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ctrlProps/ctrlProp7.xml" ContentType="application/vnd.ms-excel.controlproperties+xml"/>
  <Override PartName="/xl/comments3.xml" ContentType="application/vnd.openxmlformats-officedocument.spreadsheetml.comment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drawings/drawing3.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drawings/drawing4.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hidePivotFieldList="1" defaultThemeVersion="164011"/>
  <mc:AlternateContent xmlns:mc="http://schemas.openxmlformats.org/markup-compatibility/2006">
    <mc:Choice Requires="x15">
      <x15ac:absPath xmlns:x15ac="http://schemas.microsoft.com/office/spreadsheetml/2010/11/ac" url="D:\OneDrive\Perso\"/>
    </mc:Choice>
  </mc:AlternateContent>
  <bookViews>
    <workbookView xWindow="-120" yWindow="-120" windowWidth="15600" windowHeight="11160" tabRatio="689"/>
  </bookViews>
  <sheets>
    <sheet name="Ma Cave" sheetId="1" r:id="rId1"/>
    <sheet name="Dégustations" sheetId="9" r:id="rId2"/>
    <sheet name="Plan de la Cave" sheetId="8" r:id="rId3"/>
    <sheet name="Stats Cave" sheetId="2" r:id="rId4"/>
    <sheet name="Vignobles" sheetId="20" r:id="rId5"/>
    <sheet name="Appellations" sheetId="21" r:id="rId6"/>
    <sheet name="Mode d'emploi" sheetId="22" r:id="rId7"/>
  </sheets>
  <functionGroups builtInGroupCount="18"/>
  <externalReferences>
    <externalReference r:id="rId8"/>
  </externalReferences>
  <definedNames>
    <definedName name="Alsace">Tableau6[Alsace]</definedName>
    <definedName name="Beaujolais">Tableau9[Beaujolais]</definedName>
    <definedName name="Bordeaux">Tableau8[Bordeaux]</definedName>
    <definedName name="Bourgogne">Tableau1010[Bourgogne]</definedName>
    <definedName name="Champagne">Tableau11[Champagne]</definedName>
    <definedName name="Cognac">Tableau20[Cognac]</definedName>
    <definedName name="Etranger">Tableau21[Etranger]</definedName>
    <definedName name="Jura">Tableau12[Jura]</definedName>
    <definedName name="Languedoc_Roussillon">Tableau13[Languedoc_Roussillon]</definedName>
    <definedName name="Loire">Tableau15[Loire]</definedName>
    <definedName name="Lorraine">Tableau14[Lorraine]</definedName>
    <definedName name="montest" localSheetId="1">#REF!</definedName>
    <definedName name="montest">#REF!</definedName>
    <definedName name="Porto">Tableau22[Porto]</definedName>
    <definedName name="Provence_Corse">Tableau16[Provence_Corse]</definedName>
    <definedName name="Rhône">Tableau17[Rhône]</definedName>
    <definedName name="Savoie_Bugey">Tableau18[Savoie_Bugey]</definedName>
    <definedName name="Sud_Ouest">Tableau19[Sud_Ouest]</definedName>
    <definedName name="TypeVin" localSheetId="5">[1]!TypedeVin[Type de vin]</definedName>
    <definedName name="TypeVin">TypedeVin[Type de vin]</definedName>
    <definedName name="Vignobles" localSheetId="5">[1]!ListeDesVignobles[Vignobles]</definedName>
    <definedName name="Vignobles">ListeDesVignobles[Vignobles]</definedName>
  </definedNames>
  <calcPr calcId="162913"/>
  <pivotCaches>
    <pivotCache cacheId="0" r:id="rId9"/>
    <pivotCache cacheId="7" r:id="rId10"/>
    <pivotCache cacheId="12" r:id="rId11"/>
  </pivotCaches>
</workbook>
</file>

<file path=xl/calcChain.xml><?xml version="1.0" encoding="utf-8"?>
<calcChain xmlns="http://schemas.openxmlformats.org/spreadsheetml/2006/main">
  <c r="I2" i="9" l="1"/>
  <c r="I3" i="9"/>
  <c r="I4" i="9"/>
  <c r="I5" i="9"/>
  <c r="I6" i="9"/>
  <c r="I7" i="9"/>
  <c r="I8" i="9"/>
  <c r="I9" i="9"/>
  <c r="I10" i="9"/>
  <c r="I11" i="9"/>
  <c r="I12" i="9"/>
  <c r="I13" i="9"/>
  <c r="H15" i="9"/>
  <c r="H16" i="9"/>
  <c r="H17" i="9"/>
  <c r="H18" i="9"/>
  <c r="H19" i="9"/>
  <c r="H20" i="9"/>
  <c r="H21" i="9"/>
  <c r="H22" i="9"/>
  <c r="H23" i="9"/>
  <c r="H24" i="9"/>
  <c r="H25" i="9"/>
  <c r="H26" i="9"/>
  <c r="H27" i="9"/>
  <c r="H28" i="9"/>
  <c r="H29" i="9"/>
  <c r="H30" i="9"/>
  <c r="H31" i="9"/>
  <c r="H32" i="9"/>
  <c r="H33" i="9"/>
  <c r="H34" i="9"/>
  <c r="H35" i="9"/>
  <c r="H36" i="9"/>
  <c r="H37" i="9"/>
  <c r="H38" i="9"/>
  <c r="H39" i="9"/>
  <c r="H40" i="9"/>
  <c r="H41" i="9"/>
  <c r="H42" i="9"/>
  <c r="H43" i="9"/>
  <c r="H44" i="9"/>
  <c r="H45" i="9"/>
  <c r="H46" i="9"/>
  <c r="H47" i="9"/>
  <c r="H48" i="9"/>
  <c r="H49" i="9"/>
  <c r="H50" i="9"/>
  <c r="H51" i="9"/>
  <c r="H52" i="9"/>
  <c r="H53" i="9"/>
  <c r="H54" i="9"/>
  <c r="H55" i="9"/>
  <c r="H56" i="9"/>
  <c r="H57" i="9"/>
  <c r="H58" i="9"/>
  <c r="H59" i="9"/>
  <c r="H60" i="9"/>
  <c r="H61" i="9"/>
  <c r="H62" i="9"/>
  <c r="H63" i="9"/>
  <c r="H64" i="9"/>
  <c r="H65" i="9"/>
  <c r="H66" i="9"/>
  <c r="H67" i="9"/>
  <c r="H68" i="9"/>
  <c r="H69" i="9"/>
  <c r="H70" i="9"/>
  <c r="H71" i="9"/>
  <c r="H72" i="9"/>
  <c r="H73" i="9"/>
  <c r="H74" i="9"/>
  <c r="H75" i="9"/>
  <c r="H76" i="9"/>
  <c r="H77" i="9"/>
  <c r="H78" i="9"/>
  <c r="H79" i="9"/>
  <c r="H80" i="9"/>
  <c r="H81" i="9"/>
  <c r="H82" i="9"/>
  <c r="H83" i="9"/>
  <c r="H84" i="9"/>
  <c r="H85" i="9"/>
  <c r="H86" i="9"/>
  <c r="H87" i="9"/>
  <c r="H88" i="9"/>
  <c r="H89" i="9"/>
  <c r="H90" i="9"/>
  <c r="H91" i="9"/>
  <c r="H92" i="9"/>
  <c r="H93" i="9"/>
  <c r="H94" i="9"/>
  <c r="H95" i="9"/>
  <c r="H96" i="9"/>
  <c r="H97" i="9"/>
  <c r="H98" i="9"/>
  <c r="H99" i="9"/>
  <c r="H100" i="9"/>
  <c r="H101" i="9"/>
  <c r="H102" i="9"/>
  <c r="H103" i="9"/>
  <c r="H104" i="9"/>
  <c r="H105" i="9"/>
  <c r="H106" i="9"/>
  <c r="H107" i="9"/>
  <c r="H108" i="9"/>
  <c r="H109" i="9"/>
  <c r="H110" i="9"/>
  <c r="H111" i="9"/>
  <c r="H112" i="9"/>
  <c r="H113" i="9"/>
  <c r="H114" i="9"/>
  <c r="H115" i="9"/>
  <c r="H116" i="9"/>
  <c r="H117" i="9"/>
  <c r="H118" i="9"/>
  <c r="H119" i="9"/>
  <c r="H120" i="9"/>
  <c r="H121" i="9"/>
  <c r="H122" i="9"/>
  <c r="H123" i="9"/>
  <c r="H124" i="9"/>
  <c r="H125" i="9"/>
  <c r="H126" i="9"/>
  <c r="H127" i="9"/>
  <c r="H128" i="9"/>
  <c r="H129" i="9"/>
  <c r="H130" i="9"/>
  <c r="H131" i="9"/>
  <c r="H132" i="9"/>
  <c r="H133" i="9"/>
  <c r="H134" i="9"/>
  <c r="H135" i="9"/>
  <c r="H136" i="9"/>
  <c r="H137" i="9"/>
  <c r="H138" i="9"/>
  <c r="H139" i="9"/>
  <c r="H140" i="9"/>
  <c r="H141" i="9"/>
  <c r="H142" i="9"/>
  <c r="H143" i="9"/>
  <c r="H144" i="9"/>
  <c r="H145" i="9"/>
  <c r="H146" i="9"/>
  <c r="H147" i="9"/>
  <c r="H148" i="9"/>
  <c r="H149" i="9"/>
  <c r="H150" i="9"/>
  <c r="H151" i="9"/>
  <c r="H152" i="9"/>
  <c r="H153" i="9"/>
  <c r="H154" i="9"/>
  <c r="H155" i="9"/>
  <c r="H156" i="9"/>
  <c r="H157" i="9"/>
  <c r="H158" i="9"/>
  <c r="H159" i="9"/>
  <c r="H160" i="9"/>
  <c r="H161" i="9"/>
  <c r="H162" i="9"/>
  <c r="H163" i="9"/>
  <c r="H164" i="9"/>
  <c r="H165" i="9"/>
  <c r="H166" i="9"/>
  <c r="H167" i="9"/>
  <c r="H168" i="9"/>
  <c r="H169" i="9"/>
  <c r="H170" i="9"/>
  <c r="H171" i="9"/>
  <c r="H172" i="9"/>
  <c r="H173" i="9"/>
  <c r="H174" i="9"/>
  <c r="H175" i="9"/>
  <c r="H176" i="9"/>
  <c r="H177" i="9"/>
  <c r="H178" i="9"/>
  <c r="H179" i="9"/>
  <c r="H180" i="9"/>
  <c r="H181" i="9"/>
  <c r="H182" i="9"/>
  <c r="H183" i="9"/>
  <c r="H184" i="9"/>
  <c r="H185" i="9"/>
  <c r="H186" i="9"/>
  <c r="H187" i="9"/>
  <c r="H188" i="9"/>
  <c r="H189" i="9"/>
  <c r="H190" i="9"/>
  <c r="H191" i="9"/>
  <c r="H192" i="9"/>
  <c r="H193" i="9"/>
  <c r="H194" i="9"/>
  <c r="H195" i="9"/>
  <c r="H196" i="9"/>
  <c r="H197" i="9"/>
  <c r="H198" i="9"/>
  <c r="H199" i="9"/>
  <c r="H200" i="9"/>
  <c r="H201" i="9"/>
  <c r="H202" i="9"/>
  <c r="H203" i="9"/>
  <c r="H204" i="9"/>
  <c r="H205" i="9"/>
  <c r="H206" i="9"/>
  <c r="H207" i="9"/>
  <c r="H208" i="9"/>
  <c r="H209" i="9"/>
  <c r="H210" i="9"/>
  <c r="H211" i="9"/>
  <c r="H212" i="9"/>
  <c r="H213" i="9"/>
  <c r="H214" i="9"/>
  <c r="H215" i="9"/>
  <c r="H216" i="9"/>
  <c r="H217" i="9"/>
  <c r="H218" i="9"/>
  <c r="H219" i="9"/>
  <c r="H220" i="9"/>
  <c r="H221" i="9"/>
  <c r="H222" i="9"/>
  <c r="H223" i="9"/>
  <c r="H224" i="9"/>
  <c r="H225" i="9"/>
  <c r="H226" i="9"/>
  <c r="H227" i="9"/>
  <c r="H228" i="9"/>
  <c r="H229" i="9"/>
  <c r="H230" i="9"/>
  <c r="H231" i="9"/>
  <c r="H232" i="9"/>
  <c r="H233" i="9"/>
  <c r="H234" i="9"/>
  <c r="H235" i="9"/>
  <c r="H236" i="9"/>
  <c r="H237" i="9"/>
  <c r="H238" i="9"/>
  <c r="H239" i="9"/>
  <c r="H240" i="9"/>
  <c r="H241" i="9"/>
  <c r="H242" i="9"/>
  <c r="H243" i="9"/>
  <c r="H244" i="9"/>
  <c r="H245" i="9"/>
  <c r="H246" i="9"/>
  <c r="H247" i="9"/>
  <c r="H248" i="9"/>
  <c r="H249" i="9"/>
  <c r="H250" i="9"/>
  <c r="H251" i="9"/>
  <c r="H252" i="9"/>
  <c r="H253" i="9"/>
  <c r="H254" i="9"/>
  <c r="H255" i="9"/>
  <c r="H256" i="9"/>
  <c r="H257" i="9"/>
  <c r="H258" i="9"/>
  <c r="H259" i="9"/>
  <c r="H260" i="9"/>
  <c r="H261" i="9"/>
  <c r="H262" i="9"/>
  <c r="H263" i="9"/>
  <c r="H264" i="9"/>
  <c r="H265" i="9"/>
  <c r="H266" i="9"/>
  <c r="H267" i="9"/>
  <c r="H268" i="9"/>
  <c r="H269" i="9"/>
  <c r="H270" i="9"/>
  <c r="H271" i="9"/>
  <c r="H272" i="9"/>
  <c r="H273" i="9"/>
  <c r="H274" i="9"/>
  <c r="H275" i="9"/>
  <c r="H276" i="9"/>
  <c r="H277" i="9"/>
  <c r="H278" i="9"/>
  <c r="H279" i="9"/>
  <c r="H280" i="9"/>
  <c r="H281" i="9"/>
  <c r="H282" i="9"/>
  <c r="H283" i="9"/>
  <c r="H284" i="9"/>
  <c r="H285" i="9"/>
  <c r="H286" i="9"/>
  <c r="H287" i="9"/>
  <c r="H288" i="9"/>
  <c r="H289" i="9"/>
  <c r="H290" i="9"/>
  <c r="H291" i="9"/>
  <c r="H292" i="9"/>
  <c r="H293" i="9"/>
  <c r="H294" i="9"/>
  <c r="H295" i="9"/>
  <c r="H296" i="9"/>
  <c r="H297" i="9"/>
  <c r="H298" i="9"/>
  <c r="H299" i="9"/>
  <c r="H300" i="9"/>
  <c r="H301" i="9"/>
  <c r="H302" i="9"/>
  <c r="H303" i="9"/>
  <c r="H304" i="9"/>
  <c r="H305" i="9"/>
  <c r="H306" i="9"/>
  <c r="H307" i="9"/>
  <c r="H308" i="9"/>
  <c r="H309" i="9"/>
  <c r="H310" i="9"/>
  <c r="H311" i="9"/>
  <c r="H312" i="9"/>
  <c r="H313" i="9"/>
  <c r="H314" i="9"/>
  <c r="H315" i="9"/>
  <c r="H316" i="9"/>
  <c r="H317" i="9"/>
  <c r="H318" i="9"/>
  <c r="H319" i="9"/>
  <c r="H320" i="9"/>
  <c r="H321" i="9"/>
  <c r="H322" i="9"/>
  <c r="H323" i="9"/>
  <c r="H324" i="9"/>
  <c r="H325" i="9"/>
  <c r="H326" i="9"/>
  <c r="H327" i="9"/>
  <c r="H328" i="9"/>
  <c r="H329" i="9"/>
  <c r="H330" i="9"/>
  <c r="H331" i="9"/>
  <c r="H332" i="9"/>
  <c r="H333" i="9"/>
  <c r="H334" i="9"/>
  <c r="H335" i="9"/>
  <c r="H336" i="9"/>
  <c r="H337" i="9"/>
  <c r="H338" i="9"/>
  <c r="H339" i="9"/>
  <c r="H340" i="9"/>
  <c r="H341" i="9"/>
  <c r="H342" i="9"/>
  <c r="H343" i="9"/>
  <c r="H344" i="9"/>
  <c r="H345" i="9"/>
  <c r="H346" i="9"/>
  <c r="H347" i="9"/>
  <c r="H348" i="9"/>
  <c r="H349" i="9"/>
  <c r="H350" i="9"/>
  <c r="H351" i="9"/>
  <c r="H352" i="9"/>
  <c r="H353" i="9"/>
  <c r="H354" i="9"/>
  <c r="H355" i="9"/>
  <c r="H356" i="9"/>
  <c r="H357" i="9"/>
  <c r="H358" i="9"/>
  <c r="H359" i="9"/>
  <c r="H360" i="9"/>
  <c r="H361" i="9"/>
  <c r="H362" i="9"/>
  <c r="H363" i="9"/>
  <c r="H364" i="9"/>
  <c r="H365" i="9"/>
  <c r="H366" i="9"/>
  <c r="H367" i="9"/>
  <c r="H368" i="9"/>
  <c r="H369" i="9"/>
  <c r="H370" i="9"/>
  <c r="H371" i="9"/>
  <c r="H372" i="9"/>
  <c r="H373" i="9"/>
  <c r="H374" i="9"/>
  <c r="H375" i="9"/>
  <c r="H376" i="9"/>
  <c r="H377" i="9"/>
  <c r="H378" i="9"/>
  <c r="H379" i="9"/>
  <c r="H380" i="9"/>
  <c r="H381" i="9"/>
  <c r="H382" i="9"/>
  <c r="H383" i="9"/>
  <c r="H384" i="9"/>
  <c r="H385" i="9"/>
  <c r="H386" i="9"/>
  <c r="H387" i="9"/>
  <c r="H388" i="9"/>
  <c r="H389" i="9"/>
  <c r="H390" i="9"/>
  <c r="H391" i="9"/>
  <c r="H392" i="9"/>
  <c r="H393" i="9"/>
  <c r="H394" i="9"/>
  <c r="H395" i="9"/>
  <c r="H396" i="9"/>
  <c r="H397" i="9"/>
  <c r="H398" i="9"/>
  <c r="H399" i="9"/>
  <c r="H400" i="9"/>
  <c r="H401" i="9"/>
  <c r="H402" i="9"/>
  <c r="H403" i="9"/>
  <c r="H404" i="9"/>
  <c r="H405" i="9"/>
  <c r="H406" i="9"/>
  <c r="H407" i="9"/>
  <c r="H408" i="9"/>
  <c r="H409" i="9"/>
  <c r="H410" i="9"/>
  <c r="H411" i="9"/>
  <c r="H412" i="9"/>
  <c r="H413" i="9"/>
  <c r="H414" i="9"/>
  <c r="H415" i="9"/>
  <c r="H416" i="9"/>
  <c r="H417" i="9"/>
  <c r="H418" i="9"/>
  <c r="H419" i="9"/>
  <c r="H420" i="9"/>
  <c r="H421" i="9"/>
  <c r="H422" i="9"/>
  <c r="H423" i="9"/>
  <c r="H424" i="9"/>
  <c r="H425" i="9"/>
  <c r="H426" i="9"/>
  <c r="H427" i="9"/>
  <c r="H428" i="9"/>
  <c r="H429" i="9"/>
  <c r="H430" i="9"/>
  <c r="H431" i="9"/>
  <c r="H432" i="9"/>
  <c r="H433" i="9"/>
  <c r="H434" i="9"/>
  <c r="H435" i="9"/>
  <c r="H436" i="9"/>
  <c r="H437" i="9"/>
  <c r="H438" i="9"/>
  <c r="H439" i="9"/>
  <c r="H440" i="9"/>
  <c r="H441" i="9"/>
  <c r="H442" i="9"/>
  <c r="H443" i="9"/>
  <c r="H444" i="9"/>
  <c r="H445" i="9"/>
  <c r="H446" i="9"/>
  <c r="H447" i="9"/>
  <c r="H448" i="9"/>
  <c r="H449" i="9"/>
  <c r="H450" i="9"/>
  <c r="H451" i="9"/>
  <c r="H452" i="9"/>
  <c r="H453" i="9"/>
  <c r="H454" i="9"/>
  <c r="H455" i="9"/>
  <c r="H456" i="9"/>
  <c r="H457" i="9"/>
  <c r="H458" i="9"/>
  <c r="H459" i="9"/>
  <c r="H460" i="9"/>
  <c r="H461" i="9"/>
  <c r="H462" i="9"/>
  <c r="H463" i="9"/>
  <c r="H464" i="9"/>
  <c r="H465" i="9"/>
  <c r="H466" i="9"/>
  <c r="H467" i="9"/>
  <c r="H468" i="9"/>
  <c r="H469" i="9"/>
  <c r="H470" i="9"/>
  <c r="H471" i="9"/>
  <c r="H472" i="9"/>
  <c r="H473" i="9"/>
  <c r="H474" i="9"/>
  <c r="H475" i="9"/>
  <c r="H476" i="9"/>
  <c r="H477" i="9"/>
  <c r="H478" i="9"/>
  <c r="H479" i="9"/>
  <c r="H480" i="9"/>
  <c r="H481" i="9"/>
  <c r="H482" i="9"/>
  <c r="H483" i="9"/>
  <c r="H484" i="9"/>
  <c r="H485" i="9"/>
  <c r="H486" i="9"/>
  <c r="H487" i="9"/>
  <c r="H488" i="9"/>
  <c r="H489" i="9"/>
  <c r="H490" i="9"/>
  <c r="H491" i="9"/>
  <c r="H492" i="9"/>
  <c r="H493" i="9"/>
  <c r="H494" i="9"/>
  <c r="H495" i="9"/>
  <c r="H496" i="9"/>
  <c r="H497" i="9"/>
  <c r="H498" i="9"/>
  <c r="H499" i="9"/>
  <c r="H500" i="9"/>
  <c r="H501" i="9"/>
  <c r="H502" i="9"/>
  <c r="H503" i="9"/>
  <c r="H504" i="9"/>
  <c r="H505" i="9"/>
  <c r="H506" i="9"/>
  <c r="H507" i="9"/>
  <c r="H508" i="9"/>
  <c r="H509" i="9"/>
  <c r="H510" i="9"/>
  <c r="H511" i="9"/>
  <c r="H512" i="9"/>
  <c r="H513" i="9"/>
  <c r="H514" i="9"/>
  <c r="H515" i="9"/>
  <c r="H516" i="9"/>
  <c r="H517" i="9"/>
  <c r="H518" i="9"/>
  <c r="H519" i="9"/>
  <c r="H520" i="9"/>
  <c r="H521" i="9"/>
  <c r="H522" i="9"/>
  <c r="H523" i="9"/>
  <c r="H524" i="9"/>
  <c r="H525" i="9"/>
  <c r="H526" i="9"/>
  <c r="H527" i="9"/>
  <c r="H528" i="9"/>
  <c r="H529" i="9"/>
  <c r="H530" i="9"/>
  <c r="H531" i="9"/>
  <c r="H532" i="9"/>
  <c r="H533" i="9"/>
  <c r="H534" i="9"/>
  <c r="H535" i="9"/>
  <c r="H536" i="9"/>
  <c r="H537" i="9"/>
  <c r="H538" i="9"/>
  <c r="H539" i="9"/>
  <c r="H540" i="9"/>
  <c r="H541" i="9"/>
  <c r="H542" i="9"/>
  <c r="H543" i="9"/>
  <c r="H544" i="9"/>
  <c r="H545" i="9"/>
  <c r="H546" i="9"/>
  <c r="H547" i="9"/>
  <c r="H548" i="9"/>
  <c r="H549" i="9"/>
  <c r="H550" i="9"/>
  <c r="H551" i="9"/>
  <c r="H552" i="9"/>
  <c r="H553" i="9"/>
  <c r="H554" i="9"/>
  <c r="H555" i="9"/>
  <c r="H556" i="9"/>
  <c r="H557" i="9"/>
  <c r="H558" i="9"/>
  <c r="H559" i="9"/>
  <c r="H560" i="9"/>
  <c r="H561" i="9"/>
  <c r="H562" i="9"/>
  <c r="H563" i="9"/>
  <c r="H564" i="9"/>
  <c r="H565" i="9"/>
  <c r="H566" i="9"/>
  <c r="H567" i="9"/>
  <c r="H568" i="9"/>
  <c r="H569" i="9"/>
  <c r="H570" i="9"/>
  <c r="H571" i="9"/>
  <c r="H572" i="9"/>
  <c r="H573" i="9"/>
  <c r="H574" i="9"/>
  <c r="H575" i="9"/>
  <c r="H576" i="9"/>
  <c r="H577" i="9"/>
  <c r="H578" i="9"/>
  <c r="H579" i="9"/>
  <c r="H580" i="9"/>
  <c r="H581" i="9"/>
  <c r="H582" i="9"/>
  <c r="H583" i="9"/>
  <c r="H584" i="9"/>
  <c r="H585" i="9"/>
  <c r="H586" i="9"/>
  <c r="H587" i="9"/>
  <c r="H588" i="9"/>
  <c r="H589" i="9"/>
  <c r="H590" i="9"/>
  <c r="H591" i="9"/>
  <c r="H592" i="9"/>
  <c r="H593" i="9"/>
  <c r="H594" i="9"/>
  <c r="H595" i="9"/>
  <c r="H596" i="9"/>
  <c r="H597" i="9"/>
  <c r="H598" i="9"/>
  <c r="H599" i="9"/>
  <c r="H600" i="9"/>
  <c r="H601" i="9"/>
  <c r="H602" i="9"/>
  <c r="H603" i="9"/>
  <c r="H604" i="9"/>
  <c r="H605" i="9"/>
  <c r="H606" i="9"/>
  <c r="H607" i="9"/>
  <c r="H608" i="9"/>
  <c r="H609" i="9"/>
  <c r="H610" i="9"/>
  <c r="H611" i="9"/>
  <c r="H612" i="9"/>
  <c r="H613" i="9"/>
  <c r="H614" i="9"/>
  <c r="H615" i="9"/>
  <c r="H616" i="9"/>
  <c r="H617" i="9"/>
  <c r="H618" i="9"/>
  <c r="H619" i="9"/>
  <c r="H620" i="9"/>
  <c r="H621" i="9"/>
  <c r="H622" i="9"/>
  <c r="H623" i="9"/>
  <c r="H624" i="9"/>
  <c r="H625" i="9"/>
  <c r="H626" i="9"/>
  <c r="H627" i="9"/>
  <c r="H628" i="9"/>
  <c r="H629" i="9"/>
  <c r="H630" i="9"/>
  <c r="H631" i="9"/>
  <c r="H632" i="9"/>
  <c r="H633" i="9"/>
  <c r="H634" i="9"/>
  <c r="H635" i="9"/>
  <c r="H636" i="9"/>
  <c r="H637" i="9"/>
  <c r="H638" i="9"/>
  <c r="H639" i="9"/>
  <c r="H640" i="9"/>
  <c r="H641" i="9"/>
  <c r="H642" i="9"/>
  <c r="H643" i="9"/>
  <c r="H644" i="9"/>
  <c r="H645" i="9"/>
  <c r="H646" i="9"/>
  <c r="H647" i="9"/>
  <c r="H648" i="9"/>
  <c r="H649" i="9"/>
  <c r="H650" i="9"/>
  <c r="H651" i="9"/>
  <c r="H652" i="9"/>
  <c r="H653" i="9"/>
  <c r="H654" i="9"/>
  <c r="H655" i="9"/>
  <c r="H656" i="9"/>
  <c r="H657" i="9"/>
  <c r="H658" i="9"/>
  <c r="H659" i="9"/>
  <c r="H660" i="9"/>
  <c r="H661" i="9"/>
  <c r="H662" i="9"/>
  <c r="H663" i="9"/>
  <c r="H664" i="9"/>
  <c r="H665" i="9"/>
  <c r="H666" i="9"/>
  <c r="H667" i="9"/>
  <c r="H668" i="9"/>
  <c r="H669" i="9"/>
  <c r="H670" i="9"/>
  <c r="H671" i="9"/>
  <c r="H672" i="9"/>
  <c r="H673" i="9"/>
  <c r="H674" i="9"/>
  <c r="H675" i="9"/>
  <c r="H676" i="9"/>
  <c r="H677" i="9"/>
  <c r="H678" i="9"/>
  <c r="H679" i="9"/>
  <c r="H680" i="9"/>
  <c r="H681" i="9"/>
  <c r="H682" i="9"/>
  <c r="H683" i="9"/>
  <c r="H684" i="9"/>
  <c r="H685" i="9"/>
  <c r="H686" i="9"/>
  <c r="H687" i="9"/>
  <c r="H688" i="9"/>
  <c r="H689" i="9"/>
  <c r="H690" i="9"/>
  <c r="H691" i="9"/>
  <c r="H692" i="9"/>
  <c r="H693" i="9"/>
  <c r="H694" i="9"/>
  <c r="H695" i="9"/>
  <c r="H696" i="9"/>
  <c r="H697" i="9"/>
  <c r="H698" i="9"/>
  <c r="H699" i="9"/>
  <c r="H700" i="9"/>
  <c r="H701" i="9"/>
  <c r="H702" i="9"/>
  <c r="H703" i="9"/>
  <c r="H704" i="9"/>
  <c r="H705" i="9"/>
  <c r="H706" i="9"/>
  <c r="H707" i="9"/>
  <c r="H708" i="9"/>
  <c r="H709" i="9"/>
  <c r="H14" i="9"/>
  <c r="I240" i="9" l="1"/>
  <c r="I241" i="9"/>
  <c r="I242" i="9"/>
  <c r="I243" i="9"/>
  <c r="I244" i="9"/>
  <c r="I245" i="9"/>
  <c r="I246" i="9"/>
  <c r="I247" i="9"/>
  <c r="I248" i="9"/>
  <c r="I249" i="9"/>
  <c r="I250" i="9"/>
  <c r="I251" i="9"/>
  <c r="I252" i="9"/>
  <c r="I253" i="9"/>
  <c r="I254" i="9"/>
  <c r="I255" i="9"/>
  <c r="I256" i="9"/>
  <c r="I257" i="9"/>
  <c r="I258" i="9"/>
  <c r="I259" i="9"/>
  <c r="I260" i="9"/>
  <c r="I261" i="9"/>
  <c r="I262" i="9"/>
  <c r="I263" i="9"/>
  <c r="I264" i="9"/>
  <c r="I265" i="9"/>
  <c r="I266" i="9"/>
  <c r="I267" i="9"/>
  <c r="I268" i="9"/>
  <c r="I269" i="9"/>
  <c r="I270" i="9"/>
  <c r="I271" i="9"/>
  <c r="I272" i="9"/>
  <c r="I273" i="9"/>
  <c r="I274" i="9"/>
  <c r="I275" i="9"/>
  <c r="I276" i="9"/>
  <c r="I277" i="9"/>
  <c r="I278" i="9"/>
  <c r="I279" i="9"/>
  <c r="I280" i="9"/>
  <c r="I281" i="9"/>
  <c r="I282" i="9"/>
  <c r="I283" i="9"/>
  <c r="I284" i="9"/>
  <c r="I285" i="9"/>
  <c r="I286" i="9"/>
  <c r="I287" i="9"/>
  <c r="I288" i="9"/>
  <c r="I289" i="9"/>
  <c r="I290" i="9"/>
  <c r="I291" i="9"/>
  <c r="I292" i="9"/>
  <c r="I293" i="9"/>
  <c r="I294" i="9"/>
  <c r="I295" i="9"/>
  <c r="I296" i="9"/>
  <c r="I297" i="9"/>
  <c r="I298" i="9"/>
  <c r="I299" i="9"/>
  <c r="I300" i="9"/>
  <c r="I301" i="9"/>
  <c r="I302" i="9"/>
  <c r="I303" i="9"/>
  <c r="I304" i="9"/>
  <c r="I305" i="9"/>
  <c r="I306" i="9"/>
  <c r="I307" i="9"/>
  <c r="I308" i="9"/>
  <c r="I309" i="9"/>
  <c r="I310" i="9"/>
  <c r="I311" i="9"/>
  <c r="I312" i="9"/>
  <c r="I313" i="9"/>
  <c r="I314" i="9"/>
  <c r="I315" i="9"/>
  <c r="I316" i="9"/>
  <c r="I317" i="9"/>
  <c r="I318" i="9"/>
  <c r="I319" i="9"/>
  <c r="I320" i="9"/>
  <c r="I321" i="9"/>
  <c r="I322" i="9"/>
  <c r="I323" i="9"/>
  <c r="I324" i="9"/>
  <c r="I325" i="9"/>
  <c r="I326" i="9"/>
  <c r="I327" i="9"/>
  <c r="I328" i="9"/>
  <c r="I329" i="9"/>
  <c r="I330" i="9"/>
  <c r="I331" i="9"/>
  <c r="I332" i="9"/>
  <c r="I333" i="9"/>
  <c r="I334" i="9"/>
  <c r="I335" i="9"/>
  <c r="I336" i="9"/>
  <c r="I337" i="9"/>
  <c r="I338" i="9"/>
  <c r="I339" i="9"/>
  <c r="I340" i="9"/>
  <c r="I341" i="9"/>
  <c r="I342" i="9"/>
  <c r="I343" i="9"/>
  <c r="I344" i="9"/>
  <c r="I345" i="9"/>
  <c r="I346" i="9"/>
  <c r="I347" i="9"/>
  <c r="I348" i="9"/>
  <c r="I349" i="9"/>
  <c r="I350" i="9"/>
  <c r="I351" i="9"/>
  <c r="I352" i="9"/>
  <c r="I353" i="9"/>
  <c r="I354" i="9"/>
  <c r="I355" i="9"/>
  <c r="I356" i="9"/>
  <c r="I357" i="9"/>
  <c r="I358" i="9"/>
  <c r="I359" i="9"/>
  <c r="I360" i="9"/>
  <c r="I361" i="9"/>
  <c r="I362" i="9"/>
  <c r="I363" i="9"/>
  <c r="I364" i="9"/>
  <c r="I365" i="9"/>
  <c r="I366" i="9"/>
  <c r="I367" i="9"/>
  <c r="I368" i="9"/>
  <c r="I369" i="9"/>
  <c r="I370" i="9"/>
  <c r="I371" i="9"/>
  <c r="I372" i="9"/>
  <c r="I373" i="9"/>
  <c r="I374" i="9"/>
  <c r="I375" i="9"/>
  <c r="I376" i="9"/>
  <c r="I377" i="9"/>
  <c r="I378" i="9"/>
  <c r="I379" i="9"/>
  <c r="I380" i="9"/>
  <c r="I381" i="9"/>
  <c r="I382" i="9"/>
  <c r="I383" i="9"/>
  <c r="I384" i="9"/>
  <c r="I385" i="9"/>
  <c r="I386" i="9"/>
  <c r="I387" i="9"/>
  <c r="I388" i="9"/>
  <c r="I389" i="9"/>
  <c r="I390" i="9"/>
  <c r="I391" i="9"/>
  <c r="I392" i="9"/>
  <c r="I393" i="9"/>
  <c r="I394" i="9"/>
  <c r="I395" i="9"/>
  <c r="I396" i="9"/>
  <c r="I397" i="9"/>
  <c r="I398" i="9"/>
  <c r="I399" i="9"/>
  <c r="I400" i="9"/>
  <c r="I401" i="9"/>
  <c r="I402" i="9"/>
  <c r="I403" i="9"/>
  <c r="I404" i="9"/>
  <c r="I405" i="9"/>
  <c r="I406" i="9"/>
  <c r="I407" i="9"/>
  <c r="I408" i="9"/>
  <c r="I409" i="9"/>
  <c r="I410" i="9"/>
  <c r="I411" i="9"/>
  <c r="I412" i="9"/>
  <c r="I413" i="9"/>
  <c r="I414" i="9"/>
  <c r="I415" i="9"/>
  <c r="I416" i="9"/>
  <c r="I417" i="9"/>
  <c r="I418" i="9"/>
  <c r="I419" i="9"/>
  <c r="I420" i="9"/>
  <c r="I421" i="9"/>
  <c r="I422" i="9"/>
  <c r="I423" i="9"/>
  <c r="I424" i="9"/>
  <c r="I425" i="9"/>
  <c r="I426" i="9"/>
  <c r="I427" i="9"/>
  <c r="I428" i="9"/>
  <c r="I429" i="9"/>
  <c r="I430" i="9"/>
  <c r="I431" i="9"/>
  <c r="I432" i="9"/>
  <c r="I433" i="9"/>
  <c r="I434" i="9"/>
  <c r="I435" i="9"/>
  <c r="I436" i="9"/>
  <c r="I437" i="9"/>
  <c r="I438" i="9"/>
  <c r="I439" i="9"/>
  <c r="I440" i="9"/>
  <c r="I441" i="9"/>
  <c r="I442" i="9"/>
  <c r="I443" i="9"/>
  <c r="I444" i="9"/>
  <c r="I445" i="9"/>
  <c r="I446" i="9"/>
  <c r="I447" i="9"/>
  <c r="I448" i="9"/>
  <c r="I449" i="9"/>
  <c r="I450" i="9"/>
  <c r="I451" i="9"/>
  <c r="I452" i="9"/>
  <c r="I453" i="9"/>
  <c r="I454" i="9"/>
  <c r="I455" i="9"/>
  <c r="I456" i="9"/>
  <c r="I457" i="9"/>
  <c r="I458" i="9"/>
  <c r="I459" i="9"/>
  <c r="I460" i="9"/>
  <c r="I461" i="9"/>
  <c r="I462" i="9"/>
  <c r="I463" i="9"/>
  <c r="I464" i="9"/>
  <c r="I465" i="9"/>
  <c r="I466" i="9"/>
  <c r="I467" i="9"/>
  <c r="I468" i="9"/>
  <c r="I469" i="9"/>
  <c r="I470" i="9"/>
  <c r="I471" i="9"/>
  <c r="I472" i="9"/>
  <c r="I473" i="9"/>
  <c r="I474" i="9"/>
  <c r="I475" i="9"/>
  <c r="I476" i="9"/>
  <c r="I477" i="9"/>
  <c r="I478" i="9"/>
  <c r="I479" i="9"/>
  <c r="I480" i="9"/>
  <c r="I481" i="9"/>
  <c r="I482" i="9"/>
  <c r="I483" i="9"/>
  <c r="I484" i="9"/>
  <c r="I485" i="9"/>
  <c r="I486" i="9"/>
  <c r="I487" i="9"/>
  <c r="I488" i="9"/>
  <c r="I489" i="9"/>
  <c r="I490" i="9"/>
  <c r="I491" i="9"/>
  <c r="I492" i="9"/>
  <c r="I493" i="9"/>
  <c r="I494" i="9"/>
  <c r="I495" i="9"/>
  <c r="I496" i="9"/>
  <c r="I497" i="9"/>
  <c r="I498" i="9"/>
  <c r="I499" i="9"/>
  <c r="I500" i="9"/>
  <c r="I501" i="9"/>
  <c r="I502" i="9"/>
  <c r="I503" i="9"/>
  <c r="I504" i="9"/>
  <c r="I505" i="9"/>
  <c r="I506" i="9"/>
  <c r="I507" i="9"/>
  <c r="I508" i="9"/>
  <c r="I509" i="9"/>
  <c r="I510" i="9"/>
  <c r="I511" i="9"/>
  <c r="I512" i="9"/>
  <c r="I513" i="9"/>
  <c r="I514" i="9"/>
  <c r="I515" i="9"/>
  <c r="I516" i="9"/>
  <c r="I517" i="9"/>
  <c r="I518" i="9"/>
  <c r="I519" i="9"/>
  <c r="I520" i="9"/>
  <c r="I521" i="9"/>
  <c r="I522" i="9"/>
  <c r="I523" i="9"/>
  <c r="I524" i="9"/>
  <c r="I525" i="9"/>
  <c r="I526" i="9"/>
  <c r="I527" i="9"/>
  <c r="I528" i="9"/>
  <c r="I529" i="9"/>
  <c r="I530" i="9"/>
  <c r="I531" i="9"/>
  <c r="I532" i="9"/>
  <c r="I533" i="9"/>
  <c r="I534" i="9"/>
  <c r="I535" i="9"/>
  <c r="I536" i="9"/>
  <c r="I537" i="9"/>
  <c r="I538" i="9"/>
  <c r="I539" i="9"/>
  <c r="I540" i="9"/>
  <c r="I541" i="9"/>
  <c r="I542" i="9"/>
  <c r="I543" i="9"/>
  <c r="I544" i="9"/>
  <c r="I545" i="9"/>
  <c r="I546" i="9"/>
  <c r="I547" i="9"/>
  <c r="I548" i="9"/>
  <c r="I549" i="9"/>
  <c r="I550" i="9"/>
  <c r="I551" i="9"/>
  <c r="I552" i="9"/>
  <c r="I553" i="9"/>
  <c r="I554" i="9"/>
  <c r="I555" i="9"/>
  <c r="I556" i="9"/>
  <c r="I557" i="9"/>
  <c r="I558" i="9"/>
  <c r="I559" i="9"/>
  <c r="I560" i="9"/>
  <c r="I561" i="9"/>
  <c r="I562" i="9"/>
  <c r="I563" i="9"/>
  <c r="I564" i="9"/>
  <c r="I565" i="9"/>
  <c r="I566" i="9"/>
  <c r="I567" i="9"/>
  <c r="I568" i="9"/>
  <c r="I569" i="9"/>
  <c r="I570" i="9"/>
  <c r="I571" i="9"/>
  <c r="I572" i="9"/>
  <c r="I573" i="9"/>
  <c r="I574" i="9"/>
  <c r="I575" i="9"/>
  <c r="I576" i="9"/>
  <c r="I577" i="9"/>
  <c r="I578" i="9"/>
  <c r="I579" i="9"/>
  <c r="I580" i="9"/>
  <c r="I581" i="9"/>
  <c r="I582" i="9"/>
  <c r="I583" i="9"/>
  <c r="I584" i="9"/>
  <c r="I585" i="9"/>
  <c r="I586" i="9"/>
  <c r="I587" i="9"/>
  <c r="I588" i="9"/>
  <c r="I589" i="9"/>
  <c r="I590" i="9"/>
  <c r="I591" i="9"/>
  <c r="I592" i="9"/>
  <c r="I593" i="9"/>
  <c r="I594" i="9"/>
  <c r="I595" i="9"/>
  <c r="I596" i="9"/>
  <c r="I597" i="9"/>
  <c r="I598" i="9"/>
  <c r="I599" i="9"/>
  <c r="I600" i="9"/>
  <c r="I601" i="9"/>
  <c r="I602" i="9"/>
  <c r="I603" i="9"/>
  <c r="I604" i="9"/>
  <c r="I605" i="9"/>
  <c r="I606" i="9"/>
  <c r="I607" i="9"/>
  <c r="I608" i="9"/>
  <c r="I609" i="9"/>
  <c r="I610" i="9"/>
  <c r="I611" i="9"/>
  <c r="I612" i="9"/>
  <c r="I613" i="9"/>
  <c r="I614" i="9"/>
  <c r="I615" i="9"/>
  <c r="I616" i="9"/>
  <c r="I617" i="9"/>
  <c r="I618" i="9"/>
  <c r="I619" i="9"/>
  <c r="I620" i="9"/>
  <c r="I621" i="9"/>
  <c r="I622" i="9"/>
  <c r="I623" i="9"/>
  <c r="I624" i="9"/>
  <c r="I625" i="9"/>
  <c r="I626" i="9"/>
  <c r="I627" i="9"/>
  <c r="I628" i="9"/>
  <c r="I629" i="9"/>
  <c r="I630" i="9"/>
  <c r="I631" i="9"/>
  <c r="I632" i="9"/>
  <c r="I633" i="9"/>
  <c r="I634" i="9"/>
  <c r="I635" i="9"/>
  <c r="I636" i="9"/>
  <c r="I637" i="9"/>
  <c r="I638" i="9"/>
  <c r="I639" i="9"/>
  <c r="I640" i="9"/>
  <c r="I641" i="9"/>
  <c r="I642" i="9"/>
  <c r="I643" i="9"/>
  <c r="I644" i="9"/>
  <c r="I645" i="9"/>
  <c r="I646" i="9"/>
  <c r="I647" i="9"/>
  <c r="I648" i="9"/>
  <c r="I649" i="9"/>
  <c r="I650" i="9"/>
  <c r="I651" i="9"/>
  <c r="I652" i="9"/>
  <c r="I653" i="9"/>
  <c r="I654" i="9"/>
  <c r="I655" i="9"/>
  <c r="I656" i="9"/>
  <c r="I657" i="9"/>
  <c r="I658" i="9"/>
  <c r="I659" i="9"/>
  <c r="I660" i="9"/>
  <c r="I661" i="9"/>
  <c r="I662" i="9"/>
  <c r="I663" i="9"/>
  <c r="I664" i="9"/>
  <c r="I665" i="9"/>
  <c r="I666" i="9"/>
  <c r="I667" i="9"/>
  <c r="I668" i="9"/>
  <c r="I669" i="9"/>
  <c r="I670" i="9"/>
  <c r="I671" i="9"/>
  <c r="I672" i="9"/>
  <c r="I673" i="9"/>
  <c r="I674" i="9"/>
  <c r="I675" i="9"/>
  <c r="I676" i="9"/>
  <c r="I677" i="9"/>
  <c r="I678" i="9"/>
  <c r="I679" i="9"/>
  <c r="I680" i="9"/>
  <c r="I681" i="9"/>
  <c r="I682" i="9"/>
  <c r="I683" i="9"/>
  <c r="I684" i="9"/>
  <c r="I685" i="9"/>
  <c r="I686" i="9"/>
  <c r="I687" i="9"/>
  <c r="I688" i="9"/>
  <c r="I689" i="9"/>
  <c r="I690" i="9"/>
  <c r="I691" i="9"/>
  <c r="I692" i="9"/>
  <c r="I693" i="9"/>
  <c r="I694" i="9"/>
  <c r="I695" i="9"/>
  <c r="I696" i="9"/>
  <c r="I697" i="9"/>
  <c r="I698" i="9"/>
  <c r="I699" i="9"/>
  <c r="I700" i="9"/>
  <c r="I701" i="9"/>
  <c r="I702" i="9"/>
  <c r="I703" i="9"/>
  <c r="I704" i="9"/>
  <c r="I705" i="9"/>
  <c r="I706" i="9"/>
  <c r="I707" i="9"/>
  <c r="I708" i="9"/>
  <c r="I709" i="9"/>
  <c r="I239" i="9"/>
  <c r="Q510" i="1" l="1"/>
  <c r="R510" i="1"/>
  <c r="U510" i="1"/>
  <c r="Q140" i="1" l="1"/>
  <c r="R509" i="1" l="1"/>
  <c r="Q509" i="1"/>
  <c r="U509" i="1"/>
  <c r="Q507" i="1"/>
  <c r="R507" i="1"/>
  <c r="U507" i="1"/>
  <c r="R506" i="1" l="1"/>
  <c r="Q506" i="1"/>
  <c r="U506" i="1"/>
  <c r="Q505" i="1"/>
  <c r="R505" i="1"/>
  <c r="U505" i="1"/>
  <c r="R173" i="1"/>
  <c r="Q173" i="1"/>
  <c r="U173" i="1"/>
  <c r="R372" i="1"/>
  <c r="Q372" i="1"/>
  <c r="U372" i="1"/>
  <c r="W21" i="8"/>
  <c r="G21" i="8"/>
  <c r="W20" i="8"/>
  <c r="U306" i="1"/>
  <c r="U503" i="1"/>
  <c r="U385" i="1"/>
  <c r="U324" i="1"/>
  <c r="U438" i="1"/>
  <c r="U396" i="1"/>
  <c r="U463" i="1"/>
  <c r="U295" i="1"/>
  <c r="U486" i="1"/>
  <c r="U237" i="1"/>
  <c r="U284" i="1"/>
  <c r="U397" i="1"/>
  <c r="U229" i="1"/>
  <c r="U339" i="1"/>
  <c r="U487" i="1"/>
  <c r="U230" i="1"/>
  <c r="U105" i="1"/>
  <c r="U153" i="1"/>
  <c r="U141" i="1"/>
  <c r="U2" i="1"/>
  <c r="U3" i="1"/>
  <c r="U4" i="1"/>
  <c r="U113" i="1"/>
  <c r="U114" i="1"/>
  <c r="U285" i="1"/>
  <c r="U398" i="1"/>
  <c r="U441" i="1"/>
  <c r="U156" i="1"/>
  <c r="U5" i="1"/>
  <c r="U6" i="1"/>
  <c r="U7" i="1"/>
  <c r="U353" i="1"/>
  <c r="U282" i="1"/>
  <c r="U375" i="1"/>
  <c r="U488" i="1"/>
  <c r="U120" i="1"/>
  <c r="U121" i="1"/>
  <c r="U122" i="1"/>
  <c r="U123" i="1"/>
  <c r="U124" i="1"/>
  <c r="U455" i="1"/>
  <c r="U394" i="1"/>
  <c r="U395" i="1"/>
  <c r="U238" i="1"/>
  <c r="U239" i="1"/>
  <c r="U8" i="1"/>
  <c r="U9" i="1"/>
  <c r="U115" i="1"/>
  <c r="U116" i="1"/>
  <c r="U10" i="1"/>
  <c r="U11" i="1"/>
  <c r="U12" i="1"/>
  <c r="U13" i="1"/>
  <c r="U14" i="1"/>
  <c r="U15" i="1"/>
  <c r="U16" i="1"/>
  <c r="U17" i="1"/>
  <c r="U18" i="1"/>
  <c r="U19" i="1"/>
  <c r="U20" i="1"/>
  <c r="U207" i="1"/>
  <c r="U117" i="1"/>
  <c r="U118" i="1"/>
  <c r="U135" i="1"/>
  <c r="U218" i="1"/>
  <c r="U21" i="1"/>
  <c r="U283" i="1"/>
  <c r="U456" i="1"/>
  <c r="U22" i="1"/>
  <c r="U23" i="1"/>
  <c r="U24" i="1"/>
  <c r="U263" i="1"/>
  <c r="U447" i="1"/>
  <c r="U25" i="1"/>
  <c r="U183" i="1"/>
  <c r="U286" i="1"/>
  <c r="U489" i="1"/>
  <c r="U258" i="1"/>
  <c r="U240" i="1"/>
  <c r="U354" i="1"/>
  <c r="U231" i="1"/>
  <c r="U26" i="1"/>
  <c r="U27" i="1"/>
  <c r="U28" i="1"/>
  <c r="U29" i="1"/>
  <c r="U388" i="1"/>
  <c r="U241" i="1"/>
  <c r="U137" i="1"/>
  <c r="U30" i="1"/>
  <c r="U31" i="1"/>
  <c r="U125" i="1"/>
  <c r="U126" i="1"/>
  <c r="U399" i="1"/>
  <c r="U400" i="1"/>
  <c r="U308" i="1"/>
  <c r="U309" i="1"/>
  <c r="U107" i="1"/>
  <c r="U190" i="1"/>
  <c r="U182" i="1"/>
  <c r="U106" i="1"/>
  <c r="U32" i="1"/>
  <c r="U149" i="1"/>
  <c r="U33" i="1"/>
  <c r="U34" i="1"/>
  <c r="U35" i="1"/>
  <c r="U287" i="1"/>
  <c r="U401" i="1"/>
  <c r="U36" i="1"/>
  <c r="U37" i="1"/>
  <c r="U152" i="1"/>
  <c r="U38" i="1"/>
  <c r="U127" i="1"/>
  <c r="U128" i="1"/>
  <c r="U129" i="1"/>
  <c r="U155" i="1"/>
  <c r="U393" i="1"/>
  <c r="U142" i="1"/>
  <c r="U378" i="1"/>
  <c r="U379" i="1"/>
  <c r="U164" i="1"/>
  <c r="U39" i="1"/>
  <c r="U40" i="1"/>
  <c r="U41" i="1"/>
  <c r="U42" i="1"/>
  <c r="U43" i="1"/>
  <c r="U415" i="1"/>
  <c r="U44" i="1"/>
  <c r="U45" i="1"/>
  <c r="U46" i="1"/>
  <c r="U47" i="1"/>
  <c r="U48" i="1"/>
  <c r="U49" i="1"/>
  <c r="U50" i="1"/>
  <c r="U51" i="1"/>
  <c r="U52" i="1"/>
  <c r="U288" i="1"/>
  <c r="U403" i="1"/>
  <c r="U360" i="1"/>
  <c r="U361" i="1"/>
  <c r="U362" i="1"/>
  <c r="U53" i="1"/>
  <c r="U54" i="1"/>
  <c r="U55" i="1"/>
  <c r="U56" i="1"/>
  <c r="U57" i="1"/>
  <c r="U58" i="1"/>
  <c r="U108" i="1"/>
  <c r="U242" i="1"/>
  <c r="U165" i="1"/>
  <c r="U232" i="1"/>
  <c r="U59" i="1"/>
  <c r="U60" i="1"/>
  <c r="U166" i="1"/>
  <c r="U192" i="1"/>
  <c r="U216" i="1"/>
  <c r="U61" i="1"/>
  <c r="U62" i="1"/>
  <c r="U63" i="1"/>
  <c r="U64" i="1"/>
  <c r="U65" i="1"/>
  <c r="U66" i="1"/>
  <c r="U67" i="1"/>
  <c r="U68" i="1"/>
  <c r="U69" i="1"/>
  <c r="U70" i="1"/>
  <c r="U154" i="1"/>
  <c r="U365" i="1"/>
  <c r="U264" i="1"/>
  <c r="U448" i="1"/>
  <c r="U71" i="1"/>
  <c r="U72" i="1"/>
  <c r="U310" i="1"/>
  <c r="U492" i="1"/>
  <c r="U331" i="1"/>
  <c r="U184" i="1"/>
  <c r="U73" i="1"/>
  <c r="U74" i="1"/>
  <c r="U75" i="1"/>
  <c r="U130" i="1"/>
  <c r="U131" i="1"/>
  <c r="U143" i="1"/>
  <c r="U144" i="1"/>
  <c r="U76" i="1"/>
  <c r="U77" i="1"/>
  <c r="U265" i="1"/>
  <c r="U266" i="1"/>
  <c r="U314" i="1"/>
  <c r="U449" i="1"/>
  <c r="U458" i="1"/>
  <c r="U78" i="1"/>
  <c r="U346" i="1"/>
  <c r="U347" i="1"/>
  <c r="U193" i="1"/>
  <c r="U145" i="1"/>
  <c r="U146" i="1"/>
  <c r="U79" i="1"/>
  <c r="U289" i="1"/>
  <c r="U175" i="1"/>
  <c r="U109" i="1"/>
  <c r="U243" i="1"/>
  <c r="U80" i="1"/>
  <c r="U138" i="1"/>
  <c r="U417" i="1"/>
  <c r="U496" i="1"/>
  <c r="U185" i="1"/>
  <c r="U267" i="1"/>
  <c r="U81" i="1"/>
  <c r="U82" i="1"/>
  <c r="U83" i="1"/>
  <c r="U84" i="1"/>
  <c r="U85" i="1"/>
  <c r="U459" i="1"/>
  <c r="U194" i="1"/>
  <c r="U86" i="1"/>
  <c r="U290" i="1"/>
  <c r="U110" i="1"/>
  <c r="U244" i="1"/>
  <c r="U245" i="1"/>
  <c r="U259" i="1"/>
  <c r="U260" i="1"/>
  <c r="U341" i="1"/>
  <c r="U490" i="1"/>
  <c r="U87" i="1"/>
  <c r="U88" i="1"/>
  <c r="U89" i="1"/>
  <c r="U90" i="1"/>
  <c r="U119" i="1"/>
  <c r="U91" i="1"/>
  <c r="U92" i="1"/>
  <c r="U291" i="1"/>
  <c r="U93" i="1"/>
  <c r="U157" i="1"/>
  <c r="U501" i="1"/>
  <c r="U94" i="1"/>
  <c r="U268" i="1"/>
  <c r="U269" i="1"/>
  <c r="U270" i="1"/>
  <c r="U466" i="1"/>
  <c r="U172" i="1"/>
  <c r="U177" i="1"/>
  <c r="U178" i="1"/>
  <c r="U297" i="1"/>
  <c r="U439" i="1"/>
  <c r="U186" i="1"/>
  <c r="U228" i="1"/>
  <c r="U508" i="1"/>
  <c r="U95" i="1"/>
  <c r="U495" i="1"/>
  <c r="U180" i="1"/>
  <c r="U181" i="1"/>
  <c r="U187" i="1"/>
  <c r="U147" i="1"/>
  <c r="U158" i="1"/>
  <c r="U96" i="1"/>
  <c r="U97" i="1"/>
  <c r="U98" i="1"/>
  <c r="U99" i="1"/>
  <c r="U100" i="1"/>
  <c r="U101" i="1"/>
  <c r="U159" i="1"/>
  <c r="U160" i="1"/>
  <c r="U161" i="1"/>
  <c r="U292" i="1"/>
  <c r="U300" i="1"/>
  <c r="U246" i="1"/>
  <c r="U188" i="1"/>
  <c r="U176" i="1"/>
  <c r="U348" i="1"/>
  <c r="U174" i="1"/>
  <c r="U366" i="1"/>
  <c r="U195" i="1"/>
  <c r="U220" i="1"/>
  <c r="U333" i="1"/>
  <c r="U189" i="1"/>
  <c r="U247" i="1"/>
  <c r="U197" i="1"/>
  <c r="U198" i="1"/>
  <c r="U199" i="1"/>
  <c r="U301" i="1"/>
  <c r="U200" i="1"/>
  <c r="U201" i="1"/>
  <c r="U336" i="1"/>
  <c r="U380" i="1"/>
  <c r="U202" i="1"/>
  <c r="U132" i="1"/>
  <c r="U133" i="1"/>
  <c r="U203" i="1"/>
  <c r="U148" i="1"/>
  <c r="U196" i="1"/>
  <c r="U204" i="1"/>
  <c r="U405" i="1"/>
  <c r="U359" i="1"/>
  <c r="U422" i="1"/>
  <c r="U205" i="1"/>
  <c r="U206" i="1"/>
  <c r="U210" i="1"/>
  <c r="U321" i="1"/>
  <c r="U296" i="1"/>
  <c r="U162" i="1"/>
  <c r="U163" i="1"/>
  <c r="U468" i="1"/>
  <c r="U469" i="1"/>
  <c r="U424" i="1"/>
  <c r="U211" i="1"/>
  <c r="U212" i="1"/>
  <c r="U213" i="1"/>
  <c r="U273" i="1"/>
  <c r="U214" i="1"/>
  <c r="U470" i="1"/>
  <c r="U274" i="1"/>
  <c r="U102" i="1"/>
  <c r="U215" i="1"/>
  <c r="U217" i="1"/>
  <c r="U219" i="1"/>
  <c r="U221" i="1"/>
  <c r="U222" i="1"/>
  <c r="U223" i="1"/>
  <c r="U224" i="1"/>
  <c r="U225" i="1"/>
  <c r="U226" i="1"/>
  <c r="U111" i="1"/>
  <c r="U227" i="1"/>
  <c r="U233" i="1"/>
  <c r="U208" i="1"/>
  <c r="U471" i="1"/>
  <c r="U234" i="1"/>
  <c r="U235" i="1"/>
  <c r="U313" i="1"/>
  <c r="U420" i="1"/>
  <c r="U236" i="1"/>
  <c r="U352" i="1"/>
  <c r="U413" i="1"/>
  <c r="U191" i="1"/>
  <c r="U179" i="1"/>
  <c r="U248" i="1"/>
  <c r="U249" i="1"/>
  <c r="U250" i="1"/>
  <c r="U251" i="1"/>
  <c r="U256" i="1"/>
  <c r="U257" i="1"/>
  <c r="U252" i="1"/>
  <c r="U472" i="1"/>
  <c r="U461" i="1"/>
  <c r="U253" i="1"/>
  <c r="U254" i="1"/>
  <c r="U450" i="1"/>
  <c r="U255" i="1"/>
  <c r="U262" i="1"/>
  <c r="U150" i="1"/>
  <c r="U167" i="1"/>
  <c r="U271" i="1"/>
  <c r="U272" i="1"/>
  <c r="U275" i="1"/>
  <c r="U440" i="1"/>
  <c r="U276" i="1"/>
  <c r="U377" i="1"/>
  <c r="U139" i="1"/>
  <c r="U278" i="1"/>
  <c r="U279" i="1"/>
  <c r="U493" i="1"/>
  <c r="U494" i="1"/>
  <c r="U322" i="1"/>
  <c r="U280" i="1"/>
  <c r="U433" i="1"/>
  <c r="U281" i="1"/>
  <c r="U293" i="1"/>
  <c r="U294" i="1"/>
  <c r="U303" i="1"/>
  <c r="U304" i="1"/>
  <c r="U305" i="1"/>
  <c r="U307" i="1"/>
  <c r="U427" i="1"/>
  <c r="U311" i="1"/>
  <c r="U407" i="1"/>
  <c r="U312" i="1"/>
  <c r="U103" i="1"/>
  <c r="U474" i="1"/>
  <c r="U315" i="1"/>
  <c r="U316" i="1"/>
  <c r="U317" i="1"/>
  <c r="U318" i="1"/>
  <c r="U319" i="1"/>
  <c r="U323" i="1"/>
  <c r="U325" i="1"/>
  <c r="U326" i="1"/>
  <c r="U327" i="1"/>
  <c r="U328" i="1"/>
  <c r="U330" i="1"/>
  <c r="U332" i="1"/>
  <c r="U209" i="1"/>
  <c r="U320" i="1"/>
  <c r="U302" i="1"/>
  <c r="U334" i="1"/>
  <c r="U277" i="1"/>
  <c r="U451" i="1"/>
  <c r="U168" i="1"/>
  <c r="U169" i="1"/>
  <c r="U170" i="1"/>
  <c r="U171" i="1"/>
  <c r="U432" i="1"/>
  <c r="U335" i="1"/>
  <c r="U337" i="1"/>
  <c r="U338" i="1"/>
  <c r="U340" i="1"/>
  <c r="U342" i="1"/>
  <c r="U343" i="1"/>
  <c r="U344" i="1"/>
  <c r="U345" i="1"/>
  <c r="U349" i="1"/>
  <c r="U351" i="1"/>
  <c r="U452" i="1"/>
  <c r="U467" i="1"/>
  <c r="U355" i="1"/>
  <c r="U356" i="1"/>
  <c r="U357" i="1"/>
  <c r="U358" i="1"/>
  <c r="U363" i="1"/>
  <c r="U364" i="1"/>
  <c r="U368" i="1"/>
  <c r="U369" i="1"/>
  <c r="U370" i="1"/>
  <c r="U371" i="1"/>
  <c r="U374" i="1"/>
  <c r="U350" i="1"/>
  <c r="U376" i="1"/>
  <c r="U381" i="1"/>
  <c r="U382" i="1"/>
  <c r="U383" i="1"/>
  <c r="U384" i="1"/>
  <c r="U386" i="1"/>
  <c r="U387" i="1"/>
  <c r="U389" i="1"/>
  <c r="U373" i="1"/>
  <c r="U390" i="1"/>
  <c r="U391" i="1"/>
  <c r="U392" i="1"/>
  <c r="U402" i="1"/>
  <c r="U404" i="1"/>
  <c r="U104" i="1"/>
  <c r="U406" i="1"/>
  <c r="U408" i="1"/>
  <c r="U409" i="1"/>
  <c r="U410" i="1"/>
  <c r="U298" i="1"/>
  <c r="U411" i="1"/>
  <c r="U412" i="1"/>
  <c r="U414" i="1"/>
  <c r="U416" i="1"/>
  <c r="U418" i="1"/>
  <c r="U419" i="1"/>
  <c r="U421" i="1"/>
  <c r="U423" i="1"/>
  <c r="U425" i="1"/>
  <c r="U426" i="1"/>
  <c r="U429" i="1"/>
  <c r="U430" i="1"/>
  <c r="U428" i="1"/>
  <c r="U431" i="1"/>
  <c r="U134" i="1"/>
  <c r="U434" i="1"/>
  <c r="U435" i="1"/>
  <c r="U436" i="1"/>
  <c r="U437" i="1"/>
  <c r="U443" i="1"/>
  <c r="U261" i="1"/>
  <c r="U444" i="1"/>
  <c r="U442" i="1"/>
  <c r="U151" i="1"/>
  <c r="U445" i="1"/>
  <c r="U446" i="1"/>
  <c r="U453" i="1"/>
  <c r="U454" i="1"/>
  <c r="U299" i="1"/>
  <c r="U457" i="1"/>
  <c r="U140" i="1"/>
  <c r="U329" i="1"/>
  <c r="U460" i="1"/>
  <c r="U462" i="1"/>
  <c r="U464" i="1"/>
  <c r="U465" i="1"/>
  <c r="U473" i="1"/>
  <c r="U475" i="1"/>
  <c r="U476" i="1"/>
  <c r="U477" i="1"/>
  <c r="U478" i="1"/>
  <c r="U479" i="1"/>
  <c r="U480" i="1"/>
  <c r="U481" i="1"/>
  <c r="U482" i="1"/>
  <c r="U483" i="1"/>
  <c r="U484" i="1"/>
  <c r="U485" i="1"/>
  <c r="U491" i="1"/>
  <c r="U497" i="1"/>
  <c r="U498" i="1"/>
  <c r="U499" i="1"/>
  <c r="U500" i="1"/>
  <c r="U502" i="1"/>
  <c r="U504" i="1"/>
  <c r="M504" i="1"/>
  <c r="R504" i="1" s="1"/>
  <c r="Q504" i="1"/>
  <c r="M502" i="1"/>
  <c r="R502" i="1" s="1"/>
  <c r="Q502" i="1"/>
  <c r="M500" i="1"/>
  <c r="R500" i="1" s="1"/>
  <c r="Q500" i="1"/>
  <c r="M499" i="1"/>
  <c r="R499" i="1" s="1"/>
  <c r="Q499" i="1"/>
  <c r="M498" i="1"/>
  <c r="R498" i="1" s="1"/>
  <c r="Q498" i="1"/>
  <c r="M497" i="1"/>
  <c r="R497" i="1" s="1"/>
  <c r="Q497" i="1"/>
  <c r="M491" i="1"/>
  <c r="R491" i="1" s="1"/>
  <c r="Q491" i="1"/>
  <c r="M485" i="1"/>
  <c r="R485" i="1" s="1"/>
  <c r="Q485" i="1"/>
  <c r="M484" i="1"/>
  <c r="R484" i="1" s="1"/>
  <c r="Q484" i="1"/>
  <c r="M483" i="1"/>
  <c r="R483" i="1" s="1"/>
  <c r="Q483" i="1"/>
  <c r="M482" i="1"/>
  <c r="R482" i="1" s="1"/>
  <c r="Q482" i="1"/>
  <c r="M481" i="1"/>
  <c r="R481" i="1" s="1"/>
  <c r="Q481" i="1"/>
  <c r="M480" i="1"/>
  <c r="R480" i="1" s="1"/>
  <c r="Q480" i="1"/>
  <c r="M479" i="1"/>
  <c r="R479" i="1" s="1"/>
  <c r="Q479" i="1"/>
  <c r="M478" i="1"/>
  <c r="R478" i="1" s="1"/>
  <c r="Q478" i="1"/>
  <c r="M477" i="1"/>
  <c r="R477" i="1" s="1"/>
  <c r="Q477" i="1"/>
  <c r="M476" i="1"/>
  <c r="R476" i="1" s="1"/>
  <c r="Q476" i="1"/>
  <c r="M475" i="1"/>
  <c r="R475" i="1" s="1"/>
  <c r="Q475" i="1"/>
  <c r="M473" i="1"/>
  <c r="R473" i="1" s="1"/>
  <c r="Q473" i="1"/>
  <c r="M465" i="1"/>
  <c r="R465" i="1" s="1"/>
  <c r="Q465" i="1"/>
  <c r="M464" i="1"/>
  <c r="R464" i="1" s="1"/>
  <c r="Q464" i="1"/>
  <c r="M462" i="1"/>
  <c r="R462" i="1" s="1"/>
  <c r="Q462" i="1"/>
  <c r="R460" i="1"/>
  <c r="Q460" i="1"/>
  <c r="Q329" i="1"/>
  <c r="R329" i="1"/>
  <c r="R140" i="1"/>
  <c r="R428" i="1"/>
  <c r="Q428" i="1"/>
  <c r="M457" i="1"/>
  <c r="R457" i="1" s="1"/>
  <c r="Q457" i="1"/>
  <c r="Q299" i="1"/>
  <c r="R299" i="1"/>
  <c r="Q454" i="1"/>
  <c r="R454" i="1"/>
  <c r="Q453" i="1"/>
  <c r="R453" i="1"/>
  <c r="R446" i="1"/>
  <c r="Q446" i="1"/>
  <c r="R445" i="1"/>
  <c r="Q445" i="1"/>
  <c r="R151" i="1"/>
  <c r="Q151" i="1"/>
  <c r="R442" i="1"/>
  <c r="Q442" i="1"/>
  <c r="R444" i="1"/>
  <c r="Q444" i="1"/>
  <c r="R261" i="1"/>
  <c r="Q261" i="1"/>
  <c r="R443" i="1"/>
  <c r="Q443" i="1"/>
  <c r="M437" i="1"/>
  <c r="R437" i="1" s="1"/>
  <c r="Q437" i="1"/>
  <c r="M436" i="1"/>
  <c r="R436" i="1" s="1"/>
  <c r="Q436" i="1"/>
  <c r="M435" i="1"/>
  <c r="R435" i="1" s="1"/>
  <c r="Q435" i="1"/>
  <c r="M434" i="1"/>
  <c r="R434" i="1" s="1"/>
  <c r="Q434" i="1"/>
  <c r="M134" i="1"/>
  <c r="R134" i="1" s="1"/>
  <c r="Q134" i="1"/>
  <c r="R431" i="1"/>
  <c r="Q431" i="1"/>
  <c r="M430" i="1"/>
  <c r="R430" i="1" s="1"/>
  <c r="Q430" i="1"/>
  <c r="M429" i="1"/>
  <c r="R429" i="1" s="1"/>
  <c r="Q429" i="1"/>
  <c r="M426" i="1"/>
  <c r="R426" i="1" s="1"/>
  <c r="Q426" i="1"/>
  <c r="M425" i="1"/>
  <c r="R425" i="1" s="1"/>
  <c r="Q425" i="1"/>
  <c r="M423" i="1"/>
  <c r="R423" i="1" s="1"/>
  <c r="Q423" i="1"/>
  <c r="M421" i="1"/>
  <c r="R421" i="1" s="1"/>
  <c r="Q421" i="1"/>
  <c r="M419" i="1"/>
  <c r="R419" i="1" s="1"/>
  <c r="Q419" i="1"/>
  <c r="M418" i="1"/>
  <c r="R418" i="1" s="1"/>
  <c r="Q418" i="1"/>
  <c r="M416" i="1"/>
  <c r="R416" i="1" s="1"/>
  <c r="Q416" i="1"/>
  <c r="R414" i="1"/>
  <c r="Q414" i="1"/>
  <c r="R411" i="1"/>
  <c r="R412" i="1"/>
  <c r="Q412" i="1"/>
  <c r="Q411" i="1"/>
  <c r="R298" i="1"/>
  <c r="Q298" i="1"/>
  <c r="M410" i="1"/>
  <c r="R410" i="1" s="1"/>
  <c r="Q410" i="1"/>
  <c r="M409" i="1"/>
  <c r="R409" i="1" s="1"/>
  <c r="Q409" i="1"/>
  <c r="M408" i="1"/>
  <c r="R408" i="1" s="1"/>
  <c r="Q408" i="1"/>
  <c r="M406" i="1"/>
  <c r="R406" i="1" s="1"/>
  <c r="Q406" i="1"/>
  <c r="M104" i="1"/>
  <c r="R104" i="1" s="1"/>
  <c r="Q104" i="1"/>
  <c r="M402" i="1"/>
  <c r="R402" i="1" s="1"/>
  <c r="M404" i="1"/>
  <c r="R404" i="1" s="1"/>
  <c r="Q404" i="1"/>
  <c r="Q402" i="1"/>
  <c r="M392" i="1"/>
  <c r="R392" i="1" s="1"/>
  <c r="Q392" i="1"/>
  <c r="M391" i="1"/>
  <c r="R391" i="1" s="1"/>
  <c r="Q391" i="1"/>
  <c r="M390" i="1"/>
  <c r="R390" i="1" s="1"/>
  <c r="Q390" i="1"/>
  <c r="M373" i="1"/>
  <c r="R373" i="1" s="1"/>
  <c r="Q373" i="1"/>
  <c r="G20" i="8"/>
  <c r="R389" i="1"/>
  <c r="Q389" i="1"/>
  <c r="R387" i="1"/>
  <c r="Q387" i="1"/>
  <c r="R386" i="1"/>
  <c r="Q386" i="1"/>
  <c r="M384" i="1"/>
  <c r="R384" i="1" s="1"/>
  <c r="Q384" i="1"/>
  <c r="M383" i="1"/>
  <c r="R383" i="1" s="1"/>
  <c r="Q383" i="1"/>
  <c r="M382" i="1"/>
  <c r="R382" i="1" s="1"/>
  <c r="Q382" i="1"/>
  <c r="M381" i="1"/>
  <c r="R381" i="1" s="1"/>
  <c r="Q381" i="1"/>
  <c r="M376" i="1"/>
  <c r="R376" i="1" s="1"/>
  <c r="Q376" i="1"/>
  <c r="Q350" i="1"/>
  <c r="R350" i="1"/>
  <c r="R370" i="1"/>
  <c r="R374" i="1"/>
  <c r="Q374" i="1"/>
  <c r="R371" i="1"/>
  <c r="Q371" i="1"/>
  <c r="Q370" i="1"/>
  <c r="M369" i="1"/>
  <c r="R369" i="1" s="1"/>
  <c r="Q369" i="1"/>
  <c r="M368" i="1"/>
  <c r="R368" i="1" s="1"/>
  <c r="Q368" i="1"/>
  <c r="M364" i="1"/>
  <c r="R364" i="1" s="1"/>
  <c r="Q364" i="1"/>
  <c r="M363" i="1"/>
  <c r="R363" i="1" s="1"/>
  <c r="Q363" i="1"/>
  <c r="M358" i="1"/>
  <c r="R358" i="1" s="1"/>
  <c r="Q358" i="1"/>
  <c r="M357" i="1"/>
  <c r="R357" i="1" s="1"/>
  <c r="Q357" i="1"/>
  <c r="M356" i="1"/>
  <c r="R356" i="1" s="1"/>
  <c r="Q356" i="1"/>
  <c r="M355" i="1"/>
  <c r="R355" i="1" s="1"/>
  <c r="Q355" i="1"/>
  <c r="M467" i="1"/>
  <c r="R467" i="1" s="1"/>
  <c r="Q467" i="1"/>
  <c r="AG21" i="8"/>
  <c r="M452" i="1"/>
  <c r="R452" i="1" s="1"/>
  <c r="Q452" i="1"/>
  <c r="M351" i="1"/>
  <c r="R351" i="1" s="1"/>
  <c r="Q351" i="1"/>
  <c r="M349" i="1"/>
  <c r="R349" i="1" s="1"/>
  <c r="Q349" i="1"/>
  <c r="M345" i="1"/>
  <c r="R345" i="1" s="1"/>
  <c r="Q345" i="1"/>
  <c r="M344" i="1"/>
  <c r="R344" i="1" s="1"/>
  <c r="Q344" i="1"/>
  <c r="M343" i="1"/>
  <c r="R343" i="1" s="1"/>
  <c r="Q343" i="1"/>
  <c r="M342" i="1"/>
  <c r="R342" i="1" s="1"/>
  <c r="Q342" i="1"/>
  <c r="R340" i="1"/>
  <c r="Q340" i="1"/>
  <c r="M338" i="1"/>
  <c r="R338" i="1" s="1"/>
  <c r="Q338" i="1"/>
  <c r="M337" i="1"/>
  <c r="R337" i="1" s="1"/>
  <c r="Q337" i="1"/>
  <c r="M335" i="1"/>
  <c r="R335" i="1" s="1"/>
  <c r="Q335" i="1"/>
  <c r="M277" i="1"/>
  <c r="R277" i="1" s="1"/>
  <c r="R248" i="1"/>
  <c r="R257" i="1"/>
  <c r="R150" i="1"/>
  <c r="R307" i="1"/>
  <c r="R427" i="1"/>
  <c r="R209" i="1"/>
  <c r="R320" i="1"/>
  <c r="R302" i="1"/>
  <c r="R170" i="1"/>
  <c r="R171" i="1"/>
  <c r="M306" i="1"/>
  <c r="R306" i="1" s="1"/>
  <c r="M503" i="1"/>
  <c r="R503" i="1" s="1"/>
  <c r="M385" i="1"/>
  <c r="R385" i="1" s="1"/>
  <c r="M324" i="1"/>
  <c r="R324" i="1" s="1"/>
  <c r="M438" i="1"/>
  <c r="R438" i="1" s="1"/>
  <c r="M396" i="1"/>
  <c r="R396" i="1" s="1"/>
  <c r="M463" i="1"/>
  <c r="R463" i="1" s="1"/>
  <c r="M295" i="1"/>
  <c r="R295" i="1" s="1"/>
  <c r="M486" i="1"/>
  <c r="R486" i="1" s="1"/>
  <c r="M237" i="1"/>
  <c r="R237" i="1" s="1"/>
  <c r="M284" i="1"/>
  <c r="R284" i="1" s="1"/>
  <c r="M397" i="1"/>
  <c r="R397" i="1" s="1"/>
  <c r="M229" i="1"/>
  <c r="R229" i="1" s="1"/>
  <c r="M339" i="1"/>
  <c r="R339" i="1" s="1"/>
  <c r="M487" i="1"/>
  <c r="R487" i="1" s="1"/>
  <c r="M230" i="1"/>
  <c r="R230" i="1" s="1"/>
  <c r="M112" i="1"/>
  <c r="R112" i="1" s="1"/>
  <c r="M105" i="1"/>
  <c r="R105" i="1" s="1"/>
  <c r="M106" i="1"/>
  <c r="R106" i="1" s="1"/>
  <c r="M393" i="1"/>
  <c r="R393" i="1" s="1"/>
  <c r="M2" i="1"/>
  <c r="R2" i="1" s="1"/>
  <c r="M3" i="1"/>
  <c r="R3" i="1" s="1"/>
  <c r="M4" i="1"/>
  <c r="R4" i="1" s="1"/>
  <c r="M153" i="1"/>
  <c r="R153" i="1" s="1"/>
  <c r="M141" i="1"/>
  <c r="R141" i="1" s="1"/>
  <c r="M285" i="1"/>
  <c r="R285" i="1" s="1"/>
  <c r="M398" i="1"/>
  <c r="R398" i="1" s="1"/>
  <c r="M441" i="1"/>
  <c r="R441" i="1" s="1"/>
  <c r="M156" i="1"/>
  <c r="R156" i="1" s="1"/>
  <c r="M5" i="1"/>
  <c r="R5" i="1" s="1"/>
  <c r="M6" i="1"/>
  <c r="R6" i="1" s="1"/>
  <c r="M7" i="1"/>
  <c r="R7" i="1" s="1"/>
  <c r="M353" i="1"/>
  <c r="R353" i="1" s="1"/>
  <c r="M282" i="1"/>
  <c r="R282" i="1" s="1"/>
  <c r="M375" i="1"/>
  <c r="R375" i="1" s="1"/>
  <c r="M488" i="1"/>
  <c r="R488" i="1" s="1"/>
  <c r="M120" i="1"/>
  <c r="R120" i="1" s="1"/>
  <c r="M121" i="1"/>
  <c r="R121" i="1" s="1"/>
  <c r="M122" i="1"/>
  <c r="R122" i="1" s="1"/>
  <c r="M123" i="1"/>
  <c r="R123" i="1" s="1"/>
  <c r="M124" i="1"/>
  <c r="R124" i="1" s="1"/>
  <c r="M455" i="1"/>
  <c r="R455" i="1" s="1"/>
  <c r="M394" i="1"/>
  <c r="R394" i="1" s="1"/>
  <c r="M267" i="1"/>
  <c r="R267" i="1" s="1"/>
  <c r="M238" i="1"/>
  <c r="R238" i="1" s="1"/>
  <c r="M239" i="1"/>
  <c r="R239" i="1" s="1"/>
  <c r="M8" i="1"/>
  <c r="R8" i="1" s="1"/>
  <c r="M9" i="1"/>
  <c r="R9" i="1" s="1"/>
  <c r="M113" i="1"/>
  <c r="R113" i="1" s="1"/>
  <c r="M114" i="1"/>
  <c r="R114" i="1" s="1"/>
  <c r="M10" i="1"/>
  <c r="R10" i="1" s="1"/>
  <c r="M11" i="1"/>
  <c r="R11" i="1" s="1"/>
  <c r="M12" i="1"/>
  <c r="R12" i="1" s="1"/>
  <c r="M13" i="1"/>
  <c r="R13" i="1" s="1"/>
  <c r="M14" i="1"/>
  <c r="R14" i="1" s="1"/>
  <c r="M15" i="1"/>
  <c r="R15" i="1" s="1"/>
  <c r="M16" i="1"/>
  <c r="R16" i="1" s="1"/>
  <c r="M17" i="1"/>
  <c r="R17" i="1" s="1"/>
  <c r="M18" i="1"/>
  <c r="R18" i="1" s="1"/>
  <c r="M19" i="1"/>
  <c r="R19" i="1" s="1"/>
  <c r="M20" i="1"/>
  <c r="R20" i="1" s="1"/>
  <c r="M184" i="1"/>
  <c r="R184" i="1" s="1"/>
  <c r="M395" i="1"/>
  <c r="R395" i="1" s="1"/>
  <c r="R115" i="1"/>
  <c r="M116" i="1"/>
  <c r="R116" i="1" s="1"/>
  <c r="M207" i="1"/>
  <c r="R207" i="1" s="1"/>
  <c r="M21" i="1"/>
  <c r="R21" i="1" s="1"/>
  <c r="M283" i="1"/>
  <c r="R283" i="1" s="1"/>
  <c r="M456" i="1"/>
  <c r="R456" i="1" s="1"/>
  <c r="M22" i="1"/>
  <c r="R22" i="1" s="1"/>
  <c r="M23" i="1"/>
  <c r="R23" i="1" s="1"/>
  <c r="M24" i="1"/>
  <c r="R24" i="1" s="1"/>
  <c r="M263" i="1"/>
  <c r="R263" i="1" s="1"/>
  <c r="M447" i="1"/>
  <c r="R447" i="1" s="1"/>
  <c r="M25" i="1"/>
  <c r="R25" i="1" s="1"/>
  <c r="M183" i="1"/>
  <c r="R183" i="1" s="1"/>
  <c r="M286" i="1"/>
  <c r="R286" i="1" s="1"/>
  <c r="M117" i="1"/>
  <c r="R117" i="1" s="1"/>
  <c r="M489" i="1"/>
  <c r="R489" i="1" s="1"/>
  <c r="M258" i="1"/>
  <c r="R258" i="1" s="1"/>
  <c r="M240" i="1"/>
  <c r="R240" i="1" s="1"/>
  <c r="M354" i="1"/>
  <c r="R354" i="1" s="1"/>
  <c r="M231" i="1"/>
  <c r="R231" i="1" s="1"/>
  <c r="M26" i="1"/>
  <c r="R26" i="1" s="1"/>
  <c r="M27" i="1"/>
  <c r="R27" i="1" s="1"/>
  <c r="M28" i="1"/>
  <c r="R28" i="1" s="1"/>
  <c r="M29" i="1"/>
  <c r="R29" i="1" s="1"/>
  <c r="M388" i="1"/>
  <c r="R388" i="1" s="1"/>
  <c r="M241" i="1"/>
  <c r="R241" i="1" s="1"/>
  <c r="M118" i="1"/>
  <c r="R118" i="1" s="1"/>
  <c r="M30" i="1"/>
  <c r="R30" i="1" s="1"/>
  <c r="M31" i="1"/>
  <c r="R31" i="1" s="1"/>
  <c r="M125" i="1"/>
  <c r="R125" i="1" s="1"/>
  <c r="M126" i="1"/>
  <c r="R126" i="1" s="1"/>
  <c r="M135" i="1"/>
  <c r="R135" i="1" s="1"/>
  <c r="M218" i="1"/>
  <c r="R218" i="1" s="1"/>
  <c r="M308" i="1"/>
  <c r="R308" i="1" s="1"/>
  <c r="M136" i="1"/>
  <c r="R136" i="1" s="1"/>
  <c r="M107" i="1"/>
  <c r="R107" i="1" s="1"/>
  <c r="M190" i="1"/>
  <c r="R190" i="1" s="1"/>
  <c r="M400" i="1"/>
  <c r="R400" i="1" s="1"/>
  <c r="M137" i="1"/>
  <c r="R137" i="1" s="1"/>
  <c r="M32" i="1"/>
  <c r="R32" i="1" s="1"/>
  <c r="M399" i="1"/>
  <c r="R399" i="1" s="1"/>
  <c r="M33" i="1"/>
  <c r="R33" i="1" s="1"/>
  <c r="M34" i="1"/>
  <c r="R34" i="1" s="1"/>
  <c r="M35" i="1"/>
  <c r="R35" i="1" s="1"/>
  <c r="M182" i="1"/>
  <c r="R182" i="1" s="1"/>
  <c r="M401" i="1"/>
  <c r="R401" i="1" s="1"/>
  <c r="M36" i="1"/>
  <c r="R36" i="1" s="1"/>
  <c r="M37" i="1"/>
  <c r="R37" i="1" s="1"/>
  <c r="M309" i="1"/>
  <c r="R309" i="1" s="1"/>
  <c r="M38" i="1"/>
  <c r="R38" i="1" s="1"/>
  <c r="M127" i="1"/>
  <c r="R127" i="1" s="1"/>
  <c r="M128" i="1"/>
  <c r="R128" i="1" s="1"/>
  <c r="M129" i="1"/>
  <c r="R129" i="1" s="1"/>
  <c r="R149" i="1"/>
  <c r="M287" i="1"/>
  <c r="R287" i="1" s="1"/>
  <c r="M142" i="1"/>
  <c r="R142" i="1" s="1"/>
  <c r="M378" i="1"/>
  <c r="R378" i="1" s="1"/>
  <c r="M152" i="1"/>
  <c r="R152" i="1" s="1"/>
  <c r="M155" i="1"/>
  <c r="R155" i="1" s="1"/>
  <c r="M39" i="1"/>
  <c r="R39" i="1" s="1"/>
  <c r="M40" i="1"/>
  <c r="R40" i="1" s="1"/>
  <c r="M41" i="1"/>
  <c r="R41" i="1" s="1"/>
  <c r="M42" i="1"/>
  <c r="R42" i="1" s="1"/>
  <c r="M43" i="1"/>
  <c r="R43" i="1" s="1"/>
  <c r="M379" i="1"/>
  <c r="R379" i="1" s="1"/>
  <c r="M44" i="1"/>
  <c r="R44" i="1" s="1"/>
  <c r="M45" i="1"/>
  <c r="R45" i="1" s="1"/>
  <c r="M46" i="1"/>
  <c r="R46" i="1" s="1"/>
  <c r="M47" i="1"/>
  <c r="R47" i="1" s="1"/>
  <c r="M48" i="1"/>
  <c r="R48" i="1" s="1"/>
  <c r="M49" i="1"/>
  <c r="R49" i="1" s="1"/>
  <c r="M50" i="1"/>
  <c r="R50" i="1" s="1"/>
  <c r="M51" i="1"/>
  <c r="R51" i="1" s="1"/>
  <c r="M52" i="1"/>
  <c r="R52" i="1" s="1"/>
  <c r="M288" i="1"/>
  <c r="R288" i="1" s="1"/>
  <c r="M403" i="1"/>
  <c r="R403" i="1" s="1"/>
  <c r="M360" i="1"/>
  <c r="R360" i="1" s="1"/>
  <c r="M361" i="1"/>
  <c r="R361" i="1" s="1"/>
  <c r="M362" i="1"/>
  <c r="R362" i="1" s="1"/>
  <c r="M53" i="1"/>
  <c r="R53" i="1" s="1"/>
  <c r="M54" i="1"/>
  <c r="R54" i="1" s="1"/>
  <c r="M55" i="1"/>
  <c r="R55" i="1" s="1"/>
  <c r="M56" i="1"/>
  <c r="R56" i="1" s="1"/>
  <c r="M57" i="1"/>
  <c r="R57" i="1" s="1"/>
  <c r="M58" i="1"/>
  <c r="R58" i="1" s="1"/>
  <c r="M164" i="1"/>
  <c r="R164" i="1" s="1"/>
  <c r="M242" i="1"/>
  <c r="R242" i="1" s="1"/>
  <c r="M108" i="1"/>
  <c r="R108" i="1" s="1"/>
  <c r="M232" i="1"/>
  <c r="R232" i="1" s="1"/>
  <c r="M59" i="1"/>
  <c r="R59" i="1" s="1"/>
  <c r="M60" i="1"/>
  <c r="R60" i="1" s="1"/>
  <c r="M415" i="1"/>
  <c r="R415" i="1" s="1"/>
  <c r="M192" i="1"/>
  <c r="R192" i="1" s="1"/>
  <c r="M165" i="1"/>
  <c r="R165" i="1" s="1"/>
  <c r="M61" i="1"/>
  <c r="R61" i="1" s="1"/>
  <c r="M62" i="1"/>
  <c r="R62" i="1" s="1"/>
  <c r="M63" i="1"/>
  <c r="R63" i="1" s="1"/>
  <c r="M64" i="1"/>
  <c r="R64" i="1" s="1"/>
  <c r="M65" i="1"/>
  <c r="R65" i="1" s="1"/>
  <c r="M66" i="1"/>
  <c r="R66" i="1" s="1"/>
  <c r="M67" i="1"/>
  <c r="R67" i="1" s="1"/>
  <c r="M68" i="1"/>
  <c r="R68" i="1" s="1"/>
  <c r="M69" i="1"/>
  <c r="R69" i="1" s="1"/>
  <c r="M70" i="1"/>
  <c r="R70" i="1" s="1"/>
  <c r="M154" i="1"/>
  <c r="R154" i="1" s="1"/>
  <c r="M365" i="1"/>
  <c r="R365" i="1" s="1"/>
  <c r="M264" i="1"/>
  <c r="R264" i="1" s="1"/>
  <c r="M314" i="1"/>
  <c r="R314" i="1" s="1"/>
  <c r="M71" i="1"/>
  <c r="R71" i="1" s="1"/>
  <c r="M72" i="1"/>
  <c r="R72" i="1" s="1"/>
  <c r="R166" i="1"/>
  <c r="M216" i="1"/>
  <c r="R216" i="1" s="1"/>
  <c r="M310" i="1"/>
  <c r="R310" i="1" s="1"/>
  <c r="M331" i="1"/>
  <c r="R331" i="1" s="1"/>
  <c r="M73" i="1"/>
  <c r="R73" i="1" s="1"/>
  <c r="M74" i="1"/>
  <c r="R74" i="1" s="1"/>
  <c r="M75" i="1"/>
  <c r="R75" i="1" s="1"/>
  <c r="M130" i="1"/>
  <c r="R130" i="1" s="1"/>
  <c r="M131" i="1"/>
  <c r="R131" i="1" s="1"/>
  <c r="M143" i="1"/>
  <c r="R143" i="1" s="1"/>
  <c r="M144" i="1"/>
  <c r="R144" i="1" s="1"/>
  <c r="M76" i="1"/>
  <c r="R76" i="1" s="1"/>
  <c r="M77" i="1"/>
  <c r="R77" i="1" s="1"/>
  <c r="M266" i="1"/>
  <c r="R266" i="1" s="1"/>
  <c r="M448" i="1"/>
  <c r="R448" i="1" s="1"/>
  <c r="M265" i="1"/>
  <c r="R265" i="1" s="1"/>
  <c r="M449" i="1"/>
  <c r="R449" i="1" s="1"/>
  <c r="M458" i="1"/>
  <c r="R458" i="1" s="1"/>
  <c r="M78" i="1"/>
  <c r="R78" i="1" s="1"/>
  <c r="M346" i="1"/>
  <c r="R346" i="1" s="1"/>
  <c r="M347" i="1"/>
  <c r="R347" i="1" s="1"/>
  <c r="M193" i="1"/>
  <c r="R193" i="1" s="1"/>
  <c r="M145" i="1"/>
  <c r="R145" i="1" s="1"/>
  <c r="M146" i="1"/>
  <c r="R146" i="1" s="1"/>
  <c r="M79" i="1"/>
  <c r="R79" i="1" s="1"/>
  <c r="M289" i="1"/>
  <c r="R289" i="1" s="1"/>
  <c r="M492" i="1"/>
  <c r="R492" i="1" s="1"/>
  <c r="M175" i="1"/>
  <c r="R175" i="1" s="1"/>
  <c r="M109" i="1"/>
  <c r="R109" i="1" s="1"/>
  <c r="M80" i="1"/>
  <c r="R80" i="1" s="1"/>
  <c r="M243" i="1"/>
  <c r="R243" i="1" s="1"/>
  <c r="M417" i="1"/>
  <c r="R417" i="1" s="1"/>
  <c r="M496" i="1"/>
  <c r="R496" i="1" s="1"/>
  <c r="M138" i="1"/>
  <c r="R138" i="1" s="1"/>
  <c r="M185" i="1"/>
  <c r="R185" i="1" s="1"/>
  <c r="M451" i="1"/>
  <c r="R451" i="1" s="1"/>
  <c r="M81" i="1"/>
  <c r="R81" i="1" s="1"/>
  <c r="M82" i="1"/>
  <c r="R82" i="1" s="1"/>
  <c r="M83" i="1"/>
  <c r="R83" i="1" s="1"/>
  <c r="M84" i="1"/>
  <c r="R84" i="1" s="1"/>
  <c r="M85" i="1"/>
  <c r="R85" i="1" s="1"/>
  <c r="M508" i="1"/>
  <c r="R508" i="1" s="1"/>
  <c r="M194" i="1"/>
  <c r="R194" i="1" s="1"/>
  <c r="M86" i="1"/>
  <c r="R86" i="1" s="1"/>
  <c r="M459" i="1"/>
  <c r="R459" i="1" s="1"/>
  <c r="M366" i="1"/>
  <c r="R366" i="1" s="1"/>
  <c r="M244" i="1"/>
  <c r="R244" i="1" s="1"/>
  <c r="M245" i="1"/>
  <c r="R245" i="1" s="1"/>
  <c r="M259" i="1"/>
  <c r="R259" i="1" s="1"/>
  <c r="M260" i="1"/>
  <c r="R260" i="1" s="1"/>
  <c r="M341" i="1"/>
  <c r="R341" i="1" s="1"/>
  <c r="M490" i="1"/>
  <c r="R490" i="1" s="1"/>
  <c r="M87" i="1"/>
  <c r="R87" i="1" s="1"/>
  <c r="M88" i="1"/>
  <c r="R88" i="1" s="1"/>
  <c r="M89" i="1"/>
  <c r="R89" i="1" s="1"/>
  <c r="M90" i="1"/>
  <c r="R90" i="1" s="1"/>
  <c r="M290" i="1"/>
  <c r="R290" i="1" s="1"/>
  <c r="M91" i="1"/>
  <c r="R91" i="1" s="1"/>
  <c r="M92" i="1"/>
  <c r="R92" i="1" s="1"/>
  <c r="M291" i="1"/>
  <c r="R291" i="1" s="1"/>
  <c r="M93" i="1"/>
  <c r="R93" i="1" s="1"/>
  <c r="M157" i="1"/>
  <c r="R157" i="1" s="1"/>
  <c r="M501" i="1"/>
  <c r="R501" i="1" s="1"/>
  <c r="M94" i="1"/>
  <c r="R94" i="1" s="1"/>
  <c r="M269" i="1"/>
  <c r="R269" i="1" s="1"/>
  <c r="M270" i="1"/>
  <c r="R270" i="1" s="1"/>
  <c r="M110" i="1"/>
  <c r="R110" i="1" s="1"/>
  <c r="M466" i="1"/>
  <c r="R466" i="1" s="1"/>
  <c r="M119" i="1"/>
  <c r="R119" i="1" s="1"/>
  <c r="M268" i="1"/>
  <c r="R268" i="1" s="1"/>
  <c r="M172" i="1"/>
  <c r="R172" i="1" s="1"/>
  <c r="M177" i="1"/>
  <c r="R177" i="1" s="1"/>
  <c r="M178" i="1"/>
  <c r="R178" i="1" s="1"/>
  <c r="M186" i="1"/>
  <c r="R186" i="1" s="1"/>
  <c r="M297" i="1"/>
  <c r="R297" i="1" s="1"/>
  <c r="M439" i="1"/>
  <c r="R439" i="1" s="1"/>
  <c r="M95" i="1"/>
  <c r="R95" i="1" s="1"/>
  <c r="M228" i="1"/>
  <c r="R228" i="1" s="1"/>
  <c r="M495" i="1"/>
  <c r="R495" i="1" s="1"/>
  <c r="M180" i="1"/>
  <c r="R180" i="1" s="1"/>
  <c r="M181" i="1"/>
  <c r="R181" i="1" s="1"/>
  <c r="M147" i="1"/>
  <c r="R147" i="1" s="1"/>
  <c r="M158" i="1"/>
  <c r="R158" i="1" s="1"/>
  <c r="M96" i="1"/>
  <c r="R96" i="1" s="1"/>
  <c r="M97" i="1"/>
  <c r="R97" i="1" s="1"/>
  <c r="M98" i="1"/>
  <c r="R98" i="1" s="1"/>
  <c r="M99" i="1"/>
  <c r="R99" i="1" s="1"/>
  <c r="M100" i="1"/>
  <c r="R100" i="1" s="1"/>
  <c r="M101" i="1"/>
  <c r="R101" i="1" s="1"/>
  <c r="M159" i="1"/>
  <c r="R159" i="1" s="1"/>
  <c r="M160" i="1"/>
  <c r="R160" i="1" s="1"/>
  <c r="M161" i="1"/>
  <c r="R161" i="1" s="1"/>
  <c r="M187" i="1"/>
  <c r="R187" i="1" s="1"/>
  <c r="M300" i="1"/>
  <c r="R300" i="1" s="1"/>
  <c r="M246" i="1"/>
  <c r="R246" i="1" s="1"/>
  <c r="M292" i="1"/>
  <c r="R292" i="1" s="1"/>
  <c r="M176" i="1"/>
  <c r="R176" i="1" s="1"/>
  <c r="M188" i="1"/>
  <c r="R188" i="1" s="1"/>
  <c r="R348" i="1"/>
  <c r="R174" i="1"/>
  <c r="M195" i="1"/>
  <c r="R195" i="1" s="1"/>
  <c r="M220" i="1"/>
  <c r="R220" i="1" s="1"/>
  <c r="M333" i="1"/>
  <c r="R333" i="1" s="1"/>
  <c r="M189" i="1"/>
  <c r="R189" i="1" s="1"/>
  <c r="M247" i="1"/>
  <c r="R247" i="1" s="1"/>
  <c r="M197" i="1"/>
  <c r="R197" i="1" s="1"/>
  <c r="M198" i="1"/>
  <c r="R198" i="1" s="1"/>
  <c r="M199" i="1"/>
  <c r="R199" i="1" s="1"/>
  <c r="M301" i="1"/>
  <c r="R301" i="1" s="1"/>
  <c r="M200" i="1"/>
  <c r="R200" i="1" s="1"/>
  <c r="M201" i="1"/>
  <c r="R201" i="1" s="1"/>
  <c r="M336" i="1"/>
  <c r="R336" i="1" s="1"/>
  <c r="M380" i="1"/>
  <c r="R380" i="1" s="1"/>
  <c r="M202" i="1"/>
  <c r="R202" i="1" s="1"/>
  <c r="M132" i="1"/>
  <c r="R132" i="1" s="1"/>
  <c r="M133" i="1"/>
  <c r="R133" i="1" s="1"/>
  <c r="M203" i="1"/>
  <c r="R203" i="1" s="1"/>
  <c r="M148" i="1"/>
  <c r="R148" i="1" s="1"/>
  <c r="M196" i="1"/>
  <c r="R196" i="1" s="1"/>
  <c r="M204" i="1"/>
  <c r="R204" i="1" s="1"/>
  <c r="M405" i="1"/>
  <c r="R405" i="1" s="1"/>
  <c r="M359" i="1"/>
  <c r="R359" i="1" s="1"/>
  <c r="M422" i="1"/>
  <c r="R422" i="1" s="1"/>
  <c r="M205" i="1"/>
  <c r="R205" i="1" s="1"/>
  <c r="M206" i="1"/>
  <c r="R206" i="1" s="1"/>
  <c r="M210" i="1"/>
  <c r="R210" i="1" s="1"/>
  <c r="M321" i="1"/>
  <c r="R321" i="1" s="1"/>
  <c r="M367" i="1"/>
  <c r="R367" i="1" s="1"/>
  <c r="M296" i="1"/>
  <c r="R296" i="1" s="1"/>
  <c r="M162" i="1"/>
  <c r="R162" i="1" s="1"/>
  <c r="M163" i="1"/>
  <c r="R163" i="1" s="1"/>
  <c r="M468" i="1"/>
  <c r="R468" i="1" s="1"/>
  <c r="M469" i="1"/>
  <c r="R469" i="1" s="1"/>
  <c r="M424" i="1"/>
  <c r="R424" i="1" s="1"/>
  <c r="M211" i="1"/>
  <c r="R211" i="1" s="1"/>
  <c r="M212" i="1"/>
  <c r="R212" i="1" s="1"/>
  <c r="M213" i="1"/>
  <c r="R213" i="1" s="1"/>
  <c r="R273" i="1"/>
  <c r="M214" i="1"/>
  <c r="R214" i="1" s="1"/>
  <c r="M470" i="1"/>
  <c r="R470" i="1" s="1"/>
  <c r="R274" i="1"/>
  <c r="M102" i="1"/>
  <c r="R102" i="1" s="1"/>
  <c r="M215" i="1"/>
  <c r="R215" i="1" s="1"/>
  <c r="M217" i="1"/>
  <c r="R217" i="1" s="1"/>
  <c r="M219" i="1"/>
  <c r="R219" i="1" s="1"/>
  <c r="M221" i="1"/>
  <c r="R221" i="1" s="1"/>
  <c r="M222" i="1"/>
  <c r="R222" i="1" s="1"/>
  <c r="M223" i="1"/>
  <c r="R223" i="1" s="1"/>
  <c r="M224" i="1"/>
  <c r="R224" i="1" s="1"/>
  <c r="M225" i="1"/>
  <c r="R225" i="1" s="1"/>
  <c r="M226" i="1"/>
  <c r="R226" i="1" s="1"/>
  <c r="M111" i="1"/>
  <c r="R111" i="1" s="1"/>
  <c r="M227" i="1"/>
  <c r="R227" i="1" s="1"/>
  <c r="M233" i="1"/>
  <c r="R233" i="1" s="1"/>
  <c r="M208" i="1"/>
  <c r="R208" i="1" s="1"/>
  <c r="M471" i="1"/>
  <c r="R471" i="1" s="1"/>
  <c r="R234" i="1"/>
  <c r="M235" i="1"/>
  <c r="R235" i="1" s="1"/>
  <c r="M313" i="1"/>
  <c r="R313" i="1" s="1"/>
  <c r="R420" i="1"/>
  <c r="R236" i="1"/>
  <c r="R352" i="1"/>
  <c r="M413" i="1"/>
  <c r="R413" i="1" s="1"/>
  <c r="M191" i="1"/>
  <c r="R191" i="1" s="1"/>
  <c r="M179" i="1"/>
  <c r="R179" i="1" s="1"/>
  <c r="M249" i="1"/>
  <c r="R249" i="1" s="1"/>
  <c r="M250" i="1"/>
  <c r="R250" i="1" s="1"/>
  <c r="M251" i="1"/>
  <c r="R251" i="1" s="1"/>
  <c r="M256" i="1"/>
  <c r="R256" i="1" s="1"/>
  <c r="M252" i="1"/>
  <c r="R252" i="1" s="1"/>
  <c r="M472" i="1"/>
  <c r="R472" i="1" s="1"/>
  <c r="M461" i="1"/>
  <c r="R461" i="1" s="1"/>
  <c r="M253" i="1"/>
  <c r="R253" i="1" s="1"/>
  <c r="M254" i="1"/>
  <c r="R254" i="1" s="1"/>
  <c r="M450" i="1"/>
  <c r="R450" i="1" s="1"/>
  <c r="M255" i="1"/>
  <c r="R255" i="1" s="1"/>
  <c r="M262" i="1"/>
  <c r="R262" i="1" s="1"/>
  <c r="M167" i="1"/>
  <c r="R167" i="1" s="1"/>
  <c r="M271" i="1"/>
  <c r="R271" i="1" s="1"/>
  <c r="M272" i="1"/>
  <c r="R272" i="1" s="1"/>
  <c r="M275" i="1"/>
  <c r="R275" i="1" s="1"/>
  <c r="M440" i="1"/>
  <c r="R440" i="1" s="1"/>
  <c r="M276" i="1"/>
  <c r="R276" i="1" s="1"/>
  <c r="M377" i="1"/>
  <c r="R377" i="1" s="1"/>
  <c r="M139" i="1"/>
  <c r="R139" i="1" s="1"/>
  <c r="M278" i="1"/>
  <c r="R278" i="1" s="1"/>
  <c r="M279" i="1"/>
  <c r="R279" i="1" s="1"/>
  <c r="M493" i="1"/>
  <c r="R493" i="1" s="1"/>
  <c r="M494" i="1"/>
  <c r="R494" i="1" s="1"/>
  <c r="M322" i="1"/>
  <c r="R322" i="1" s="1"/>
  <c r="M280" i="1"/>
  <c r="R280" i="1" s="1"/>
  <c r="M433" i="1"/>
  <c r="R433" i="1" s="1"/>
  <c r="M281" i="1"/>
  <c r="R281" i="1" s="1"/>
  <c r="M293" i="1"/>
  <c r="R293" i="1" s="1"/>
  <c r="M294" i="1"/>
  <c r="R294" i="1" s="1"/>
  <c r="M303" i="1"/>
  <c r="R303" i="1" s="1"/>
  <c r="M304" i="1"/>
  <c r="R304" i="1" s="1"/>
  <c r="M305" i="1"/>
  <c r="R305" i="1" s="1"/>
  <c r="M311" i="1"/>
  <c r="R311" i="1" s="1"/>
  <c r="M407" i="1"/>
  <c r="R407" i="1" s="1"/>
  <c r="M312" i="1"/>
  <c r="R312" i="1" s="1"/>
  <c r="M103" i="1"/>
  <c r="R103" i="1" s="1"/>
  <c r="M474" i="1"/>
  <c r="R474" i="1" s="1"/>
  <c r="M315" i="1"/>
  <c r="R315" i="1" s="1"/>
  <c r="M316" i="1"/>
  <c r="R316" i="1" s="1"/>
  <c r="M317" i="1"/>
  <c r="R317" i="1" s="1"/>
  <c r="M318" i="1"/>
  <c r="R318" i="1" s="1"/>
  <c r="M319" i="1"/>
  <c r="R319" i="1" s="1"/>
  <c r="M323" i="1"/>
  <c r="R323" i="1" s="1"/>
  <c r="M325" i="1"/>
  <c r="R325" i="1" s="1"/>
  <c r="M326" i="1"/>
  <c r="R326" i="1" s="1"/>
  <c r="M327" i="1"/>
  <c r="R327" i="1" s="1"/>
  <c r="M328" i="1"/>
  <c r="R328" i="1" s="1"/>
  <c r="M330" i="1"/>
  <c r="R330" i="1" s="1"/>
  <c r="M332" i="1"/>
  <c r="R332" i="1" s="1"/>
  <c r="M334" i="1"/>
  <c r="R334" i="1" s="1"/>
  <c r="R168" i="1"/>
  <c r="R169" i="1"/>
  <c r="R432" i="1"/>
  <c r="Q432" i="1"/>
  <c r="G710" i="9"/>
  <c r="D710" i="9"/>
  <c r="Q171" i="1"/>
  <c r="Q170" i="1"/>
  <c r="Q169" i="1"/>
  <c r="Q168" i="1"/>
  <c r="Q277" i="1"/>
  <c r="Q451" i="1"/>
  <c r="Q306" i="1"/>
  <c r="Q503" i="1"/>
  <c r="Q385" i="1"/>
  <c r="Q324" i="1"/>
  <c r="Q438" i="1"/>
  <c r="Q396" i="1"/>
  <c r="Q463" i="1"/>
  <c r="Q234" i="1"/>
  <c r="Q486" i="1"/>
  <c r="Q237" i="1"/>
  <c r="Q284" i="1"/>
  <c r="Q397" i="1"/>
  <c r="Q229" i="1"/>
  <c r="Q339" i="1"/>
  <c r="Q487" i="1"/>
  <c r="Q230" i="1"/>
  <c r="Q112" i="1"/>
  <c r="Q105" i="1"/>
  <c r="Q153" i="1"/>
  <c r="Q141" i="1"/>
  <c r="Q2" i="1"/>
  <c r="Q3" i="1"/>
  <c r="Q4" i="1"/>
  <c r="Q113" i="1"/>
  <c r="Q114" i="1"/>
  <c r="Q285" i="1"/>
  <c r="Q398" i="1"/>
  <c r="Q441" i="1"/>
  <c r="Q156" i="1"/>
  <c r="Q5" i="1"/>
  <c r="Q6" i="1"/>
  <c r="Q7" i="1"/>
  <c r="Q353" i="1"/>
  <c r="Q282" i="1"/>
  <c r="Q375" i="1"/>
  <c r="Q488" i="1"/>
  <c r="Q120" i="1"/>
  <c r="Q121" i="1"/>
  <c r="Q122" i="1"/>
  <c r="Q123" i="1"/>
  <c r="Q124" i="1"/>
  <c r="Q455" i="1"/>
  <c r="Q394" i="1"/>
  <c r="Q395" i="1"/>
  <c r="Q238" i="1"/>
  <c r="Q239" i="1"/>
  <c r="Q8" i="1"/>
  <c r="Q9" i="1"/>
  <c r="Q115" i="1"/>
  <c r="Q116" i="1"/>
  <c r="Q10" i="1"/>
  <c r="Q11" i="1"/>
  <c r="Q12" i="1"/>
  <c r="Q13" i="1"/>
  <c r="Q14" i="1"/>
  <c r="Q15" i="1"/>
  <c r="Q16" i="1"/>
  <c r="Q17" i="1"/>
  <c r="Q18" i="1"/>
  <c r="Q19" i="1"/>
  <c r="Q20" i="1"/>
  <c r="Q207" i="1"/>
  <c r="Q117" i="1"/>
  <c r="Q118" i="1"/>
  <c r="Q135" i="1"/>
  <c r="Q218" i="1"/>
  <c r="Q21" i="1"/>
  <c r="Q283" i="1"/>
  <c r="Q456" i="1"/>
  <c r="Q22" i="1"/>
  <c r="Q334" i="1"/>
  <c r="N511" i="1"/>
  <c r="D511" i="1"/>
  <c r="O511" i="1"/>
  <c r="W511" i="1"/>
  <c r="Q36" i="1"/>
  <c r="Q311" i="1"/>
  <c r="Q279" i="1"/>
  <c r="Q91" i="1"/>
  <c r="Q379" i="1"/>
  <c r="Q125" i="1"/>
  <c r="Q132" i="1"/>
  <c r="Q127" i="1"/>
  <c r="Q126" i="1"/>
  <c r="Q128" i="1"/>
  <c r="Q129" i="1"/>
  <c r="Q87" i="1"/>
  <c r="Q76" i="1"/>
  <c r="Q138" i="1"/>
  <c r="Q139" i="1"/>
  <c r="Q61" i="1"/>
  <c r="Q66" i="1"/>
  <c r="Q67" i="1"/>
  <c r="Q198" i="1"/>
  <c r="Q53" i="1"/>
  <c r="Q322" i="1"/>
  <c r="Q172" i="1"/>
  <c r="Q297" i="1"/>
  <c r="Q360" i="1"/>
  <c r="Q253" i="1"/>
  <c r="Q469" i="1"/>
  <c r="Q143" i="1"/>
  <c r="Q145" i="1"/>
  <c r="Q148" i="1"/>
  <c r="Q157" i="1"/>
  <c r="Q158" i="1"/>
  <c r="Q39" i="1"/>
  <c r="Q159" i="1"/>
  <c r="Q174" i="1"/>
  <c r="Q310" i="1"/>
  <c r="Q176" i="1"/>
  <c r="Q308" i="1"/>
  <c r="Q359" i="1"/>
  <c r="Q393" i="1"/>
  <c r="Q248" i="1"/>
  <c r="Q225" i="1"/>
  <c r="Q175" i="1"/>
  <c r="Q183" i="1"/>
  <c r="Q68" i="1"/>
  <c r="Q184" i="1"/>
  <c r="Q185" i="1"/>
  <c r="Q186" i="1"/>
  <c r="Q33" i="1"/>
  <c r="Q424" i="1"/>
  <c r="Q190" i="1"/>
  <c r="Q366" i="1"/>
  <c r="Q199" i="1"/>
  <c r="Q330" i="1"/>
  <c r="Q259" i="1"/>
  <c r="Q309" i="1"/>
  <c r="Q77" i="1"/>
  <c r="Q95" i="1"/>
  <c r="Q193" i="1"/>
  <c r="Q57" i="1"/>
  <c r="Q224" i="1"/>
  <c r="Q249" i="1"/>
  <c r="Q192" i="1"/>
  <c r="Q195" i="1"/>
  <c r="Q194" i="1"/>
  <c r="Q96" i="1"/>
  <c r="Q250" i="1"/>
  <c r="Q74" i="1"/>
  <c r="Q37" i="1"/>
  <c r="Q47" i="1"/>
  <c r="Q182" i="1"/>
  <c r="Q27" i="1"/>
  <c r="Q71" i="1"/>
  <c r="Q86" i="1"/>
  <c r="Q142" i="1"/>
  <c r="Q265" i="1"/>
  <c r="Q211" i="1"/>
  <c r="Q212" i="1"/>
  <c r="Q266" i="1"/>
  <c r="Q268" i="1"/>
  <c r="Q269" i="1"/>
  <c r="Q267" i="1"/>
  <c r="Q263" i="1"/>
  <c r="Q254" i="1"/>
  <c r="Q264" i="1"/>
  <c r="Q213" i="1"/>
  <c r="Q314" i="1"/>
  <c r="Q433" i="1"/>
  <c r="Q44" i="1"/>
  <c r="Q130" i="1"/>
  <c r="Q131" i="1"/>
  <c r="Q133" i="1"/>
  <c r="Q270" i="1"/>
  <c r="Q273" i="1"/>
  <c r="Q251" i="1"/>
  <c r="Q40" i="1"/>
  <c r="Q45" i="1"/>
  <c r="Q38" i="1"/>
  <c r="Q294" i="1"/>
  <c r="Q303" i="1"/>
  <c r="Q495" i="1"/>
  <c r="Q304" i="1"/>
  <c r="Q206" i="1"/>
  <c r="Q260" i="1"/>
  <c r="Q295" i="1"/>
  <c r="Q323" i="1"/>
  <c r="Q354" i="1"/>
  <c r="Q227" i="1"/>
  <c r="Q165" i="1"/>
  <c r="Q48" i="1"/>
  <c r="Q54" i="1"/>
  <c r="Q85" i="1"/>
  <c r="Q162" i="1"/>
  <c r="Q231" i="1"/>
  <c r="Q34" i="1"/>
  <c r="Q291" i="1"/>
  <c r="Q287" i="1"/>
  <c r="Q292" i="1"/>
  <c r="Q289" i="1"/>
  <c r="Q286" i="1"/>
  <c r="Q290" i="1"/>
  <c r="Q288" i="1"/>
  <c r="Q296" i="1"/>
  <c r="Q32" i="1"/>
  <c r="Q461" i="1"/>
  <c r="Q459" i="1"/>
  <c r="Q458" i="1"/>
  <c r="Q152" i="1"/>
  <c r="Q180" i="1"/>
  <c r="Q30" i="1"/>
  <c r="Q49" i="1"/>
  <c r="Q62" i="1"/>
  <c r="Q166" i="1"/>
  <c r="Q313" i="1"/>
  <c r="Q187" i="1"/>
  <c r="Q300" i="1"/>
  <c r="Q301" i="1"/>
  <c r="Q302" i="1"/>
  <c r="Q262" i="1"/>
  <c r="Q210" i="1"/>
  <c r="Q280" i="1"/>
  <c r="Q216" i="1"/>
  <c r="Q220" i="1"/>
  <c r="Q200" i="1"/>
  <c r="Q201" i="1"/>
  <c r="Q305" i="1"/>
  <c r="Q106" i="1"/>
  <c r="Q367" i="1"/>
  <c r="Q328" i="1"/>
  <c r="Q97" i="1"/>
  <c r="Q336" i="1"/>
  <c r="Q449" i="1"/>
  <c r="Q447" i="1"/>
  <c r="Q448" i="1"/>
  <c r="Q450" i="1"/>
  <c r="Q326" i="1"/>
  <c r="Q256" i="1"/>
  <c r="Q327" i="1"/>
  <c r="Q257" i="1"/>
  <c r="Q208" i="1"/>
  <c r="Q380" i="1"/>
  <c r="Q119" i="1"/>
  <c r="Q191" i="1"/>
  <c r="Q217" i="1"/>
  <c r="Q150" i="1"/>
  <c r="Q209" i="1"/>
  <c r="Q493" i="1"/>
  <c r="Q179" i="1"/>
  <c r="Q274" i="1"/>
  <c r="Q214" i="1"/>
  <c r="Q233" i="1"/>
  <c r="Q325" i="1"/>
  <c r="Q232" i="1"/>
  <c r="Q474" i="1"/>
  <c r="Q315" i="1"/>
  <c r="Q236" i="1"/>
  <c r="Q94" i="1"/>
  <c r="Q82" i="1"/>
  <c r="Q331" i="1"/>
  <c r="Q80" i="1"/>
  <c r="Q307" i="1"/>
  <c r="Q75" i="1"/>
  <c r="Q58" i="1"/>
  <c r="Q79" i="1"/>
  <c r="Q316" i="1"/>
  <c r="Q29" i="1"/>
  <c r="Q98" i="1"/>
  <c r="Q88" i="1"/>
  <c r="Q23" i="1"/>
  <c r="Q63" i="1"/>
  <c r="Q163" i="1"/>
  <c r="Q35" i="1"/>
  <c r="Q78" i="1"/>
  <c r="Q83" i="1"/>
  <c r="Q177" i="1"/>
  <c r="Q59" i="1"/>
  <c r="Q221" i="1"/>
  <c r="Q222" i="1"/>
  <c r="Q188" i="1"/>
  <c r="Q341" i="1"/>
  <c r="Q346" i="1"/>
  <c r="Q348" i="1"/>
  <c r="Q347" i="1"/>
  <c r="Q64" i="1"/>
  <c r="Q352" i="1"/>
  <c r="Q137" i="1"/>
  <c r="Q107" i="1"/>
  <c r="Q281" i="1"/>
  <c r="Q167" i="1"/>
  <c r="Q407" i="1"/>
  <c r="Q203" i="1"/>
  <c r="Q378" i="1"/>
  <c r="Q102" i="1"/>
  <c r="Q89" i="1"/>
  <c r="Q60" i="1"/>
  <c r="Q84" i="1"/>
  <c r="Q136" i="1"/>
  <c r="Q55" i="1"/>
  <c r="Q50" i="1"/>
  <c r="Q99" i="1"/>
  <c r="Q100" i="1"/>
  <c r="Q26" i="1"/>
  <c r="Q202" i="1"/>
  <c r="Q271" i="1"/>
  <c r="Q154" i="1"/>
  <c r="Q73" i="1"/>
  <c r="Q417" i="1"/>
  <c r="Q496" i="1"/>
  <c r="Q189" i="1"/>
  <c r="Q388" i="1"/>
  <c r="Q160" i="1"/>
  <c r="Q161" i="1"/>
  <c r="Q149" i="1"/>
  <c r="Q164" i="1"/>
  <c r="Q101" i="1"/>
  <c r="Q361" i="1"/>
  <c r="Q272" i="1"/>
  <c r="Q275" i="1"/>
  <c r="Q362" i="1"/>
  <c r="Q24" i="1"/>
  <c r="Q196" i="1"/>
  <c r="Q146" i="1"/>
  <c r="Q147" i="1"/>
  <c r="Q144" i="1"/>
  <c r="Q31" i="1"/>
  <c r="Q28" i="1"/>
  <c r="Q223" i="1"/>
  <c r="Q489" i="1"/>
  <c r="Q490" i="1"/>
  <c r="Q65" i="1"/>
  <c r="Q365" i="1"/>
  <c r="Q228" i="1"/>
  <c r="Q252" i="1"/>
  <c r="Q399" i="1"/>
  <c r="Q155" i="1"/>
  <c r="Q204" i="1"/>
  <c r="Q403" i="1"/>
  <c r="Q178" i="1"/>
  <c r="Q400" i="1"/>
  <c r="Q405" i="1"/>
  <c r="Q401" i="1"/>
  <c r="Q181" i="1"/>
  <c r="Q492" i="1"/>
  <c r="Q413" i="1"/>
  <c r="Q219" i="1"/>
  <c r="Q41" i="1"/>
  <c r="Q42" i="1"/>
  <c r="Q215" i="1"/>
  <c r="Q420" i="1"/>
  <c r="Q422" i="1"/>
  <c r="Q427" i="1"/>
  <c r="Q205" i="1"/>
  <c r="Q278" i="1"/>
  <c r="Q69" i="1"/>
  <c r="Q110" i="1"/>
  <c r="Q312" i="1"/>
  <c r="Q226" i="1"/>
  <c r="Q108" i="1"/>
  <c r="Q247" i="1"/>
  <c r="Q109" i="1"/>
  <c r="Q240" i="1"/>
  <c r="Q317" i="1"/>
  <c r="Q111" i="1"/>
  <c r="Q439" i="1"/>
  <c r="Q440" i="1"/>
  <c r="Q332" i="1"/>
  <c r="Q468" i="1"/>
  <c r="Q472" i="1"/>
  <c r="Q508" i="1"/>
  <c r="Q103" i="1"/>
  <c r="Q293" i="1"/>
  <c r="Q241" i="1"/>
  <c r="Q70" i="1"/>
  <c r="Q72" i="1"/>
  <c r="Q90" i="1"/>
  <c r="Q43" i="1"/>
  <c r="Q92" i="1"/>
  <c r="Q415" i="1"/>
  <c r="Q51" i="1"/>
  <c r="Q56" i="1"/>
  <c r="Q333" i="1"/>
  <c r="Q321" i="1"/>
  <c r="Q377" i="1"/>
  <c r="Q235" i="1"/>
  <c r="Q255" i="1"/>
  <c r="Q318" i="1"/>
  <c r="Q243" i="1"/>
  <c r="Q197" i="1"/>
  <c r="Q244" i="1"/>
  <c r="Q470" i="1"/>
  <c r="Q466" i="1"/>
  <c r="Q494" i="1"/>
  <c r="Q245" i="1"/>
  <c r="Q246" i="1"/>
  <c r="Q242" i="1"/>
  <c r="Q93" i="1"/>
  <c r="Q319" i="1"/>
  <c r="Q81" i="1"/>
  <c r="Q320" i="1"/>
  <c r="Q46" i="1"/>
  <c r="Q471" i="1"/>
  <c r="Q52" i="1"/>
  <c r="Q25" i="1"/>
  <c r="Q258" i="1"/>
  <c r="Q276" i="1"/>
  <c r="Q501" i="1"/>
  <c r="Q511" i="1" l="1"/>
  <c r="R511" i="1"/>
  <c r="M511" i="1"/>
</calcChain>
</file>

<file path=xl/comments1.xml><?xml version="1.0" encoding="utf-8"?>
<comments xmlns="http://schemas.openxmlformats.org/spreadsheetml/2006/main">
  <authors>
    <author>Arnaud Duperray</author>
  </authors>
  <commentList>
    <comment ref="A1" authorId="0" shapeId="0">
      <text>
        <r>
          <rPr>
            <b/>
            <sz val="9"/>
            <color indexed="81"/>
            <rFont val="Tahoma"/>
            <family val="2"/>
          </rPr>
          <t>Arnaud Duperray:</t>
        </r>
        <r>
          <rPr>
            <sz val="9"/>
            <color indexed="81"/>
            <rFont val="Tahoma"/>
            <family val="2"/>
          </rPr>
          <t xml:space="preserve">
Double clic sur cette colonne 
</t>
        </r>
        <r>
          <rPr>
            <b/>
            <sz val="11"/>
            <color indexed="81"/>
            <rFont val="Tahoma"/>
            <family val="2"/>
          </rPr>
          <t>=&gt; Affiche toutes les dégustations de ce vin
en filtrant le tableau de dégustation</t>
        </r>
      </text>
    </comment>
    <comment ref="O1" authorId="0" shapeId="0">
      <text>
        <r>
          <rPr>
            <b/>
            <sz val="9"/>
            <color indexed="81"/>
            <rFont val="Tahoma"/>
            <family val="2"/>
          </rPr>
          <t>Arnaud Duperray:</t>
        </r>
        <r>
          <rPr>
            <sz val="9"/>
            <color indexed="81"/>
            <rFont val="Tahoma"/>
            <family val="2"/>
          </rPr>
          <t xml:space="preserve">
Double clic sur cette colonne 
</t>
        </r>
        <r>
          <rPr>
            <b/>
            <sz val="11"/>
            <color indexed="81"/>
            <rFont val="Tahoma"/>
            <family val="2"/>
          </rPr>
          <t>=&gt; Enregistre une dégustation de ce vin :
- Enlève 1 au nombre de bouteille restant
- Ajoute une ligne tout en haut du tableau de dégustation
- Demande la date de dégustation et l'ajoute dans la ligne créee
- Recopie les infos du vin dans la nouvelle ligne de dégustation
- Met le curseur sur le premier champ à renseigner de la dégustation</t>
        </r>
      </text>
    </comment>
    <comment ref="P1" authorId="0" shapeId="0">
      <text>
        <r>
          <rPr>
            <b/>
            <sz val="9"/>
            <color indexed="81"/>
            <rFont val="Tahoma"/>
            <family val="2"/>
          </rPr>
          <t>Arnaud Duperray:</t>
        </r>
        <r>
          <rPr>
            <sz val="9"/>
            <color indexed="81"/>
            <rFont val="Tahoma"/>
            <family val="2"/>
          </rPr>
          <t xml:space="preserve">
Double clic sur cette colonne
</t>
        </r>
        <r>
          <rPr>
            <b/>
            <sz val="9"/>
            <color indexed="81"/>
            <rFont val="Tahoma"/>
            <family val="2"/>
          </rPr>
          <t xml:space="preserve">
</t>
        </r>
        <r>
          <rPr>
            <b/>
            <sz val="11"/>
            <color indexed="81"/>
            <rFont val="Tahoma"/>
            <family val="2"/>
          </rPr>
          <t>=&gt; Affiche l'onglet "Plan de la Cave"
=&gt; Positionne sur le curseur sur la première occurrence de ce vin afin de connaitre son emplacement</t>
        </r>
      </text>
    </comment>
    <comment ref="C512" authorId="0" shapeId="0">
      <text>
        <r>
          <rPr>
            <b/>
            <sz val="9"/>
            <color indexed="81"/>
            <rFont val="Tahoma"/>
            <family val="2"/>
          </rPr>
          <t>Arnaud Duperray:</t>
        </r>
        <r>
          <rPr>
            <sz val="9"/>
            <color indexed="81"/>
            <rFont val="Tahoma"/>
            <family val="2"/>
          </rPr>
          <t xml:space="preserve">
Ce bouton va ajouter une ligne dans le tableau ci-dessous.
Puis va renseigner la référence automatiquement </t>
        </r>
      </text>
    </comment>
    <comment ref="F512" authorId="0" shapeId="0">
      <text>
        <r>
          <rPr>
            <b/>
            <sz val="9"/>
            <color indexed="81"/>
            <rFont val="Tahoma"/>
            <family val="2"/>
          </rPr>
          <t>Arnaud Duperray:</t>
        </r>
        <r>
          <rPr>
            <sz val="9"/>
            <color indexed="81"/>
            <rFont val="Tahoma"/>
            <family val="2"/>
          </rPr>
          <t xml:space="preserve">
Ce bouton efface tous les filtres du tableau.
Puis il masque les vins terminés</t>
        </r>
      </text>
    </comment>
    <comment ref="G512" authorId="0" shapeId="0">
      <text>
        <r>
          <rPr>
            <b/>
            <sz val="9"/>
            <color indexed="81"/>
            <rFont val="Tahoma"/>
            <family val="2"/>
          </rPr>
          <t>Arnaud Duperray:</t>
        </r>
        <r>
          <rPr>
            <sz val="9"/>
            <color indexed="81"/>
            <rFont val="Tahoma"/>
            <family val="2"/>
          </rPr>
          <t xml:space="preserve">
Ce bouton efface tous les filtres du tableau.
Puis il masque les vins terminés</t>
        </r>
      </text>
    </comment>
    <comment ref="C513" authorId="0" shapeId="0">
      <text>
        <r>
          <rPr>
            <b/>
            <sz val="9"/>
            <color indexed="81"/>
            <rFont val="Tahoma"/>
            <family val="2"/>
          </rPr>
          <t>Arnaud Duperray:</t>
        </r>
        <r>
          <rPr>
            <sz val="9"/>
            <color indexed="81"/>
            <rFont val="Tahoma"/>
            <family val="2"/>
          </rPr>
          <t xml:space="preserve">
Ce bouton va ajouter une ligne dans le tableau ci-dessous.
Puis va renseigner la référence automatiquement </t>
        </r>
      </text>
    </comment>
    <comment ref="F513" authorId="0" shapeId="0">
      <text>
        <r>
          <rPr>
            <b/>
            <sz val="9"/>
            <color indexed="81"/>
            <rFont val="Tahoma"/>
            <family val="2"/>
          </rPr>
          <t>Arnaud Duperray:</t>
        </r>
        <r>
          <rPr>
            <sz val="9"/>
            <color indexed="81"/>
            <rFont val="Tahoma"/>
            <family val="2"/>
          </rPr>
          <t xml:space="preserve">
Ce bouton efface tous les filtres du tableau.
Puis il masque les vins terminés</t>
        </r>
      </text>
    </comment>
    <comment ref="G513" authorId="0" shapeId="0">
      <text>
        <r>
          <rPr>
            <b/>
            <sz val="9"/>
            <color indexed="81"/>
            <rFont val="Tahoma"/>
            <family val="2"/>
          </rPr>
          <t>Arnaud Duperray:</t>
        </r>
        <r>
          <rPr>
            <sz val="9"/>
            <color indexed="81"/>
            <rFont val="Tahoma"/>
            <family val="2"/>
          </rPr>
          <t xml:space="preserve">
Ce bouton efface tous les filtres du tableau.
Puis il masque les vins terminés</t>
        </r>
      </text>
    </comment>
  </commentList>
</comments>
</file>

<file path=xl/comments2.xml><?xml version="1.0" encoding="utf-8"?>
<comments xmlns="http://schemas.openxmlformats.org/spreadsheetml/2006/main">
  <authors>
    <author>Arnaud Duperray</author>
  </authors>
  <commentList>
    <comment ref="A1" authorId="0" shapeId="0">
      <text>
        <r>
          <rPr>
            <b/>
            <sz val="9"/>
            <color indexed="81"/>
            <rFont val="Tahoma"/>
            <family val="2"/>
          </rPr>
          <t>Arnaud Duperray:</t>
        </r>
        <r>
          <rPr>
            <sz val="9"/>
            <color indexed="81"/>
            <rFont val="Tahoma"/>
            <family val="2"/>
          </rPr>
          <t xml:space="preserve">
Double clic sur la colone "Ref"
</t>
        </r>
        <r>
          <rPr>
            <sz val="12"/>
            <color indexed="81"/>
            <rFont val="Tahoma"/>
            <family val="2"/>
          </rPr>
          <t>=&gt; Bascule sur le plan de la cave et affiche ce vin
Pour qu'on puisse supprimer la bouteille qu'on a bu</t>
        </r>
      </text>
    </comment>
  </commentList>
</comments>
</file>

<file path=xl/comments3.xml><?xml version="1.0" encoding="utf-8"?>
<comments xmlns="http://schemas.openxmlformats.org/spreadsheetml/2006/main">
  <authors>
    <author>Arnaud Duperray</author>
    <author>Duperray Arnaud</author>
  </authors>
  <commentList>
    <comment ref="B4" authorId="0" shapeId="0">
      <text>
        <r>
          <rPr>
            <sz val="16"/>
            <color indexed="81"/>
            <rFont val="Tahoma"/>
            <family val="2"/>
          </rPr>
          <t>11
Côtes du Rhône</t>
        </r>
      </text>
    </comment>
    <comment ref="G4" authorId="0" shapeId="0">
      <text>
        <r>
          <rPr>
            <sz val="16"/>
            <color indexed="81"/>
            <rFont val="Tahoma"/>
            <family val="2"/>
          </rPr>
          <t>12</t>
        </r>
      </text>
    </comment>
    <comment ref="L4" authorId="0" shapeId="0">
      <text>
        <r>
          <rPr>
            <sz val="16"/>
            <color indexed="81"/>
            <rFont val="Tahoma"/>
            <family val="2"/>
          </rPr>
          <t>13
Bordeaux</t>
        </r>
      </text>
    </comment>
    <comment ref="S4" authorId="0" shapeId="0">
      <text>
        <r>
          <rPr>
            <sz val="16"/>
            <color indexed="81"/>
            <rFont val="Tahoma"/>
            <family val="2"/>
          </rPr>
          <t>11</t>
        </r>
      </text>
    </comment>
    <comment ref="Y4" authorId="0" shapeId="0">
      <text>
        <r>
          <rPr>
            <sz val="16"/>
            <color indexed="81"/>
            <rFont val="Tahoma"/>
            <family val="2"/>
          </rPr>
          <t>12</t>
        </r>
      </text>
    </comment>
    <comment ref="AD4" authorId="0" shapeId="0">
      <text>
        <r>
          <rPr>
            <sz val="16"/>
            <color indexed="81"/>
            <rFont val="Tahoma"/>
            <family val="2"/>
          </rPr>
          <t>13
Vallée de la Loire
Bordeaux
Bugey &amp; Savoie
Beaujolais</t>
        </r>
      </text>
    </comment>
    <comment ref="B7" authorId="0" shapeId="0">
      <text>
        <r>
          <rPr>
            <sz val="16"/>
            <color indexed="81"/>
            <rFont val="Tahoma"/>
            <family val="2"/>
          </rPr>
          <t>21
Côtes du Rhône</t>
        </r>
      </text>
    </comment>
    <comment ref="G7" authorId="0" shapeId="0">
      <text>
        <r>
          <rPr>
            <sz val="16"/>
            <color indexed="81"/>
            <rFont val="Tahoma"/>
            <family val="2"/>
          </rPr>
          <t>22</t>
        </r>
      </text>
    </comment>
    <comment ref="L7" authorId="0" shapeId="0">
      <text>
        <r>
          <rPr>
            <sz val="16"/>
            <color indexed="81"/>
            <rFont val="Tahoma"/>
            <family val="2"/>
          </rPr>
          <t>23
Bordeaux</t>
        </r>
      </text>
    </comment>
    <comment ref="T7" authorId="1" shapeId="0">
      <text>
        <r>
          <rPr>
            <b/>
            <sz val="14"/>
            <color indexed="81"/>
            <rFont val="Tahoma"/>
            <family val="2"/>
          </rPr>
          <t>21</t>
        </r>
      </text>
    </comment>
    <comment ref="W7" authorId="0" shapeId="0">
      <text>
        <r>
          <rPr>
            <sz val="16"/>
            <color indexed="81"/>
            <rFont val="Tahoma"/>
            <family val="2"/>
          </rPr>
          <t xml:space="preserve">22
</t>
        </r>
        <r>
          <rPr>
            <sz val="11"/>
            <color indexed="81"/>
            <rFont val="Tahoma"/>
            <family val="2"/>
          </rPr>
          <t>Cote du rhone</t>
        </r>
      </text>
    </comment>
    <comment ref="AB7" authorId="0" shapeId="0">
      <text>
        <r>
          <rPr>
            <sz val="16"/>
            <color indexed="81"/>
            <rFont val="Tahoma"/>
            <family val="2"/>
          </rPr>
          <t>23
Jura</t>
        </r>
      </text>
    </comment>
    <comment ref="AG7" authorId="0" shapeId="0">
      <text>
        <r>
          <rPr>
            <sz val="16"/>
            <color indexed="81"/>
            <rFont val="Tahoma"/>
            <family val="2"/>
          </rPr>
          <t>24</t>
        </r>
      </text>
    </comment>
    <comment ref="B10" authorId="0" shapeId="0">
      <text>
        <r>
          <rPr>
            <sz val="16"/>
            <color indexed="81"/>
            <rFont val="Tahoma"/>
            <family val="2"/>
          </rPr>
          <t>31
Côtes du Rhône</t>
        </r>
      </text>
    </comment>
    <comment ref="G10" authorId="0" shapeId="0">
      <text>
        <r>
          <rPr>
            <sz val="16"/>
            <color indexed="81"/>
            <rFont val="Tahoma"/>
            <family val="2"/>
          </rPr>
          <t>32
Bourgogne</t>
        </r>
      </text>
    </comment>
    <comment ref="L10" authorId="0" shapeId="0">
      <text>
        <r>
          <rPr>
            <sz val="16"/>
            <color indexed="81"/>
            <rFont val="Tahoma"/>
            <family val="2"/>
          </rPr>
          <t>33
Languedoc</t>
        </r>
      </text>
    </comment>
    <comment ref="T10" authorId="0" shapeId="0">
      <text>
        <r>
          <rPr>
            <b/>
            <sz val="11"/>
            <color indexed="81"/>
            <rFont val="Tahoma"/>
            <family val="2"/>
          </rPr>
          <t>31:</t>
        </r>
        <r>
          <rPr>
            <sz val="9"/>
            <color indexed="81"/>
            <rFont val="Tahoma"/>
            <family val="2"/>
          </rPr>
          <t xml:space="preserve">
Champagne</t>
        </r>
      </text>
    </comment>
    <comment ref="W10" authorId="0" shapeId="0">
      <text>
        <r>
          <rPr>
            <sz val="16"/>
            <color indexed="81"/>
            <rFont val="Tahoma"/>
            <family val="2"/>
          </rPr>
          <t>32</t>
        </r>
      </text>
    </comment>
    <comment ref="AB10" authorId="0" shapeId="0">
      <text>
        <r>
          <rPr>
            <sz val="16"/>
            <color indexed="81"/>
            <rFont val="Tahoma"/>
            <family val="2"/>
          </rPr>
          <t>33
Alsace</t>
        </r>
      </text>
    </comment>
    <comment ref="AG10" authorId="0" shapeId="0">
      <text>
        <r>
          <rPr>
            <sz val="16"/>
            <color indexed="81"/>
            <rFont val="Tahoma"/>
            <family val="2"/>
          </rPr>
          <t>34
Alsace</t>
        </r>
      </text>
    </comment>
    <comment ref="B13" authorId="0" shapeId="0">
      <text>
        <r>
          <rPr>
            <sz val="16"/>
            <color indexed="81"/>
            <rFont val="Tahoma"/>
            <family val="2"/>
          </rPr>
          <t>41
Côtes du Rhône</t>
        </r>
      </text>
    </comment>
    <comment ref="G13" authorId="0" shapeId="0">
      <text>
        <r>
          <rPr>
            <sz val="16"/>
            <color indexed="81"/>
            <rFont val="Tahoma"/>
            <family val="2"/>
          </rPr>
          <t>42
Vallée de la Loire
Jura
Savoie &amp; Bugey
Etranger
Porto
Alsace</t>
        </r>
      </text>
    </comment>
    <comment ref="L13" authorId="0" shapeId="0">
      <text>
        <r>
          <rPr>
            <sz val="16"/>
            <color indexed="81"/>
            <rFont val="Tahoma"/>
            <family val="2"/>
          </rPr>
          <t>43
Beaujolais
Sud-Ouest</t>
        </r>
      </text>
    </comment>
    <comment ref="S13" authorId="0" shapeId="0">
      <text>
        <r>
          <rPr>
            <b/>
            <sz val="12"/>
            <color indexed="81"/>
            <rFont val="Tahoma"/>
            <family val="2"/>
          </rPr>
          <t>41 :</t>
        </r>
        <r>
          <rPr>
            <b/>
            <sz val="9"/>
            <color indexed="81"/>
            <rFont val="Tahoma"/>
            <family val="2"/>
          </rPr>
          <t xml:space="preserve">
</t>
        </r>
        <r>
          <rPr>
            <sz val="9"/>
            <color indexed="81"/>
            <rFont val="Tahoma"/>
            <family val="2"/>
          </rPr>
          <t xml:space="preserve">Rémizieres
</t>
        </r>
      </text>
    </comment>
    <comment ref="W13" authorId="0" shapeId="0">
      <text>
        <r>
          <rPr>
            <sz val="16"/>
            <color indexed="81"/>
            <rFont val="Tahoma"/>
            <family val="2"/>
          </rPr>
          <t>42</t>
        </r>
      </text>
    </comment>
    <comment ref="AB13" authorId="0" shapeId="0">
      <text>
        <r>
          <rPr>
            <sz val="16"/>
            <color indexed="81"/>
            <rFont val="Tahoma"/>
            <family val="2"/>
          </rPr>
          <t>43
Bourgogne</t>
        </r>
      </text>
    </comment>
    <comment ref="AG13" authorId="0" shapeId="0">
      <text>
        <r>
          <rPr>
            <b/>
            <sz val="12"/>
            <color indexed="81"/>
            <rFont val="Tahoma"/>
            <family val="2"/>
          </rPr>
          <t>44 :</t>
        </r>
        <r>
          <rPr>
            <sz val="9"/>
            <color indexed="81"/>
            <rFont val="Tahoma"/>
            <family val="2"/>
          </rPr>
          <t xml:space="preserve">
St peray - Cuilleron</t>
        </r>
      </text>
    </comment>
    <comment ref="B16" authorId="0" shapeId="0">
      <text>
        <r>
          <rPr>
            <sz val="16"/>
            <color indexed="81"/>
            <rFont val="Tahoma"/>
            <family val="2"/>
          </rPr>
          <t>51
Cote du Rhone</t>
        </r>
      </text>
    </comment>
    <comment ref="G16" authorId="0" shapeId="0">
      <text>
        <r>
          <rPr>
            <sz val="16"/>
            <color indexed="81"/>
            <rFont val="Tahoma"/>
            <family val="2"/>
          </rPr>
          <t>52
Maury</t>
        </r>
      </text>
    </comment>
    <comment ref="L16" authorId="0" shapeId="0">
      <text>
        <r>
          <rPr>
            <sz val="16"/>
            <color indexed="81"/>
            <rFont val="Tahoma"/>
            <family val="2"/>
          </rPr>
          <t>53
Liquoreux</t>
        </r>
      </text>
    </comment>
    <comment ref="W16" authorId="0" shapeId="0">
      <text>
        <r>
          <rPr>
            <sz val="16"/>
            <color indexed="81"/>
            <rFont val="Tahoma"/>
            <family val="2"/>
          </rPr>
          <t>52
Sud Ouest</t>
        </r>
      </text>
    </comment>
    <comment ref="AB16" authorId="0" shapeId="0">
      <text>
        <r>
          <rPr>
            <sz val="16"/>
            <color indexed="81"/>
            <rFont val="Tahoma"/>
            <family val="2"/>
          </rPr>
          <t>53
Bourgogne</t>
        </r>
      </text>
    </comment>
    <comment ref="C37" authorId="0" shapeId="0">
      <text>
        <r>
          <rPr>
            <b/>
            <sz val="9"/>
            <color indexed="81"/>
            <rFont val="Tahoma"/>
            <family val="2"/>
          </rPr>
          <t>Arnaud Duperray:</t>
        </r>
        <r>
          <rPr>
            <sz val="9"/>
            <color indexed="81"/>
            <rFont val="Tahoma"/>
            <family val="2"/>
          </rPr>
          <t xml:space="preserve">
Ce bouton permet de vérifier l'adéquation entre le nombre de bouteilles restantes par vin et le nombre d'occurrences de sa référece dans le plan de cave !</t>
        </r>
      </text>
    </comment>
    <comment ref="D37" authorId="0" shapeId="0">
      <text>
        <r>
          <rPr>
            <b/>
            <sz val="9"/>
            <color indexed="81"/>
            <rFont val="Tahoma"/>
            <family val="2"/>
          </rPr>
          <t>Arnaud Duperray:</t>
        </r>
        <r>
          <rPr>
            <sz val="9"/>
            <color indexed="81"/>
            <rFont val="Tahoma"/>
            <family val="2"/>
          </rPr>
          <t xml:space="preserve">
Ce bouton permet de vérifier l'adéquation entre le nombre de bouteilles restantes par vin et le nombre d'occurrences de sa référece dans le plan de cave !</t>
        </r>
      </text>
    </comment>
    <comment ref="E37" authorId="0" shapeId="0">
      <text>
        <r>
          <rPr>
            <b/>
            <sz val="9"/>
            <color indexed="81"/>
            <rFont val="Tahoma"/>
            <family val="2"/>
          </rPr>
          <t>Arnaud Duperray:</t>
        </r>
        <r>
          <rPr>
            <sz val="9"/>
            <color indexed="81"/>
            <rFont val="Tahoma"/>
            <family val="2"/>
          </rPr>
          <t xml:space="preserve">
Ce bouton permet de vérifier l'adéquation entre le nombre de bouteilles restantes par vin et le nombre d'occurrences de sa référece dans le plan de cave !</t>
        </r>
      </text>
    </comment>
    <comment ref="F37" authorId="0" shapeId="0">
      <text>
        <r>
          <rPr>
            <b/>
            <sz val="9"/>
            <color indexed="81"/>
            <rFont val="Tahoma"/>
            <family val="2"/>
          </rPr>
          <t>Arnaud Duperray:</t>
        </r>
        <r>
          <rPr>
            <sz val="9"/>
            <color indexed="81"/>
            <rFont val="Tahoma"/>
            <family val="2"/>
          </rPr>
          <t xml:space="preserve">
Ce bouton permet de vérifier l'adéquation entre le nombre de bouteilles restantes par vin et le nombre d'occurrences de sa référece dans le plan de cave !</t>
        </r>
      </text>
    </comment>
    <comment ref="C38" authorId="0" shapeId="0">
      <text>
        <r>
          <rPr>
            <b/>
            <sz val="9"/>
            <color indexed="81"/>
            <rFont val="Tahoma"/>
            <family val="2"/>
          </rPr>
          <t>Arnaud Duperray:</t>
        </r>
        <r>
          <rPr>
            <sz val="9"/>
            <color indexed="81"/>
            <rFont val="Tahoma"/>
            <family val="2"/>
          </rPr>
          <t xml:space="preserve">
Ce bouton permet de vérifier l'adéquation entre le nombre de bouteilles restantes par vin et le nombre d'occurrences de sa référece dans le plan de cave !</t>
        </r>
      </text>
    </comment>
    <comment ref="D38" authorId="0" shapeId="0">
      <text>
        <r>
          <rPr>
            <b/>
            <sz val="9"/>
            <color indexed="81"/>
            <rFont val="Tahoma"/>
            <family val="2"/>
          </rPr>
          <t>Arnaud Duperray:</t>
        </r>
        <r>
          <rPr>
            <sz val="9"/>
            <color indexed="81"/>
            <rFont val="Tahoma"/>
            <family val="2"/>
          </rPr>
          <t xml:space="preserve">
Ce bouton permet de vérifier l'adéquation entre le nombre de bouteilles restantes par vin et le nombre d'occurrences de sa référece dans le plan de cave !</t>
        </r>
      </text>
    </comment>
    <comment ref="E38" authorId="0" shapeId="0">
      <text>
        <r>
          <rPr>
            <b/>
            <sz val="9"/>
            <color indexed="81"/>
            <rFont val="Tahoma"/>
            <family val="2"/>
          </rPr>
          <t>Arnaud Duperray:</t>
        </r>
        <r>
          <rPr>
            <sz val="9"/>
            <color indexed="81"/>
            <rFont val="Tahoma"/>
            <family val="2"/>
          </rPr>
          <t xml:space="preserve">
Ce bouton permet de vérifier l'adéquation entre le nombre de bouteilles restantes par vin et le nombre d'occurrences de sa référece dans le plan de cave !</t>
        </r>
      </text>
    </comment>
    <comment ref="F38" authorId="0" shapeId="0">
      <text>
        <r>
          <rPr>
            <b/>
            <sz val="9"/>
            <color indexed="81"/>
            <rFont val="Tahoma"/>
            <family val="2"/>
          </rPr>
          <t>Arnaud Duperray:</t>
        </r>
        <r>
          <rPr>
            <sz val="9"/>
            <color indexed="81"/>
            <rFont val="Tahoma"/>
            <family val="2"/>
          </rPr>
          <t xml:space="preserve">
Ce bouton permet de vérifier l'adéquation entre le nombre de bouteilles restantes par vin et le nombre d'occurrences de sa référece dans le plan de cave !</t>
        </r>
      </text>
    </comment>
  </commentList>
</comments>
</file>

<file path=xl/sharedStrings.xml><?xml version="1.0" encoding="utf-8"?>
<sst xmlns="http://schemas.openxmlformats.org/spreadsheetml/2006/main" count="7631" uniqueCount="1392">
  <si>
    <t>Producteur</t>
  </si>
  <si>
    <t>Nom</t>
  </si>
  <si>
    <t>Appellation</t>
  </si>
  <si>
    <t>Couleur</t>
  </si>
  <si>
    <t>Région</t>
  </si>
  <si>
    <t>Cépage</t>
  </si>
  <si>
    <t>Année</t>
  </si>
  <si>
    <t>Commentaire</t>
  </si>
  <si>
    <t>Auchan</t>
  </si>
  <si>
    <t>Alexis Lichine</t>
  </si>
  <si>
    <t>1° Cuvée exceptionnelle</t>
  </si>
  <si>
    <t xml:space="preserve"> </t>
  </si>
  <si>
    <t>Rouge</t>
  </si>
  <si>
    <t>Vins de la cotière</t>
  </si>
  <si>
    <t>Afrique du sud Pinot</t>
  </si>
  <si>
    <t>Pas trop mal au final !</t>
  </si>
  <si>
    <t>Vente privé</t>
  </si>
  <si>
    <t>Krasna Hora - Moravie</t>
  </si>
  <si>
    <t>Alibernet</t>
  </si>
  <si>
    <t>Primard</t>
  </si>
  <si>
    <t>Patrick Charlin</t>
  </si>
  <si>
    <t>Altesse Montagnieu</t>
  </si>
  <si>
    <t>Blanc</t>
  </si>
  <si>
    <t>Cave de Papa</t>
  </si>
  <si>
    <t>Domaine Martin Faudot</t>
  </si>
  <si>
    <t>Arbois</t>
  </si>
  <si>
    <t>Jura</t>
  </si>
  <si>
    <t>Trousseau</t>
  </si>
  <si>
    <t>Terrine de Viandes, Grillades, Barbecue, Civet de lièvre, Sanglier, autres viandes rouges, fromages à pâte molle, Comté, Morbier...</t>
  </si>
  <si>
    <t>Coopérative</t>
  </si>
  <si>
    <t>La cadierenne</t>
  </si>
  <si>
    <t>Bandol</t>
  </si>
  <si>
    <t>Bodega Vina Magana</t>
  </si>
  <si>
    <t>Baron de Magana</t>
  </si>
  <si>
    <t>Navarra</t>
  </si>
  <si>
    <t>35% Merlot, 35% Cabernet Sauvignon, 30% Tempranill</t>
  </si>
  <si>
    <t>Beaujolais</t>
  </si>
  <si>
    <t>Saint jean des vignes</t>
  </si>
  <si>
    <t>Beaujolais blanc</t>
  </si>
  <si>
    <t>Chardonnay</t>
  </si>
  <si>
    <t>Domaine</t>
  </si>
  <si>
    <t>Duperray</t>
  </si>
  <si>
    <t>Carette</t>
  </si>
  <si>
    <t>Claude Bernardin</t>
  </si>
  <si>
    <t>Beaujolais Blanc</t>
  </si>
  <si>
    <t>Beaujolais rosé</t>
  </si>
  <si>
    <t>Rosé</t>
  </si>
  <si>
    <t>Gamay</t>
  </si>
  <si>
    <t>Beaujolais rouge</t>
  </si>
  <si>
    <t>Beaujolais rouge, vieilles vignes</t>
  </si>
  <si>
    <t>Vinomedia</t>
  </si>
  <si>
    <t>Domaine La ligière</t>
  </si>
  <si>
    <t>Beaumes de Venise</t>
  </si>
  <si>
    <t>Domaines D'OTT</t>
  </si>
  <si>
    <t>Blanc de blanc - Clos Mireille</t>
  </si>
  <si>
    <t>Pyla sur mer</t>
  </si>
  <si>
    <t>La valade</t>
  </si>
  <si>
    <t>Blanc sec</t>
  </si>
  <si>
    <t>Baulac</t>
  </si>
  <si>
    <t>Bordeaux</t>
  </si>
  <si>
    <t>Château Joinin</t>
  </si>
  <si>
    <t>90% Merlot, 10% Cabernet Franc</t>
  </si>
  <si>
    <t>Château Guiraud</t>
  </si>
  <si>
    <t>Bordeaux blanc sec</t>
  </si>
  <si>
    <t>Sauvignon, Sémillon</t>
  </si>
  <si>
    <t>Candeley</t>
  </si>
  <si>
    <t>Bordeaux supérieur</t>
  </si>
  <si>
    <t>Eurexpo</t>
  </si>
  <si>
    <t>Chateau de Pennautier</t>
  </si>
  <si>
    <t>Borie Blanche</t>
  </si>
  <si>
    <t>Domaine du copain d'Adrien</t>
  </si>
  <si>
    <t>Château de Nitray</t>
  </si>
  <si>
    <t>Brut petillant</t>
  </si>
  <si>
    <t>Champagne</t>
  </si>
  <si>
    <t>Cabardès</t>
  </si>
  <si>
    <t>Cabernet rouge</t>
  </si>
  <si>
    <t>Domaine de Gourgazaud</t>
  </si>
  <si>
    <t>Cabernet sauvignon</t>
  </si>
  <si>
    <t>Meximieux</t>
  </si>
  <si>
    <t>Christophe Campoy</t>
  </si>
  <si>
    <t>Cahors - Terro Nevo</t>
  </si>
  <si>
    <t>Cahors</t>
  </si>
  <si>
    <t>Piémont Massif Central</t>
  </si>
  <si>
    <t>Camille Cayran</t>
  </si>
  <si>
    <t>Cairanne - La réserve</t>
  </si>
  <si>
    <t>Domaine Gauby</t>
  </si>
  <si>
    <t>Calcinaires</t>
  </si>
  <si>
    <t>IGP Côtes Catalanes</t>
  </si>
  <si>
    <t>Chardonnay, Maccabeu, Muscat, Vermentino</t>
  </si>
  <si>
    <t>Son assemblage comme son style diffèrent du millésime précédent, vers plus de richesse, une minéralité plus galet et moins silex. Solaire, onctueux mais fluide et digeste</t>
  </si>
  <si>
    <t>Jerome Milleron</t>
  </si>
  <si>
    <t>Maitres vigneron St-Tropez</t>
  </si>
  <si>
    <t>Cap des Pins</t>
  </si>
  <si>
    <t>Côtes-de-Provence</t>
  </si>
  <si>
    <t>Château de chante grive</t>
  </si>
  <si>
    <t>Caroline</t>
  </si>
  <si>
    <t>Graves</t>
  </si>
  <si>
    <t>Fruité !!</t>
  </si>
  <si>
    <t>Paul Garaudet</t>
  </si>
  <si>
    <t>Champs Fulliot</t>
  </si>
  <si>
    <t>Monthélie</t>
  </si>
  <si>
    <t>Bourgogne</t>
  </si>
  <si>
    <t>Côte de Beaune</t>
  </si>
  <si>
    <t>Au Clos Vougeot !</t>
  </si>
  <si>
    <t>Grangier</t>
  </si>
  <si>
    <t>Chante Louve</t>
  </si>
  <si>
    <t>Vin de Pays des Collines Rhodaniennes</t>
  </si>
  <si>
    <t>Nord</t>
  </si>
  <si>
    <t>Viognier</t>
  </si>
  <si>
    <t>Carrefour</t>
  </si>
  <si>
    <t>Domaine Trichon</t>
  </si>
  <si>
    <t>Bugey</t>
  </si>
  <si>
    <t>Château de Cercy</t>
  </si>
  <si>
    <t>Chardonnay Bio</t>
  </si>
  <si>
    <t>Santa Estela</t>
  </si>
  <si>
    <t>Chardonnay La condamine</t>
  </si>
  <si>
    <t>Jean-Christophe Pellerin</t>
  </si>
  <si>
    <t>Chardonnay Platine</t>
  </si>
  <si>
    <t>JF Duperray</t>
  </si>
  <si>
    <t>Francois Carillon 1611</t>
  </si>
  <si>
    <t>Chassagne Montrachet</t>
  </si>
  <si>
    <t>Chassagne-Montrachet</t>
  </si>
  <si>
    <t>Noel Papa</t>
  </si>
  <si>
    <t>Château Belle-vue</t>
  </si>
  <si>
    <t>Château Belle-Vue</t>
  </si>
  <si>
    <t>Haut-Médoc</t>
  </si>
  <si>
    <t>Médoc</t>
  </si>
  <si>
    <t>Cabernet sauvignon, Merlot, Petit verdot</t>
  </si>
  <si>
    <t>Metro</t>
  </si>
  <si>
    <t>Durand Perron</t>
  </si>
  <si>
    <t>Château Chalon</t>
  </si>
  <si>
    <t>Château-Châlon</t>
  </si>
  <si>
    <t>Savagnin</t>
  </si>
  <si>
    <t>Château Charmail</t>
  </si>
  <si>
    <t>Cabernet franc, Cabernet sauvignon, Merlot, Petit</t>
  </si>
  <si>
    <t>Château de Grandchamp</t>
  </si>
  <si>
    <t>Rive Droite</t>
  </si>
  <si>
    <t>Merlot, Cabernet Franc</t>
  </si>
  <si>
    <t>A boire sur un confit de canard, un cassoulet</t>
  </si>
  <si>
    <t>Château la croix du casse</t>
  </si>
  <si>
    <t>Château La Croix du Casse</t>
  </si>
  <si>
    <t>Pomerol</t>
  </si>
  <si>
    <t>Merlot</t>
  </si>
  <si>
    <t>Alexandre Bonniface</t>
  </si>
  <si>
    <t>Alexandre Vandelle</t>
  </si>
  <si>
    <t>Château l'étoile - Vin Jaune</t>
  </si>
  <si>
    <t>Tony Garnier</t>
  </si>
  <si>
    <t>Berthet-Bondet</t>
  </si>
  <si>
    <t>Château-Chalon - Vin Jaune</t>
  </si>
  <si>
    <t>Caveau des Byards</t>
  </si>
  <si>
    <t>Vin jaune</t>
  </si>
  <si>
    <t>Chenas</t>
  </si>
  <si>
    <t>Chenin (moelleux)</t>
  </si>
  <si>
    <t>Villa Veroni</t>
  </si>
  <si>
    <t>Chianti</t>
  </si>
  <si>
    <t>Sangiovese</t>
  </si>
  <si>
    <t>Casina di Cornia</t>
  </si>
  <si>
    <t>Chianti Classico</t>
  </si>
  <si>
    <t>Domaine Jean Vullien</t>
  </si>
  <si>
    <t>Chignin bergeron</t>
  </si>
  <si>
    <t>Chignin-Bergeron</t>
  </si>
  <si>
    <t>Roussanne</t>
  </si>
  <si>
    <t>Chinon</t>
  </si>
  <si>
    <t>bu, pas trop mal mais sans plus</t>
  </si>
  <si>
    <t>Cler de lune</t>
  </si>
  <si>
    <t>Saint-Joseph</t>
  </si>
  <si>
    <t>La Coulée de Serrant</t>
  </si>
  <si>
    <t>Clos de la Coulée de Serrant</t>
  </si>
  <si>
    <t>Anjou</t>
  </si>
  <si>
    <t>Chenin</t>
  </si>
  <si>
    <t>Attention : décanter minimum 3 heures à l'avance dans une carafe</t>
  </si>
  <si>
    <t>Charles Joguet</t>
  </si>
  <si>
    <t>Clos de la dioterie</t>
  </si>
  <si>
    <t>Touraine</t>
  </si>
  <si>
    <t>Cabernet franc</t>
  </si>
  <si>
    <t>Année exceptionnelle, mieux que 2008</t>
  </si>
  <si>
    <t>La taille aux loup</t>
  </si>
  <si>
    <t>Clos de Mosny</t>
  </si>
  <si>
    <t>Montlouis-sur-Loire</t>
  </si>
  <si>
    <t>Philippe Gavignet</t>
  </si>
  <si>
    <t>Clos des dames Huguettes</t>
  </si>
  <si>
    <t>Hautes-Côtes-de-Nuits</t>
  </si>
  <si>
    <t>Côte de Nuits</t>
  </si>
  <si>
    <t>Pinot Noir</t>
  </si>
  <si>
    <t>Semper</t>
  </si>
  <si>
    <t>Clos Florent</t>
  </si>
  <si>
    <t>Grenache noir, Syrah, Carignan</t>
  </si>
  <si>
    <t>Château Colombe Peylande</t>
  </si>
  <si>
    <t>Colombe Peylande</t>
  </si>
  <si>
    <t>Comtes de Provence - Château de Selle</t>
  </si>
  <si>
    <t>Domaine Grangier</t>
  </si>
  <si>
    <t>Condrieu : Les terrasses</t>
  </si>
  <si>
    <t>Condrieu</t>
  </si>
  <si>
    <t>Etange de Colombes</t>
  </si>
  <si>
    <t>Corbières - Bois des dames</t>
  </si>
  <si>
    <t>Pérouges</t>
  </si>
  <si>
    <t>Jacques Lemencier</t>
  </si>
  <si>
    <t>Cornas</t>
  </si>
  <si>
    <t>Syrah</t>
  </si>
  <si>
    <t>Ampuis</t>
  </si>
  <si>
    <t>Domaine du Tunnel</t>
  </si>
  <si>
    <t>Manu Girard</t>
  </si>
  <si>
    <t>Mouton</t>
  </si>
  <si>
    <t>Cote bonnette</t>
  </si>
  <si>
    <t>Vignerons de Buxy</t>
  </si>
  <si>
    <t>Cote chalonnaise - Chardonay</t>
  </si>
  <si>
    <t>Cote Chatillon</t>
  </si>
  <si>
    <t>En gros.</t>
  </si>
  <si>
    <t>Grume H &amp; Fils</t>
  </si>
  <si>
    <t>Cote de provence</t>
  </si>
  <si>
    <t>Coteau du tricastin</t>
  </si>
  <si>
    <t>Cave de viré</t>
  </si>
  <si>
    <t>Coteaux Bourguignons</t>
  </si>
  <si>
    <t>Faustine</t>
  </si>
  <si>
    <t>la cave d'Augustin Florent</t>
  </si>
  <si>
    <t>Coteaux du layon</t>
  </si>
  <si>
    <t>Coteaux-du-Layon</t>
  </si>
  <si>
    <t>Liquoreux</t>
  </si>
  <si>
    <t>Verlyck</t>
  </si>
  <si>
    <t>Beaujeau</t>
  </si>
  <si>
    <t>Domaine des chesnaies</t>
  </si>
  <si>
    <t>Coteaux du layon chaume -  La mignonne</t>
  </si>
  <si>
    <t>Chaume 1er cru des Coteaux-du-Layon</t>
  </si>
  <si>
    <t>Vavro</t>
  </si>
  <si>
    <t>Domaine de la preceptorie</t>
  </si>
  <si>
    <t>Cotes du Roussillon - Terres nouvelles</t>
  </si>
  <si>
    <t>Excellent blanc, proche d'un puligny montrachet.</t>
  </si>
  <si>
    <t>Regusse</t>
  </si>
  <si>
    <t>Louis Latour</t>
  </si>
  <si>
    <t>Cotteau du Verdon</t>
  </si>
  <si>
    <t>Vin de Pays des Coteaux du Verdon</t>
  </si>
  <si>
    <t>Crozes</t>
  </si>
  <si>
    <t>Des hauts chassis</t>
  </si>
  <si>
    <t>Crozes hermitage : les galets</t>
  </si>
  <si>
    <t>Château la Caderie</t>
  </si>
  <si>
    <t>Cuvée Aurélie</t>
  </si>
  <si>
    <t>Domaine des Remizières</t>
  </si>
  <si>
    <t>Cuvée Christophe</t>
  </si>
  <si>
    <t>Crozes-Hermitage</t>
  </si>
  <si>
    <t>85% Marsanne, 15% Roussanne</t>
  </si>
  <si>
    <t>Cuvée Emilie</t>
  </si>
  <si>
    <t>Hermitage</t>
  </si>
  <si>
    <t>Marsanne</t>
  </si>
  <si>
    <t>Patrick Noel</t>
  </si>
  <si>
    <t>Cuvée Excellence</t>
  </si>
  <si>
    <t>Sancerre</t>
  </si>
  <si>
    <t>Centre</t>
  </si>
  <si>
    <t>Sauvignon</t>
  </si>
  <si>
    <t>Coquilles Saint-Jacques en sauce, un tartare de poisson ou même une viande blanche avec une sauce à la crème</t>
  </si>
  <si>
    <t>Saint Martin des Champs</t>
  </si>
  <si>
    <t>Cuvée Hermitage</t>
  </si>
  <si>
    <t>Cuvée Marly</t>
  </si>
  <si>
    <t>Cuvée Marly - La réserve</t>
  </si>
  <si>
    <t>Cuvée particulière</t>
  </si>
  <si>
    <t>Cuvée prestige</t>
  </si>
  <si>
    <t>Saint-Péray</t>
  </si>
  <si>
    <t>80% Marsanne, 20% Roussanne</t>
  </si>
  <si>
    <t>Cuvée prestige Cyjori</t>
  </si>
  <si>
    <t>Cuvée Terrasse de Fontenilles</t>
  </si>
  <si>
    <t>Gobillard</t>
  </si>
  <si>
    <t>Cuvée traditionelle</t>
  </si>
  <si>
    <t>Paul Jaboulet</t>
  </si>
  <si>
    <t>Domaine de Roure</t>
  </si>
  <si>
    <t>Domaine de Saint Pierre</t>
  </si>
  <si>
    <t>Domaine de Valmoissine</t>
  </si>
  <si>
    <t>Vin de Pays du Var</t>
  </si>
  <si>
    <t>Domaine des Pierrelles</t>
  </si>
  <si>
    <t>Côte-Rôtie</t>
  </si>
  <si>
    <t>Nachtgold</t>
  </si>
  <si>
    <t>Eigwein edelsuss</t>
  </si>
  <si>
    <t>Vin de glace Allemand, type Gewurtz</t>
  </si>
  <si>
    <t>Chapelle de Novilis</t>
  </si>
  <si>
    <t>Evolus</t>
  </si>
  <si>
    <t>Coteaux d'Ensérune</t>
  </si>
  <si>
    <t>Languedoc</t>
  </si>
  <si>
    <t>Famae</t>
  </si>
  <si>
    <t>Oble</t>
  </si>
  <si>
    <t>Chermette</t>
  </si>
  <si>
    <t>Fleurie</t>
  </si>
  <si>
    <t>Château de Chenas</t>
  </si>
  <si>
    <t>Domaine de la Tourade</t>
  </si>
  <si>
    <t>Font des Aieux</t>
  </si>
  <si>
    <t>Gigondas</t>
  </si>
  <si>
    <t>Sud</t>
  </si>
  <si>
    <t>Grenache, Syrah</t>
  </si>
  <si>
    <t>Haut-Montlong</t>
  </si>
  <si>
    <t>Font Romaine</t>
  </si>
  <si>
    <t>Monbazillac</t>
  </si>
  <si>
    <t>Bergeracois et Duras</t>
  </si>
  <si>
    <t>Semillon</t>
  </si>
  <si>
    <t>Mariage Seb</t>
  </si>
  <si>
    <t>Fronsac</t>
  </si>
  <si>
    <t>Cave de Fronton</t>
  </si>
  <si>
    <t>Fronton l'Astolabe</t>
  </si>
  <si>
    <t>Fronton l'Astrolabe</t>
  </si>
  <si>
    <t>Fusette</t>
  </si>
  <si>
    <t>Fut de chene</t>
  </si>
  <si>
    <t>Côtes-de-Bergerac</t>
  </si>
  <si>
    <t>Vayssette</t>
  </si>
  <si>
    <t>Gaillac Cuvée Léa</t>
  </si>
  <si>
    <t>Papy D'Allard</t>
  </si>
  <si>
    <t>Joseph Cattin</t>
  </si>
  <si>
    <t>Gewurtztraminer</t>
  </si>
  <si>
    <t>Gewurztraminer</t>
  </si>
  <si>
    <t>Alsace</t>
  </si>
  <si>
    <t>Earl Lissner</t>
  </si>
  <si>
    <t>Hubert Krick</t>
  </si>
  <si>
    <t>Gewurztraminer - Terroirs</t>
  </si>
  <si>
    <t>Ostertag-Hurlimann</t>
  </si>
  <si>
    <t>Gewurztraminer Cuvée particulière</t>
  </si>
  <si>
    <t>Gewurztraminer Fronholz</t>
  </si>
  <si>
    <t>Grain d'automne</t>
  </si>
  <si>
    <t>Grand Ardèche</t>
  </si>
  <si>
    <t>Vin de Pays de l'Ardèche</t>
  </si>
  <si>
    <t>Rouhier</t>
  </si>
  <si>
    <t>Château de Fieuzal</t>
  </si>
  <si>
    <t>Grand Cru Classé de Graves - Pessac Leognan</t>
  </si>
  <si>
    <t>Pessac-Léognan</t>
  </si>
  <si>
    <t>Cabernet sauvignon, Cabernet franc, Merlot, Petit</t>
  </si>
  <si>
    <t>Grande Reserve</t>
  </si>
  <si>
    <t>Château Lamanieu</t>
  </si>
  <si>
    <t>Brumont</t>
  </si>
  <si>
    <t>Gros Manseng Sauvignon</t>
  </si>
  <si>
    <t>Caronne Sainte Gemme</t>
  </si>
  <si>
    <t>Haut Medoc</t>
  </si>
  <si>
    <t>Cadeau Papa - Magnum</t>
  </si>
  <si>
    <t>Lucien Verlyck</t>
  </si>
  <si>
    <t>Château de Sainte Gemme</t>
  </si>
  <si>
    <t>Château</t>
  </si>
  <si>
    <t>Fort De Vauban</t>
  </si>
  <si>
    <t>Haut Médoc</t>
  </si>
  <si>
    <t>Joannet</t>
  </si>
  <si>
    <t>Hautes cotes de Beaune</t>
  </si>
  <si>
    <t>Hautes-Côtes-de-Beaune</t>
  </si>
  <si>
    <t>Cadeau</t>
  </si>
  <si>
    <t>Nuiton-Beaunoy</t>
  </si>
  <si>
    <t>Hautes Cotes de beaune</t>
  </si>
  <si>
    <t>Robe pourpre aux reflets violines. Au nez, le vin offre une large palette aromatique de petits fruits rouges et noirs (fraises, groseilles, cassis) et révèle également de fines notes toastées. Souple</t>
  </si>
  <si>
    <t>Hautes Côtes de nuits</t>
  </si>
  <si>
    <t>Domaine de Jonquieres</t>
  </si>
  <si>
    <t>IGP Pays d'hérault - la baronnie</t>
  </si>
  <si>
    <t>Vin de Pays de l'Hérault</t>
  </si>
  <si>
    <t>50 % Grenache blanc, 50 % Chenin</t>
  </si>
  <si>
    <t>Homard thermidor, risotto de Saint-Jacques et truffes, saumon à l’unilatérale, sandre en papillote, médaillon de lotte aux épices, poularde à la crème et aux morilles, blanquette de veau aux pleurotes</t>
  </si>
  <si>
    <t>Domaine des molieres</t>
  </si>
  <si>
    <t>Jasnieres</t>
  </si>
  <si>
    <t>Jasnières</t>
  </si>
  <si>
    <t>Domaine des Soulanes</t>
  </si>
  <si>
    <t>Kaya</t>
  </si>
  <si>
    <t>Grenache gris 60 %, Grenache Blanc 20 %, Carignan</t>
  </si>
  <si>
    <t>Guigal</t>
  </si>
  <si>
    <t>La Brune et le Blonde</t>
  </si>
  <si>
    <t>Philippe Milan</t>
  </si>
  <si>
    <t>La Comme</t>
  </si>
  <si>
    <t>Santenay 1er cru</t>
  </si>
  <si>
    <t>de Venoge</t>
  </si>
  <si>
    <t>La Foret</t>
  </si>
  <si>
    <t>Coteaux-Champenois</t>
  </si>
  <si>
    <t>La maison Bleue</t>
  </si>
  <si>
    <t>La Musse 009</t>
  </si>
  <si>
    <t>Le rocher des violettes</t>
  </si>
  <si>
    <t>La Négrette</t>
  </si>
  <si>
    <t>Stéphane Ogier</t>
  </si>
  <si>
    <t>La Rosine</t>
  </si>
  <si>
    <t>Cave Saint Maurice</t>
  </si>
  <si>
    <t>Le bio de St Maurice</t>
  </si>
  <si>
    <t>Le Goty</t>
  </si>
  <si>
    <t>Maranges</t>
  </si>
  <si>
    <t>Le Merley</t>
  </si>
  <si>
    <t>Vin de Pays de la Drôme</t>
  </si>
  <si>
    <t>Le Passage</t>
  </si>
  <si>
    <t>Le temps est venu</t>
  </si>
  <si>
    <t>Côtes-du-Rhône</t>
  </si>
  <si>
    <t>90% grenache, 10% Syrah et Mourve?dre</t>
  </si>
  <si>
    <t>Magnum</t>
  </si>
  <si>
    <t>60% Grenache blanc, 20% Roussanne, 5% Bourboulenc,</t>
  </si>
  <si>
    <t>Pour avoir gardé leurs enfants</t>
  </si>
  <si>
    <t>René Rostaing</t>
  </si>
  <si>
    <t>Le Vassal</t>
  </si>
  <si>
    <t>Coteaux-du-Languedoc</t>
  </si>
  <si>
    <t>80% de Syrah, 10% de Grenache, 10% de Mourvèdre</t>
  </si>
  <si>
    <t>Les Argillats</t>
  </si>
  <si>
    <t>Nuits-Saint-Georges</t>
  </si>
  <si>
    <t>Moulin de la roque</t>
  </si>
  <si>
    <t>Les Baumes</t>
  </si>
  <si>
    <t>95 % Mourvèdre, 5 % Carignan</t>
  </si>
  <si>
    <t>Pascal Lambert</t>
  </si>
  <si>
    <t>Les Boulais</t>
  </si>
  <si>
    <t>Les Chaboeufs</t>
  </si>
  <si>
    <t>Nuits-Saint-Georges 1er cru</t>
  </si>
  <si>
    <t>Les Champs  d'argent</t>
  </si>
  <si>
    <t>Château Puech Haut</t>
  </si>
  <si>
    <t>Les Complices</t>
  </si>
  <si>
    <t>Syrah, Grenache</t>
  </si>
  <si>
    <t>Collegue Céline pour le perfo</t>
  </si>
  <si>
    <t>Philippe Chesnelong</t>
  </si>
  <si>
    <t>Les creisses</t>
  </si>
  <si>
    <t>Vin de Pays d'Oc</t>
  </si>
  <si>
    <t>Syrah, Grenache, Cabernet-Sauvignon</t>
  </si>
  <si>
    <t>Chapoutier</t>
  </si>
  <si>
    <t>Les Grands Merisier</t>
  </si>
  <si>
    <t>Châteauneuf-du-Pape</t>
  </si>
  <si>
    <t>Grenache, Carignan e,Maccabeu</t>
  </si>
  <si>
    <t>Cave de Tain</t>
  </si>
  <si>
    <t>Les Hauts d'Eole</t>
  </si>
  <si>
    <t>Marsanne, Roussanne</t>
  </si>
  <si>
    <t>Charles Allexant &amp; Fils</t>
  </si>
  <si>
    <t>Les Meix</t>
  </si>
  <si>
    <t>Puligny-Montrachet</t>
  </si>
  <si>
    <t>Les Terrasses</t>
  </si>
  <si>
    <t>Les vents d'anges</t>
  </si>
  <si>
    <t>Domaine Cuilleron</t>
  </si>
  <si>
    <t>Les vignes d'à côté</t>
  </si>
  <si>
    <t>Saint Saturnin</t>
  </si>
  <si>
    <t>L'été indien</t>
  </si>
  <si>
    <t>Coteaux-du-Languedoc Saint-Saturnin</t>
  </si>
  <si>
    <t>Chenin, Bourboulenc</t>
  </si>
  <si>
    <t>Fleischer</t>
  </si>
  <si>
    <t>Libertine 5,5%</t>
  </si>
  <si>
    <t>Terlato &amp; Chapoutier</t>
  </si>
  <si>
    <t>lieu dit Malakoff - Shiraz</t>
  </si>
  <si>
    <t>Resto B</t>
  </si>
  <si>
    <t>Domaine de Mouscaillo</t>
  </si>
  <si>
    <t>Limoux</t>
  </si>
  <si>
    <t>Domaine Maby</t>
  </si>
  <si>
    <t>Lirac</t>
  </si>
  <si>
    <t>Grenache Noir</t>
  </si>
  <si>
    <t>Astrolabe</t>
  </si>
  <si>
    <t>Loin de l'œil</t>
  </si>
  <si>
    <t>Guerrand</t>
  </si>
  <si>
    <t>Château Grand Bersan</t>
  </si>
  <si>
    <t>Lussac Saint-Emilion</t>
  </si>
  <si>
    <t>Cabernet sauvignon, Cabernet franc, Merlot</t>
  </si>
  <si>
    <t>Macon</t>
  </si>
  <si>
    <t>Jacque Tissot</t>
  </si>
  <si>
    <t>MacVin</t>
  </si>
  <si>
    <t>Macvin du Jura</t>
  </si>
  <si>
    <t>Madinière</t>
  </si>
  <si>
    <t>Mesté Bertrand</t>
  </si>
  <si>
    <t>Madiran</t>
  </si>
  <si>
    <t>Madiran - Petit Gaston</t>
  </si>
  <si>
    <t>Domaine des Bories</t>
  </si>
  <si>
    <t>Madiran Réserve</t>
  </si>
  <si>
    <t>Domaine de Grangeneuve</t>
  </si>
  <si>
    <t>Magnum - cuvée vieilles vignes</t>
  </si>
  <si>
    <t>Magnum - Premières cotes de Blaye</t>
  </si>
  <si>
    <t>Côtes d'Olt</t>
  </si>
  <si>
    <t>Malbec demon noir</t>
  </si>
  <si>
    <t>vraiment pas mal pour le prix</t>
  </si>
  <si>
    <t>Mandouse</t>
  </si>
  <si>
    <t>Mondeuse</t>
  </si>
  <si>
    <t>Manicle Rouge</t>
  </si>
  <si>
    <t>bu, trop cher</t>
  </si>
  <si>
    <t>Adrien</t>
  </si>
  <si>
    <t>Marquis de Mons</t>
  </si>
  <si>
    <t>Margaux</t>
  </si>
  <si>
    <t>Marius Viognier IGP</t>
  </si>
  <si>
    <t>Mas de Daumas Gassac</t>
  </si>
  <si>
    <t>Cabernet franc, Cabernet sauvignon, Merlot, Pinot</t>
  </si>
  <si>
    <t>Le vignoble du Mas</t>
  </si>
  <si>
    <t>Mas de Pampelonne</t>
  </si>
  <si>
    <t>Tibouren</t>
  </si>
  <si>
    <t>Domaine Laroche</t>
  </si>
  <si>
    <t>Mas la Chevallière</t>
  </si>
  <si>
    <t>Maury Tuile</t>
  </si>
  <si>
    <t>Maury</t>
  </si>
  <si>
    <t>Maury Viatge</t>
  </si>
  <si>
    <t>Château Blaignan</t>
  </si>
  <si>
    <t>Medoc</t>
  </si>
  <si>
    <t>Jeanne</t>
  </si>
  <si>
    <t>Tour Prignac</t>
  </si>
  <si>
    <t>Noel Jeanne</t>
  </si>
  <si>
    <t>L.A. Cetto</t>
  </si>
  <si>
    <t>Mexique Petite Syrah</t>
  </si>
  <si>
    <t>Château Saint Eulalie</t>
  </si>
  <si>
    <t>Minervois La lavinière</t>
  </si>
  <si>
    <t>Minervois-La Livinière</t>
  </si>
  <si>
    <t>Syrah, Carignan, Grenache noir</t>
  </si>
  <si>
    <t>Minervois Mathilde</t>
  </si>
  <si>
    <t>Flamand Delétang</t>
  </si>
  <si>
    <t>Moelleux Grande Réserve</t>
  </si>
  <si>
    <t>A ouvrir plusieurs heures à l'avance et carafer violemment !</t>
  </si>
  <si>
    <t>Domaine Louis Magnin</t>
  </si>
  <si>
    <t>Mondeuse d'Arbin La Brova</t>
  </si>
  <si>
    <t>Arbin</t>
  </si>
  <si>
    <t>Ouvrir une heure avant</t>
  </si>
  <si>
    <t>Foire de Lyon</t>
  </si>
  <si>
    <t>Haut Poulvère</t>
  </si>
  <si>
    <t>Montbazillac - Tirecul</t>
  </si>
  <si>
    <t>Domaine les Pierres écrites</t>
  </si>
  <si>
    <t>Doudet-Naudin</t>
  </si>
  <si>
    <t>Montmains</t>
  </si>
  <si>
    <t>Chablis Premier Cru</t>
  </si>
  <si>
    <t>Chablis et Yonne</t>
  </si>
  <si>
    <t>Sonberk</t>
  </si>
  <si>
    <t>Moravie - Riesling</t>
  </si>
  <si>
    <t>Riesling</t>
  </si>
  <si>
    <t>Moulin à vent</t>
  </si>
  <si>
    <t>Moulin-à-Vent</t>
  </si>
  <si>
    <t>Moulin de Ciffire</t>
  </si>
  <si>
    <t>Château Maucaillou</t>
  </si>
  <si>
    <t>Moulis</t>
  </si>
  <si>
    <t>Merlot, Cabernet sauvignon, Malbec, Cabernet franc</t>
  </si>
  <si>
    <t>Muscat</t>
  </si>
  <si>
    <t>Muscat de Beaumes de Venise</t>
  </si>
  <si>
    <t>Fleurs de Mont Blanc</t>
  </si>
  <si>
    <t>Muscat Viognier - Cotes de thongue</t>
  </si>
  <si>
    <t>Bila-Haut</t>
  </si>
  <si>
    <t>Occultum Lapidem</t>
  </si>
  <si>
    <t>Orange - Ange d'Or</t>
  </si>
  <si>
    <t>Grenache Blanc, Grenache Gris</t>
  </si>
  <si>
    <t>Jaboulet</t>
  </si>
  <si>
    <t>Parallèle 45</t>
  </si>
  <si>
    <t>Château le Renaudie</t>
  </si>
  <si>
    <t>Pecharmant, Cuvé des douze</t>
  </si>
  <si>
    <t>Comme des chefs</t>
  </si>
  <si>
    <t>XXX</t>
  </si>
  <si>
    <t>Pellehaut ete gascon</t>
  </si>
  <si>
    <t>Pernand-Vergelesses</t>
  </si>
  <si>
    <t>Taille aux Loups</t>
  </si>
  <si>
    <t>Perrières</t>
  </si>
  <si>
    <t>Bourgueil</t>
  </si>
  <si>
    <t>Château Haut lagrange</t>
  </si>
  <si>
    <t>Pessac leognan</t>
  </si>
  <si>
    <t>Château Grand Corbin-Despagne</t>
  </si>
  <si>
    <t>Petit corbin-despagne</t>
  </si>
  <si>
    <t>Saint-Émilion Grand Cru</t>
  </si>
  <si>
    <t>Merlot 70 %, Cabernet Franc 30 %</t>
  </si>
  <si>
    <t>Domaine de bablut</t>
  </si>
  <si>
    <t>Petra Alba</t>
  </si>
  <si>
    <t>Anjou-Villages Brissac</t>
  </si>
  <si>
    <t>Cabernet franc, Cabernet-sauvignon</t>
  </si>
  <si>
    <t>Jean Luc Colombo</t>
  </si>
  <si>
    <t>Pied de la Terre</t>
  </si>
  <si>
    <t>Vinsobres</t>
  </si>
  <si>
    <t>60% Grenache, 40% Syrah</t>
  </si>
  <si>
    <t>Domaine Du perat</t>
  </si>
  <si>
    <t>Pineau des Charentes</t>
  </si>
  <si>
    <t>Pineau-des-charentes</t>
  </si>
  <si>
    <t>Cognac</t>
  </si>
  <si>
    <t>Cabernet France</t>
  </si>
  <si>
    <t>Pinot gris Schieferberg</t>
  </si>
  <si>
    <t>Pinot Gris</t>
  </si>
  <si>
    <t>Pinot Noir - Séduction</t>
  </si>
  <si>
    <t>Quinta do Noval</t>
  </si>
  <si>
    <t>Porto - LBV</t>
  </si>
  <si>
    <t>Ferreira</t>
  </si>
  <si>
    <t>Porto LBV</t>
  </si>
  <si>
    <t>Ramos Pinto</t>
  </si>
  <si>
    <t>Porto RPLBV</t>
  </si>
  <si>
    <t>Poujol Lacoste - Cévennes</t>
  </si>
  <si>
    <t>Premier Cru</t>
  </si>
  <si>
    <t>Viticulteur apres la formation Lead</t>
  </si>
  <si>
    <t>Anne et Hervé SIGAUT</t>
  </si>
  <si>
    <t>Premier Cru - Les Charrières</t>
  </si>
  <si>
    <t>Morey-Saint-Denis</t>
  </si>
  <si>
    <t>Premier cru - Les Fichots</t>
  </si>
  <si>
    <t>Premier Cru Les Duresses</t>
  </si>
  <si>
    <t>Premières cotes de Blaye - cuvée spéciale</t>
  </si>
  <si>
    <t>Prestige</t>
  </si>
  <si>
    <t>Prestige Rosé</t>
  </si>
  <si>
    <t>Domaine trio infernal</t>
  </si>
  <si>
    <t>Priorat 1/3</t>
  </si>
  <si>
    <t>Puligny-Montrachet 1er Cru</t>
  </si>
  <si>
    <t>Regain</t>
  </si>
  <si>
    <t>Vin de Pays des Côtes Catalanes</t>
  </si>
  <si>
    <t>Les vins de vienne</t>
  </si>
  <si>
    <t>Remeage</t>
  </si>
  <si>
    <t>Rémus</t>
  </si>
  <si>
    <t>Philippe Viret</t>
  </si>
  <si>
    <t>Renaissance</t>
  </si>
  <si>
    <t>Côtes du Rhône villages St Maurice</t>
  </si>
  <si>
    <t>Grenache, Syrah, Mourvèdre</t>
  </si>
  <si>
    <t>Gibiers ou viande riche, agneau en croûte aux olives noires.</t>
  </si>
  <si>
    <t>Réserve</t>
  </si>
  <si>
    <t>Année particulière, à boire, vin de leur allocation</t>
  </si>
  <si>
    <t>Château Recougne</t>
  </si>
  <si>
    <t>Réserve de la famille - Vieilles Vignes</t>
  </si>
  <si>
    <t>Van volxem</t>
  </si>
  <si>
    <t>Riesling - volz</t>
  </si>
  <si>
    <t>Halbeisen</t>
  </si>
  <si>
    <t>Riesling altenberg de Bergheim</t>
  </si>
  <si>
    <t>Marc Tempé</t>
  </si>
  <si>
    <t>Riesling Burgreben</t>
  </si>
  <si>
    <t>Riesling Fronholz</t>
  </si>
  <si>
    <t>Ziegler mauler</t>
  </si>
  <si>
    <t>Riesling grand cru schlossberg - les murets</t>
  </si>
  <si>
    <t>André Scherer</t>
  </si>
  <si>
    <t>Riesling Pfersigberg</t>
  </si>
  <si>
    <t>Zind humbrecht</t>
  </si>
  <si>
    <t>Riesling roche calcaire</t>
  </si>
  <si>
    <t>Riesling Rothstein</t>
  </si>
  <si>
    <t>Riesling Schieferberg</t>
  </si>
  <si>
    <t>Domaine Cazes</t>
  </si>
  <si>
    <t>Rivesaltes grenat</t>
  </si>
  <si>
    <t>Rivesaltes</t>
  </si>
  <si>
    <t>Servir à 12°C. Apéritif, canard aux cerises, fromage de brebis affiné, desserts aux fruits rouges et au chocolat</t>
  </si>
  <si>
    <t>Divers</t>
  </si>
  <si>
    <t>Rosé Divers</t>
  </si>
  <si>
    <t>Château de Bachen</t>
  </si>
  <si>
    <t>Rouge de Bachen</t>
  </si>
  <si>
    <t>Vin de Pays des Landes</t>
  </si>
  <si>
    <t>Cabernet franc, Merlot, Tannat</t>
  </si>
  <si>
    <t>LorsGris</t>
  </si>
  <si>
    <t>Sable de Camargue</t>
  </si>
  <si>
    <t>Jacques Perez</t>
  </si>
  <si>
    <t>Château Coujan</t>
  </si>
  <si>
    <t>Saint Chinain - Cuvée Bois Joli</t>
  </si>
  <si>
    <t>Saint-Chinian</t>
  </si>
  <si>
    <t>50% Syrah, 50% Mourvèdre</t>
  </si>
  <si>
    <t>Saint Chinain - Cuvée Gabrielle de Spinola</t>
  </si>
  <si>
    <t>Château Condat</t>
  </si>
  <si>
    <t>Saint Emilion Grand cru</t>
  </si>
  <si>
    <t>70 % de Merlot, 15 % de Cabernet Franc, 15 % de Ca</t>
  </si>
  <si>
    <t>Château Pipeau</t>
  </si>
  <si>
    <t>Saint Emilion Grand Cru</t>
  </si>
  <si>
    <t>Merlot, Cabernet franc, Cabernet sauvignon</t>
  </si>
  <si>
    <t>Château Haut Marbuzet</t>
  </si>
  <si>
    <t>Saint estéphe</t>
  </si>
  <si>
    <t>Saint-Estèphe</t>
  </si>
  <si>
    <t>Cabernet franc, Cabernet sauvignon, Merlot</t>
  </si>
  <si>
    <t>Manu Rouhier</t>
  </si>
  <si>
    <t>Cave Saint Désirat</t>
  </si>
  <si>
    <t>Saint Joseph</t>
  </si>
  <si>
    <t>Yann</t>
  </si>
  <si>
    <t>Saint-Emilion Grand Cru</t>
  </si>
  <si>
    <t>Jean-Louis TISSOT</t>
  </si>
  <si>
    <t>Côtes-du-Jura</t>
  </si>
  <si>
    <t>Domaine Morel</t>
  </si>
  <si>
    <t>Intermarché</t>
  </si>
  <si>
    <t>Château Gréa</t>
  </si>
  <si>
    <t>Grand</t>
  </si>
  <si>
    <t>Domaine des Ronces</t>
  </si>
  <si>
    <t>De la Pinte</t>
  </si>
  <si>
    <t>Savagnin - Ouillé</t>
  </si>
  <si>
    <t>Decelle Villa</t>
  </si>
  <si>
    <t>Savigny les beaune les pimentiers</t>
  </si>
  <si>
    <t>Savigny-les-Beaune</t>
  </si>
  <si>
    <t>Savigny-lès-Beaune</t>
  </si>
  <si>
    <t>Cadeau Enfants</t>
  </si>
  <si>
    <t>Château du Rouet</t>
  </si>
  <si>
    <t>Severac</t>
  </si>
  <si>
    <t>100% Alicante</t>
  </si>
  <si>
    <t>Château Sociando mallet</t>
  </si>
  <si>
    <t>Sociando-Mallet</t>
  </si>
  <si>
    <t>Jerome</t>
  </si>
  <si>
    <t>Sotanum</t>
  </si>
  <si>
    <t>Sylvaner</t>
  </si>
  <si>
    <t>Syrah d'Ogier</t>
  </si>
  <si>
    <t>Chapel Down</t>
  </si>
  <si>
    <t>TENTERDEN ESTATE BACCHUS RESERVE</t>
  </si>
  <si>
    <t>Cepage 100% Bacchus</t>
  </si>
  <si>
    <t>Haut puech</t>
  </si>
  <si>
    <t>Tete de bélier</t>
  </si>
  <si>
    <t>Touche-Mitaine</t>
  </si>
  <si>
    <t>Vous pourrez le déguster à l’apéritif. Il se mariera parfaitement avec des coquilles Saint jacques ou des viandes blanches.</t>
  </si>
  <si>
    <t>Francoise Chidaine</t>
  </si>
  <si>
    <t>Touraine - Sauvignon</t>
  </si>
  <si>
    <t>Morel-Thibaut</t>
  </si>
  <si>
    <t>Tradition</t>
  </si>
  <si>
    <t>Savagnin, Chardonnay</t>
  </si>
  <si>
    <t>Triple zéro</t>
  </si>
  <si>
    <t>Plaugier</t>
  </si>
  <si>
    <t>Un air de famille</t>
  </si>
  <si>
    <t>Vacqueras</t>
  </si>
  <si>
    <t>Vacqueyras</t>
  </si>
  <si>
    <t>VDP Cépage Rolle</t>
  </si>
  <si>
    <t>VDP du mont Caume</t>
  </si>
  <si>
    <t>VDT Dernière Cueillette</t>
  </si>
  <si>
    <t>Petit Menseng</t>
  </si>
  <si>
    <t>Domaine de Boissan</t>
  </si>
  <si>
    <t>Ventoux</t>
  </si>
  <si>
    <t>Propriétaire</t>
  </si>
  <si>
    <t>Chapelle Saint Heyriès</t>
  </si>
  <si>
    <t>Ventoux, vieilli en futs de chene</t>
  </si>
  <si>
    <t>Domaine Morizet</t>
  </si>
  <si>
    <t>Vieilles vignes</t>
  </si>
  <si>
    <t>Mâconnais</t>
  </si>
  <si>
    <t>Vieilles Vignes</t>
  </si>
  <si>
    <t>Maccabeu, Grenache Blanc, Chardonnay, Grenache Gri</t>
  </si>
  <si>
    <t>Très intense, grillé, à la fois caramélisé et floral, onctueux et frais. Légèrement salin, avec un côté crayeux au coeur d'une finale interminable, ce sera un grand vin de gastronomie</t>
  </si>
  <si>
    <t>Domaine Maurice gay</t>
  </si>
  <si>
    <t>Nicolas</t>
  </si>
  <si>
    <t>Egreteau</t>
  </si>
  <si>
    <t>Vieux Pineau des Charentes</t>
  </si>
  <si>
    <t>Vincent Cluzel</t>
  </si>
  <si>
    <t>Vignon</t>
  </si>
  <si>
    <t>Domaine de la chevalerie</t>
  </si>
  <si>
    <t>Vin de Garde</t>
  </si>
  <si>
    <t>Après une légère aération servir entre 16 et 18°C sur un magret de canard au poivre vert ou des ris de veau.</t>
  </si>
  <si>
    <t>Vin de Paille</t>
  </si>
  <si>
    <t>Chardonnay, Savagnin, Poulsard</t>
  </si>
  <si>
    <t>Vin de Paille - Cotes du Jura</t>
  </si>
  <si>
    <t>Vin de pays des colinnes Rhoadiennes</t>
  </si>
  <si>
    <t>Roc d'anglade</t>
  </si>
  <si>
    <t>vin de pays du gard</t>
  </si>
  <si>
    <t>Vin de Pays du Gard</t>
  </si>
  <si>
    <t>Fruitière Vinicole de Voiteur</t>
  </si>
  <si>
    <t>Vin Jaune</t>
  </si>
  <si>
    <t>Des Granges de Mirabel</t>
  </si>
  <si>
    <t>Viogner Coteaux de l'Ardèche</t>
  </si>
  <si>
    <t>Colombo</t>
  </si>
  <si>
    <t>Viogner la violette</t>
  </si>
  <si>
    <t>Vignerons Ardéchois</t>
  </si>
  <si>
    <t>IGP Ardèche</t>
  </si>
  <si>
    <t>Viognier - Les lézardes</t>
  </si>
  <si>
    <t>Viognier - Secret de famille</t>
  </si>
  <si>
    <t>Viognier Chardonnay</t>
  </si>
  <si>
    <t>Olivier Leflaive</t>
  </si>
  <si>
    <t>Volnay 1er cru - Clos des angles</t>
  </si>
  <si>
    <t>Volnay</t>
  </si>
  <si>
    <t>coulommiers, carré de l'est et gibier à plumes. Et de plus globalement (comme tous les Volnay) fromages à pâtes molles à croûte fleurie, oeufs et dinde vont bien avec ce vin-là.</t>
  </si>
  <si>
    <t>Vinobest</t>
  </si>
  <si>
    <t>Domane Volterra</t>
  </si>
  <si>
    <t>Volterra</t>
  </si>
  <si>
    <t>Voluptas</t>
  </si>
  <si>
    <t>Vosne-Romanée</t>
  </si>
  <si>
    <t>Vosne-Romanée Premier cru</t>
  </si>
  <si>
    <t>Date d'achat</t>
  </si>
  <si>
    <t>Lieu d'achat</t>
  </si>
  <si>
    <t>Sous région</t>
  </si>
  <si>
    <t>Reste</t>
  </si>
  <si>
    <t>Quantité
Achat</t>
  </si>
  <si>
    <t>Total
Achat</t>
  </si>
  <si>
    <t>Total
Cave</t>
  </si>
  <si>
    <t>Total général</t>
  </si>
  <si>
    <t>David Prilliez</t>
  </si>
  <si>
    <t>Réf</t>
  </si>
  <si>
    <t>Date
Conso</t>
  </si>
  <si>
    <t>Ref</t>
  </si>
  <si>
    <t>Date
d'achat</t>
  </si>
  <si>
    <t>Cadeau-Collegue Céline</t>
  </si>
  <si>
    <t>Yann Agosti</t>
  </si>
  <si>
    <t>Cadeau-Alexandre Bonniface</t>
  </si>
  <si>
    <t>01/06/2016</t>
  </si>
  <si>
    <t>01/06/2015</t>
  </si>
  <si>
    <t>01/06/2017</t>
  </si>
  <si>
    <t>01/06/2014</t>
  </si>
  <si>
    <t>01/06/2010</t>
  </si>
  <si>
    <t>Etranger</t>
  </si>
  <si>
    <t>Porto</t>
  </si>
  <si>
    <t>2015</t>
  </si>
  <si>
    <t>2016</t>
  </si>
  <si>
    <t>2017</t>
  </si>
  <si>
    <t>2018</t>
  </si>
  <si>
    <t>ROUGE</t>
  </si>
  <si>
    <t>BLANC</t>
  </si>
  <si>
    <t>Empla
cement</t>
  </si>
  <si>
    <t>STATS PAR REGION</t>
  </si>
  <si>
    <t>Type de vin</t>
  </si>
  <si>
    <t>Nombre de bouteilles</t>
  </si>
  <si>
    <t>Valeur cave</t>
  </si>
  <si>
    <t>Étiquettes de lignes</t>
  </si>
  <si>
    <t>Somme de Total
Achat</t>
  </si>
  <si>
    <t>Somme de Quantité
Achat</t>
  </si>
  <si>
    <t>(Tous)</t>
  </si>
  <si>
    <t>Somme de Reste</t>
  </si>
  <si>
    <t>STATS D'ACHAT PAR ANNEE</t>
  </si>
  <si>
    <t>Apogée</t>
  </si>
  <si>
    <t>Mets</t>
  </si>
  <si>
    <t>Boire
dès</t>
  </si>
  <si>
    <t>Boire
jusque</t>
  </si>
  <si>
    <t>Nombre de bouteilles :</t>
  </si>
  <si>
    <t>Date d'achat :</t>
  </si>
  <si>
    <t>Lieu d'achat :</t>
  </si>
  <si>
    <t>Producteur :</t>
  </si>
  <si>
    <t>Nom :</t>
  </si>
  <si>
    <t>Couleur :</t>
  </si>
  <si>
    <t>Année :</t>
  </si>
  <si>
    <t>Appellation :</t>
  </si>
  <si>
    <t>Région :</t>
  </si>
  <si>
    <t>Sous région :</t>
  </si>
  <si>
    <t>Cépage :</t>
  </si>
  <si>
    <t>Reste :</t>
  </si>
  <si>
    <t>Emplacement :</t>
  </si>
  <si>
    <t>Total Achat :</t>
  </si>
  <si>
    <t>Total Cave :</t>
  </si>
  <si>
    <t>Boire dès :</t>
  </si>
  <si>
    <t>Boire jusque :</t>
  </si>
  <si>
    <t>Apogée :</t>
  </si>
  <si>
    <t>Qtt Achetée :</t>
  </si>
  <si>
    <t>Nbr Bouteilles</t>
  </si>
  <si>
    <t>Prix moyen</t>
  </si>
  <si>
    <t>STATS PAR MILLESIME</t>
  </si>
  <si>
    <t>Millésime</t>
  </si>
  <si>
    <t>Espagne</t>
  </si>
  <si>
    <t>Allemagne</t>
  </si>
  <si>
    <t>Italie</t>
  </si>
  <si>
    <t>Anglais</t>
  </si>
  <si>
    <t>Tchèque</t>
  </si>
  <si>
    <t>Nombre de places :</t>
  </si>
  <si>
    <t>Côtes du Rhône : le temps est venu</t>
  </si>
  <si>
    <t>Côte-Rôtie : réserve</t>
  </si>
  <si>
    <t>Hermitage "Cuvée Emilie"</t>
  </si>
  <si>
    <t>Crozes Hermitage "Cuvée Christophe"</t>
  </si>
  <si>
    <t>Condrieu : Cote Chatillon</t>
  </si>
  <si>
    <t>Côte-Rotie Madinière</t>
  </si>
  <si>
    <t>Macon Villages - Vieilles vignes</t>
  </si>
  <si>
    <t>Coteaux du Languedoc - Le vassal</t>
  </si>
  <si>
    <t>Vin de pays de la Drome - Le Merley</t>
  </si>
  <si>
    <t>Crozes Hermitage - cuvée particulière</t>
  </si>
  <si>
    <t>Côtes du Jura - Savagnin</t>
  </si>
  <si>
    <t>Santenay 1er cru - La comme</t>
  </si>
  <si>
    <t>Bourgogne Blanc "Prestige"</t>
  </si>
  <si>
    <t>Condrieu : Cote bonnette</t>
  </si>
  <si>
    <t>Chablis 1° cru "Montmains"</t>
  </si>
  <si>
    <t>Sou des ecoles</t>
  </si>
  <si>
    <t>La lande de Taleyran</t>
  </si>
  <si>
    <t>Hors d'age</t>
  </si>
  <si>
    <t>Chante Louve - Viognier</t>
  </si>
  <si>
    <t>Maranges - Le Goty</t>
  </si>
  <si>
    <t>Moulin de la rogue</t>
  </si>
  <si>
    <t>Bandol les baumes</t>
  </si>
  <si>
    <t>Prince de Saint Aubain</t>
  </si>
  <si>
    <t>Sauternes</t>
  </si>
  <si>
    <t>Cap des Pins - Cotes de Provence</t>
  </si>
  <si>
    <t>Mas de Pampelonne - Cotes de Provence</t>
  </si>
  <si>
    <t>Trichon</t>
  </si>
  <si>
    <t>Cotes de bergerac - Les vents d'anges</t>
  </si>
  <si>
    <t>Klipfel</t>
  </si>
  <si>
    <t>Gewurztraminer Grand Cru</t>
  </si>
  <si>
    <t>Cuvée Marly "La réserve"</t>
  </si>
  <si>
    <t>Grussaute</t>
  </si>
  <si>
    <t>Jurançon sec - Camin Larredya</t>
  </si>
  <si>
    <t>Jeff Guerrand</t>
  </si>
  <si>
    <t>Château de Bellevue</t>
  </si>
  <si>
    <t>Saint Joseph - Cler de lune</t>
  </si>
  <si>
    <t>Enfants</t>
  </si>
  <si>
    <t>Rouet</t>
  </si>
  <si>
    <t>Séverac</t>
  </si>
  <si>
    <t>Mouky</t>
  </si>
  <si>
    <t>Domaine Mathieu</t>
  </si>
  <si>
    <t>Chateauneuf du pape</t>
  </si>
  <si>
    <t>Château Gaudrelle</t>
  </si>
  <si>
    <t>Vouvray sec</t>
  </si>
  <si>
    <t>Château Béchereau</t>
  </si>
  <si>
    <t>José Rodriguez</t>
  </si>
  <si>
    <t>Jean Francois Mérieau</t>
  </si>
  <si>
    <t>Touraine - Les grands champs</t>
  </si>
  <si>
    <t>Maurice Schoech</t>
  </si>
  <si>
    <t>Riesling Grand Cru</t>
  </si>
  <si>
    <t>Les caves du soleil</t>
  </si>
  <si>
    <t>Cotes du roussillon</t>
  </si>
  <si>
    <t>Bourgueil "Perrières"</t>
  </si>
  <si>
    <t>Cote rotie</t>
  </si>
  <si>
    <t>Laurent Guille</t>
  </si>
  <si>
    <t>Mouton Cadet</t>
  </si>
  <si>
    <t>Domaine de Valmoissine - Pinot noir</t>
  </si>
  <si>
    <t>Monthélie 1° cru</t>
  </si>
  <si>
    <t>Domaine Montcalmes</t>
  </si>
  <si>
    <t>Coteau du Languedoc</t>
  </si>
  <si>
    <t>Domaine Tempier</t>
  </si>
  <si>
    <t>Jamy Rondeau</t>
  </si>
  <si>
    <t>Amirault Grosbois</t>
  </si>
  <si>
    <t>St Nicolas De Bourgueil</t>
  </si>
  <si>
    <t>Pierre Boisson</t>
  </si>
  <si>
    <t>Bourgogne Blanc</t>
  </si>
  <si>
    <t>Jean Giner</t>
  </si>
  <si>
    <t>Chardonnay - Pays d'oc</t>
  </si>
  <si>
    <t>Haut MontRavel</t>
  </si>
  <si>
    <t>Cuvée Anais</t>
  </si>
  <si>
    <t>Domaine des Chesnaies</t>
  </si>
  <si>
    <t>Coteaux du layon Chaume "la mignonne"</t>
  </si>
  <si>
    <t>Tour du goua</t>
  </si>
  <si>
    <t>Hannah</t>
  </si>
  <si>
    <t>Terre D'armandier</t>
  </si>
  <si>
    <t>Chardonnay - Ardèche</t>
  </si>
  <si>
    <t>Monthelie 1° cru "Les Duresses"</t>
  </si>
  <si>
    <t>Vosne-Romanée 1° cru</t>
  </si>
  <si>
    <t>Petits Boulay</t>
  </si>
  <si>
    <t>Nb bouteilles</t>
  </si>
  <si>
    <t>ANNEE D'APOGEE</t>
  </si>
  <si>
    <t>Boizel</t>
  </si>
  <si>
    <t>Brut réserve</t>
  </si>
  <si>
    <t>Grand Vintage 2007</t>
  </si>
  <si>
    <t>Blanc de Blancs</t>
  </si>
  <si>
    <t>Oeil :Robe diaphane aux reflets pourpres, Nez :Arômes de myrtille, de mûre, de cassis avec de fines touches mentholées, Bouche :Fruitée et énergique. Texture délicate</t>
  </si>
  <si>
    <t xml:space="preserve"> un poulet rôti, un navarin d'agneau, une entrecôte au Roquefort…</t>
  </si>
  <si>
    <t>Carignan, Mourvèdre, Grenache noir,  Syrah, Cinsault</t>
  </si>
  <si>
    <t>Achat</t>
  </si>
  <si>
    <t xml:space="preserve">Ce vin peut être servi de façon classique sur un dessert ou en accompagnement d'un foie gras. Il se marie très bien avec les fromages à pâte forte comme le roquefort. Il est également un très bon vin pour les prémices d'un repas de fête.
</t>
  </si>
  <si>
    <t>Suggestions: Sabayon de fruits, omelette soufflée aux fruits de la passion.</t>
  </si>
  <si>
    <t>Vin de pays des colinnes Rhodiennes</t>
  </si>
  <si>
    <t>Ce Riesling s'invitera à vos apéritifs et mettra parfaitement en valeur les foies gras, les plats exotiques, les desserts aux fruits, notamment les fraises, la rhubarbe et le citron.</t>
  </si>
  <si>
    <t xml:space="preserve">Belle robe intense aux couleurs dorées. Elle est brillante et limpide.
Nez fin et subtil, dominé par des arômes d’agrumes tels le pamplemousse et l'orange.
Attaque généreuse et élégante. Bouche souple et équilibrée.
Belle concentration, en harmonie avec les arômes de surmaturation. 
La finale est droite et s’achève sur des notes d’abricot sec. </t>
  </si>
  <si>
    <t>Jaune</t>
  </si>
  <si>
    <t>Cadeau - Copain Hannah</t>
  </si>
  <si>
    <t>Domaine des Perelles</t>
  </si>
  <si>
    <t>Saint-Veran</t>
  </si>
  <si>
    <t>Prix Achat</t>
  </si>
  <si>
    <t>valeur</t>
  </si>
  <si>
    <t>Prix d'achat:</t>
  </si>
  <si>
    <t xml:space="preserve">Valeur : </t>
  </si>
  <si>
    <t>Nombre de Nom</t>
  </si>
  <si>
    <t>Magasin</t>
  </si>
  <si>
    <t>Domaine Badoz</t>
  </si>
  <si>
    <t>Vin de paille</t>
  </si>
  <si>
    <t>Le saut de la Brême</t>
  </si>
  <si>
    <t>Poulsard, Pinot noir</t>
  </si>
  <si>
    <t>Cadeau Magasin</t>
  </si>
  <si>
    <t>Jacques Puffeney</t>
  </si>
  <si>
    <t>Le pape du Jura ! Bouteilles qui valent cher à la revente !</t>
  </si>
  <si>
    <t>Arbois - Cuvée Sacha - Savagnin</t>
  </si>
  <si>
    <t>La cuvée Touche-Mitaine provient des plus jeunes vignes du domaine. Un vin sec et tendre, d’une grande finesse et très aromatique, à savourer dès à présent !</t>
  </si>
  <si>
    <t>Accompagnera à merveille des volailles à la crème et des poissons en sauce, mais aussi des fromages de chèvre…</t>
  </si>
  <si>
    <t>Pourquoi pas</t>
  </si>
  <si>
    <t>Vous dégusterez ce vin 100% Marsanne frappé à 8° environ suite à un passage au congélateur de quelques minutes. Vous profiterez ainsi d’un panier de fruits blanc (poire en sirop) très expressif au nez.</t>
  </si>
  <si>
    <t>Ce vin blanc doux à base de Marsanne trouvera bonne place sur votre table dès l’apéritif, sur quelques fromages persillés ou encore sur un dessert aux fruits. A déguster bien frais !</t>
  </si>
  <si>
    <t>Ce Riesling s'invitera à vos apéritifs et mettra parfaitement en valeur les foies gras, les plats exotiques, les desserts aux fruits, notamment les fraises, la rhubarbe et le citron.
Grand vin de garde, ce grand cru se révèlera fameux après quelques années en accompagnement de plats gastronomiques comme le homard, la langouste ou les Saint Jacques au safran.</t>
  </si>
  <si>
    <t>Cadeau - JF Duperray</t>
  </si>
  <si>
    <t>Jean-Luc Verlyck</t>
  </si>
  <si>
    <t>Cuilleron</t>
  </si>
  <si>
    <t>Des Remizières</t>
  </si>
  <si>
    <t>Les Potiers</t>
  </si>
  <si>
    <t>50% marsanne, 50% roussanne</t>
  </si>
  <si>
    <t>Vin franc et plaisant, un nez ouvert de fruits frais, mirabelle et pêche, d’agrumes, de citrons confits et de pierre à fusil. La bouche est équilibrée, un joli moelleux en milieu de bouche réveillé par une belle tension minérale</t>
  </si>
  <si>
    <t>servir à 12°. Poissons grillés ou au four, fondue japonaise de poissons (saumon, noix de Saint Jacques et moules), dans un bouillon parfumé au gingembre.</t>
  </si>
  <si>
    <t>servir entre 12° et 14°, charcuterie, barbecue, brochettes de bœuf à la tapenade verte, brochette de poulet aux pruneaux.</t>
  </si>
  <si>
    <t>Vin friand et charmeur. Jolis fruits rouges frais, et des délicates épices donnent une belle expression de la Syrah souple et fraiche.</t>
  </si>
  <si>
    <t>Viognier - Les vignes d'à côté</t>
  </si>
  <si>
    <t>Syrah - Les vignes d'à côté</t>
  </si>
  <si>
    <t>Syrah - Les vignes d'à côté - Magnum</t>
  </si>
  <si>
    <t>Roussanne - Les vignes d'à côté</t>
  </si>
  <si>
    <t>Marsanne - Les vignes d'à côté - Magnum</t>
  </si>
  <si>
    <t>servir à 12°. Fromages et poissons. Assortiment de fromages de chèvre (Rigotte de Condrieu, Picodon, Saint Maure de Touraine, Banon de Provence… huile d’olive et sel de Guérande)</t>
  </si>
  <si>
    <t>Vin plaisant et aromatique, nez de fruits à chaire blanche, fleurs délicates et zestes d’agrumes. Bouche équilibrée, fraiche et gourmande, final sur des amers épicés.</t>
  </si>
  <si>
    <t>servir à 12°. Apéritif, gambas à la plancha</t>
  </si>
  <si>
    <t>Vin charnu et friand. Nez typique de viognier, fruits jaunes bien mûrs, abricot, nectarine, notes de violettes. La bouche est ronde et gourmande, une puissance acidulée en fin de bouche.</t>
  </si>
  <si>
    <t>Roussanne - Les vignes d'à côté - Magnum</t>
  </si>
  <si>
    <t>Vin fin et aromatique. Nez de fruits charnus et gourmands, de fleurs blanches suaves et d’agrumes. La bouche est fraiche et plaisante, belle longueur sur des arômes de fruits</t>
  </si>
  <si>
    <t>servir à 12°. Coquillages, moules au vin blanc et au citron.</t>
  </si>
  <si>
    <t>Vin expressif et séduisant. Le nez évoque un panier de fruits dorés par le soleil, abricot, coing, pêche et agrumes. Quelques notes suaves de fleurs (lilas, rose et violette) et de miel complexifient l’ensemble encore plus charmeur. La bouche est gourmande et fraiche, une belle puissance épicée et une amertume désaltérante allonge la finale en nous reflétant l’image de ce millésime.</t>
  </si>
  <si>
    <t>poissons délicats, carpaccio de saumon et de daurade marinés</t>
  </si>
  <si>
    <t>Condrieu - La petite Côte</t>
  </si>
  <si>
    <t>Cadeau pour l'achat, à boire avec Manu et Joel</t>
  </si>
  <si>
    <t>Cadeau Jérémie pour la semaine chez nous</t>
  </si>
  <si>
    <t>Cadeau - ???</t>
  </si>
  <si>
    <t>Narjou-Normand</t>
  </si>
  <si>
    <t>Clos des Mintaigu</t>
  </si>
  <si>
    <t>Mercurey 1er Cru</t>
  </si>
  <si>
    <t>Mann</t>
  </si>
  <si>
    <t>Riesling Vieilles vignes</t>
  </si>
  <si>
    <t>Pinot Noir Chemin du soleil</t>
  </si>
  <si>
    <t>Riesling - Pfersigberg</t>
  </si>
  <si>
    <t>Riesling - Grand Cru</t>
  </si>
  <si>
    <t>Pinot Gris - Eichberg</t>
  </si>
  <si>
    <t>Pinot Gris - Grand Cru</t>
  </si>
  <si>
    <t>Gewurztraminer - Pfersigberg</t>
  </si>
  <si>
    <t>Gewurztraminer - Grand cru</t>
  </si>
  <si>
    <t>Cadeau - Adrien</t>
  </si>
  <si>
    <t>Jean-Marie Chaland</t>
  </si>
  <si>
    <t>Viré-Clessé</t>
  </si>
  <si>
    <t>Apéritif , Entrées , foie gras, terrines, poulet à la crème et aux morilles, saucisson brioché, grenouilles…</t>
  </si>
  <si>
    <t>Des arômes de fleurs blanches, de pêche, d’agrumes, belle minéralité. Une bouche avec une très belle attaque acide et un gras profond.</t>
  </si>
  <si>
    <t>Château Patache d'Aux</t>
  </si>
  <si>
    <t>Cabernet Sauvignon 70 %, Merlot noir 20 %, Cabernet franc 10 %.</t>
  </si>
  <si>
    <t>Pierre-Marie Chermette</t>
  </si>
  <si>
    <t>Brouilly - Pierreux</t>
  </si>
  <si>
    <t>Brouilly</t>
  </si>
  <si>
    <t>Roussette de Savoie</t>
  </si>
  <si>
    <t>Adrien - LCL</t>
  </si>
  <si>
    <t>Nombre de Rouges :</t>
  </si>
  <si>
    <t>Nombre de Blanc :</t>
  </si>
  <si>
    <t>La ruche qui dit oui</t>
  </si>
  <si>
    <t>Domaine des Montillets</t>
  </si>
  <si>
    <t>Morgon</t>
  </si>
  <si>
    <t>Morgon - Côte du Py</t>
  </si>
  <si>
    <t>Morgon - Motillets "tête de cuvée"</t>
  </si>
  <si>
    <t>Robe pourpre à grenat profond qui tuile avec l’âge. Un nez sage équilibré par son boisé et son fruité (baies sauvages, griottes, Kirsché, sous bois, girollé, terreau lorsqu’il vieillit) laisse ressentir son harmonie pleine et franche en bouche annonciatrice de son aptitude à la garde.</t>
  </si>
  <si>
    <t>Appréciez-le chambré (18°C), ouvert une heure avant le service en accord avec un plat construit, une venaison, ou un fromage. Avec l’âge, notre Morgon « pinote » comme un Bourgogne.</t>
  </si>
  <si>
    <t>Robe grenat profond et soutenu. Un nez fruits noirs sauvages et baies des bois, épicés parfois poivrés, sous bois, minéral parfois fumé. En bouche : baies des bois, accroche tannique noyau de merise, structure, amplitude et longueur en bouche.</t>
  </si>
  <si>
    <t>Maranges 1er cru</t>
  </si>
  <si>
    <t>Maranges 1er cru - Clos Roussots</t>
  </si>
  <si>
    <t>Santenay 1er cru - La Comme</t>
  </si>
  <si>
    <t>Santenay 1er cru - La Comme - Magnum</t>
  </si>
  <si>
    <t>Michel Mallard</t>
  </si>
  <si>
    <t>Aloxe-Corton 1er cru</t>
  </si>
  <si>
    <t>Ladoix 1er cru</t>
  </si>
  <si>
    <t>Ladoix 1er cru - Les Gréchons</t>
  </si>
  <si>
    <t>Ladoix</t>
  </si>
  <si>
    <t>Aloxe-Corton 1er cru - Les Valozières</t>
  </si>
  <si>
    <t>Ladoix 1er cru - La corvée</t>
  </si>
  <si>
    <t>Ladoix 1er cru - Les joyeuses</t>
  </si>
  <si>
    <t>Cadeau - Nicolas Démoulin</t>
  </si>
  <si>
    <t>Château Villa Bel-Air</t>
  </si>
  <si>
    <t>50% Merlot, 40% Cabernet sauvignon, 10% Cabernet Franc</t>
  </si>
  <si>
    <t>un bouquet agréable (fruits rouges mûrs et toast), du gras, du volume et ce qu'il faut de tanins</t>
  </si>
  <si>
    <t>Cadeau - Florence Cocqueel</t>
  </si>
  <si>
    <t>Domaine Jousset</t>
  </si>
  <si>
    <t>Ouvrir 2 heures avant de servir</t>
  </si>
  <si>
    <t>apéritif, charcuteries (rillons, rillettes), poissons (en tartare, grillés ou pochés), fromages de chèvre, comté 12 mois</t>
  </si>
  <si>
    <t>Cadeau - Arthur, copain d'Hannah</t>
  </si>
  <si>
    <t>Signé Bourgogne</t>
  </si>
  <si>
    <t>Bourgogne Aligoté</t>
  </si>
  <si>
    <t>Aligoté</t>
  </si>
  <si>
    <t>Vin de France</t>
  </si>
  <si>
    <t>Château de Santenay</t>
  </si>
  <si>
    <t>Mercurey 1er cru - Les Puillets</t>
  </si>
  <si>
    <t>Château Saint-Georges</t>
  </si>
  <si>
    <t>Saint-Georges Saint-Emilion</t>
  </si>
  <si>
    <t>60% Merlot - 20% Cabernet Sauvignon - 20% Cabernet Franc</t>
  </si>
  <si>
    <t>Worldline</t>
  </si>
  <si>
    <t>Viré Clessé - Prestige</t>
  </si>
  <si>
    <t>Viré Clessé - Quintessence</t>
  </si>
  <si>
    <t>Côtes du Rhône</t>
  </si>
  <si>
    <t>1998</t>
  </si>
  <si>
    <t>1999</t>
  </si>
  <si>
    <t>2000</t>
  </si>
  <si>
    <t>2001</t>
  </si>
  <si>
    <t>2003</t>
  </si>
  <si>
    <t>2005</t>
  </si>
  <si>
    <t>2006</t>
  </si>
  <si>
    <t>2007</t>
  </si>
  <si>
    <t>2008</t>
  </si>
  <si>
    <t>2009</t>
  </si>
  <si>
    <t>2010</t>
  </si>
  <si>
    <t>2011</t>
  </si>
  <si>
    <t>2012</t>
  </si>
  <si>
    <t>2013</t>
  </si>
  <si>
    <t>2014</t>
  </si>
  <si>
    <t>Caviste</t>
  </si>
  <si>
    <t>Jean-Baptiste Duperray</t>
  </si>
  <si>
    <t>Beaujolais Nouveau</t>
  </si>
  <si>
    <t>Primeur</t>
  </si>
  <si>
    <t>(vide)</t>
  </si>
  <si>
    <t>Premier Rendez-vous</t>
  </si>
  <si>
    <t>Premier Rendez-vous - Version longue</t>
  </si>
  <si>
    <t>Florian Dannoux</t>
  </si>
  <si>
    <t>Grenache noir, Mourvèdre, Syrah</t>
  </si>
  <si>
    <t>Visuel : Belle robe rouge sombre, profonde.
Olfactif : Epices et petits fruits rouges mûrs. Note de confiture.
Gustatif : Tanins ronds, complexité et puissance. Vin riche, plein et onctueux, avec des notes de prunes mûres, de noyaux et de fruits rouges.
Ensemble : Vin riche mais pas alcooleux ou tout est harmonie et équilibre.</t>
  </si>
  <si>
    <t>Très bel accord avec le gibier à plumes, se marie bien avec les épices et d'une manière générale avec les viandes rouges et les fromages.</t>
  </si>
  <si>
    <t>Visuel : Robe très sombre et profonde.
Olfactif : Petits fruits rouges comme la cerise et la fraise, et arômes délicats du bois.
Gustatif : Vin tannique et massif. Arômes de bourgeons de cassis et de vanille.
Ensemble : Vin d’une remarquable fraîcheur, des tanins très présents mais travaillés par un affinage prolongé sous bois.</t>
  </si>
  <si>
    <t>Accompagne parfaitement les viandes rouges, notamment le gibier, et les fromages.</t>
  </si>
  <si>
    <t>Visuel : Robe très profonde, rouge rubis à reflets violacés.
Olfactif : Epices, petits fruits rouges et arômes délicats du bois.
Gustatif : Vin tannique et massif. Arômes de bourgeons de cassis et de vanille. La finale est réglissée et épicée.
Ensemble : Ce vin est l’exemple d’un vin racé mais qui sait rester séducteur. C’est un vin de garde par excellence.</t>
  </si>
  <si>
    <t>Très bel accord avec l 'agneau, de manière générale avec les viandes rouges et le fromage.</t>
  </si>
  <si>
    <t>Visuel : Robe sombre de couleur rouge rubis.
Olfactif : Epices, petits fruits rouges et arômes délicats du bois.
Gustatif : Vin aux tanins ronds et fondus. Arômes de framboises, de mûres et de vanille.
Ensemble : Harmonie entre une acidité imperceptible, des tanins lui conférant une bonne garde mais adoucis par un affinage prolongé sous bois.</t>
  </si>
  <si>
    <t>Très bel accord avec le gibier, tout au long de l'année avec les viandes rouges et le fromage.</t>
  </si>
  <si>
    <t>Cadeau Commande Guigal</t>
  </si>
  <si>
    <t>Le Chai Duchet</t>
  </si>
  <si>
    <t>Jean-Paul Jamet</t>
  </si>
  <si>
    <t>La vallée du Mistral</t>
  </si>
  <si>
    <t>Cuvée Jean-Paul Jamet</t>
  </si>
  <si>
    <t>janv</t>
  </si>
  <si>
    <t>févr</t>
  </si>
  <si>
    <t>mars</t>
  </si>
  <si>
    <t>avr</t>
  </si>
  <si>
    <t>mai</t>
  </si>
  <si>
    <t>Domaine du Moulin</t>
  </si>
  <si>
    <t>Crémant de Loire - Blanc</t>
  </si>
  <si>
    <t>Crémant de Loire</t>
  </si>
  <si>
    <t>Pinot Noir,Cabernet Franc</t>
  </si>
  <si>
    <t>Crémant de Loire - Rosé</t>
  </si>
  <si>
    <t>Côt fût de Chêne</t>
  </si>
  <si>
    <t>Mlle - Sauvignon vendange tardive</t>
  </si>
  <si>
    <t>Rosé de Loire</t>
  </si>
  <si>
    <t>Domaine Chantepierre</t>
  </si>
  <si>
    <t>Domaine des graves d'Ardonneau</t>
  </si>
  <si>
    <t>Cuvée Tradition</t>
  </si>
  <si>
    <t>Côtes de Bordeaux</t>
  </si>
  <si>
    <t>merlot : 75%, cabernet sauvignon : 20 %; cabernet franc : 5 %</t>
  </si>
  <si>
    <t>Cellier des Templiers</t>
  </si>
  <si>
    <t>Diamant Noir</t>
  </si>
  <si>
    <t>Grignan-les-Adhémar</t>
  </si>
  <si>
    <t>Champagne Barbelet-Leroux</t>
  </si>
  <si>
    <t>2019</t>
  </si>
  <si>
    <t>Macon-village</t>
  </si>
  <si>
    <t>Vente aux enchères</t>
  </si>
  <si>
    <t>Francois de Lignet</t>
  </si>
  <si>
    <t>Les Baux de Provence</t>
  </si>
  <si>
    <t>Domaine Terres Blanches</t>
  </si>
  <si>
    <t>55% Syrah, 30% Grenache, 8% Mourvèdre, 7% Cabernet Sauvignon</t>
  </si>
  <si>
    <t>Domaine Banchereau</t>
  </si>
  <si>
    <t>Domaine Campoy</t>
  </si>
  <si>
    <t>Malbec</t>
  </si>
  <si>
    <t>Domaine Baron de l'écluse</t>
  </si>
  <si>
    <t>Les Garances</t>
  </si>
  <si>
    <t>Yves Girard Madoux</t>
  </si>
  <si>
    <t>Acacia</t>
  </si>
  <si>
    <t>Coteaux du Layon Chaume</t>
  </si>
  <si>
    <t>Club de Bridge</t>
  </si>
  <si>
    <t>Butterlin</t>
  </si>
  <si>
    <t>Pinot Noir - Barriques</t>
  </si>
  <si>
    <t>Pinot noir</t>
  </si>
  <si>
    <t>Riesling Grand Cru Steingrubler</t>
  </si>
  <si>
    <t>Gewurztraminer - Réserve Particulière</t>
  </si>
  <si>
    <t>Pinot Gris Grand Cru Steingrubler</t>
  </si>
  <si>
    <t>juin</t>
  </si>
  <si>
    <t>Ampodium</t>
  </si>
  <si>
    <t>Puech Noble</t>
  </si>
  <si>
    <t xml:space="preserve">80% Syrah, 10% Grenache, 10% Mourvèdre </t>
  </si>
  <si>
    <t>Les tanneurs</t>
  </si>
  <si>
    <t>Oeil : belle robe brillante aux reflets vert pâle.
Nez : beaucoup de fraîcheur avec des notes de pomme verte, de fleurs blanches et de miel
Bouche : élégant, ce vin allie la vivacité et la minéralité.</t>
  </si>
  <si>
    <t>Marsanne - Les vignes d'à côté</t>
  </si>
  <si>
    <t>juil</t>
  </si>
  <si>
    <t>août</t>
  </si>
  <si>
    <t>sept</t>
  </si>
  <si>
    <t>Cadeau - Olivier Deschamps</t>
  </si>
  <si>
    <t>Clerambault</t>
  </si>
  <si>
    <t>coteaux des margots</t>
  </si>
  <si>
    <t>Cuvée margot</t>
  </si>
  <si>
    <t>Cadeau - Lan</t>
  </si>
  <si>
    <t>Les vignerons de Maury</t>
  </si>
  <si>
    <t>Tradition - Maury Sec</t>
  </si>
  <si>
    <t>Maury Sec</t>
  </si>
  <si>
    <t>80% Grenache Noir, 20% Carignan</t>
  </si>
  <si>
    <t>Cadeau - Patator</t>
  </si>
  <si>
    <t>Cadeau - Jean-Luc</t>
  </si>
  <si>
    <t>Fruitière Vinicole de Pupillin</t>
  </si>
  <si>
    <t>Arbois-Pupillin</t>
  </si>
  <si>
    <t>Vignobles</t>
  </si>
  <si>
    <t>Loire</t>
  </si>
  <si>
    <t>Lorraine</t>
  </si>
  <si>
    <t>Provence_Corse</t>
  </si>
  <si>
    <t>Rhône</t>
  </si>
  <si>
    <t>Savoie_Bugey</t>
  </si>
  <si>
    <t>Sud_Ouest</t>
  </si>
  <si>
    <t>Alsace grand cru</t>
  </si>
  <si>
    <t>Barsac</t>
  </si>
  <si>
    <t>Aloxe-Corton</t>
  </si>
  <si>
    <t>Coteaux champenois</t>
  </si>
  <si>
    <t>Château-Chalon</t>
  </si>
  <si>
    <t>Banyuls</t>
  </si>
  <si>
    <t>Côtes de Toul</t>
  </si>
  <si>
    <t>Ajaccio</t>
  </si>
  <si>
    <t>Béarn</t>
  </si>
  <si>
    <t>Blaye</t>
  </si>
  <si>
    <t>Beaujolais village</t>
  </si>
  <si>
    <t>Auxey-Duresses</t>
  </si>
  <si>
    <t>Rosé des Riceys</t>
  </si>
  <si>
    <t>Côtes du Jura</t>
  </si>
  <si>
    <t>Banyuls grand cru</t>
  </si>
  <si>
    <t>Moselle</t>
  </si>
  <si>
    <t>Anjou Villages</t>
  </si>
  <si>
    <t>Château-Grillet</t>
  </si>
  <si>
    <t>Bergerac</t>
  </si>
  <si>
    <t>Crémant d'Alsace</t>
  </si>
  <si>
    <t>Bâtard-Montrachet</t>
  </si>
  <si>
    <t>Crémant du Jura</t>
  </si>
  <si>
    <t>Anjou Villages Brissac</t>
  </si>
  <si>
    <t>Bellet</t>
  </si>
  <si>
    <t>Roussette du Bugey</t>
  </si>
  <si>
    <t>Brulhois</t>
  </si>
  <si>
    <t>Chénas</t>
  </si>
  <si>
    <t>Beaune</t>
  </si>
  <si>
    <t>L'Etoile</t>
  </si>
  <si>
    <t>Clairette de Bellegarde</t>
  </si>
  <si>
    <t>Anjou-Coteaux de la Loire</t>
  </si>
  <si>
    <t>Cassis</t>
  </si>
  <si>
    <t>Châtillon-en-Diois</t>
  </si>
  <si>
    <t>Seyssel</t>
  </si>
  <si>
    <t>Buzet</t>
  </si>
  <si>
    <t>Cadillac</t>
  </si>
  <si>
    <t>Chiroubles</t>
  </si>
  <si>
    <t>Bienvenues-Bâtard-Montrachet</t>
  </si>
  <si>
    <t>Clairette du Languedoc</t>
  </si>
  <si>
    <t>Bonnezeaux</t>
  </si>
  <si>
    <t>Coteaux d'Aix-en-Provence</t>
  </si>
  <si>
    <t>Clairette de Die</t>
  </si>
  <si>
    <t>Vin de Savoie</t>
  </si>
  <si>
    <t>Canon Fronsac</t>
  </si>
  <si>
    <t>Côtes de Brouilly</t>
  </si>
  <si>
    <t>Blagny</t>
  </si>
  <si>
    <t>Collioure</t>
  </si>
  <si>
    <t>Coteaux varois en Provence</t>
  </si>
  <si>
    <t>Coteaux du Quercy</t>
  </si>
  <si>
    <t>Cérons</t>
  </si>
  <si>
    <t>Bonnes-Mares</t>
  </si>
  <si>
    <t>Corbières</t>
  </si>
  <si>
    <t>Cabernet d'Anjou</t>
  </si>
  <si>
    <t>Côtes de Provence</t>
  </si>
  <si>
    <t>Côtes de Bergerac</t>
  </si>
  <si>
    <t>Côtes de Blaye</t>
  </si>
  <si>
    <t>Juliénas</t>
  </si>
  <si>
    <t>Corbières-Boutenac</t>
  </si>
  <si>
    <t>Cabernet de Saumur</t>
  </si>
  <si>
    <t>Côte Rôtie</t>
  </si>
  <si>
    <t>Côtes de Duras</t>
  </si>
  <si>
    <t>Bourgogne aligoté</t>
  </si>
  <si>
    <t>Costières de Nîmes</t>
  </si>
  <si>
    <t>Châteaumeillant</t>
  </si>
  <si>
    <t>Muscat du Cap Corse</t>
  </si>
  <si>
    <t>Coteaux de Die</t>
  </si>
  <si>
    <t>Côtes de Millau</t>
  </si>
  <si>
    <t>Côtes de Bordeaux-Saint-Macaire</t>
  </si>
  <si>
    <t>Moulin-à-vent</t>
  </si>
  <si>
    <t>Bourgogne mousseux</t>
  </si>
  <si>
    <t>Côtes du Roussillon</t>
  </si>
  <si>
    <t>Cheverny</t>
  </si>
  <si>
    <t>Palette</t>
  </si>
  <si>
    <t>Coteaux du Lyonnais</t>
  </si>
  <si>
    <t>Côtes de Montravel</t>
  </si>
  <si>
    <t>Côtes de Bourg, Bourg et Bourgeais</t>
  </si>
  <si>
    <t>Régnié</t>
  </si>
  <si>
    <t>Bourgogne Passe-tout-grains</t>
  </si>
  <si>
    <t>Côtes du Roussillon Villages</t>
  </si>
  <si>
    <t>Patrimonio</t>
  </si>
  <si>
    <t>Côtes du Marmandais</t>
  </si>
  <si>
    <t>Crémant de Bordeaux</t>
  </si>
  <si>
    <t>Saint Amour</t>
  </si>
  <si>
    <t>Bouzeron</t>
  </si>
  <si>
    <t>Crémant de Limoux</t>
  </si>
  <si>
    <t>Côte roannaise</t>
  </si>
  <si>
    <t>Pierrevert</t>
  </si>
  <si>
    <t>Côtes du Rhône Villages</t>
  </si>
  <si>
    <t>Entraygues - Le Fel</t>
  </si>
  <si>
    <t>Entre-deux-Mers</t>
  </si>
  <si>
    <t>Chablis</t>
  </si>
  <si>
    <t>Faugères</t>
  </si>
  <si>
    <t>Coteaux d'Ancenis</t>
  </si>
  <si>
    <t>Vin de Corse</t>
  </si>
  <si>
    <t>Côtes du Vivarais</t>
  </si>
  <si>
    <t>Estaing</t>
  </si>
  <si>
    <t>Chablis Grand Cru</t>
  </si>
  <si>
    <t>Fitou</t>
  </si>
  <si>
    <t>Coteaux de l'Aubance</t>
  </si>
  <si>
    <t>Crémant de Die</t>
  </si>
  <si>
    <t>Fronton</t>
  </si>
  <si>
    <t>Chambertin</t>
  </si>
  <si>
    <t>Grand Roussillon</t>
  </si>
  <si>
    <t>Coteaux de Saumur</t>
  </si>
  <si>
    <t>Gaillac</t>
  </si>
  <si>
    <t>Graves de Vayres</t>
  </si>
  <si>
    <t>Chambertin-Clos de Bèze</t>
  </si>
  <si>
    <t>Coteaux du Giennois</t>
  </si>
  <si>
    <t>Gaillac premières côtes</t>
  </si>
  <si>
    <t>Graves supérieures</t>
  </si>
  <si>
    <t>Chambolle-Musigny</t>
  </si>
  <si>
    <t>Coteaux du Layon</t>
  </si>
  <si>
    <t>Haut-Montravel</t>
  </si>
  <si>
    <t>Chapelle-Chambertin</t>
  </si>
  <si>
    <t>Malepère</t>
  </si>
  <si>
    <t>Coteaux du Loir</t>
  </si>
  <si>
    <t>Irouléguy</t>
  </si>
  <si>
    <t>Lalande-de-Pomerol</t>
  </si>
  <si>
    <t>Charlemagne</t>
  </si>
  <si>
    <t>Coteaux du Vendômois</t>
  </si>
  <si>
    <t>Jurançon</t>
  </si>
  <si>
    <t>Listrac-Médoc</t>
  </si>
  <si>
    <t>Charmes-Chambertin</t>
  </si>
  <si>
    <t>Minervois</t>
  </si>
  <si>
    <t>Côtes d'Auvergne</t>
  </si>
  <si>
    <t>Luberon</t>
  </si>
  <si>
    <t>Loupiac</t>
  </si>
  <si>
    <t>Côtes du Forez</t>
  </si>
  <si>
    <t>Muscat de Beaumes-de-Venise</t>
  </si>
  <si>
    <t>Marcillac</t>
  </si>
  <si>
    <t>Lussac-Saint-Emilion</t>
  </si>
  <si>
    <t>Chevalier-Montrachet</t>
  </si>
  <si>
    <t>Muscat de Frontignan</t>
  </si>
  <si>
    <t>Cour-Cheverny</t>
  </si>
  <si>
    <t>Rasteau</t>
  </si>
  <si>
    <t>Chorey-lès-Beaune</t>
  </si>
  <si>
    <t>Muscat de Lunel</t>
  </si>
  <si>
    <t>Montravel</t>
  </si>
  <si>
    <t>Clos de la Roche</t>
  </si>
  <si>
    <t>Muscat de Mireval</t>
  </si>
  <si>
    <t>Fiefs Vendéens</t>
  </si>
  <si>
    <t>Pacherenc du Vic-Bilh</t>
  </si>
  <si>
    <t>Montagne-Saint-Emilion</t>
  </si>
  <si>
    <t>Clos de Tart</t>
  </si>
  <si>
    <t>Muscat de Rivesaltes</t>
  </si>
  <si>
    <t>Gros Plant du Pays Nantais</t>
  </si>
  <si>
    <t>Tavel</t>
  </si>
  <si>
    <t>Pécharmant</t>
  </si>
  <si>
    <t>Clos de Vougeot</t>
  </si>
  <si>
    <t>Muscat de Saint-Jean-de-Minervois</t>
  </si>
  <si>
    <t>Haut-Poitou</t>
  </si>
  <si>
    <t>Rosette</t>
  </si>
  <si>
    <t>Neac</t>
  </si>
  <si>
    <t>Clos des Lambrays</t>
  </si>
  <si>
    <t>Saint-Mont</t>
  </si>
  <si>
    <t>Pauillac</t>
  </si>
  <si>
    <t>Clos Saint-Denis</t>
  </si>
  <si>
    <t>Menetou-Salon</t>
  </si>
  <si>
    <t>Saint-Sardos</t>
  </si>
  <si>
    <t>Corton</t>
  </si>
  <si>
    <t>Saussignac</t>
  </si>
  <si>
    <t>Corton-Charlemagne</t>
  </si>
  <si>
    <t>Muscadet</t>
  </si>
  <si>
    <t>Tursan</t>
  </si>
  <si>
    <t>Premières Côtes de Bordeaux</t>
  </si>
  <si>
    <t>Muscadet Coteaux de la Loire</t>
  </si>
  <si>
    <t>Puisseguin-Saint-Emilion</t>
  </si>
  <si>
    <t>Côte de Beaune-Villages</t>
  </si>
  <si>
    <t>Muscadet Côtes de Grandlieu</t>
  </si>
  <si>
    <t>Sainte-Croix-du-Mont</t>
  </si>
  <si>
    <t>Côte de Nuits-Villages</t>
  </si>
  <si>
    <t>Muscadet Sèvre et Maine</t>
  </si>
  <si>
    <t>Sainte-Foy-Bordeaux</t>
  </si>
  <si>
    <t>Orléans</t>
  </si>
  <si>
    <t>Saint-Emilion</t>
  </si>
  <si>
    <t>Crémant de Bourgogne</t>
  </si>
  <si>
    <t>Orléans-Cléry</t>
  </si>
  <si>
    <t>Saint-Emilion grand cru</t>
  </si>
  <si>
    <t>Criots-Bâtard-Montrachet</t>
  </si>
  <si>
    <t>Pouilly-Fumé</t>
  </si>
  <si>
    <t>Echezeaux</t>
  </si>
  <si>
    <t>Pouilly-sur-Loire</t>
  </si>
  <si>
    <t>Saint-Georges-Saint-Emilion</t>
  </si>
  <si>
    <t>Fixin</t>
  </si>
  <si>
    <t>Quarts de Chaume</t>
  </si>
  <si>
    <t>Saint-Julien</t>
  </si>
  <si>
    <t>Gevrey-Chambertin</t>
  </si>
  <si>
    <t>Quincy</t>
  </si>
  <si>
    <t>Givry</t>
  </si>
  <si>
    <t>Reuilly</t>
  </si>
  <si>
    <t>Grands-Echezeaux</t>
  </si>
  <si>
    <t>Rosé d'Anjou</t>
  </si>
  <si>
    <t>Griotte-Chambertin</t>
  </si>
  <si>
    <t>Irancy</t>
  </si>
  <si>
    <t>Saint-Nicolas-de-Bourgueil</t>
  </si>
  <si>
    <t>La Grande Rue</t>
  </si>
  <si>
    <t>Saint-Pourçain</t>
  </si>
  <si>
    <t>La Romanée</t>
  </si>
  <si>
    <t>La Tâche</t>
  </si>
  <si>
    <t>Saumur</t>
  </si>
  <si>
    <t>Saumur-Champigny</t>
  </si>
  <si>
    <t>Latricières-Chambertin</t>
  </si>
  <si>
    <t>Savennières</t>
  </si>
  <si>
    <t>Mâcon</t>
  </si>
  <si>
    <t>Touraine Noble Joué</t>
  </si>
  <si>
    <t>Marsannay</t>
  </si>
  <si>
    <t>Valençay</t>
  </si>
  <si>
    <t>Mazis-Chambertin</t>
  </si>
  <si>
    <t>Vouvray</t>
  </si>
  <si>
    <t>Mazoyères-Chambertin</t>
  </si>
  <si>
    <t>Mercurey</t>
  </si>
  <si>
    <t>Meursault</t>
  </si>
  <si>
    <t>Montagny</t>
  </si>
  <si>
    <t>Montrachet</t>
  </si>
  <si>
    <t>Musigny</t>
  </si>
  <si>
    <t>Petit Chablis</t>
  </si>
  <si>
    <t>Pommard</t>
  </si>
  <si>
    <t>Pouilly-Fuissé</t>
  </si>
  <si>
    <t>Pouilly-Loché</t>
  </si>
  <si>
    <t>Pouilly-Vinzelles</t>
  </si>
  <si>
    <t>Richebourg</t>
  </si>
  <si>
    <t>Romanée-Conti</t>
  </si>
  <si>
    <t>Romanée-Saint-Vivant</t>
  </si>
  <si>
    <t>Ruchottes-Chambertin</t>
  </si>
  <si>
    <t>Rully</t>
  </si>
  <si>
    <t>Saint-Aubin</t>
  </si>
  <si>
    <t>Saint-Bris</t>
  </si>
  <si>
    <t>Saint-Romain</t>
  </si>
  <si>
    <t>Saint-Véran</t>
  </si>
  <si>
    <t>Santenay</t>
  </si>
  <si>
    <t>Vougeot</t>
  </si>
  <si>
    <t>Languedoc_Roussillon</t>
  </si>
  <si>
    <t>Cadeau - Christophe Duperray</t>
  </si>
  <si>
    <t>L'improbable</t>
  </si>
  <si>
    <t>90 % Syrah et 10 %  Merlot</t>
  </si>
  <si>
    <t>DEGUSTATION
Robe :violine intense.
Arômes : Nez  épicé très intense avec des touches de réglisses, très atypiques pour notre région
Bouche : Attaque en bouche souple et tanins suaves. Finale ample et ronde.</t>
  </si>
  <si>
    <t>Ce produit sera le compagnon idéal des moments conviviaux entre amis. Vin rouge épicé, fruité et très suave. Il pourra accompagner vos entrées de charcuterie mais aussi vos viandes rouges. Tentez le sur volailles : vous serez surpris! À consommer dans les quatre années qui suivent la commercialisation.</t>
  </si>
  <si>
    <t>Domaine de l'Epinay</t>
  </si>
  <si>
    <t>Voici les fonctionnalités de ce fichier :</t>
  </si>
  <si>
    <t>- Onglet "Ma cave" :</t>
  </si>
  <si>
    <t>Onglet principal qui liste l'ensemble des vins que vous avez acheté avec la quantité restante.</t>
  </si>
  <si>
    <t>Un double clic sur "référence" permet de filtrer les dégustations que vous avez faite de ce vin</t>
  </si>
  <si>
    <t>Un double clic sur "emplacement" permet d'aller sur l'onglet "Plan de la cave" et de voir où sont les bouteilles dans votre cave</t>
  </si>
  <si>
    <t>Un double clic sur "Reste" permet d'ajouter une dégustation de ce vin et de diminuer de 1 la quantité restante</t>
  </si>
  <si>
    <t>Un clic sur le bouton "reset" permet d'enlever tous les filtres du tableau puis d'enlever les vins terminés</t>
  </si>
  <si>
    <t>Un clic sur le bouton "Blanc à boire" enlève tous les filtres du tableau, puis filtre sur vin blanc, enlève les vins terminés et trie sur l'année d'apogé</t>
  </si>
  <si>
    <t>Un clic sur le bouton "Rouge à Boire" : idem sur les vins rouge</t>
  </si>
  <si>
    <t>Un clic sur le bouton "En bas" permet d'aller automatiquement en bas du tableau</t>
  </si>
  <si>
    <t>Un clic sur le bouton "Ajouter un vin" permet d'ajouter une ligne automatiquement dans le tableau et d'ajouter automatiquement une référence au nouveau vin</t>
  </si>
  <si>
    <t>- Onglet "Dégustations"</t>
  </si>
  <si>
    <t>Liste l'ensemble des dégustation de vos vins</t>
  </si>
  <si>
    <t>Un double clic sur la colone "Référence" permet d'aller sur l'onglet "Plan de la cave" pour effacer le vin qu'on vient de boire</t>
  </si>
  <si>
    <t>- Onglet "Plan de la cave"</t>
  </si>
  <si>
    <t>Onglet le plus complexe. Il faut "dessiner" un plan de sa cave et pour chaque case, y mettre la référence de son vin.</t>
  </si>
  <si>
    <t>Un simple clic sur une case affiche les informations du vin en dessous, la photo à droite (si elle est présente dans le répertoire Cache) et met en surbrillance bleue tous les vins identiques</t>
  </si>
  <si>
    <t>Un double clic sur une référence permet d'aller sur l'onglet "Ma cave" sur la ligne du vin.</t>
  </si>
  <si>
    <t>Un clic sur le bouton "VERIFICATION" permet de vérifier qu'il n'y a pas d'incohérence entre l'onglet "Ma cave" et la quantité restante de chaque vin, avec le plan de cave et l'emplacement de chaque bouteille</t>
  </si>
  <si>
    <t>- Onglet "Stat cave"</t>
  </si>
  <si>
    <t>Un onglet affichant un ensemble de statistiques sur sa cave.</t>
  </si>
  <si>
    <t>Le nombre de bouteilles par région, filtrable par couleur de vin</t>
  </si>
  <si>
    <t>Le suivi du nombre de bouteilles bues (dégustation) par mois/années</t>
  </si>
  <si>
    <t>Le suivi des achats par mois/année avec le montant, la quantité de bouteille achetées et la quantité de bouteilles restantes</t>
  </si>
  <si>
    <t>Le nombre de bouteilles par millésimes, achetées et restantes</t>
  </si>
  <si>
    <t>Le nombre de bouteilles par année d'apogée</t>
  </si>
  <si>
    <t>Par couleur de vin : la somme d'argent dépensée, le nombre de bouteilles achetées et le nombre restant dans la cave (avec sa valeur)</t>
  </si>
  <si>
    <t>Quelques astuces :</t>
  </si>
  <si>
    <t>il faut attribuer à chaque vin, une référence, on s'en fout de laquelle, moi j'ai commencé par 1 sur mon plus vieux vin etc ... Et a chaque ajout d'un vin acheté, ca s'incrémente de 1.</t>
  </si>
  <si>
    <t>Pour les photos, il faut que ce soit un .jpg qui a pour nom la référence du vin, et le mettre dans le répertoire Cache au meme endroit que le fichier excel.</t>
  </si>
  <si>
    <t>oct</t>
  </si>
  <si>
    <t>nov</t>
  </si>
  <si>
    <t>déc</t>
  </si>
  <si>
    <t>Colonne1</t>
  </si>
  <si>
    <t>STATS des DEGUSTATIONS</t>
  </si>
  <si>
    <t>STATS D'ACHAT TOTAL</t>
  </si>
  <si>
    <t>Colonne2</t>
  </si>
  <si>
    <t>Colonne3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</si>
</sst>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 #,##0.00\ &quot;€&quot;_-;\-* #,##0.00\ &quot;€&quot;_-;_-* &quot;-&quot;??\ &quot;€&quot;_-;_-@_-"/>
    <numFmt numFmtId="164" formatCode="_-* #,##0\ &quot;€&quot;_-;\-* #,##0\ &quot;€&quot;_-;_-* &quot;-&quot;??\ &quot;€&quot;_-;_-@_-"/>
    <numFmt numFmtId="165" formatCode="_-* #,##0\ [$€-40C]_-;\-* #,##0\ [$€-40C]_-;_-* &quot;-&quot;??\ [$€-40C]_-;_-@_-"/>
    <numFmt numFmtId="166" formatCode="0.0"/>
  </numFmts>
  <fonts count="34"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8"/>
      <color theme="1"/>
      <name val="Calibri"/>
      <family val="2"/>
      <scheme val="minor"/>
    </font>
    <font>
      <sz val="16"/>
      <color indexed="81"/>
      <name val="Tahoma"/>
      <family val="2"/>
    </font>
    <font>
      <sz val="9"/>
      <color indexed="81"/>
      <name val="Tahoma"/>
      <family val="2"/>
    </font>
    <font>
      <b/>
      <sz val="9"/>
      <color indexed="81"/>
      <name val="Tahoma"/>
      <family val="2"/>
    </font>
    <font>
      <b/>
      <sz val="11"/>
      <color indexed="81"/>
      <name val="Tahoma"/>
      <family val="2"/>
    </font>
    <font>
      <sz val="12"/>
      <color indexed="81"/>
      <name val="Tahoma"/>
      <family val="2"/>
    </font>
    <font>
      <sz val="10"/>
      <color theme="1"/>
      <name val="Calibri"/>
      <family val="2"/>
      <scheme val="minor"/>
    </font>
    <font>
      <b/>
      <sz val="10"/>
      <color theme="1"/>
      <name val="Calibri"/>
      <family val="2"/>
      <scheme val="minor"/>
    </font>
    <font>
      <sz val="11"/>
      <color theme="7" tint="-0.249977111117893"/>
      <name val="Calibri"/>
      <family val="2"/>
      <scheme val="minor"/>
    </font>
    <font>
      <sz val="11"/>
      <color indexed="81"/>
      <name val="Tahoma"/>
      <family val="2"/>
    </font>
    <font>
      <b/>
      <sz val="14"/>
      <color indexed="81"/>
      <name val="Tahoma"/>
      <family val="2"/>
    </font>
    <font>
      <sz val="11"/>
      <color theme="1"/>
      <name val="Calibri"/>
      <family val="2"/>
      <scheme val="minor"/>
    </font>
    <font>
      <b/>
      <sz val="12"/>
      <color indexed="81"/>
      <name val="Tahoma"/>
      <family val="2"/>
    </font>
    <font>
      <sz val="11"/>
      <color rgb="FF000000"/>
      <name val="Calibri"/>
      <family val="2"/>
    </font>
    <font>
      <sz val="11"/>
      <color rgb="FF4A5359"/>
      <name val="Arial"/>
      <family val="2"/>
    </font>
    <font>
      <b/>
      <sz val="11"/>
      <color rgb="FF4A5359"/>
      <name val="Arial"/>
      <family val="2"/>
    </font>
  </fonts>
  <fills count="3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249977111117893"/>
        <bgColor indexed="64"/>
      </patternFill>
    </fill>
    <fill>
      <patternFill patternType="solid">
        <fgColor rgb="FFFFFF00"/>
        <bgColor indexed="64"/>
      </patternFill>
    </fill>
    <fill>
      <patternFill patternType="solid">
        <fgColor theme="4" tint="0.79998168889431442"/>
        <bgColor theme="4" tint="0.79998168889431442"/>
      </patternFill>
    </fill>
    <fill>
      <patternFill patternType="solid">
        <fgColor theme="4" tint="0.59999389629810485"/>
        <bgColor theme="4" tint="0.59999389629810485"/>
      </patternFill>
    </fill>
    <fill>
      <patternFill patternType="solid">
        <fgColor indexed="15"/>
        <bgColor indexed="64"/>
      </patternFill>
    </fill>
  </fills>
  <borders count="3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theme="0"/>
      </left>
      <right style="thin">
        <color theme="0"/>
      </right>
      <top style="thin">
        <color theme="0"/>
      </top>
      <bottom style="thin">
        <color theme="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143">
    <xf numFmtId="0" fontId="0" fillId="0" borderId="0" xfId="0"/>
    <xf numFmtId="14" fontId="0" fillId="0" borderId="0" xfId="0" applyNumberFormat="1"/>
    <xf numFmtId="0" fontId="0" fillId="0" borderId="0" xfId="0" applyAlignment="1">
      <alignment horizontal="center" vertical="center"/>
    </xf>
    <xf numFmtId="44" fontId="0" fillId="0" borderId="0" xfId="1" applyFont="1"/>
    <xf numFmtId="44" fontId="0" fillId="0" borderId="0" xfId="1" applyFont="1" applyAlignment="1">
      <alignment horizontal="center" vertical="center"/>
    </xf>
    <xf numFmtId="0" fontId="0" fillId="0" borderId="0" xfId="0" applyAlignment="1">
      <alignment horizontal="center" vertical="center" wrapText="1"/>
    </xf>
    <xf numFmtId="1" fontId="0" fillId="0" borderId="0" xfId="1" applyNumberFormat="1" applyFont="1"/>
    <xf numFmtId="1" fontId="0" fillId="0" borderId="0" xfId="1" applyNumberFormat="1" applyFont="1" applyAlignment="1">
      <alignment horizontal="center" vertical="center" wrapText="1"/>
    </xf>
    <xf numFmtId="44" fontId="0" fillId="0" borderId="0" xfId="0" applyNumberFormat="1"/>
    <xf numFmtId="0" fontId="0" fillId="0" borderId="0" xfId="0" applyNumberFormat="1"/>
    <xf numFmtId="164" fontId="0" fillId="0" borderId="0" xfId="0" applyNumberFormat="1"/>
    <xf numFmtId="1" fontId="0" fillId="0" borderId="0" xfId="0" applyNumberFormat="1"/>
    <xf numFmtId="0" fontId="0" fillId="0" borderId="0" xfId="0" applyAlignment="1">
      <alignment horizontal="left"/>
    </xf>
    <xf numFmtId="1" fontId="0" fillId="0" borderId="0" xfId="0" applyNumberFormat="1" applyAlignment="1">
      <alignment horizontal="center" vertical="center"/>
    </xf>
    <xf numFmtId="14" fontId="0" fillId="0" borderId="0" xfId="0" applyNumberFormat="1" applyAlignment="1">
      <alignment horizontal="center" vertical="center" wrapText="1"/>
    </xf>
    <xf numFmtId="14" fontId="0" fillId="0" borderId="0" xfId="0" applyNumberFormat="1" applyAlignment="1">
      <alignment horizontal="right"/>
    </xf>
    <xf numFmtId="165" fontId="0" fillId="0" borderId="0" xfId="0" applyNumberFormat="1"/>
    <xf numFmtId="0" fontId="0" fillId="0" borderId="11" xfId="0" applyFill="1" applyBorder="1"/>
    <xf numFmtId="0" fontId="0" fillId="0" borderId="12" xfId="0" applyFill="1" applyBorder="1"/>
    <xf numFmtId="0" fontId="0" fillId="0" borderId="13" xfId="0" applyFill="1" applyBorder="1"/>
    <xf numFmtId="0" fontId="0" fillId="0" borderId="14" xfId="0" applyFill="1" applyBorder="1"/>
    <xf numFmtId="0" fontId="0" fillId="0" borderId="10" xfId="0" applyFill="1" applyBorder="1"/>
    <xf numFmtId="0" fontId="0" fillId="0" borderId="15" xfId="0" applyFill="1" applyBorder="1"/>
    <xf numFmtId="0" fontId="0" fillId="0" borderId="16" xfId="0" applyFill="1" applyBorder="1"/>
    <xf numFmtId="0" fontId="0" fillId="0" borderId="17" xfId="0" applyFill="1" applyBorder="1"/>
    <xf numFmtId="0" fontId="0" fillId="0" borderId="18" xfId="0" applyFill="1" applyBorder="1"/>
    <xf numFmtId="0" fontId="0" fillId="0" borderId="0" xfId="0" applyAlignment="1">
      <alignment horizontal="left" vertical="center"/>
    </xf>
    <xf numFmtId="164" fontId="0" fillId="0" borderId="0" xfId="1" applyNumberFormat="1" applyFont="1"/>
    <xf numFmtId="0" fontId="0" fillId="0" borderId="0" xfId="0" applyAlignment="1">
      <alignment horizontal="left" vertical="center" wrapText="1"/>
    </xf>
    <xf numFmtId="1" fontId="0" fillId="0" borderId="0" xfId="0" applyNumberFormat="1" applyAlignment="1">
      <alignment horizontal="center" vertical="center" wrapText="1"/>
    </xf>
    <xf numFmtId="44" fontId="0" fillId="0" borderId="0" xfId="1" applyNumberFormat="1" applyFont="1"/>
    <xf numFmtId="0" fontId="0" fillId="0" borderId="0" xfId="0" applyFill="1"/>
    <xf numFmtId="0" fontId="0" fillId="0" borderId="0" xfId="0" applyAlignment="1">
      <alignment vertical="center" wrapText="1"/>
    </xf>
    <xf numFmtId="0" fontId="0" fillId="0" borderId="20" xfId="0" applyFill="1" applyBorder="1"/>
    <xf numFmtId="0" fontId="0" fillId="0" borderId="0" xfId="0" applyFill="1" applyBorder="1" applyAlignment="1">
      <alignment vertical="center"/>
    </xf>
    <xf numFmtId="0" fontId="0" fillId="0" borderId="0" xfId="0" applyFill="1" applyBorder="1"/>
    <xf numFmtId="1" fontId="0" fillId="0" borderId="0" xfId="1" applyNumberFormat="1" applyFont="1" applyAlignment="1">
      <alignment horizontal="center"/>
    </xf>
    <xf numFmtId="0" fontId="0" fillId="0" borderId="0" xfId="0" applyAlignment="1">
      <alignment horizontal="center"/>
    </xf>
    <xf numFmtId="1" fontId="0" fillId="0" borderId="0" xfId="0" applyNumberFormat="1" applyAlignment="1">
      <alignment horizontal="center"/>
    </xf>
    <xf numFmtId="0" fontId="0" fillId="0" borderId="0" xfId="0" applyFont="1" applyAlignment="1">
      <alignment horizontal="center"/>
    </xf>
    <xf numFmtId="0" fontId="0" fillId="0" borderId="0" xfId="0" applyNumberFormat="1" applyAlignment="1">
      <alignment horizontal="center"/>
    </xf>
    <xf numFmtId="0" fontId="0" fillId="0" borderId="24" xfId="0" applyFill="1" applyBorder="1"/>
    <xf numFmtId="0" fontId="0" fillId="0" borderId="26" xfId="0" applyFill="1" applyBorder="1"/>
    <xf numFmtId="0" fontId="0" fillId="0" borderId="27" xfId="0" applyFill="1" applyBorder="1"/>
    <xf numFmtId="0" fontId="0" fillId="0" borderId="29" xfId="0" applyFill="1" applyBorder="1"/>
    <xf numFmtId="0" fontId="0" fillId="0" borderId="30" xfId="0" applyFill="1" applyBorder="1"/>
    <xf numFmtId="0" fontId="24" fillId="0" borderId="0" xfId="0" applyFont="1" applyFill="1"/>
    <xf numFmtId="0" fontId="25" fillId="0" borderId="0" xfId="0" applyFont="1" applyFill="1" applyAlignment="1">
      <alignment horizontal="right"/>
    </xf>
    <xf numFmtId="0" fontId="16" fillId="0" borderId="0" xfId="0" applyFont="1" applyFill="1"/>
    <xf numFmtId="14" fontId="0" fillId="0" borderId="0" xfId="0" applyNumberFormat="1" applyAlignment="1">
      <alignment horizontal="left"/>
    </xf>
    <xf numFmtId="14" fontId="0" fillId="0" borderId="0" xfId="0" applyNumberFormat="1" applyAlignment="1">
      <alignment horizontal="right" vertical="center" wrapText="1"/>
    </xf>
    <xf numFmtId="1" fontId="0" fillId="34" borderId="0" xfId="0" applyNumberFormat="1" applyFill="1"/>
    <xf numFmtId="1" fontId="0" fillId="0" borderId="0" xfId="0" applyNumberFormat="1" applyFill="1"/>
    <xf numFmtId="166" fontId="0" fillId="0" borderId="0" xfId="1" applyNumberFormat="1" applyFont="1" applyAlignment="1">
      <alignment horizontal="center"/>
    </xf>
    <xf numFmtId="14" fontId="0" fillId="0" borderId="0" xfId="0" applyNumberFormat="1" applyAlignment="1">
      <alignment horizontal="left" indent="1"/>
    </xf>
    <xf numFmtId="0" fontId="0" fillId="0" borderId="21" xfId="0" applyFill="1" applyBorder="1"/>
    <xf numFmtId="0" fontId="0" fillId="0" borderId="22" xfId="0" applyFill="1" applyBorder="1"/>
    <xf numFmtId="0" fontId="26" fillId="0" borderId="0" xfId="0" applyFont="1" applyFill="1"/>
    <xf numFmtId="0" fontId="0" fillId="0" borderId="0" xfId="0" applyAlignment="1"/>
    <xf numFmtId="0" fontId="0" fillId="0" borderId="0" xfId="0" applyFill="1" applyAlignment="1">
      <alignment horizontal="left"/>
    </xf>
    <xf numFmtId="0" fontId="0" fillId="0" borderId="0" xfId="0" applyAlignment="1">
      <alignment wrapText="1"/>
    </xf>
    <xf numFmtId="0" fontId="0" fillId="0" borderId="0" xfId="0"/>
    <xf numFmtId="44" fontId="29" fillId="0" borderId="0" xfId="1" applyNumberFormat="1" applyFont="1"/>
    <xf numFmtId="0" fontId="0" fillId="0" borderId="0" xfId="0"/>
    <xf numFmtId="0" fontId="0" fillId="0" borderId="0" xfId="0"/>
    <xf numFmtId="0" fontId="0" fillId="0" borderId="0" xfId="0"/>
    <xf numFmtId="0" fontId="0" fillId="0" borderId="19" xfId="0" applyFill="1" applyBorder="1"/>
    <xf numFmtId="0" fontId="0" fillId="0" borderId="34" xfId="0" applyFill="1" applyBorder="1"/>
    <xf numFmtId="0" fontId="0" fillId="0" borderId="35" xfId="0" applyFill="1" applyBorder="1"/>
    <xf numFmtId="0" fontId="0" fillId="0" borderId="25" xfId="0" applyFill="1" applyBorder="1"/>
    <xf numFmtId="0" fontId="0" fillId="0" borderId="36" xfId="0" applyFill="1" applyBorder="1"/>
    <xf numFmtId="164" fontId="0" fillId="0" borderId="0" xfId="0" applyNumberFormat="1" applyFont="1"/>
    <xf numFmtId="0" fontId="0" fillId="0" borderId="0" xfId="0" applyAlignment="1">
      <alignment horizontal="left" indent="1"/>
    </xf>
    <xf numFmtId="0" fontId="0" fillId="0" borderId="0" xfId="0" pivotButton="1"/>
    <xf numFmtId="0" fontId="0" fillId="0" borderId="0" xfId="0"/>
    <xf numFmtId="0" fontId="0" fillId="0" borderId="0" xfId="0" applyFill="1" applyBorder="1" applyAlignment="1">
      <alignment horizontal="center"/>
    </xf>
    <xf numFmtId="0" fontId="0" fillId="0" borderId="0" xfId="0" applyBorder="1" applyAlignment="1">
      <alignment horizontal="center"/>
    </xf>
    <xf numFmtId="0" fontId="0" fillId="36" borderId="37" xfId="0" applyFont="1" applyFill="1" applyBorder="1"/>
    <xf numFmtId="0" fontId="0" fillId="35" borderId="37" xfId="0" applyFont="1" applyFill="1" applyBorder="1"/>
    <xf numFmtId="0" fontId="0" fillId="0" borderId="0" xfId="0" applyFont="1" applyBorder="1" applyAlignment="1">
      <alignment horizontal="center"/>
    </xf>
    <xf numFmtId="0" fontId="0" fillId="0" borderId="0" xfId="0" applyFont="1" applyFill="1" applyBorder="1" applyAlignment="1">
      <alignment horizontal="center"/>
    </xf>
    <xf numFmtId="0" fontId="32" fillId="0" borderId="0" xfId="0" applyFont="1"/>
    <xf numFmtId="0" fontId="32" fillId="0" borderId="0" xfId="0" applyFont="1" applyAlignment="1">
      <alignment horizontal="left" vertical="center" wrapText="1" indent="1"/>
    </xf>
    <xf numFmtId="0" fontId="33" fillId="0" borderId="0" xfId="0" applyFont="1"/>
    <xf numFmtId="0" fontId="0" fillId="37" borderId="10" xfId="0" applyFill="1" applyBorder="1"/>
    <xf numFmtId="0" fontId="0" fillId="0" borderId="0" xfId="0" applyNumberFormat="1" applyAlignment="1">
      <alignment horizontal="left" vertical="center"/>
    </xf>
    <xf numFmtId="0" fontId="0" fillId="37" borderId="12" xfId="0" applyFill="1" applyBorder="1"/>
    <xf numFmtId="0" fontId="24" fillId="0" borderId="23" xfId="0" applyFont="1" applyFill="1" applyBorder="1" applyAlignment="1">
      <alignment horizontal="left" vertical="top" wrapText="1"/>
    </xf>
    <xf numFmtId="0" fontId="24" fillId="0" borderId="24" xfId="0" applyFont="1" applyFill="1" applyBorder="1" applyAlignment="1">
      <alignment horizontal="left" vertical="top" wrapText="1"/>
    </xf>
    <xf numFmtId="0" fontId="24" fillId="0" borderId="25" xfId="0" applyFont="1" applyFill="1" applyBorder="1" applyAlignment="1">
      <alignment horizontal="left" vertical="top" wrapText="1"/>
    </xf>
    <xf numFmtId="0" fontId="24" fillId="0" borderId="26" xfId="0" applyFont="1" applyFill="1" applyBorder="1" applyAlignment="1">
      <alignment horizontal="left" vertical="top" wrapText="1"/>
    </xf>
    <xf numFmtId="0" fontId="24" fillId="0" borderId="0" xfId="0" applyFont="1" applyFill="1" applyBorder="1" applyAlignment="1">
      <alignment horizontal="left" vertical="top" wrapText="1"/>
    </xf>
    <xf numFmtId="0" fontId="24" fillId="0" borderId="27" xfId="0" applyFont="1" applyFill="1" applyBorder="1" applyAlignment="1">
      <alignment horizontal="left" vertical="top" wrapText="1"/>
    </xf>
    <xf numFmtId="0" fontId="24" fillId="0" borderId="28" xfId="0" applyFont="1" applyFill="1" applyBorder="1" applyAlignment="1">
      <alignment horizontal="left" vertical="top" wrapText="1"/>
    </xf>
    <xf numFmtId="0" fontId="24" fillId="0" borderId="29" xfId="0" applyFont="1" applyFill="1" applyBorder="1" applyAlignment="1">
      <alignment horizontal="left" vertical="top" wrapText="1"/>
    </xf>
    <xf numFmtId="0" fontId="24" fillId="0" borderId="30" xfId="0" applyFont="1" applyFill="1" applyBorder="1" applyAlignment="1">
      <alignment horizontal="left" vertical="top" wrapText="1"/>
    </xf>
    <xf numFmtId="0" fontId="18" fillId="0" borderId="31" xfId="0" applyFont="1" applyFill="1" applyBorder="1" applyAlignment="1">
      <alignment horizontal="center" vertical="center"/>
    </xf>
    <xf numFmtId="0" fontId="18" fillId="0" borderId="32" xfId="0" applyFont="1" applyFill="1" applyBorder="1" applyAlignment="1">
      <alignment horizontal="center" vertical="center"/>
    </xf>
    <xf numFmtId="0" fontId="18" fillId="0" borderId="33" xfId="0" applyFont="1" applyFill="1" applyBorder="1" applyAlignment="1">
      <alignment horizontal="center" vertical="center"/>
    </xf>
    <xf numFmtId="14" fontId="16" fillId="0" borderId="23" xfId="0" applyNumberFormat="1" applyFont="1" applyFill="1" applyBorder="1" applyAlignment="1">
      <alignment horizontal="center" vertical="center" wrapText="1"/>
    </xf>
    <xf numFmtId="14" fontId="16" fillId="0" borderId="24" xfId="0" applyNumberFormat="1" applyFont="1" applyFill="1" applyBorder="1" applyAlignment="1">
      <alignment horizontal="center" vertical="center" wrapText="1"/>
    </xf>
    <xf numFmtId="14" fontId="16" fillId="0" borderId="25" xfId="0" applyNumberFormat="1" applyFont="1" applyFill="1" applyBorder="1" applyAlignment="1">
      <alignment horizontal="center" vertical="center" wrapText="1"/>
    </xf>
    <xf numFmtId="0" fontId="16" fillId="0" borderId="26" xfId="0" applyFont="1" applyFill="1" applyBorder="1" applyAlignment="1">
      <alignment horizontal="center" vertical="center"/>
    </xf>
    <xf numFmtId="0" fontId="16" fillId="0" borderId="0" xfId="0" applyFont="1" applyFill="1" applyBorder="1" applyAlignment="1">
      <alignment horizontal="center" vertical="center"/>
    </xf>
    <xf numFmtId="0" fontId="16" fillId="0" borderId="27" xfId="0" applyFont="1" applyFill="1" applyBorder="1" applyAlignment="1">
      <alignment horizontal="center" vertical="center"/>
    </xf>
    <xf numFmtId="0" fontId="16" fillId="0" borderId="26" xfId="0" applyFont="1" applyFill="1" applyBorder="1" applyAlignment="1">
      <alignment horizontal="center" vertical="center" wrapText="1"/>
    </xf>
    <xf numFmtId="0" fontId="16" fillId="0" borderId="0" xfId="0" applyFont="1" applyFill="1" applyBorder="1" applyAlignment="1">
      <alignment horizontal="center" vertical="center" wrapText="1"/>
    </xf>
    <xf numFmtId="0" fontId="16" fillId="0" borderId="27" xfId="0" applyFont="1" applyFill="1" applyBorder="1" applyAlignment="1">
      <alignment horizontal="center" vertical="center" wrapText="1"/>
    </xf>
    <xf numFmtId="14" fontId="0" fillId="0" borderId="23" xfId="0" applyNumberFormat="1" applyFill="1" applyBorder="1" applyAlignment="1">
      <alignment horizontal="center"/>
    </xf>
    <xf numFmtId="14" fontId="0" fillId="0" borderId="24" xfId="0" applyNumberFormat="1" applyFill="1" applyBorder="1" applyAlignment="1">
      <alignment horizontal="center"/>
    </xf>
    <xf numFmtId="14" fontId="0" fillId="0" borderId="25" xfId="0" applyNumberFormat="1" applyFill="1" applyBorder="1" applyAlignment="1">
      <alignment horizontal="center"/>
    </xf>
    <xf numFmtId="0" fontId="0" fillId="0" borderId="26" xfId="0" applyFill="1" applyBorder="1" applyAlignment="1">
      <alignment horizontal="center"/>
    </xf>
    <xf numFmtId="0" fontId="0" fillId="0" borderId="0" xfId="0" applyFill="1" applyBorder="1" applyAlignment="1">
      <alignment horizontal="center"/>
    </xf>
    <xf numFmtId="0" fontId="0" fillId="0" borderId="27" xfId="0" applyFill="1" applyBorder="1" applyAlignment="1">
      <alignment horizontal="center"/>
    </xf>
    <xf numFmtId="0" fontId="16" fillId="0" borderId="23" xfId="0" applyFont="1" applyFill="1" applyBorder="1" applyAlignment="1">
      <alignment horizontal="center" vertical="center"/>
    </xf>
    <xf numFmtId="0" fontId="16" fillId="0" borderId="24" xfId="0" applyFont="1" applyFill="1" applyBorder="1" applyAlignment="1">
      <alignment horizontal="center" vertical="center"/>
    </xf>
    <xf numFmtId="0" fontId="16" fillId="0" borderId="25" xfId="0" applyFont="1" applyFill="1" applyBorder="1" applyAlignment="1">
      <alignment horizontal="center" vertical="center"/>
    </xf>
    <xf numFmtId="1" fontId="16" fillId="0" borderId="26" xfId="1" applyNumberFormat="1" applyFont="1" applyFill="1" applyBorder="1" applyAlignment="1">
      <alignment horizontal="center" vertical="center" wrapText="1"/>
    </xf>
    <xf numFmtId="1" fontId="16" fillId="0" borderId="0" xfId="1" applyNumberFormat="1" applyFont="1" applyFill="1" applyBorder="1" applyAlignment="1">
      <alignment horizontal="center" vertical="center" wrapText="1"/>
    </xf>
    <xf numFmtId="1" fontId="16" fillId="0" borderId="27" xfId="1" applyNumberFormat="1" applyFont="1" applyFill="1" applyBorder="1" applyAlignment="1">
      <alignment horizontal="center" vertical="center" wrapText="1"/>
    </xf>
    <xf numFmtId="44" fontId="0" fillId="0" borderId="23" xfId="1" applyFont="1" applyFill="1" applyBorder="1" applyAlignment="1">
      <alignment horizontal="center"/>
    </xf>
    <xf numFmtId="44" fontId="0" fillId="0" borderId="24" xfId="1" applyFont="1" applyFill="1" applyBorder="1" applyAlignment="1">
      <alignment horizontal="center"/>
    </xf>
    <xf numFmtId="44" fontId="0" fillId="0" borderId="25" xfId="1" applyFont="1" applyFill="1" applyBorder="1" applyAlignment="1">
      <alignment horizontal="center"/>
    </xf>
    <xf numFmtId="44" fontId="0" fillId="0" borderId="26" xfId="1" applyFont="1" applyFill="1" applyBorder="1" applyAlignment="1">
      <alignment horizontal="center"/>
    </xf>
    <xf numFmtId="44" fontId="0" fillId="0" borderId="0" xfId="1" applyFont="1" applyFill="1" applyBorder="1" applyAlignment="1">
      <alignment horizontal="center"/>
    </xf>
    <xf numFmtId="44" fontId="0" fillId="0" borderId="27" xfId="1" applyFont="1" applyFill="1" applyBorder="1" applyAlignment="1">
      <alignment horizontal="center"/>
    </xf>
    <xf numFmtId="0" fontId="25" fillId="0" borderId="0" xfId="0" applyFont="1" applyFill="1" applyAlignment="1">
      <alignment horizontal="center"/>
    </xf>
    <xf numFmtId="1" fontId="16" fillId="0" borderId="26" xfId="0" applyNumberFormat="1" applyFont="1" applyFill="1" applyBorder="1" applyAlignment="1">
      <alignment horizontal="center" vertical="center"/>
    </xf>
    <xf numFmtId="1" fontId="16" fillId="0" borderId="0" xfId="0" applyNumberFormat="1" applyFont="1" applyFill="1" applyBorder="1" applyAlignment="1">
      <alignment horizontal="center" vertical="center"/>
    </xf>
    <xf numFmtId="1" fontId="16" fillId="0" borderId="27" xfId="0" applyNumberFormat="1" applyFont="1" applyFill="1" applyBorder="1" applyAlignment="1">
      <alignment horizontal="center" vertical="center"/>
    </xf>
    <xf numFmtId="1" fontId="0" fillId="0" borderId="26" xfId="1" applyNumberFormat="1" applyFont="1" applyFill="1" applyBorder="1" applyAlignment="1">
      <alignment horizontal="center"/>
    </xf>
    <xf numFmtId="1" fontId="0" fillId="0" borderId="0" xfId="1" applyNumberFormat="1" applyFont="1" applyFill="1" applyBorder="1" applyAlignment="1">
      <alignment horizontal="center"/>
    </xf>
    <xf numFmtId="1" fontId="0" fillId="0" borderId="27" xfId="1" applyNumberFormat="1" applyFont="1" applyFill="1" applyBorder="1" applyAlignment="1">
      <alignment horizontal="center"/>
    </xf>
    <xf numFmtId="1" fontId="16" fillId="0" borderId="28" xfId="0" applyNumberFormat="1" applyFont="1" applyFill="1" applyBorder="1" applyAlignment="1">
      <alignment horizontal="center" vertical="center"/>
    </xf>
    <xf numFmtId="1" fontId="16" fillId="0" borderId="29" xfId="0" applyNumberFormat="1" applyFont="1" applyFill="1" applyBorder="1" applyAlignment="1">
      <alignment horizontal="center" vertical="center"/>
    </xf>
    <xf numFmtId="1" fontId="16" fillId="0" borderId="30" xfId="0" applyNumberFormat="1" applyFont="1" applyFill="1" applyBorder="1" applyAlignment="1">
      <alignment horizontal="center" vertical="center"/>
    </xf>
    <xf numFmtId="0" fontId="0" fillId="0" borderId="28" xfId="0" applyFill="1" applyBorder="1" applyAlignment="1">
      <alignment horizontal="center"/>
    </xf>
    <xf numFmtId="0" fontId="0" fillId="0" borderId="29" xfId="0" applyFill="1" applyBorder="1" applyAlignment="1">
      <alignment horizontal="center"/>
    </xf>
    <xf numFmtId="0" fontId="0" fillId="0" borderId="30" xfId="0" applyFill="1" applyBorder="1" applyAlignment="1">
      <alignment horizontal="center"/>
    </xf>
    <xf numFmtId="0" fontId="16" fillId="0" borderId="28" xfId="0" applyFont="1" applyFill="1" applyBorder="1" applyAlignment="1">
      <alignment horizontal="center" vertical="center"/>
    </xf>
    <xf numFmtId="0" fontId="16" fillId="0" borderId="29" xfId="0" applyFont="1" applyFill="1" applyBorder="1" applyAlignment="1">
      <alignment horizontal="center" vertical="center"/>
    </xf>
    <xf numFmtId="0" fontId="16" fillId="0" borderId="30" xfId="0" applyFont="1" applyFill="1" applyBorder="1" applyAlignment="1">
      <alignment horizontal="center" vertical="center"/>
    </xf>
    <xf numFmtId="0" fontId="13" fillId="33" borderId="0" xfId="0" applyFont="1" applyFill="1" applyAlignment="1">
      <alignment horizontal="center"/>
    </xf>
  </cellXfs>
  <cellStyles count="43">
    <cellStyle name="20 % - Accent1" xfId="20" builtinId="30" customBuiltin="1"/>
    <cellStyle name="20 % - Accent2" xfId="24" builtinId="34" customBuiltin="1"/>
    <cellStyle name="20 % - Accent3" xfId="28" builtinId="38" customBuiltin="1"/>
    <cellStyle name="20 % - Accent4" xfId="32" builtinId="42" customBuiltin="1"/>
    <cellStyle name="20 % - Accent5" xfId="36" builtinId="46" customBuiltin="1"/>
    <cellStyle name="20 % - Accent6" xfId="40" builtinId="50" customBuiltin="1"/>
    <cellStyle name="40 % - Accent1" xfId="21" builtinId="31" customBuiltin="1"/>
    <cellStyle name="40 % - Accent2" xfId="25" builtinId="35" customBuiltin="1"/>
    <cellStyle name="40 % - Accent3" xfId="29" builtinId="39" customBuiltin="1"/>
    <cellStyle name="40 % - Accent4" xfId="33" builtinId="43" customBuiltin="1"/>
    <cellStyle name="40 % - Accent5" xfId="37" builtinId="47" customBuiltin="1"/>
    <cellStyle name="40 % - Accent6" xfId="41" builtinId="51" customBuiltin="1"/>
    <cellStyle name="60 % - Accent1" xfId="22" builtinId="32" customBuiltin="1"/>
    <cellStyle name="60 % - Accent2" xfId="26" builtinId="36" customBuiltin="1"/>
    <cellStyle name="60 % - Accent3" xfId="30" builtinId="40" customBuiltin="1"/>
    <cellStyle name="60 % - Accent4" xfId="34" builtinId="44" customBuiltin="1"/>
    <cellStyle name="60 % - Accent5" xfId="38" builtinId="48" customBuiltin="1"/>
    <cellStyle name="60 % - Accent6" xfId="42" builtinId="52" customBuiltin="1"/>
    <cellStyle name="Accent1" xfId="19" builtinId="29" customBuiltin="1"/>
    <cellStyle name="Accent2" xfId="23" builtinId="33" customBuiltin="1"/>
    <cellStyle name="Accent3" xfId="27" builtinId="37" customBuiltin="1"/>
    <cellStyle name="Accent4" xfId="31" builtinId="41" customBuiltin="1"/>
    <cellStyle name="Accent5" xfId="35" builtinId="45" customBuiltin="1"/>
    <cellStyle name="Accent6" xfId="39" builtinId="49" customBuiltin="1"/>
    <cellStyle name="Avertissement" xfId="15" builtinId="11" customBuiltin="1"/>
    <cellStyle name="Calcul" xfId="12" builtinId="22" customBuiltin="1"/>
    <cellStyle name="Cellule liée" xfId="13" builtinId="24" customBuiltin="1"/>
    <cellStyle name="Entrée" xfId="10" builtinId="20" customBuiltin="1"/>
    <cellStyle name="Insatisfaisant" xfId="8" builtinId="27" customBuiltin="1"/>
    <cellStyle name="Monétaire" xfId="1" builtinId="4"/>
    <cellStyle name="Neutre" xfId="9" builtinId="28" customBuiltin="1"/>
    <cellStyle name="Normal" xfId="0" builtinId="0"/>
    <cellStyle name="Note" xfId="16" builtinId="10" customBuiltin="1"/>
    <cellStyle name="Satisfaisant" xfId="7" builtinId="26" customBuiltin="1"/>
    <cellStyle name="Sortie" xfId="11" builtinId="21" customBuiltin="1"/>
    <cellStyle name="Texte explicatif" xfId="17" builtinId="53" customBuiltin="1"/>
    <cellStyle name="Titre" xfId="2" builtinId="15" customBuiltin="1"/>
    <cellStyle name="Titre 1" xfId="3" builtinId="16" customBuiltin="1"/>
    <cellStyle name="Titre 2" xfId="4" builtinId="17" customBuiltin="1"/>
    <cellStyle name="Titre 3" xfId="5" builtinId="18" customBuiltin="1"/>
    <cellStyle name="Titre 4" xfId="6" builtinId="19" customBuiltin="1"/>
    <cellStyle name="Total" xfId="18" builtinId="25" customBuiltin="1"/>
    <cellStyle name="Vérification" xfId="14" builtinId="23" customBuiltin="1"/>
  </cellStyles>
  <dxfs count="1487">
    <dxf>
      <numFmt numFmtId="19" formatCode="dd/mm/yyyy"/>
    </dxf>
    <dxf>
      <numFmt numFmtId="1" formatCode="0"/>
    </dxf>
    <dxf>
      <numFmt numFmtId="164" formatCode="_-* #,##0\ &quot;€&quot;_-;\-* #,##0\ &quot;€&quot;_-;_-* &quot;-&quot;??\ &quot;€&quot;_-;_-@_-"/>
    </dxf>
    <dxf>
      <numFmt numFmtId="164" formatCode="_-* #,##0\ &quot;€&quot;_-;\-* #,##0\ &quot;€&quot;_-;_-* &quot;-&quot;??\ &quot;€&quot;_-;_-@_-"/>
    </dxf>
    <dxf>
      <numFmt numFmtId="164" formatCode="_-* #,##0\ &quot;€&quot;_-;\-* #,##0\ &quot;€&quot;_-;_-* &quot;-&quot;??\ &quot;€&quot;_-;_-@_-"/>
    </dxf>
    <dxf>
      <numFmt numFmtId="1" formatCode="0"/>
    </dxf>
    <dxf>
      <numFmt numFmtId="1" formatCode="0"/>
    </dxf>
    <dxf>
      <numFmt numFmtId="2" formatCode="0.00"/>
    </dxf>
    <dxf>
      <numFmt numFmtId="166" formatCode="0.0"/>
    </dxf>
    <dxf>
      <numFmt numFmtId="1" formatCode="0"/>
    </dxf>
    <dxf>
      <numFmt numFmtId="167" formatCode="_-* #,##0.00\ [$€-40C]_-;\-* #,##0.00\ [$€-40C]_-;_-* &quot;-&quot;??\ [$€-40C]_-;_-@_-"/>
    </dxf>
    <dxf>
      <numFmt numFmtId="168" formatCode="_-* #,##0.0\ [$€-40C]_-;\-* #,##0.0\ [$€-40C]_-;_-* &quot;-&quot;??\ [$€-40C]_-;_-@_-"/>
    </dxf>
    <dxf>
      <numFmt numFmtId="165" formatCode="_-* #,##0\ [$€-40C]_-;\-* #,##0\ [$€-40C]_-;_-* &quot;-&quot;??\ [$€-40C]_-;_-@_-"/>
    </dxf>
    <dxf>
      <numFmt numFmtId="2" formatCode="0.00"/>
    </dxf>
    <dxf>
      <numFmt numFmtId="2" formatCode="0.00"/>
    </dxf>
    <dxf>
      <numFmt numFmtId="166" formatCode="0.0"/>
    </dxf>
    <dxf>
      <numFmt numFmtId="166" formatCode="0.0"/>
    </dxf>
    <dxf>
      <numFmt numFmtId="1" formatCode="0"/>
    </dxf>
    <dxf>
      <numFmt numFmtId="1" formatCode="0"/>
    </dxf>
    <dxf>
      <numFmt numFmtId="2" formatCode="0.00"/>
    </dxf>
    <dxf>
      <numFmt numFmtId="166" formatCode="0.0"/>
    </dxf>
    <dxf>
      <numFmt numFmtId="1" formatCode="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fill>
        <patternFill patternType="none">
          <fgColor indexed="64"/>
          <bgColor indexed="65"/>
        </patternFill>
      </fill>
    </dxf>
    <dxf>
      <fill>
        <patternFill patternType="none">
          <fgColor indexed="64"/>
          <bgColor indexed="65"/>
        </patternFill>
      </fill>
    </dxf>
    <dxf>
      <fill>
        <patternFill patternType="none">
          <fgColor indexed="64"/>
          <bgColor indexed="65"/>
        </patternFill>
      </fill>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color theme="5" tint="-0.24994659260841701"/>
      </font>
      <fill>
        <patternFill>
          <bgColor theme="7"/>
        </patternFill>
      </fill>
    </dxf>
    <dxf>
      <font>
        <color rgb="FFE54379"/>
      </font>
      <fill>
        <patternFill>
          <fgColor rgb="FFFF9B9B"/>
          <bgColor rgb="FFFFA7A7"/>
        </patternFill>
      </fill>
    </dxf>
    <dxf>
      <font>
        <color rgb="FF8A0007"/>
      </font>
      <fill>
        <patternFill>
          <bgColor rgb="FFFF7171"/>
        </patternFill>
      </fill>
    </dxf>
    <dxf>
      <font>
        <color theme="9" tint="-0.24994659260841701"/>
      </font>
      <fill>
        <patternFill>
          <bgColor theme="0"/>
        </patternFill>
      </fill>
    </dxf>
    <dxf>
      <font>
        <color rgb="FF9C6500"/>
      </font>
      <fill>
        <patternFill>
          <bgColor rgb="FFFFEB9C"/>
        </patternFill>
      </fill>
    </dxf>
    <dxf>
      <font>
        <color rgb="FFFFC000"/>
      </font>
      <fill>
        <patternFill>
          <bgColor theme="7" tint="0.59996337778862885"/>
        </patternFill>
      </fill>
    </dxf>
    <dxf>
      <numFmt numFmtId="1" formatCode="0"/>
    </dxf>
    <dxf>
      <numFmt numFmtId="166" formatCode="0.0"/>
    </dxf>
    <dxf>
      <numFmt numFmtId="2" formatCode="0.00"/>
    </dxf>
    <dxf>
      <numFmt numFmtId="1" formatCode="0"/>
    </dxf>
    <dxf>
      <numFmt numFmtId="1" formatCode="0"/>
    </dxf>
    <dxf>
      <numFmt numFmtId="166" formatCode="0.0"/>
    </dxf>
    <dxf>
      <numFmt numFmtId="166" formatCode="0.0"/>
    </dxf>
    <dxf>
      <numFmt numFmtId="2" formatCode="0.00"/>
    </dxf>
    <dxf>
      <numFmt numFmtId="2" formatCode="0.00"/>
    </dxf>
    <dxf>
      <numFmt numFmtId="165" formatCode="_-* #,##0\ [$€-40C]_-;\-* #,##0\ [$€-40C]_-;_-* &quot;-&quot;??\ [$€-40C]_-;_-@_-"/>
    </dxf>
    <dxf>
      <numFmt numFmtId="168" formatCode="_-* #,##0.0\ [$€-40C]_-;\-* #,##0.0\ [$€-40C]_-;_-* &quot;-&quot;??\ [$€-40C]_-;_-@_-"/>
    </dxf>
    <dxf>
      <numFmt numFmtId="167" formatCode="_-* #,##0.00\ [$€-40C]_-;\-* #,##0.00\ [$€-40C]_-;_-* &quot;-&quot;??\ [$€-40C]_-;_-@_-"/>
    </dxf>
    <dxf>
      <numFmt numFmtId="1" formatCode="0"/>
    </dxf>
    <dxf>
      <numFmt numFmtId="166" formatCode="0.0"/>
    </dxf>
    <dxf>
      <numFmt numFmtId="2" formatCode="0.00"/>
    </dxf>
    <dxf>
      <numFmt numFmtId="1" formatCode="0"/>
    </dxf>
    <dxf>
      <numFmt numFmtId="1" formatCode="0"/>
    </dxf>
    <dxf>
      <numFmt numFmtId="164" formatCode="_-* #,##0\ &quot;€&quot;_-;\-* #,##0\ &quot;€&quot;_-;_-* &quot;-&quot;??\ &quot;€&quot;_-;_-@_-"/>
    </dxf>
    <dxf>
      <numFmt numFmtId="164" formatCode="_-* #,##0\ &quot;€&quot;_-;\-* #,##0\ &quot;€&quot;_-;_-* &quot;-&quot;??\ &quot;€&quot;_-;_-@_-"/>
    </dxf>
    <dxf>
      <numFmt numFmtId="164" formatCode="_-* #,##0\ &quot;€&quot;_-;\-* #,##0\ &quot;€&quot;_-;_-* &quot;-&quot;??\ &quot;€&quot;_-;_-@_-"/>
    </dxf>
    <dxf>
      <fill>
        <patternFill>
          <bgColor theme="1"/>
        </patternFill>
      </fill>
    </dxf>
    <dxf>
      <fill>
        <patternFill>
          <bgColor theme="9" tint="0.39994506668294322"/>
        </patternFill>
      </fill>
    </dxf>
    <dxf>
      <fill>
        <patternFill>
          <bgColor theme="1"/>
        </patternFill>
      </fill>
    </dxf>
    <dxf>
      <fill>
        <patternFill>
          <bgColor theme="9" tint="0.39994506668294322"/>
        </patternFill>
      </fill>
    </dxf>
    <dxf>
      <fill>
        <patternFill>
          <bgColor theme="1"/>
        </patternFill>
      </fill>
    </dxf>
    <dxf>
      <fill>
        <patternFill>
          <bgColor theme="9" tint="0.39994506668294322"/>
        </patternFill>
      </fill>
    </dxf>
    <dxf>
      <fill>
        <patternFill>
          <bgColor theme="1"/>
        </patternFill>
      </fill>
    </dxf>
    <dxf>
      <fill>
        <patternFill>
          <bgColor theme="9" tint="0.39994506668294322"/>
        </patternFill>
      </fill>
    </dxf>
    <dxf>
      <fill>
        <patternFill>
          <bgColor theme="1"/>
        </patternFill>
      </fill>
    </dxf>
    <dxf>
      <fill>
        <patternFill>
          <bgColor theme="9" tint="0.39994506668294322"/>
        </patternFill>
      </fill>
    </dxf>
    <dxf>
      <fill>
        <patternFill>
          <bgColor theme="1"/>
        </patternFill>
      </fill>
    </dxf>
    <dxf>
      <fill>
        <patternFill>
          <bgColor theme="9" tint="0.39994506668294322"/>
        </patternFill>
      </fill>
    </dxf>
    <dxf>
      <fill>
        <patternFill>
          <bgColor theme="1"/>
        </patternFill>
      </fill>
    </dxf>
    <dxf>
      <fill>
        <patternFill>
          <bgColor theme="9" tint="0.39994506668294322"/>
        </patternFill>
      </fill>
    </dxf>
    <dxf>
      <fill>
        <patternFill>
          <bgColor theme="1"/>
        </patternFill>
      </fill>
    </dxf>
    <dxf>
      <fill>
        <patternFill>
          <bgColor theme="9" tint="0.39994506668294322"/>
        </patternFill>
      </fill>
    </dxf>
    <dxf>
      <fill>
        <patternFill>
          <bgColor theme="1"/>
        </patternFill>
      </fill>
    </dxf>
    <dxf>
      <fill>
        <patternFill>
          <bgColor theme="9" tint="0.39994506668294322"/>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numFmt numFmtId="19" formatCode="dd/mm/yyyy"/>
      <alignment horizontal="left" textRotation="0" indent="0" justifyLastLine="0" shrinkToFit="0" readingOrder="0"/>
    </dxf>
    <dxf>
      <numFmt numFmtId="19" formatCode="dd/mm/yyyy"/>
      <alignment horizontal="left" textRotation="0" indent="0" justifyLastLine="0" shrinkToFit="0" readingOrder="0"/>
    </dxf>
    <dxf>
      <numFmt numFmtId="19" formatCode="dd/mm/yyyy"/>
      <alignment horizontal="left" textRotation="0" indent="0" justifyLastLine="0" shrinkToFit="0" readingOrder="0"/>
    </dxf>
    <dxf>
      <numFmt numFmtId="19" formatCode="dd/mm/yyyy"/>
    </dxf>
    <dxf>
      <numFmt numFmtId="0" formatCode="General"/>
    </dxf>
    <dxf>
      <numFmt numFmtId="1" formatCode="0"/>
    </dxf>
    <dxf>
      <numFmt numFmtId="1" formatCode="0"/>
    </dxf>
    <dxf>
      <numFmt numFmtId="1" formatCode="0"/>
    </dxf>
    <dxf>
      <numFmt numFmtId="1" formatCode="0"/>
    </dxf>
    <dxf>
      <numFmt numFmtId="19" formatCode="dd/mm/yyyy"/>
      <alignment horizontal="right" vertical="bottom" textRotation="0" wrapText="0" indent="0" justifyLastLine="0" shrinkToFit="0" readingOrder="0"/>
    </dxf>
    <dxf>
      <numFmt numFmtId="19" formatCode="dd/mm/yyyy"/>
      <alignment horizontal="right" vertical="bottom" textRotation="0" wrapText="0" indent="0" justifyLastLine="0" shrinkToFit="0" readingOrder="0"/>
    </dxf>
    <dxf>
      <numFmt numFmtId="1" formatCode="0"/>
    </dxf>
    <dxf>
      <alignment horizontal="center" vertical="center" textRotation="0" wrapText="0" indent="0" justifyLastLine="0" shrinkToFit="0" readingOrder="0"/>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FFC000"/>
      </font>
      <fill>
        <patternFill>
          <bgColor theme="7" tint="0.59996337778862885"/>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font>
        <color rgb="FF9C0006"/>
      </font>
      <fill>
        <patternFill>
          <bgColor rgb="FFFFC7CE"/>
        </patternFill>
      </fill>
    </dxf>
    <dxf>
      <font>
        <color rgb="FF9C6500"/>
      </font>
      <fill>
        <patternFill>
          <bgColor rgb="FFFFEB9C"/>
        </patternFill>
      </fill>
    </dxf>
    <dxf>
      <font>
        <color theme="5" tint="-0.24994659260841701"/>
      </font>
      <fill>
        <patternFill>
          <bgColor theme="7"/>
        </patternFill>
      </fill>
    </dxf>
    <dxf>
      <font>
        <color theme="9" tint="0.39994506668294322"/>
      </font>
      <fill>
        <patternFill>
          <bgColor theme="0"/>
        </patternFill>
      </fill>
    </dxf>
    <dxf>
      <numFmt numFmtId="0" formatCode="General"/>
    </dxf>
    <dxf>
      <numFmt numFmtId="0" formatCode="General"/>
      <alignment horizontal="center" vertical="bottom" textRotation="0" wrapText="0" indent="0" justifyLastLine="0" shrinkToFit="0" readingOrder="0"/>
    </dxf>
    <dxf>
      <numFmt numFmtId="1" formatCode="0"/>
      <alignment horizontal="center" textRotation="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alignment horizontal="center" vertical="bottom" textRotation="0" wrapText="0" indent="0" justifyLastLine="0" shrinkToFit="0" readingOrder="0"/>
    </dxf>
    <dxf>
      <alignment horizontal="center" textRotation="0" indent="0" justifyLastLine="0" shrinkToFit="0" readingOrder="0"/>
    </dxf>
    <dxf>
      <font>
        <b val="0"/>
        <i val="0"/>
        <strike val="0"/>
        <condense val="0"/>
        <extend val="0"/>
        <outline val="0"/>
        <shadow val="0"/>
        <u val="none"/>
        <vertAlign val="baseline"/>
        <sz val="11"/>
        <color theme="1"/>
        <name val="Calibri"/>
        <scheme val="minor"/>
      </font>
      <numFmt numFmtId="164" formatCode="_-* #,##0\ &quot;€&quot;_-;\-* #,##0\ &quot;€&quot;_-;_-* &quot;-&quot;??\ &quot;€&quot;_-;_-@_-"/>
    </dxf>
    <dxf>
      <font>
        <b val="0"/>
        <i val="0"/>
        <strike val="0"/>
        <condense val="0"/>
        <extend val="0"/>
        <outline val="0"/>
        <shadow val="0"/>
        <u val="none"/>
        <vertAlign val="baseline"/>
        <sz val="11"/>
        <color theme="1"/>
        <name val="Calibri"/>
        <scheme val="minor"/>
      </font>
      <numFmt numFmtId="34" formatCode="_-* #,##0.00\ &quot;€&quot;_-;\-* #,##0.00\ &quot;€&quot;_-;_-* &quot;-&quot;??\ &quot;€&quot;_-;_-@_-"/>
    </dxf>
    <dxf>
      <numFmt numFmtId="164" formatCode="_-* #,##0\ &quot;€&quot;_-;\-* #,##0\ &quot;€&quot;_-;_-* &quot;-&quot;??\ &quot;€&quot;_-;_-@_-"/>
    </dxf>
    <dxf>
      <numFmt numFmtId="1" formatCode="0"/>
      <alignment horizontal="center" vertical="bottom" textRotation="0" wrapText="0" indent="0" justifyLastLine="0" shrinkToFit="0" readingOrder="0"/>
    </dxf>
    <dxf>
      <alignment horizontal="center" textRotation="0" indent="0" justifyLastLine="0" shrinkToFit="0" readingOrder="0"/>
    </dxf>
    <dxf>
      <numFmt numFmtId="1" formatCode="0"/>
      <alignment horizontal="center" vertical="bottom" textRotation="0" wrapText="0" indent="0" justifyLastLine="0" shrinkToFit="0" readingOrder="0"/>
    </dxf>
    <dxf>
      <alignment horizontal="center" textRotation="0" indent="0" justifyLastLine="0" shrinkToFit="0" readingOrder="0"/>
    </dxf>
    <dxf>
      <numFmt numFmtId="1" formatCode="0"/>
      <alignment horizontal="center" vertical="bottom" textRotation="0" wrapText="0" indent="0" justifyLastLine="0" shrinkToFit="0" readingOrder="0"/>
    </dxf>
    <dxf>
      <numFmt numFmtId="1" formatCode="0"/>
      <alignment horizontal="center" textRotation="0" indent="0" justifyLastLine="0" shrinkToFit="0" readingOrder="0"/>
    </dxf>
    <dxf>
      <numFmt numFmtId="34" formatCode="_-* #,##0.00\ &quot;€&quot;_-;\-* #,##0.00\ &quot;€&quot;_-;_-* &quot;-&quot;??\ &quot;€&quot;_-;_-@_-"/>
    </dxf>
    <dxf>
      <font>
        <b val="0"/>
        <i val="0"/>
        <strike val="0"/>
        <condense val="0"/>
        <extend val="0"/>
        <outline val="0"/>
        <shadow val="0"/>
        <u val="none"/>
        <vertAlign val="baseline"/>
        <sz val="11"/>
        <color theme="1"/>
        <name val="Calibri"/>
        <scheme val="minor"/>
      </font>
      <numFmt numFmtId="34" formatCode="_-* #,##0.00\ &quot;€&quot;_-;\-* #,##0.00\ &quot;€&quot;_-;_-* &quot;-&quot;??\ &quot;€&quot;_-;_-@_-"/>
    </dxf>
    <dxf>
      <numFmt numFmtId="34" formatCode="_-* #,##0.00\ &quot;€&quot;_-;\-* #,##0.00\ &quot;€&quot;_-;_-* &quot;-&quot;??\ &quot;€&quot;_-;_-@_-"/>
    </dxf>
    <dxf>
      <numFmt numFmtId="19" formatCode="dd/mm/yyyy"/>
      <alignment horizontal="right" vertical="bottom" textRotation="0" wrapText="0" indent="0" justifyLastLine="0" shrinkToFit="0" readingOrder="0"/>
    </dxf>
    <dxf>
      <numFmt numFmtId="19" formatCode="dd/mm/yyyy"/>
      <alignment horizontal="right" textRotation="0" indent="0" justifyLastLine="0" shrinkToFit="0" readingOrder="0"/>
    </dxf>
    <dxf>
      <numFmt numFmtId="1" formatCode="0"/>
    </dxf>
    <dxf>
      <numFmt numFmtId="1" formatCode="0"/>
    </dxf>
    <dxf>
      <alignment horizontal="center" vertical="center" textRotation="0" wrapText="0" indent="0" justifyLastLine="0" shrinkToFit="0" readingOrder="0"/>
    </dxf>
    <dxf>
      <font>
        <color rgb="FF8A0007"/>
      </font>
      <fill>
        <patternFill>
          <bgColor rgb="FFFF7171"/>
        </patternFill>
      </fill>
    </dxf>
    <dxf>
      <font>
        <color rgb="FF9C6500"/>
      </font>
      <fill>
        <patternFill>
          <bgColor rgb="FFFFEB9C"/>
        </patternFill>
      </fill>
    </dxf>
    <dxf>
      <font>
        <color theme="5" tint="-0.24994659260841701"/>
      </font>
      <fill>
        <patternFill>
          <bgColor theme="7"/>
        </patternFill>
      </fill>
    </dxf>
    <dxf>
      <font>
        <color rgb="FF548235"/>
      </font>
      <fill>
        <patternFill>
          <bgColor theme="0"/>
        </patternFill>
      </fill>
    </dxf>
    <dxf>
      <font>
        <color rgb="FFFFC000"/>
      </font>
      <fill>
        <patternFill>
          <bgColor theme="7" tint="0.59996337778862885"/>
        </patternFill>
      </fill>
    </dxf>
    <dxf>
      <font>
        <color rgb="FFE54379"/>
      </font>
      <fill>
        <patternFill>
          <bgColor rgb="FFFFA7A7"/>
        </patternFill>
      </fill>
    </dxf>
    <dxf>
      <fill>
        <patternFill>
          <bgColor theme="9" tint="0.39994506668294322"/>
        </patternFill>
      </fill>
    </dxf>
    <dxf>
      <font>
        <color rgb="FF9C0006"/>
      </font>
      <fill>
        <patternFill>
          <bgColor rgb="FFFFC7CE"/>
        </patternFill>
      </fill>
    </dxf>
  </dxfs>
  <tableStyles count="1" defaultTableStyle="TableStyleMedium2" defaultPivotStyle="PivotStyleLight16">
    <tableStyle name="Style de tableau 1" pivot="0" count="0"/>
  </tableStyles>
  <colors>
    <mruColors>
      <color rgb="FF548235"/>
      <color rgb="FFFFA7A7"/>
      <color rgb="FFE54379"/>
      <color rgb="FFFF7171"/>
      <color rgb="FF8A0007"/>
      <color rgb="FFFF475D"/>
      <color rgb="FF860000"/>
      <color rgb="FFFF213B"/>
      <color rgb="FF9A0000"/>
      <color rgb="FFFF5B6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gif"/></Relationships>
</file>

<file path=xl/drawings/_rels/drawing4.xml.rels><?xml version="1.0" encoding="UTF-8" standalone="yes"?>
<Relationships xmlns="http://schemas.openxmlformats.org/package/2006/relationships"><Relationship Id="rId1" Type="http://schemas.openxmlformats.org/officeDocument/2006/relationships/image" Target="../media/image2.gif"/></Relationships>
</file>

<file path=xl/drawings/_rels/vmlDrawing3.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9525</xdr:colOff>
          <xdr:row>0</xdr:row>
          <xdr:rowOff>0</xdr:rowOff>
        </xdr:from>
        <xdr:to>
          <xdr:col>4</xdr:col>
          <xdr:colOff>666750</xdr:colOff>
          <xdr:row>0</xdr:row>
          <xdr:rowOff>276225</xdr:rowOff>
        </xdr:to>
        <xdr:sp macro="" textlink="">
          <xdr:nvSpPr>
            <xdr:cNvPr id="3080" name="Button 8" hidden="1">
              <a:extLst>
                <a:ext uri="{63B3BB69-23CF-44E3-9099-C40C66FF867C}">
                  <a14:compatExt spid="_x0000_s308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9525</xdr:colOff>
          <xdr:row>511</xdr:row>
          <xdr:rowOff>9525</xdr:rowOff>
        </xdr:from>
        <xdr:to>
          <xdr:col>6</xdr:col>
          <xdr:colOff>457200</xdr:colOff>
          <xdr:row>512</xdr:row>
          <xdr:rowOff>180975</xdr:rowOff>
        </xdr:to>
        <xdr:sp macro="" textlink="">
          <xdr:nvSpPr>
            <xdr:cNvPr id="3081" name="Button 9" hidden="1">
              <a:extLst>
                <a:ext uri="{63B3BB69-23CF-44E3-9099-C40C66FF867C}">
                  <a14:compatExt spid="_x0000_s30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Reset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9525</xdr:colOff>
          <xdr:row>511</xdr:row>
          <xdr:rowOff>0</xdr:rowOff>
        </xdr:from>
        <xdr:to>
          <xdr:col>2</xdr:col>
          <xdr:colOff>1381125</xdr:colOff>
          <xdr:row>512</xdr:row>
          <xdr:rowOff>171450</xdr:rowOff>
        </xdr:to>
        <xdr:sp macro="" textlink="">
          <xdr:nvSpPr>
            <xdr:cNvPr id="3085" name="Button 13" hidden="1">
              <a:extLst>
                <a:ext uri="{63B3BB69-23CF-44E3-9099-C40C66FF867C}">
                  <a14:compatExt spid="_x0000_s30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un VIN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9525</xdr:colOff>
          <xdr:row>0</xdr:row>
          <xdr:rowOff>19050</xdr:rowOff>
        </xdr:from>
        <xdr:to>
          <xdr:col>3</xdr:col>
          <xdr:colOff>600075</xdr:colOff>
          <xdr:row>0</xdr:row>
          <xdr:rowOff>276225</xdr:rowOff>
        </xdr:to>
        <xdr:sp macro="" textlink="">
          <xdr:nvSpPr>
            <xdr:cNvPr id="3088" name="Button 16" hidden="1">
              <a:extLst>
                <a:ext uri="{63B3BB69-23CF-44E3-9099-C40C66FF867C}">
                  <a14:compatExt spid="_x0000_s308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En bas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1685925</xdr:colOff>
          <xdr:row>0</xdr:row>
          <xdr:rowOff>9525</xdr:rowOff>
        </xdr:from>
        <xdr:to>
          <xdr:col>4</xdr:col>
          <xdr:colOff>2667000</xdr:colOff>
          <xdr:row>0</xdr:row>
          <xdr:rowOff>266700</xdr:rowOff>
        </xdr:to>
        <xdr:sp macro="" textlink="">
          <xdr:nvSpPr>
            <xdr:cNvPr id="3101" name="Button 29" hidden="1">
              <a:extLst>
                <a:ext uri="{63B3BB69-23CF-44E3-9099-C40C66FF867C}">
                  <a14:compatExt spid="_x0000_s310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Blanc à boire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9525</xdr:colOff>
          <xdr:row>0</xdr:row>
          <xdr:rowOff>28575</xdr:rowOff>
        </xdr:from>
        <xdr:to>
          <xdr:col>8</xdr:col>
          <xdr:colOff>981075</xdr:colOff>
          <xdr:row>0</xdr:row>
          <xdr:rowOff>285750</xdr:rowOff>
        </xdr:to>
        <xdr:sp macro="" textlink="">
          <xdr:nvSpPr>
            <xdr:cNvPr id="3102" name="Button 30" hidden="1">
              <a:extLst>
                <a:ext uri="{63B3BB69-23CF-44E3-9099-C40C66FF867C}">
                  <a14:compatExt spid="_x0000_s3102"/>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Rouge à boire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34</xdr:col>
          <xdr:colOff>533400</xdr:colOff>
          <xdr:row>0</xdr:row>
          <xdr:rowOff>57150</xdr:rowOff>
        </xdr:from>
        <xdr:to>
          <xdr:col>37</xdr:col>
          <xdr:colOff>219075</xdr:colOff>
          <xdr:row>33</xdr:row>
          <xdr:rowOff>95250</xdr:rowOff>
        </xdr:to>
        <xdr:sp macro="" textlink="">
          <xdr:nvSpPr>
            <xdr:cNvPr id="1081" name="Image1" hidden="1">
              <a:extLst>
                <a:ext uri="{63B3BB69-23CF-44E3-9099-C40C66FF867C}">
                  <a14:compatExt spid="_x0000_s1081"/>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xdr:col>
          <xdr:colOff>257175</xdr:colOff>
          <xdr:row>36</xdr:row>
          <xdr:rowOff>9525</xdr:rowOff>
        </xdr:from>
        <xdr:to>
          <xdr:col>6</xdr:col>
          <xdr:colOff>0</xdr:colOff>
          <xdr:row>38</xdr:row>
          <xdr:rowOff>0</xdr:rowOff>
        </xdr:to>
        <xdr:sp macro="" textlink="">
          <xdr:nvSpPr>
            <xdr:cNvPr id="1083" name="Button 59" hidden="1">
              <a:extLst>
                <a:ext uri="{63B3BB69-23CF-44E3-9099-C40C66FF867C}">
                  <a14:compatExt spid="_x0000_s108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VERIFICATION</a:t>
              </a:r>
            </a:p>
          </xdr:txBody>
        </xdr:sp>
        <xdr:clientData fPrintsWithSheet="0"/>
      </xdr:twoCellAnchor>
    </mc:Choice>
    <mc:Fallback/>
  </mc:AlternateContent>
  <xdr:twoCellAnchor>
    <xdr:from>
      <xdr:col>18</xdr:col>
      <xdr:colOff>38100</xdr:colOff>
      <xdr:row>12</xdr:row>
      <xdr:rowOff>19050</xdr:rowOff>
    </xdr:from>
    <xdr:to>
      <xdr:col>18</xdr:col>
      <xdr:colOff>219075</xdr:colOff>
      <xdr:row>12</xdr:row>
      <xdr:rowOff>175063</xdr:rowOff>
    </xdr:to>
    <xdr:sp macro="" textlink="">
      <xdr:nvSpPr>
        <xdr:cNvPr id="2" name="Hexagone 1">
          <a:extLst>
            <a:ext uri="{FF2B5EF4-FFF2-40B4-BE49-F238E27FC236}">
              <a16:creationId xmlns:a16="http://schemas.microsoft.com/office/drawing/2014/main" id="{00000000-0008-0000-0200-000002000000}"/>
            </a:ext>
          </a:extLst>
        </xdr:cNvPr>
        <xdr:cNvSpPr/>
      </xdr:nvSpPr>
      <xdr:spPr>
        <a:xfrm>
          <a:off x="4762500" y="2466975"/>
          <a:ext cx="180975" cy="156013"/>
        </a:xfrm>
        <a:prstGeom prst="hexagon">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14</xdr:col>
      <xdr:colOff>38100</xdr:colOff>
      <xdr:row>3</xdr:row>
      <xdr:rowOff>19050</xdr:rowOff>
    </xdr:from>
    <xdr:to>
      <xdr:col>14</xdr:col>
      <xdr:colOff>219075</xdr:colOff>
      <xdr:row>3</xdr:row>
      <xdr:rowOff>175063</xdr:rowOff>
    </xdr:to>
    <xdr:sp macro="" textlink="">
      <xdr:nvSpPr>
        <xdr:cNvPr id="5" name="Hexagone 4">
          <a:extLst>
            <a:ext uri="{FF2B5EF4-FFF2-40B4-BE49-F238E27FC236}">
              <a16:creationId xmlns:a16="http://schemas.microsoft.com/office/drawing/2014/main" id="{00000000-0008-0000-0200-000005000000}"/>
            </a:ext>
          </a:extLst>
        </xdr:cNvPr>
        <xdr:cNvSpPr/>
      </xdr:nvSpPr>
      <xdr:spPr>
        <a:xfrm>
          <a:off x="3676650" y="723900"/>
          <a:ext cx="180975" cy="156013"/>
        </a:xfrm>
        <a:prstGeom prst="hexagon">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38100</xdr:colOff>
      <xdr:row>3</xdr:row>
      <xdr:rowOff>19050</xdr:rowOff>
    </xdr:from>
    <xdr:to>
      <xdr:col>15</xdr:col>
      <xdr:colOff>219075</xdr:colOff>
      <xdr:row>3</xdr:row>
      <xdr:rowOff>175063</xdr:rowOff>
    </xdr:to>
    <xdr:sp macro="" textlink="">
      <xdr:nvSpPr>
        <xdr:cNvPr id="6" name="Hexagone 5">
          <a:extLst>
            <a:ext uri="{FF2B5EF4-FFF2-40B4-BE49-F238E27FC236}">
              <a16:creationId xmlns:a16="http://schemas.microsoft.com/office/drawing/2014/main" id="{00000000-0008-0000-0200-000006000000}"/>
            </a:ext>
          </a:extLst>
        </xdr:cNvPr>
        <xdr:cNvSpPr/>
      </xdr:nvSpPr>
      <xdr:spPr>
        <a:xfrm>
          <a:off x="3943350" y="723900"/>
          <a:ext cx="180975" cy="156013"/>
        </a:xfrm>
        <a:prstGeom prst="hexagon">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fr-FR"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0</xdr:colOff>
      <xdr:row>63</xdr:row>
      <xdr:rowOff>0</xdr:rowOff>
    </xdr:from>
    <xdr:to>
      <xdr:col>4</xdr:col>
      <xdr:colOff>99060</xdr:colOff>
      <xdr:row>63</xdr:row>
      <xdr:rowOff>99060</xdr:rowOff>
    </xdr:to>
    <xdr:pic>
      <xdr:nvPicPr>
        <xdr:cNvPr id="2" name="Image 1" descr="Cépage célèbre !">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14014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77</xdr:row>
      <xdr:rowOff>0</xdr:rowOff>
    </xdr:from>
    <xdr:to>
      <xdr:col>4</xdr:col>
      <xdr:colOff>99060</xdr:colOff>
      <xdr:row>77</xdr:row>
      <xdr:rowOff>99060</xdr:rowOff>
    </xdr:to>
    <xdr:pic>
      <xdr:nvPicPr>
        <xdr:cNvPr id="3" name="Image 2" descr="Cépage célèbre !">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39350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78</xdr:row>
      <xdr:rowOff>0</xdr:rowOff>
    </xdr:from>
    <xdr:to>
      <xdr:col>4</xdr:col>
      <xdr:colOff>99060</xdr:colOff>
      <xdr:row>78</xdr:row>
      <xdr:rowOff>99060</xdr:rowOff>
    </xdr:to>
    <xdr:pic>
      <xdr:nvPicPr>
        <xdr:cNvPr id="4" name="Image 3" descr="Cépage célèbre !">
          <a:extLst>
            <a:ext uri="{FF2B5EF4-FFF2-40B4-BE49-F238E27FC236}">
              <a16:creationId xmlns:a16="http://schemas.microsoft.com/office/drawing/2014/main" id="{00000000-0008-0000-04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41160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93</xdr:row>
      <xdr:rowOff>0</xdr:rowOff>
    </xdr:from>
    <xdr:to>
      <xdr:col>4</xdr:col>
      <xdr:colOff>99060</xdr:colOff>
      <xdr:row>93</xdr:row>
      <xdr:rowOff>99060</xdr:rowOff>
    </xdr:to>
    <xdr:pic>
      <xdr:nvPicPr>
        <xdr:cNvPr id="5" name="Image 4" descr="Cépage célèbre !">
          <a:extLst>
            <a:ext uri="{FF2B5EF4-FFF2-40B4-BE49-F238E27FC236}">
              <a16:creationId xmlns:a16="http://schemas.microsoft.com/office/drawing/2014/main" id="{00000000-0008-0000-04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68306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101</xdr:row>
      <xdr:rowOff>0</xdr:rowOff>
    </xdr:from>
    <xdr:to>
      <xdr:col>4</xdr:col>
      <xdr:colOff>99060</xdr:colOff>
      <xdr:row>101</xdr:row>
      <xdr:rowOff>99060</xdr:rowOff>
    </xdr:to>
    <xdr:pic>
      <xdr:nvPicPr>
        <xdr:cNvPr id="6" name="Image 5" descr="Cépage célèbre !">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82784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118</xdr:row>
      <xdr:rowOff>0</xdr:rowOff>
    </xdr:from>
    <xdr:to>
      <xdr:col>4</xdr:col>
      <xdr:colOff>99060</xdr:colOff>
      <xdr:row>118</xdr:row>
      <xdr:rowOff>99060</xdr:rowOff>
    </xdr:to>
    <xdr:pic>
      <xdr:nvPicPr>
        <xdr:cNvPr id="7" name="Image 6" descr="Cépage célèbre !">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13550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119</xdr:row>
      <xdr:rowOff>0</xdr:rowOff>
    </xdr:from>
    <xdr:to>
      <xdr:col>4</xdr:col>
      <xdr:colOff>99060</xdr:colOff>
      <xdr:row>119</xdr:row>
      <xdr:rowOff>99060</xdr:rowOff>
    </xdr:to>
    <xdr:pic>
      <xdr:nvPicPr>
        <xdr:cNvPr id="8" name="Image 7" descr="Cépage célèbre !">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15360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131</xdr:row>
      <xdr:rowOff>0</xdr:rowOff>
    </xdr:from>
    <xdr:to>
      <xdr:col>4</xdr:col>
      <xdr:colOff>99060</xdr:colOff>
      <xdr:row>131</xdr:row>
      <xdr:rowOff>99060</xdr:rowOff>
    </xdr:to>
    <xdr:pic>
      <xdr:nvPicPr>
        <xdr:cNvPr id="9" name="Image 8" descr="Cépage célèbre !">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37077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145</xdr:row>
      <xdr:rowOff>0</xdr:rowOff>
    </xdr:from>
    <xdr:to>
      <xdr:col>4</xdr:col>
      <xdr:colOff>99060</xdr:colOff>
      <xdr:row>145</xdr:row>
      <xdr:rowOff>99060</xdr:rowOff>
    </xdr:to>
    <xdr:pic>
      <xdr:nvPicPr>
        <xdr:cNvPr id="10" name="Image 9" descr="Cépage célèbre !">
          <a:extLst>
            <a:ext uri="{FF2B5EF4-FFF2-40B4-BE49-F238E27FC236}">
              <a16:creationId xmlns:a16="http://schemas.microsoft.com/office/drawing/2014/main" id="{00000000-0008-0000-04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62413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154</xdr:row>
      <xdr:rowOff>0</xdr:rowOff>
    </xdr:from>
    <xdr:to>
      <xdr:col>4</xdr:col>
      <xdr:colOff>99060</xdr:colOff>
      <xdr:row>154</xdr:row>
      <xdr:rowOff>99060</xdr:rowOff>
    </xdr:to>
    <xdr:pic>
      <xdr:nvPicPr>
        <xdr:cNvPr id="11" name="Image 10" descr="Cépage célèbre !">
          <a:extLst>
            <a:ext uri="{FF2B5EF4-FFF2-40B4-BE49-F238E27FC236}">
              <a16:creationId xmlns:a16="http://schemas.microsoft.com/office/drawing/2014/main" id="{00000000-0008-0000-04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78701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178</xdr:row>
      <xdr:rowOff>0</xdr:rowOff>
    </xdr:from>
    <xdr:to>
      <xdr:col>4</xdr:col>
      <xdr:colOff>99060</xdr:colOff>
      <xdr:row>178</xdr:row>
      <xdr:rowOff>99060</xdr:rowOff>
    </xdr:to>
    <xdr:pic>
      <xdr:nvPicPr>
        <xdr:cNvPr id="12" name="Image 11" descr="Cépage célèbre !">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22135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180</xdr:row>
      <xdr:rowOff>0</xdr:rowOff>
    </xdr:from>
    <xdr:to>
      <xdr:col>4</xdr:col>
      <xdr:colOff>99060</xdr:colOff>
      <xdr:row>180</xdr:row>
      <xdr:rowOff>99060</xdr:rowOff>
    </xdr:to>
    <xdr:pic>
      <xdr:nvPicPr>
        <xdr:cNvPr id="13" name="Image 12" descr="Cépage célèbre !">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25755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181</xdr:row>
      <xdr:rowOff>0</xdr:rowOff>
    </xdr:from>
    <xdr:to>
      <xdr:col>4</xdr:col>
      <xdr:colOff>99060</xdr:colOff>
      <xdr:row>181</xdr:row>
      <xdr:rowOff>99060</xdr:rowOff>
    </xdr:to>
    <xdr:pic>
      <xdr:nvPicPr>
        <xdr:cNvPr id="14" name="Image 13" descr="Cépage célèbre !">
          <a:extLst>
            <a:ext uri="{FF2B5EF4-FFF2-40B4-BE49-F238E27FC236}">
              <a16:creationId xmlns:a16="http://schemas.microsoft.com/office/drawing/2014/main" id="{00000000-0008-0000-04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27564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197</xdr:row>
      <xdr:rowOff>0</xdr:rowOff>
    </xdr:from>
    <xdr:to>
      <xdr:col>4</xdr:col>
      <xdr:colOff>99060</xdr:colOff>
      <xdr:row>197</xdr:row>
      <xdr:rowOff>99060</xdr:rowOff>
    </xdr:to>
    <xdr:pic>
      <xdr:nvPicPr>
        <xdr:cNvPr id="15" name="Image 14" descr="Cépage célèbre !">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56520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210</xdr:row>
      <xdr:rowOff>0</xdr:rowOff>
    </xdr:from>
    <xdr:to>
      <xdr:col>4</xdr:col>
      <xdr:colOff>99060</xdr:colOff>
      <xdr:row>210</xdr:row>
      <xdr:rowOff>99060</xdr:rowOff>
    </xdr:to>
    <xdr:pic>
      <xdr:nvPicPr>
        <xdr:cNvPr id="16" name="Image 15" descr="Cépage célèbre !">
          <a:extLst>
            <a:ext uri="{FF2B5EF4-FFF2-40B4-BE49-F238E27FC236}">
              <a16:creationId xmlns:a16="http://schemas.microsoft.com/office/drawing/2014/main" id="{00000000-0008-0000-04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80047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220</xdr:row>
      <xdr:rowOff>0</xdr:rowOff>
    </xdr:from>
    <xdr:to>
      <xdr:col>4</xdr:col>
      <xdr:colOff>99060</xdr:colOff>
      <xdr:row>220</xdr:row>
      <xdr:rowOff>99060</xdr:rowOff>
    </xdr:to>
    <xdr:pic>
      <xdr:nvPicPr>
        <xdr:cNvPr id="17" name="Image 16" descr="Cépage célèbre !">
          <a:extLst>
            <a:ext uri="{FF2B5EF4-FFF2-40B4-BE49-F238E27FC236}">
              <a16:creationId xmlns:a16="http://schemas.microsoft.com/office/drawing/2014/main" id="{00000000-0008-0000-04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98145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232</xdr:row>
      <xdr:rowOff>0</xdr:rowOff>
    </xdr:from>
    <xdr:to>
      <xdr:col>4</xdr:col>
      <xdr:colOff>99060</xdr:colOff>
      <xdr:row>232</xdr:row>
      <xdr:rowOff>99060</xdr:rowOff>
    </xdr:to>
    <xdr:pic>
      <xdr:nvPicPr>
        <xdr:cNvPr id="18" name="Image 17" descr="Cépage célèbre !">
          <a:extLst>
            <a:ext uri="{FF2B5EF4-FFF2-40B4-BE49-F238E27FC236}">
              <a16:creationId xmlns:a16="http://schemas.microsoft.com/office/drawing/2014/main" id="{00000000-0008-0000-04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19862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242</xdr:row>
      <xdr:rowOff>0</xdr:rowOff>
    </xdr:from>
    <xdr:to>
      <xdr:col>4</xdr:col>
      <xdr:colOff>99060</xdr:colOff>
      <xdr:row>242</xdr:row>
      <xdr:rowOff>99060</xdr:rowOff>
    </xdr:to>
    <xdr:pic>
      <xdr:nvPicPr>
        <xdr:cNvPr id="19" name="Image 18" descr="Cépage célèbre !">
          <a:extLst>
            <a:ext uri="{FF2B5EF4-FFF2-40B4-BE49-F238E27FC236}">
              <a16:creationId xmlns:a16="http://schemas.microsoft.com/office/drawing/2014/main" id="{00000000-0008-0000-04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37959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247</xdr:row>
      <xdr:rowOff>0</xdr:rowOff>
    </xdr:from>
    <xdr:to>
      <xdr:col>4</xdr:col>
      <xdr:colOff>99060</xdr:colOff>
      <xdr:row>247</xdr:row>
      <xdr:rowOff>99060</xdr:rowOff>
    </xdr:to>
    <xdr:pic>
      <xdr:nvPicPr>
        <xdr:cNvPr id="20" name="Image 19" descr="Cépage célèbre !">
          <a:extLst>
            <a:ext uri="{FF2B5EF4-FFF2-40B4-BE49-F238E27FC236}">
              <a16:creationId xmlns:a16="http://schemas.microsoft.com/office/drawing/2014/main" id="{00000000-0008-0000-04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47008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252</xdr:row>
      <xdr:rowOff>0</xdr:rowOff>
    </xdr:from>
    <xdr:to>
      <xdr:col>4</xdr:col>
      <xdr:colOff>99060</xdr:colOff>
      <xdr:row>252</xdr:row>
      <xdr:rowOff>99060</xdr:rowOff>
    </xdr:to>
    <xdr:pic>
      <xdr:nvPicPr>
        <xdr:cNvPr id="21" name="Image 20" descr="Cépage célèbre !">
          <a:extLst>
            <a:ext uri="{FF2B5EF4-FFF2-40B4-BE49-F238E27FC236}">
              <a16:creationId xmlns:a16="http://schemas.microsoft.com/office/drawing/2014/main" id="{00000000-0008-0000-04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56057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255</xdr:row>
      <xdr:rowOff>0</xdr:rowOff>
    </xdr:from>
    <xdr:to>
      <xdr:col>4</xdr:col>
      <xdr:colOff>99060</xdr:colOff>
      <xdr:row>255</xdr:row>
      <xdr:rowOff>99060</xdr:rowOff>
    </xdr:to>
    <xdr:pic>
      <xdr:nvPicPr>
        <xdr:cNvPr id="22" name="Image 21" descr="Cépage célèbre !">
          <a:extLst>
            <a:ext uri="{FF2B5EF4-FFF2-40B4-BE49-F238E27FC236}">
              <a16:creationId xmlns:a16="http://schemas.microsoft.com/office/drawing/2014/main" id="{00000000-0008-0000-04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61486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258</xdr:row>
      <xdr:rowOff>0</xdr:rowOff>
    </xdr:from>
    <xdr:to>
      <xdr:col>4</xdr:col>
      <xdr:colOff>99060</xdr:colOff>
      <xdr:row>258</xdr:row>
      <xdr:rowOff>99060</xdr:rowOff>
    </xdr:to>
    <xdr:pic>
      <xdr:nvPicPr>
        <xdr:cNvPr id="23" name="Image 22" descr="Cépage célèbre !">
          <a:extLst>
            <a:ext uri="{FF2B5EF4-FFF2-40B4-BE49-F238E27FC236}">
              <a16:creationId xmlns:a16="http://schemas.microsoft.com/office/drawing/2014/main" id="{00000000-0008-0000-04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66915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261</xdr:row>
      <xdr:rowOff>0</xdr:rowOff>
    </xdr:from>
    <xdr:to>
      <xdr:col>4</xdr:col>
      <xdr:colOff>99060</xdr:colOff>
      <xdr:row>261</xdr:row>
      <xdr:rowOff>99060</xdr:rowOff>
    </xdr:to>
    <xdr:pic>
      <xdr:nvPicPr>
        <xdr:cNvPr id="24" name="Image 23" descr="Cépage célèbre !">
          <a:extLst>
            <a:ext uri="{FF2B5EF4-FFF2-40B4-BE49-F238E27FC236}">
              <a16:creationId xmlns:a16="http://schemas.microsoft.com/office/drawing/2014/main" id="{00000000-0008-0000-04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72344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267</xdr:row>
      <xdr:rowOff>0</xdr:rowOff>
    </xdr:from>
    <xdr:to>
      <xdr:col>4</xdr:col>
      <xdr:colOff>99060</xdr:colOff>
      <xdr:row>267</xdr:row>
      <xdr:rowOff>99060</xdr:rowOff>
    </xdr:to>
    <xdr:pic>
      <xdr:nvPicPr>
        <xdr:cNvPr id="25" name="Image 24" descr="Cépage célèbre !">
          <a:extLst>
            <a:ext uri="{FF2B5EF4-FFF2-40B4-BE49-F238E27FC236}">
              <a16:creationId xmlns:a16="http://schemas.microsoft.com/office/drawing/2014/main" id="{00000000-0008-0000-04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83203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59</xdr:row>
      <xdr:rowOff>0</xdr:rowOff>
    </xdr:from>
    <xdr:to>
      <xdr:col>4</xdr:col>
      <xdr:colOff>99060</xdr:colOff>
      <xdr:row>59</xdr:row>
      <xdr:rowOff>99060</xdr:rowOff>
    </xdr:to>
    <xdr:pic>
      <xdr:nvPicPr>
        <xdr:cNvPr id="26" name="Image 25" descr="Cépage célèbre !">
          <a:extLst>
            <a:ext uri="{FF2B5EF4-FFF2-40B4-BE49-F238E27FC236}">
              <a16:creationId xmlns:a16="http://schemas.microsoft.com/office/drawing/2014/main" id="{00000000-0008-0000-04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06775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61</xdr:row>
      <xdr:rowOff>0</xdr:rowOff>
    </xdr:from>
    <xdr:to>
      <xdr:col>4</xdr:col>
      <xdr:colOff>99060</xdr:colOff>
      <xdr:row>61</xdr:row>
      <xdr:rowOff>99060</xdr:rowOff>
    </xdr:to>
    <xdr:pic>
      <xdr:nvPicPr>
        <xdr:cNvPr id="27" name="Image 26" descr="Cépage célèbre !">
          <a:extLst>
            <a:ext uri="{FF2B5EF4-FFF2-40B4-BE49-F238E27FC236}">
              <a16:creationId xmlns:a16="http://schemas.microsoft.com/office/drawing/2014/main" id="{00000000-0008-0000-04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10394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65</xdr:row>
      <xdr:rowOff>0</xdr:rowOff>
    </xdr:from>
    <xdr:to>
      <xdr:col>4</xdr:col>
      <xdr:colOff>99060</xdr:colOff>
      <xdr:row>65</xdr:row>
      <xdr:rowOff>99060</xdr:rowOff>
    </xdr:to>
    <xdr:pic>
      <xdr:nvPicPr>
        <xdr:cNvPr id="28" name="Image 27" descr="Cépage célèbre !">
          <a:extLst>
            <a:ext uri="{FF2B5EF4-FFF2-40B4-BE49-F238E27FC236}">
              <a16:creationId xmlns:a16="http://schemas.microsoft.com/office/drawing/2014/main" id="{00000000-0008-0000-04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17633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66</xdr:row>
      <xdr:rowOff>0</xdr:rowOff>
    </xdr:from>
    <xdr:to>
      <xdr:col>4</xdr:col>
      <xdr:colOff>99060</xdr:colOff>
      <xdr:row>66</xdr:row>
      <xdr:rowOff>99060</xdr:rowOff>
    </xdr:to>
    <xdr:pic>
      <xdr:nvPicPr>
        <xdr:cNvPr id="29" name="Image 28" descr="Cépage célèbre !">
          <a:extLst>
            <a:ext uri="{FF2B5EF4-FFF2-40B4-BE49-F238E27FC236}">
              <a16:creationId xmlns:a16="http://schemas.microsoft.com/office/drawing/2014/main" id="{00000000-0008-0000-04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19443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75</xdr:row>
      <xdr:rowOff>0</xdr:rowOff>
    </xdr:from>
    <xdr:to>
      <xdr:col>4</xdr:col>
      <xdr:colOff>99060</xdr:colOff>
      <xdr:row>75</xdr:row>
      <xdr:rowOff>99060</xdr:rowOff>
    </xdr:to>
    <xdr:pic>
      <xdr:nvPicPr>
        <xdr:cNvPr id="30" name="Image 29" descr="Cépage célèbre !">
          <a:extLst>
            <a:ext uri="{FF2B5EF4-FFF2-40B4-BE49-F238E27FC236}">
              <a16:creationId xmlns:a16="http://schemas.microsoft.com/office/drawing/2014/main" id="{00000000-0008-0000-04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35731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102</xdr:row>
      <xdr:rowOff>0</xdr:rowOff>
    </xdr:from>
    <xdr:to>
      <xdr:col>4</xdr:col>
      <xdr:colOff>99060</xdr:colOff>
      <xdr:row>102</xdr:row>
      <xdr:rowOff>99060</xdr:rowOff>
    </xdr:to>
    <xdr:pic>
      <xdr:nvPicPr>
        <xdr:cNvPr id="31" name="Image 30" descr="Cépage célèbre !">
          <a:extLst>
            <a:ext uri="{FF2B5EF4-FFF2-40B4-BE49-F238E27FC236}">
              <a16:creationId xmlns:a16="http://schemas.microsoft.com/office/drawing/2014/main" id="{00000000-0008-0000-04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84594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107</xdr:row>
      <xdr:rowOff>0</xdr:rowOff>
    </xdr:from>
    <xdr:to>
      <xdr:col>4</xdr:col>
      <xdr:colOff>99060</xdr:colOff>
      <xdr:row>107</xdr:row>
      <xdr:rowOff>99060</xdr:rowOff>
    </xdr:to>
    <xdr:pic>
      <xdr:nvPicPr>
        <xdr:cNvPr id="32" name="Image 31" descr="Cépage célèbre !">
          <a:extLst>
            <a:ext uri="{FF2B5EF4-FFF2-40B4-BE49-F238E27FC236}">
              <a16:creationId xmlns:a16="http://schemas.microsoft.com/office/drawing/2014/main" id="{00000000-0008-0000-04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193643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113</xdr:row>
      <xdr:rowOff>0</xdr:rowOff>
    </xdr:from>
    <xdr:to>
      <xdr:col>4</xdr:col>
      <xdr:colOff>99060</xdr:colOff>
      <xdr:row>113</xdr:row>
      <xdr:rowOff>99060</xdr:rowOff>
    </xdr:to>
    <xdr:pic>
      <xdr:nvPicPr>
        <xdr:cNvPr id="33" name="Image 32" descr="Cépage célèbre !">
          <a:extLst>
            <a:ext uri="{FF2B5EF4-FFF2-40B4-BE49-F238E27FC236}">
              <a16:creationId xmlns:a16="http://schemas.microsoft.com/office/drawing/2014/main" id="{00000000-0008-0000-04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04501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114</xdr:row>
      <xdr:rowOff>0</xdr:rowOff>
    </xdr:from>
    <xdr:to>
      <xdr:col>4</xdr:col>
      <xdr:colOff>99060</xdr:colOff>
      <xdr:row>114</xdr:row>
      <xdr:rowOff>99060</xdr:rowOff>
    </xdr:to>
    <xdr:pic>
      <xdr:nvPicPr>
        <xdr:cNvPr id="34" name="Image 33" descr="Cépage célèbre !">
          <a:extLst>
            <a:ext uri="{FF2B5EF4-FFF2-40B4-BE49-F238E27FC236}">
              <a16:creationId xmlns:a16="http://schemas.microsoft.com/office/drawing/2014/main" id="{00000000-0008-0000-04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06311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115</xdr:row>
      <xdr:rowOff>0</xdr:rowOff>
    </xdr:from>
    <xdr:to>
      <xdr:col>4</xdr:col>
      <xdr:colOff>99060</xdr:colOff>
      <xdr:row>115</xdr:row>
      <xdr:rowOff>99060</xdr:rowOff>
    </xdr:to>
    <xdr:pic>
      <xdr:nvPicPr>
        <xdr:cNvPr id="35" name="Image 34" descr="Cépage célèbre !">
          <a:extLst>
            <a:ext uri="{FF2B5EF4-FFF2-40B4-BE49-F238E27FC236}">
              <a16:creationId xmlns:a16="http://schemas.microsoft.com/office/drawing/2014/main" id="{00000000-0008-0000-04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08121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140</xdr:row>
      <xdr:rowOff>0</xdr:rowOff>
    </xdr:from>
    <xdr:to>
      <xdr:col>4</xdr:col>
      <xdr:colOff>99060</xdr:colOff>
      <xdr:row>140</xdr:row>
      <xdr:rowOff>99060</xdr:rowOff>
    </xdr:to>
    <xdr:pic>
      <xdr:nvPicPr>
        <xdr:cNvPr id="36" name="Image 35" descr="Cépage célèbre !">
          <a:extLst>
            <a:ext uri="{FF2B5EF4-FFF2-40B4-BE49-F238E27FC236}">
              <a16:creationId xmlns:a16="http://schemas.microsoft.com/office/drawing/2014/main" id="{00000000-0008-0000-04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53365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147</xdr:row>
      <xdr:rowOff>0</xdr:rowOff>
    </xdr:from>
    <xdr:to>
      <xdr:col>4</xdr:col>
      <xdr:colOff>99060</xdr:colOff>
      <xdr:row>147</xdr:row>
      <xdr:rowOff>99060</xdr:rowOff>
    </xdr:to>
    <xdr:pic>
      <xdr:nvPicPr>
        <xdr:cNvPr id="37" name="Image 36" descr="Cépage célèbre !">
          <a:extLst>
            <a:ext uri="{FF2B5EF4-FFF2-40B4-BE49-F238E27FC236}">
              <a16:creationId xmlns:a16="http://schemas.microsoft.com/office/drawing/2014/main" id="{00000000-0008-0000-04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66033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149</xdr:row>
      <xdr:rowOff>0</xdr:rowOff>
    </xdr:from>
    <xdr:to>
      <xdr:col>4</xdr:col>
      <xdr:colOff>99060</xdr:colOff>
      <xdr:row>149</xdr:row>
      <xdr:rowOff>99060</xdr:rowOff>
    </xdr:to>
    <xdr:pic>
      <xdr:nvPicPr>
        <xdr:cNvPr id="38" name="Image 37" descr="Cépage célèbre !">
          <a:extLst>
            <a:ext uri="{FF2B5EF4-FFF2-40B4-BE49-F238E27FC236}">
              <a16:creationId xmlns:a16="http://schemas.microsoft.com/office/drawing/2014/main" id="{00000000-0008-0000-04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269652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166</xdr:row>
      <xdr:rowOff>0</xdr:rowOff>
    </xdr:from>
    <xdr:to>
      <xdr:col>4</xdr:col>
      <xdr:colOff>99060</xdr:colOff>
      <xdr:row>166</xdr:row>
      <xdr:rowOff>99060</xdr:rowOff>
    </xdr:to>
    <xdr:pic>
      <xdr:nvPicPr>
        <xdr:cNvPr id="39" name="Image 38" descr="Cépage célèbre !">
          <a:extLst>
            <a:ext uri="{FF2B5EF4-FFF2-40B4-BE49-F238E27FC236}">
              <a16:creationId xmlns:a16="http://schemas.microsoft.com/office/drawing/2014/main" id="{00000000-0008-0000-04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00418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174</xdr:row>
      <xdr:rowOff>0</xdr:rowOff>
    </xdr:from>
    <xdr:to>
      <xdr:col>4</xdr:col>
      <xdr:colOff>99060</xdr:colOff>
      <xdr:row>174</xdr:row>
      <xdr:rowOff>99060</xdr:rowOff>
    </xdr:to>
    <xdr:pic>
      <xdr:nvPicPr>
        <xdr:cNvPr id="40" name="Image 39" descr="Cépage célèbre !">
          <a:extLst>
            <a:ext uri="{FF2B5EF4-FFF2-40B4-BE49-F238E27FC236}">
              <a16:creationId xmlns:a16="http://schemas.microsoft.com/office/drawing/2014/main" id="{00000000-0008-0000-04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14896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188</xdr:row>
      <xdr:rowOff>0</xdr:rowOff>
    </xdr:from>
    <xdr:to>
      <xdr:col>4</xdr:col>
      <xdr:colOff>99060</xdr:colOff>
      <xdr:row>188</xdr:row>
      <xdr:rowOff>99060</xdr:rowOff>
    </xdr:to>
    <xdr:pic>
      <xdr:nvPicPr>
        <xdr:cNvPr id="41" name="Image 40" descr="Cépage célèbre !">
          <a:extLst>
            <a:ext uri="{FF2B5EF4-FFF2-40B4-BE49-F238E27FC236}">
              <a16:creationId xmlns:a16="http://schemas.microsoft.com/office/drawing/2014/main" id="{00000000-0008-0000-04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40233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195</xdr:row>
      <xdr:rowOff>0</xdr:rowOff>
    </xdr:from>
    <xdr:to>
      <xdr:col>4</xdr:col>
      <xdr:colOff>99060</xdr:colOff>
      <xdr:row>195</xdr:row>
      <xdr:rowOff>99060</xdr:rowOff>
    </xdr:to>
    <xdr:pic>
      <xdr:nvPicPr>
        <xdr:cNvPr id="42" name="Image 41" descr="Cépage célèbre !">
          <a:extLst>
            <a:ext uri="{FF2B5EF4-FFF2-40B4-BE49-F238E27FC236}">
              <a16:creationId xmlns:a16="http://schemas.microsoft.com/office/drawing/2014/main" id="{00000000-0008-0000-04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52901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212</xdr:row>
      <xdr:rowOff>0</xdr:rowOff>
    </xdr:from>
    <xdr:to>
      <xdr:col>4</xdr:col>
      <xdr:colOff>99060</xdr:colOff>
      <xdr:row>212</xdr:row>
      <xdr:rowOff>99060</xdr:rowOff>
    </xdr:to>
    <xdr:pic>
      <xdr:nvPicPr>
        <xdr:cNvPr id="43" name="Image 42" descr="Cépage célèbre !">
          <a:extLst>
            <a:ext uri="{FF2B5EF4-FFF2-40B4-BE49-F238E27FC236}">
              <a16:creationId xmlns:a16="http://schemas.microsoft.com/office/drawing/2014/main" id="{00000000-0008-0000-04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83667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220</xdr:row>
      <xdr:rowOff>0</xdr:rowOff>
    </xdr:from>
    <xdr:to>
      <xdr:col>4</xdr:col>
      <xdr:colOff>99060</xdr:colOff>
      <xdr:row>220</xdr:row>
      <xdr:rowOff>99060</xdr:rowOff>
    </xdr:to>
    <xdr:pic>
      <xdr:nvPicPr>
        <xdr:cNvPr id="44" name="Image 43" descr="Cépage célèbre !">
          <a:extLst>
            <a:ext uri="{FF2B5EF4-FFF2-40B4-BE49-F238E27FC236}">
              <a16:creationId xmlns:a16="http://schemas.microsoft.com/office/drawing/2014/main" id="{00000000-0008-0000-04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398145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227</xdr:row>
      <xdr:rowOff>0</xdr:rowOff>
    </xdr:from>
    <xdr:to>
      <xdr:col>4</xdr:col>
      <xdr:colOff>99060</xdr:colOff>
      <xdr:row>227</xdr:row>
      <xdr:rowOff>99060</xdr:rowOff>
    </xdr:to>
    <xdr:pic>
      <xdr:nvPicPr>
        <xdr:cNvPr id="45" name="Image 44" descr="Cépage célèbre !">
          <a:extLst>
            <a:ext uri="{FF2B5EF4-FFF2-40B4-BE49-F238E27FC236}">
              <a16:creationId xmlns:a16="http://schemas.microsoft.com/office/drawing/2014/main" id="{00000000-0008-0000-04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10813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236</xdr:row>
      <xdr:rowOff>0</xdr:rowOff>
    </xdr:from>
    <xdr:to>
      <xdr:col>4</xdr:col>
      <xdr:colOff>99060</xdr:colOff>
      <xdr:row>236</xdr:row>
      <xdr:rowOff>99060</xdr:rowOff>
    </xdr:to>
    <xdr:pic>
      <xdr:nvPicPr>
        <xdr:cNvPr id="46" name="Image 45" descr="Cépage célèbre !">
          <a:extLst>
            <a:ext uri="{FF2B5EF4-FFF2-40B4-BE49-F238E27FC236}">
              <a16:creationId xmlns:a16="http://schemas.microsoft.com/office/drawing/2014/main" id="{00000000-0008-0000-04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27101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240</xdr:row>
      <xdr:rowOff>0</xdr:rowOff>
    </xdr:from>
    <xdr:to>
      <xdr:col>4</xdr:col>
      <xdr:colOff>99060</xdr:colOff>
      <xdr:row>240</xdr:row>
      <xdr:rowOff>99060</xdr:rowOff>
    </xdr:to>
    <xdr:pic>
      <xdr:nvPicPr>
        <xdr:cNvPr id="47" name="Image 46" descr="Cépage célèbre !">
          <a:extLst>
            <a:ext uri="{FF2B5EF4-FFF2-40B4-BE49-F238E27FC236}">
              <a16:creationId xmlns:a16="http://schemas.microsoft.com/office/drawing/2014/main" id="{00000000-0008-0000-04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34340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241</xdr:row>
      <xdr:rowOff>0</xdr:rowOff>
    </xdr:from>
    <xdr:to>
      <xdr:col>4</xdr:col>
      <xdr:colOff>99060</xdr:colOff>
      <xdr:row>241</xdr:row>
      <xdr:rowOff>99060</xdr:rowOff>
    </xdr:to>
    <xdr:pic>
      <xdr:nvPicPr>
        <xdr:cNvPr id="48" name="Image 47" descr="Cépage célèbre !">
          <a:extLst>
            <a:ext uri="{FF2B5EF4-FFF2-40B4-BE49-F238E27FC236}">
              <a16:creationId xmlns:a16="http://schemas.microsoft.com/office/drawing/2014/main" id="{00000000-0008-0000-04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36149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242</xdr:row>
      <xdr:rowOff>0</xdr:rowOff>
    </xdr:from>
    <xdr:to>
      <xdr:col>4</xdr:col>
      <xdr:colOff>99060</xdr:colOff>
      <xdr:row>242</xdr:row>
      <xdr:rowOff>99060</xdr:rowOff>
    </xdr:to>
    <xdr:pic>
      <xdr:nvPicPr>
        <xdr:cNvPr id="49" name="Image 48" descr="Cépage célèbre !">
          <a:extLst>
            <a:ext uri="{FF2B5EF4-FFF2-40B4-BE49-F238E27FC236}">
              <a16:creationId xmlns:a16="http://schemas.microsoft.com/office/drawing/2014/main" id="{00000000-0008-0000-04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37959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253</xdr:row>
      <xdr:rowOff>0</xdr:rowOff>
    </xdr:from>
    <xdr:to>
      <xdr:col>4</xdr:col>
      <xdr:colOff>99060</xdr:colOff>
      <xdr:row>253</xdr:row>
      <xdr:rowOff>99060</xdr:rowOff>
    </xdr:to>
    <xdr:pic>
      <xdr:nvPicPr>
        <xdr:cNvPr id="50" name="Image 49" descr="Cépage célèbre !">
          <a:extLst>
            <a:ext uri="{FF2B5EF4-FFF2-40B4-BE49-F238E27FC236}">
              <a16:creationId xmlns:a16="http://schemas.microsoft.com/office/drawing/2014/main" id="{00000000-0008-0000-04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57866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263</xdr:row>
      <xdr:rowOff>0</xdr:rowOff>
    </xdr:from>
    <xdr:to>
      <xdr:col>4</xdr:col>
      <xdr:colOff>99060</xdr:colOff>
      <xdr:row>263</xdr:row>
      <xdr:rowOff>99060</xdr:rowOff>
    </xdr:to>
    <xdr:pic>
      <xdr:nvPicPr>
        <xdr:cNvPr id="51" name="Image 50" descr="Cépage célèbre !">
          <a:extLst>
            <a:ext uri="{FF2B5EF4-FFF2-40B4-BE49-F238E27FC236}">
              <a16:creationId xmlns:a16="http://schemas.microsoft.com/office/drawing/2014/main" id="{00000000-0008-0000-04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52600" y="475964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104775</xdr:colOff>
      <xdr:row>0</xdr:row>
      <xdr:rowOff>0</xdr:rowOff>
    </xdr:from>
    <xdr:to>
      <xdr:col>15</xdr:col>
      <xdr:colOff>22401</xdr:colOff>
      <xdr:row>42</xdr:row>
      <xdr:rowOff>161938</xdr:rowOff>
    </xdr:to>
    <xdr:pic>
      <xdr:nvPicPr>
        <xdr:cNvPr id="52" name="Image 51"/>
        <xdr:cNvPicPr>
          <a:picLocks noChangeAspect="1"/>
        </xdr:cNvPicPr>
      </xdr:nvPicPr>
      <xdr:blipFill>
        <a:blip xmlns:r="http://schemas.openxmlformats.org/officeDocument/2006/relationships" r:embed="rId2"/>
        <a:stretch>
          <a:fillRect/>
        </a:stretch>
      </xdr:blipFill>
      <xdr:spPr>
        <a:xfrm>
          <a:off x="3352800" y="0"/>
          <a:ext cx="7537626" cy="776288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54</xdr:row>
      <xdr:rowOff>0</xdr:rowOff>
    </xdr:from>
    <xdr:to>
      <xdr:col>0</xdr:col>
      <xdr:colOff>99060</xdr:colOff>
      <xdr:row>54</xdr:row>
      <xdr:rowOff>99060</xdr:rowOff>
    </xdr:to>
    <xdr:pic>
      <xdr:nvPicPr>
        <xdr:cNvPr id="2" name="Image 1" descr="Cépage célèbre !">
          <a:extLst>
            <a:ext uri="{FF2B5EF4-FFF2-40B4-BE49-F238E27FC236}">
              <a16:creationId xmlns:a16="http://schemas.microsoft.com/office/drawing/2014/main" id="{00000000-0008-0000-0400-00000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7726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61</xdr:row>
      <xdr:rowOff>0</xdr:rowOff>
    </xdr:from>
    <xdr:to>
      <xdr:col>0</xdr:col>
      <xdr:colOff>99060</xdr:colOff>
      <xdr:row>61</xdr:row>
      <xdr:rowOff>99060</xdr:rowOff>
    </xdr:to>
    <xdr:pic>
      <xdr:nvPicPr>
        <xdr:cNvPr id="3" name="Image 2" descr="Cépage célèbre !">
          <a:extLst>
            <a:ext uri="{FF2B5EF4-FFF2-40B4-BE49-F238E27FC236}">
              <a16:creationId xmlns:a16="http://schemas.microsoft.com/office/drawing/2014/main" id="{00000000-0008-0000-0400-00000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0394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75</xdr:row>
      <xdr:rowOff>0</xdr:rowOff>
    </xdr:from>
    <xdr:to>
      <xdr:col>0</xdr:col>
      <xdr:colOff>99060</xdr:colOff>
      <xdr:row>75</xdr:row>
      <xdr:rowOff>99060</xdr:rowOff>
    </xdr:to>
    <xdr:pic>
      <xdr:nvPicPr>
        <xdr:cNvPr id="4" name="Image 3" descr="Cépage célèbre !">
          <a:extLst>
            <a:ext uri="{FF2B5EF4-FFF2-40B4-BE49-F238E27FC236}">
              <a16:creationId xmlns:a16="http://schemas.microsoft.com/office/drawing/2014/main" id="{00000000-0008-0000-0400-00000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5731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76</xdr:row>
      <xdr:rowOff>0</xdr:rowOff>
    </xdr:from>
    <xdr:to>
      <xdr:col>0</xdr:col>
      <xdr:colOff>99060</xdr:colOff>
      <xdr:row>76</xdr:row>
      <xdr:rowOff>99060</xdr:rowOff>
    </xdr:to>
    <xdr:pic>
      <xdr:nvPicPr>
        <xdr:cNvPr id="5" name="Image 4" descr="Cépage célèbre !">
          <a:extLst>
            <a:ext uri="{FF2B5EF4-FFF2-40B4-BE49-F238E27FC236}">
              <a16:creationId xmlns:a16="http://schemas.microsoft.com/office/drawing/2014/main" id="{00000000-0008-0000-0400-00000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7541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91</xdr:row>
      <xdr:rowOff>0</xdr:rowOff>
    </xdr:from>
    <xdr:to>
      <xdr:col>0</xdr:col>
      <xdr:colOff>99060</xdr:colOff>
      <xdr:row>91</xdr:row>
      <xdr:rowOff>99060</xdr:rowOff>
    </xdr:to>
    <xdr:pic>
      <xdr:nvPicPr>
        <xdr:cNvPr id="6" name="Image 5" descr="Cépage célèbre !">
          <a:extLst>
            <a:ext uri="{FF2B5EF4-FFF2-40B4-BE49-F238E27FC236}">
              <a16:creationId xmlns:a16="http://schemas.microsoft.com/office/drawing/2014/main" id="{00000000-0008-0000-0400-00000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64687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99</xdr:row>
      <xdr:rowOff>0</xdr:rowOff>
    </xdr:from>
    <xdr:to>
      <xdr:col>0</xdr:col>
      <xdr:colOff>99060</xdr:colOff>
      <xdr:row>99</xdr:row>
      <xdr:rowOff>99060</xdr:rowOff>
    </xdr:to>
    <xdr:pic>
      <xdr:nvPicPr>
        <xdr:cNvPr id="7" name="Image 6" descr="Cépage célèbre !">
          <a:extLst>
            <a:ext uri="{FF2B5EF4-FFF2-40B4-BE49-F238E27FC236}">
              <a16:creationId xmlns:a16="http://schemas.microsoft.com/office/drawing/2014/main" id="{00000000-0008-0000-0400-00000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79165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116</xdr:row>
      <xdr:rowOff>0</xdr:rowOff>
    </xdr:from>
    <xdr:to>
      <xdr:col>0</xdr:col>
      <xdr:colOff>99060</xdr:colOff>
      <xdr:row>116</xdr:row>
      <xdr:rowOff>99060</xdr:rowOff>
    </xdr:to>
    <xdr:pic>
      <xdr:nvPicPr>
        <xdr:cNvPr id="8" name="Image 7" descr="Cépage célèbre !">
          <a:extLst>
            <a:ext uri="{FF2B5EF4-FFF2-40B4-BE49-F238E27FC236}">
              <a16:creationId xmlns:a16="http://schemas.microsoft.com/office/drawing/2014/main" id="{00000000-0008-0000-0400-00000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9931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117</xdr:row>
      <xdr:rowOff>0</xdr:rowOff>
    </xdr:from>
    <xdr:to>
      <xdr:col>0</xdr:col>
      <xdr:colOff>99060</xdr:colOff>
      <xdr:row>117</xdr:row>
      <xdr:rowOff>99060</xdr:rowOff>
    </xdr:to>
    <xdr:pic>
      <xdr:nvPicPr>
        <xdr:cNvPr id="9" name="Image 8" descr="Cépage célèbre !">
          <a:extLst>
            <a:ext uri="{FF2B5EF4-FFF2-40B4-BE49-F238E27FC236}">
              <a16:creationId xmlns:a16="http://schemas.microsoft.com/office/drawing/2014/main" id="{00000000-0008-0000-0400-00000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1740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129</xdr:row>
      <xdr:rowOff>0</xdr:rowOff>
    </xdr:from>
    <xdr:to>
      <xdr:col>0</xdr:col>
      <xdr:colOff>99060</xdr:colOff>
      <xdr:row>129</xdr:row>
      <xdr:rowOff>99060</xdr:rowOff>
    </xdr:to>
    <xdr:pic>
      <xdr:nvPicPr>
        <xdr:cNvPr id="10" name="Image 9" descr="Cépage célèbre !">
          <a:extLst>
            <a:ext uri="{FF2B5EF4-FFF2-40B4-BE49-F238E27FC236}">
              <a16:creationId xmlns:a16="http://schemas.microsoft.com/office/drawing/2014/main" id="{00000000-0008-0000-0400-00001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33457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143</xdr:row>
      <xdr:rowOff>0</xdr:rowOff>
    </xdr:from>
    <xdr:to>
      <xdr:col>0</xdr:col>
      <xdr:colOff>99060</xdr:colOff>
      <xdr:row>143</xdr:row>
      <xdr:rowOff>99060</xdr:rowOff>
    </xdr:to>
    <xdr:pic>
      <xdr:nvPicPr>
        <xdr:cNvPr id="11" name="Image 10" descr="Cépage célèbre !">
          <a:extLst>
            <a:ext uri="{FF2B5EF4-FFF2-40B4-BE49-F238E27FC236}">
              <a16:creationId xmlns:a16="http://schemas.microsoft.com/office/drawing/2014/main" id="{00000000-0008-0000-0400-00001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58794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152</xdr:row>
      <xdr:rowOff>0</xdr:rowOff>
    </xdr:from>
    <xdr:to>
      <xdr:col>0</xdr:col>
      <xdr:colOff>99060</xdr:colOff>
      <xdr:row>152</xdr:row>
      <xdr:rowOff>99060</xdr:rowOff>
    </xdr:to>
    <xdr:pic>
      <xdr:nvPicPr>
        <xdr:cNvPr id="12" name="Image 11" descr="Cépage célèbre !">
          <a:extLst>
            <a:ext uri="{FF2B5EF4-FFF2-40B4-BE49-F238E27FC236}">
              <a16:creationId xmlns:a16="http://schemas.microsoft.com/office/drawing/2014/main" id="{00000000-0008-0000-0400-00001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75082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176</xdr:row>
      <xdr:rowOff>0</xdr:rowOff>
    </xdr:from>
    <xdr:to>
      <xdr:col>0</xdr:col>
      <xdr:colOff>99060</xdr:colOff>
      <xdr:row>176</xdr:row>
      <xdr:rowOff>99060</xdr:rowOff>
    </xdr:to>
    <xdr:pic>
      <xdr:nvPicPr>
        <xdr:cNvPr id="13" name="Image 12" descr="Cépage célèbre !">
          <a:extLst>
            <a:ext uri="{FF2B5EF4-FFF2-40B4-BE49-F238E27FC236}">
              <a16:creationId xmlns:a16="http://schemas.microsoft.com/office/drawing/2014/main" id="{00000000-0008-0000-0400-00001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18516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178</xdr:row>
      <xdr:rowOff>0</xdr:rowOff>
    </xdr:from>
    <xdr:to>
      <xdr:col>0</xdr:col>
      <xdr:colOff>99060</xdr:colOff>
      <xdr:row>178</xdr:row>
      <xdr:rowOff>99060</xdr:rowOff>
    </xdr:to>
    <xdr:pic>
      <xdr:nvPicPr>
        <xdr:cNvPr id="14" name="Image 13" descr="Cépage célèbre !">
          <a:extLst>
            <a:ext uri="{FF2B5EF4-FFF2-40B4-BE49-F238E27FC236}">
              <a16:creationId xmlns:a16="http://schemas.microsoft.com/office/drawing/2014/main" id="{00000000-0008-0000-0400-00001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2135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179</xdr:row>
      <xdr:rowOff>0</xdr:rowOff>
    </xdr:from>
    <xdr:to>
      <xdr:col>0</xdr:col>
      <xdr:colOff>99060</xdr:colOff>
      <xdr:row>179</xdr:row>
      <xdr:rowOff>99060</xdr:rowOff>
    </xdr:to>
    <xdr:pic>
      <xdr:nvPicPr>
        <xdr:cNvPr id="15" name="Image 14" descr="Cépage célèbre !">
          <a:extLst>
            <a:ext uri="{FF2B5EF4-FFF2-40B4-BE49-F238E27FC236}">
              <a16:creationId xmlns:a16="http://schemas.microsoft.com/office/drawing/2014/main" id="{00000000-0008-0000-0400-00001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23945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195</xdr:row>
      <xdr:rowOff>0</xdr:rowOff>
    </xdr:from>
    <xdr:to>
      <xdr:col>0</xdr:col>
      <xdr:colOff>99060</xdr:colOff>
      <xdr:row>195</xdr:row>
      <xdr:rowOff>99060</xdr:rowOff>
    </xdr:to>
    <xdr:pic>
      <xdr:nvPicPr>
        <xdr:cNvPr id="16" name="Image 15" descr="Cépage célèbre !">
          <a:extLst>
            <a:ext uri="{FF2B5EF4-FFF2-40B4-BE49-F238E27FC236}">
              <a16:creationId xmlns:a16="http://schemas.microsoft.com/office/drawing/2014/main" id="{00000000-0008-0000-0400-00001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52901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208</xdr:row>
      <xdr:rowOff>0</xdr:rowOff>
    </xdr:from>
    <xdr:to>
      <xdr:col>0</xdr:col>
      <xdr:colOff>99060</xdr:colOff>
      <xdr:row>208</xdr:row>
      <xdr:rowOff>99060</xdr:rowOff>
    </xdr:to>
    <xdr:pic>
      <xdr:nvPicPr>
        <xdr:cNvPr id="17" name="Image 16" descr="Cépage célèbre !">
          <a:extLst>
            <a:ext uri="{FF2B5EF4-FFF2-40B4-BE49-F238E27FC236}">
              <a16:creationId xmlns:a16="http://schemas.microsoft.com/office/drawing/2014/main" id="{00000000-0008-0000-0400-00001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76428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218</xdr:row>
      <xdr:rowOff>0</xdr:rowOff>
    </xdr:from>
    <xdr:to>
      <xdr:col>0</xdr:col>
      <xdr:colOff>99060</xdr:colOff>
      <xdr:row>218</xdr:row>
      <xdr:rowOff>99060</xdr:rowOff>
    </xdr:to>
    <xdr:pic>
      <xdr:nvPicPr>
        <xdr:cNvPr id="18" name="Image 17" descr="Cépage célèbre !">
          <a:extLst>
            <a:ext uri="{FF2B5EF4-FFF2-40B4-BE49-F238E27FC236}">
              <a16:creationId xmlns:a16="http://schemas.microsoft.com/office/drawing/2014/main" id="{00000000-0008-0000-0400-00001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94525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230</xdr:row>
      <xdr:rowOff>0</xdr:rowOff>
    </xdr:from>
    <xdr:to>
      <xdr:col>0</xdr:col>
      <xdr:colOff>99060</xdr:colOff>
      <xdr:row>230</xdr:row>
      <xdr:rowOff>99060</xdr:rowOff>
    </xdr:to>
    <xdr:pic>
      <xdr:nvPicPr>
        <xdr:cNvPr id="19" name="Image 18" descr="Cépage célèbre !">
          <a:extLst>
            <a:ext uri="{FF2B5EF4-FFF2-40B4-BE49-F238E27FC236}">
              <a16:creationId xmlns:a16="http://schemas.microsoft.com/office/drawing/2014/main" id="{00000000-0008-0000-0400-00001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16242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240</xdr:row>
      <xdr:rowOff>0</xdr:rowOff>
    </xdr:from>
    <xdr:to>
      <xdr:col>0</xdr:col>
      <xdr:colOff>99060</xdr:colOff>
      <xdr:row>240</xdr:row>
      <xdr:rowOff>99060</xdr:rowOff>
    </xdr:to>
    <xdr:pic>
      <xdr:nvPicPr>
        <xdr:cNvPr id="20" name="Image 19" descr="Cépage célèbre !">
          <a:extLst>
            <a:ext uri="{FF2B5EF4-FFF2-40B4-BE49-F238E27FC236}">
              <a16:creationId xmlns:a16="http://schemas.microsoft.com/office/drawing/2014/main" id="{00000000-0008-0000-0400-00001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34340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245</xdr:row>
      <xdr:rowOff>0</xdr:rowOff>
    </xdr:from>
    <xdr:to>
      <xdr:col>0</xdr:col>
      <xdr:colOff>99060</xdr:colOff>
      <xdr:row>245</xdr:row>
      <xdr:rowOff>99060</xdr:rowOff>
    </xdr:to>
    <xdr:pic>
      <xdr:nvPicPr>
        <xdr:cNvPr id="21" name="Image 20" descr="Cépage célèbre !">
          <a:extLst>
            <a:ext uri="{FF2B5EF4-FFF2-40B4-BE49-F238E27FC236}">
              <a16:creationId xmlns:a16="http://schemas.microsoft.com/office/drawing/2014/main" id="{00000000-0008-0000-0400-00001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43388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250</xdr:row>
      <xdr:rowOff>0</xdr:rowOff>
    </xdr:from>
    <xdr:to>
      <xdr:col>0</xdr:col>
      <xdr:colOff>99060</xdr:colOff>
      <xdr:row>250</xdr:row>
      <xdr:rowOff>99060</xdr:rowOff>
    </xdr:to>
    <xdr:pic>
      <xdr:nvPicPr>
        <xdr:cNvPr id="22" name="Image 21" descr="Cépage célèbre !">
          <a:extLst>
            <a:ext uri="{FF2B5EF4-FFF2-40B4-BE49-F238E27FC236}">
              <a16:creationId xmlns:a16="http://schemas.microsoft.com/office/drawing/2014/main" id="{00000000-0008-0000-0400-00001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52437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253</xdr:row>
      <xdr:rowOff>0</xdr:rowOff>
    </xdr:from>
    <xdr:to>
      <xdr:col>0</xdr:col>
      <xdr:colOff>99060</xdr:colOff>
      <xdr:row>253</xdr:row>
      <xdr:rowOff>99060</xdr:rowOff>
    </xdr:to>
    <xdr:pic>
      <xdr:nvPicPr>
        <xdr:cNvPr id="23" name="Image 22" descr="Cépage célèbre !">
          <a:extLst>
            <a:ext uri="{FF2B5EF4-FFF2-40B4-BE49-F238E27FC236}">
              <a16:creationId xmlns:a16="http://schemas.microsoft.com/office/drawing/2014/main" id="{00000000-0008-0000-0400-00001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57866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256</xdr:row>
      <xdr:rowOff>0</xdr:rowOff>
    </xdr:from>
    <xdr:to>
      <xdr:col>0</xdr:col>
      <xdr:colOff>99060</xdr:colOff>
      <xdr:row>256</xdr:row>
      <xdr:rowOff>99060</xdr:rowOff>
    </xdr:to>
    <xdr:pic>
      <xdr:nvPicPr>
        <xdr:cNvPr id="24" name="Image 23" descr="Cépage célèbre !">
          <a:extLst>
            <a:ext uri="{FF2B5EF4-FFF2-40B4-BE49-F238E27FC236}">
              <a16:creationId xmlns:a16="http://schemas.microsoft.com/office/drawing/2014/main" id="{00000000-0008-0000-0400-00001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3296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259</xdr:row>
      <xdr:rowOff>0</xdr:rowOff>
    </xdr:from>
    <xdr:to>
      <xdr:col>0</xdr:col>
      <xdr:colOff>99060</xdr:colOff>
      <xdr:row>259</xdr:row>
      <xdr:rowOff>99060</xdr:rowOff>
    </xdr:to>
    <xdr:pic>
      <xdr:nvPicPr>
        <xdr:cNvPr id="25" name="Image 24" descr="Cépage célèbre !">
          <a:extLst>
            <a:ext uri="{FF2B5EF4-FFF2-40B4-BE49-F238E27FC236}">
              <a16:creationId xmlns:a16="http://schemas.microsoft.com/office/drawing/2014/main" id="{00000000-0008-0000-0400-00001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8725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265</xdr:row>
      <xdr:rowOff>0</xdr:rowOff>
    </xdr:from>
    <xdr:to>
      <xdr:col>0</xdr:col>
      <xdr:colOff>99060</xdr:colOff>
      <xdr:row>265</xdr:row>
      <xdr:rowOff>99060</xdr:rowOff>
    </xdr:to>
    <xdr:pic>
      <xdr:nvPicPr>
        <xdr:cNvPr id="26" name="Image 25" descr="Cépage célèbre !">
          <a:extLst>
            <a:ext uri="{FF2B5EF4-FFF2-40B4-BE49-F238E27FC236}">
              <a16:creationId xmlns:a16="http://schemas.microsoft.com/office/drawing/2014/main" id="{00000000-0008-0000-0400-00002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9583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43</xdr:row>
      <xdr:rowOff>0</xdr:rowOff>
    </xdr:from>
    <xdr:to>
      <xdr:col>0</xdr:col>
      <xdr:colOff>99060</xdr:colOff>
      <xdr:row>43</xdr:row>
      <xdr:rowOff>99060</xdr:rowOff>
    </xdr:to>
    <xdr:pic>
      <xdr:nvPicPr>
        <xdr:cNvPr id="27" name="Image 26" descr="Cépage célèbre !">
          <a:extLst>
            <a:ext uri="{FF2B5EF4-FFF2-40B4-BE49-F238E27FC236}">
              <a16:creationId xmlns:a16="http://schemas.microsoft.com/office/drawing/2014/main" id="{00000000-0008-0000-0400-00004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7819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44</xdr:row>
      <xdr:rowOff>0</xdr:rowOff>
    </xdr:from>
    <xdr:to>
      <xdr:col>0</xdr:col>
      <xdr:colOff>99060</xdr:colOff>
      <xdr:row>44</xdr:row>
      <xdr:rowOff>99060</xdr:rowOff>
    </xdr:to>
    <xdr:pic>
      <xdr:nvPicPr>
        <xdr:cNvPr id="28" name="Image 27" descr="Cépage célèbre !">
          <a:extLst>
            <a:ext uri="{FF2B5EF4-FFF2-40B4-BE49-F238E27FC236}">
              <a16:creationId xmlns:a16="http://schemas.microsoft.com/office/drawing/2014/main" id="{00000000-0008-0000-0400-00004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79629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52</xdr:row>
      <xdr:rowOff>0</xdr:rowOff>
    </xdr:from>
    <xdr:to>
      <xdr:col>0</xdr:col>
      <xdr:colOff>99060</xdr:colOff>
      <xdr:row>52</xdr:row>
      <xdr:rowOff>99060</xdr:rowOff>
    </xdr:to>
    <xdr:pic>
      <xdr:nvPicPr>
        <xdr:cNvPr id="29" name="Image 28" descr="Cépage célèbre !">
          <a:extLst>
            <a:ext uri="{FF2B5EF4-FFF2-40B4-BE49-F238E27FC236}">
              <a16:creationId xmlns:a16="http://schemas.microsoft.com/office/drawing/2014/main" id="{00000000-0008-0000-0400-00004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94107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57</xdr:row>
      <xdr:rowOff>0</xdr:rowOff>
    </xdr:from>
    <xdr:to>
      <xdr:col>0</xdr:col>
      <xdr:colOff>99060</xdr:colOff>
      <xdr:row>57</xdr:row>
      <xdr:rowOff>99060</xdr:rowOff>
    </xdr:to>
    <xdr:pic>
      <xdr:nvPicPr>
        <xdr:cNvPr id="30" name="Image 29" descr="Cépage célèbre !">
          <a:extLst>
            <a:ext uri="{FF2B5EF4-FFF2-40B4-BE49-F238E27FC236}">
              <a16:creationId xmlns:a16="http://schemas.microsoft.com/office/drawing/2014/main" id="{00000000-0008-0000-0400-00004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3155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59</xdr:row>
      <xdr:rowOff>0</xdr:rowOff>
    </xdr:from>
    <xdr:to>
      <xdr:col>0</xdr:col>
      <xdr:colOff>99060</xdr:colOff>
      <xdr:row>59</xdr:row>
      <xdr:rowOff>99060</xdr:rowOff>
    </xdr:to>
    <xdr:pic>
      <xdr:nvPicPr>
        <xdr:cNvPr id="31" name="Image 30" descr="Cépage célèbre !">
          <a:extLst>
            <a:ext uri="{FF2B5EF4-FFF2-40B4-BE49-F238E27FC236}">
              <a16:creationId xmlns:a16="http://schemas.microsoft.com/office/drawing/2014/main" id="{00000000-0008-0000-0400-00004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06775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63</xdr:row>
      <xdr:rowOff>0</xdr:rowOff>
    </xdr:from>
    <xdr:to>
      <xdr:col>0</xdr:col>
      <xdr:colOff>99060</xdr:colOff>
      <xdr:row>63</xdr:row>
      <xdr:rowOff>99060</xdr:rowOff>
    </xdr:to>
    <xdr:pic>
      <xdr:nvPicPr>
        <xdr:cNvPr id="32" name="Image 31" descr="Cépage célèbre !">
          <a:extLst>
            <a:ext uri="{FF2B5EF4-FFF2-40B4-BE49-F238E27FC236}">
              <a16:creationId xmlns:a16="http://schemas.microsoft.com/office/drawing/2014/main" id="{00000000-0008-0000-0400-00004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4014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64</xdr:row>
      <xdr:rowOff>0</xdr:rowOff>
    </xdr:from>
    <xdr:to>
      <xdr:col>0</xdr:col>
      <xdr:colOff>99060</xdr:colOff>
      <xdr:row>64</xdr:row>
      <xdr:rowOff>99060</xdr:rowOff>
    </xdr:to>
    <xdr:pic>
      <xdr:nvPicPr>
        <xdr:cNvPr id="33" name="Image 32" descr="Cépage célèbre !">
          <a:extLst>
            <a:ext uri="{FF2B5EF4-FFF2-40B4-BE49-F238E27FC236}">
              <a16:creationId xmlns:a16="http://schemas.microsoft.com/office/drawing/2014/main" id="{00000000-0008-0000-0400-00004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15824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73</xdr:row>
      <xdr:rowOff>0</xdr:rowOff>
    </xdr:from>
    <xdr:to>
      <xdr:col>0</xdr:col>
      <xdr:colOff>99060</xdr:colOff>
      <xdr:row>73</xdr:row>
      <xdr:rowOff>99060</xdr:rowOff>
    </xdr:to>
    <xdr:pic>
      <xdr:nvPicPr>
        <xdr:cNvPr id="34" name="Image 33" descr="Cépage célèbre !">
          <a:extLst>
            <a:ext uri="{FF2B5EF4-FFF2-40B4-BE49-F238E27FC236}">
              <a16:creationId xmlns:a16="http://schemas.microsoft.com/office/drawing/2014/main" id="{00000000-0008-0000-0400-00004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32111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100</xdr:row>
      <xdr:rowOff>0</xdr:rowOff>
    </xdr:from>
    <xdr:to>
      <xdr:col>0</xdr:col>
      <xdr:colOff>99060</xdr:colOff>
      <xdr:row>100</xdr:row>
      <xdr:rowOff>99060</xdr:rowOff>
    </xdr:to>
    <xdr:pic>
      <xdr:nvPicPr>
        <xdr:cNvPr id="35" name="Image 34" descr="Cépage célèbre !">
          <a:extLst>
            <a:ext uri="{FF2B5EF4-FFF2-40B4-BE49-F238E27FC236}">
              <a16:creationId xmlns:a16="http://schemas.microsoft.com/office/drawing/2014/main" id="{00000000-0008-0000-0400-00004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80975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105</xdr:row>
      <xdr:rowOff>0</xdr:rowOff>
    </xdr:from>
    <xdr:to>
      <xdr:col>0</xdr:col>
      <xdr:colOff>99060</xdr:colOff>
      <xdr:row>105</xdr:row>
      <xdr:rowOff>99060</xdr:rowOff>
    </xdr:to>
    <xdr:pic>
      <xdr:nvPicPr>
        <xdr:cNvPr id="36" name="Image 35" descr="Cépage célèbre !">
          <a:extLst>
            <a:ext uri="{FF2B5EF4-FFF2-40B4-BE49-F238E27FC236}">
              <a16:creationId xmlns:a16="http://schemas.microsoft.com/office/drawing/2014/main" id="{00000000-0008-0000-0400-00004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023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111</xdr:row>
      <xdr:rowOff>0</xdr:rowOff>
    </xdr:from>
    <xdr:to>
      <xdr:col>0</xdr:col>
      <xdr:colOff>99060</xdr:colOff>
      <xdr:row>111</xdr:row>
      <xdr:rowOff>99060</xdr:rowOff>
    </xdr:to>
    <xdr:pic>
      <xdr:nvPicPr>
        <xdr:cNvPr id="37" name="Image 36" descr="Cépage célèbre !">
          <a:extLst>
            <a:ext uri="{FF2B5EF4-FFF2-40B4-BE49-F238E27FC236}">
              <a16:creationId xmlns:a16="http://schemas.microsoft.com/office/drawing/2014/main" id="{00000000-0008-0000-0400-00004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0882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112</xdr:row>
      <xdr:rowOff>0</xdr:rowOff>
    </xdr:from>
    <xdr:to>
      <xdr:col>0</xdr:col>
      <xdr:colOff>99060</xdr:colOff>
      <xdr:row>112</xdr:row>
      <xdr:rowOff>99060</xdr:rowOff>
    </xdr:to>
    <xdr:pic>
      <xdr:nvPicPr>
        <xdr:cNvPr id="38" name="Image 37" descr="Cépage célèbre !">
          <a:extLst>
            <a:ext uri="{FF2B5EF4-FFF2-40B4-BE49-F238E27FC236}">
              <a16:creationId xmlns:a16="http://schemas.microsoft.com/office/drawing/2014/main" id="{00000000-0008-0000-0400-00004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2692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113</xdr:row>
      <xdr:rowOff>0</xdr:rowOff>
    </xdr:from>
    <xdr:to>
      <xdr:col>0</xdr:col>
      <xdr:colOff>99060</xdr:colOff>
      <xdr:row>113</xdr:row>
      <xdr:rowOff>99060</xdr:rowOff>
    </xdr:to>
    <xdr:pic>
      <xdr:nvPicPr>
        <xdr:cNvPr id="39" name="Image 38" descr="Cépage célèbre !">
          <a:extLst>
            <a:ext uri="{FF2B5EF4-FFF2-40B4-BE49-F238E27FC236}">
              <a16:creationId xmlns:a16="http://schemas.microsoft.com/office/drawing/2014/main" id="{00000000-0008-0000-0400-00004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04501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138</xdr:row>
      <xdr:rowOff>0</xdr:rowOff>
    </xdr:from>
    <xdr:to>
      <xdr:col>0</xdr:col>
      <xdr:colOff>99060</xdr:colOff>
      <xdr:row>138</xdr:row>
      <xdr:rowOff>99060</xdr:rowOff>
    </xdr:to>
    <xdr:pic>
      <xdr:nvPicPr>
        <xdr:cNvPr id="40" name="Image 39" descr="Cépage célèbre !">
          <a:extLst>
            <a:ext uri="{FF2B5EF4-FFF2-40B4-BE49-F238E27FC236}">
              <a16:creationId xmlns:a16="http://schemas.microsoft.com/office/drawing/2014/main" id="{00000000-0008-0000-0400-00004D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49745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145</xdr:row>
      <xdr:rowOff>0</xdr:rowOff>
    </xdr:from>
    <xdr:to>
      <xdr:col>0</xdr:col>
      <xdr:colOff>99060</xdr:colOff>
      <xdr:row>145</xdr:row>
      <xdr:rowOff>99060</xdr:rowOff>
    </xdr:to>
    <xdr:pic>
      <xdr:nvPicPr>
        <xdr:cNvPr id="41" name="Image 40" descr="Cépage célèbre !">
          <a:extLst>
            <a:ext uri="{FF2B5EF4-FFF2-40B4-BE49-F238E27FC236}">
              <a16:creationId xmlns:a16="http://schemas.microsoft.com/office/drawing/2014/main" id="{00000000-0008-0000-0400-00004E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2413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147</xdr:row>
      <xdr:rowOff>0</xdr:rowOff>
    </xdr:from>
    <xdr:to>
      <xdr:col>0</xdr:col>
      <xdr:colOff>99060</xdr:colOff>
      <xdr:row>147</xdr:row>
      <xdr:rowOff>99060</xdr:rowOff>
    </xdr:to>
    <xdr:pic>
      <xdr:nvPicPr>
        <xdr:cNvPr id="42" name="Image 41" descr="Cépage célèbre !">
          <a:extLst>
            <a:ext uri="{FF2B5EF4-FFF2-40B4-BE49-F238E27FC236}">
              <a16:creationId xmlns:a16="http://schemas.microsoft.com/office/drawing/2014/main" id="{00000000-0008-0000-0400-00004F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66033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164</xdr:row>
      <xdr:rowOff>0</xdr:rowOff>
    </xdr:from>
    <xdr:to>
      <xdr:col>0</xdr:col>
      <xdr:colOff>99060</xdr:colOff>
      <xdr:row>164</xdr:row>
      <xdr:rowOff>99060</xdr:rowOff>
    </xdr:to>
    <xdr:pic>
      <xdr:nvPicPr>
        <xdr:cNvPr id="43" name="Image 42" descr="Cépage célèbre !">
          <a:extLst>
            <a:ext uri="{FF2B5EF4-FFF2-40B4-BE49-F238E27FC236}">
              <a16:creationId xmlns:a16="http://schemas.microsoft.com/office/drawing/2014/main" id="{00000000-0008-0000-0400-000050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96799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172</xdr:row>
      <xdr:rowOff>0</xdr:rowOff>
    </xdr:from>
    <xdr:to>
      <xdr:col>0</xdr:col>
      <xdr:colOff>99060</xdr:colOff>
      <xdr:row>172</xdr:row>
      <xdr:rowOff>99060</xdr:rowOff>
    </xdr:to>
    <xdr:pic>
      <xdr:nvPicPr>
        <xdr:cNvPr id="44" name="Image 43" descr="Cépage célèbre !">
          <a:extLst>
            <a:ext uri="{FF2B5EF4-FFF2-40B4-BE49-F238E27FC236}">
              <a16:creationId xmlns:a16="http://schemas.microsoft.com/office/drawing/2014/main" id="{00000000-0008-0000-0400-000051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11277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186</xdr:row>
      <xdr:rowOff>0</xdr:rowOff>
    </xdr:from>
    <xdr:to>
      <xdr:col>0</xdr:col>
      <xdr:colOff>99060</xdr:colOff>
      <xdr:row>186</xdr:row>
      <xdr:rowOff>99060</xdr:rowOff>
    </xdr:to>
    <xdr:pic>
      <xdr:nvPicPr>
        <xdr:cNvPr id="45" name="Image 44" descr="Cépage célèbre !">
          <a:extLst>
            <a:ext uri="{FF2B5EF4-FFF2-40B4-BE49-F238E27FC236}">
              <a16:creationId xmlns:a16="http://schemas.microsoft.com/office/drawing/2014/main" id="{00000000-0008-0000-0400-00005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36613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193</xdr:row>
      <xdr:rowOff>0</xdr:rowOff>
    </xdr:from>
    <xdr:to>
      <xdr:col>0</xdr:col>
      <xdr:colOff>99060</xdr:colOff>
      <xdr:row>193</xdr:row>
      <xdr:rowOff>99060</xdr:rowOff>
    </xdr:to>
    <xdr:pic>
      <xdr:nvPicPr>
        <xdr:cNvPr id="46" name="Image 45" descr="Cépage célèbre !">
          <a:extLst>
            <a:ext uri="{FF2B5EF4-FFF2-40B4-BE49-F238E27FC236}">
              <a16:creationId xmlns:a16="http://schemas.microsoft.com/office/drawing/2014/main" id="{00000000-0008-0000-0400-00005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49281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210</xdr:row>
      <xdr:rowOff>0</xdr:rowOff>
    </xdr:from>
    <xdr:to>
      <xdr:col>0</xdr:col>
      <xdr:colOff>99060</xdr:colOff>
      <xdr:row>210</xdr:row>
      <xdr:rowOff>99060</xdr:rowOff>
    </xdr:to>
    <xdr:pic>
      <xdr:nvPicPr>
        <xdr:cNvPr id="47" name="Image 46" descr="Cépage célèbre !">
          <a:extLst>
            <a:ext uri="{FF2B5EF4-FFF2-40B4-BE49-F238E27FC236}">
              <a16:creationId xmlns:a16="http://schemas.microsoft.com/office/drawing/2014/main" id="{00000000-0008-0000-0400-000054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80047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218</xdr:row>
      <xdr:rowOff>0</xdr:rowOff>
    </xdr:from>
    <xdr:to>
      <xdr:col>0</xdr:col>
      <xdr:colOff>99060</xdr:colOff>
      <xdr:row>218</xdr:row>
      <xdr:rowOff>99060</xdr:rowOff>
    </xdr:to>
    <xdr:pic>
      <xdr:nvPicPr>
        <xdr:cNvPr id="48" name="Image 47" descr="Cépage célèbre !">
          <a:extLst>
            <a:ext uri="{FF2B5EF4-FFF2-40B4-BE49-F238E27FC236}">
              <a16:creationId xmlns:a16="http://schemas.microsoft.com/office/drawing/2014/main" id="{00000000-0008-0000-0400-00005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394525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225</xdr:row>
      <xdr:rowOff>0</xdr:rowOff>
    </xdr:from>
    <xdr:to>
      <xdr:col>0</xdr:col>
      <xdr:colOff>99060</xdr:colOff>
      <xdr:row>225</xdr:row>
      <xdr:rowOff>99060</xdr:rowOff>
    </xdr:to>
    <xdr:pic>
      <xdr:nvPicPr>
        <xdr:cNvPr id="49" name="Image 48" descr="Cépage célèbre !">
          <a:extLst>
            <a:ext uri="{FF2B5EF4-FFF2-40B4-BE49-F238E27FC236}">
              <a16:creationId xmlns:a16="http://schemas.microsoft.com/office/drawing/2014/main" id="{00000000-0008-0000-0400-000056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07193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234</xdr:row>
      <xdr:rowOff>0</xdr:rowOff>
    </xdr:from>
    <xdr:to>
      <xdr:col>0</xdr:col>
      <xdr:colOff>99060</xdr:colOff>
      <xdr:row>234</xdr:row>
      <xdr:rowOff>99060</xdr:rowOff>
    </xdr:to>
    <xdr:pic>
      <xdr:nvPicPr>
        <xdr:cNvPr id="50" name="Image 49" descr="Cépage célèbre !">
          <a:extLst>
            <a:ext uri="{FF2B5EF4-FFF2-40B4-BE49-F238E27FC236}">
              <a16:creationId xmlns:a16="http://schemas.microsoft.com/office/drawing/2014/main" id="{00000000-0008-0000-0400-000057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23481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238</xdr:row>
      <xdr:rowOff>0</xdr:rowOff>
    </xdr:from>
    <xdr:to>
      <xdr:col>0</xdr:col>
      <xdr:colOff>99060</xdr:colOff>
      <xdr:row>238</xdr:row>
      <xdr:rowOff>99060</xdr:rowOff>
    </xdr:to>
    <xdr:pic>
      <xdr:nvPicPr>
        <xdr:cNvPr id="51" name="Image 50" descr="Cépage célèbre !">
          <a:extLst>
            <a:ext uri="{FF2B5EF4-FFF2-40B4-BE49-F238E27FC236}">
              <a16:creationId xmlns:a16="http://schemas.microsoft.com/office/drawing/2014/main" id="{00000000-0008-0000-0400-000058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307205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239</xdr:row>
      <xdr:rowOff>0</xdr:rowOff>
    </xdr:from>
    <xdr:to>
      <xdr:col>0</xdr:col>
      <xdr:colOff>99060</xdr:colOff>
      <xdr:row>239</xdr:row>
      <xdr:rowOff>99060</xdr:rowOff>
    </xdr:to>
    <xdr:pic>
      <xdr:nvPicPr>
        <xdr:cNvPr id="52" name="Image 51" descr="Cépage célèbre !">
          <a:extLst>
            <a:ext uri="{FF2B5EF4-FFF2-40B4-BE49-F238E27FC236}">
              <a16:creationId xmlns:a16="http://schemas.microsoft.com/office/drawing/2014/main" id="{00000000-0008-0000-0400-000059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32530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240</xdr:row>
      <xdr:rowOff>0</xdr:rowOff>
    </xdr:from>
    <xdr:to>
      <xdr:col>0</xdr:col>
      <xdr:colOff>99060</xdr:colOff>
      <xdr:row>240</xdr:row>
      <xdr:rowOff>99060</xdr:rowOff>
    </xdr:to>
    <xdr:pic>
      <xdr:nvPicPr>
        <xdr:cNvPr id="53" name="Image 52" descr="Cépage célèbre !">
          <a:extLst>
            <a:ext uri="{FF2B5EF4-FFF2-40B4-BE49-F238E27FC236}">
              <a16:creationId xmlns:a16="http://schemas.microsoft.com/office/drawing/2014/main" id="{00000000-0008-0000-0400-00005A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3434000"/>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251</xdr:row>
      <xdr:rowOff>0</xdr:rowOff>
    </xdr:from>
    <xdr:to>
      <xdr:col>0</xdr:col>
      <xdr:colOff>99060</xdr:colOff>
      <xdr:row>251</xdr:row>
      <xdr:rowOff>99060</xdr:rowOff>
    </xdr:to>
    <xdr:pic>
      <xdr:nvPicPr>
        <xdr:cNvPr id="54" name="Image 53" descr="Cépage célèbre !">
          <a:extLst>
            <a:ext uri="{FF2B5EF4-FFF2-40B4-BE49-F238E27FC236}">
              <a16:creationId xmlns:a16="http://schemas.microsoft.com/office/drawing/2014/main" id="{00000000-0008-0000-0400-00005B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542472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261</xdr:row>
      <xdr:rowOff>0</xdr:rowOff>
    </xdr:from>
    <xdr:to>
      <xdr:col>0</xdr:col>
      <xdr:colOff>99060</xdr:colOff>
      <xdr:row>261</xdr:row>
      <xdr:rowOff>99060</xdr:rowOff>
    </xdr:to>
    <xdr:pic>
      <xdr:nvPicPr>
        <xdr:cNvPr id="55" name="Image 54" descr="Cépage célèbre !">
          <a:extLst>
            <a:ext uri="{FF2B5EF4-FFF2-40B4-BE49-F238E27FC236}">
              <a16:creationId xmlns:a16="http://schemas.microsoft.com/office/drawing/2014/main" id="{00000000-0008-0000-0400-00005C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7234475"/>
          <a:ext cx="99060" cy="9906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_Vins%20de%20la%20cave-ARNO-V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 Cave"/>
      <sheetName val="Dégustations"/>
      <sheetName val="Plan de la Cave"/>
      <sheetName val="Stats Cave"/>
      <sheetName val="Graphique Conso"/>
      <sheetName val="Feuil6"/>
      <sheetName val="Vin Papa"/>
      <sheetName val="Plan de la Cave - MAXI"/>
      <sheetName val="Vignobles"/>
      <sheetName val="Appellations"/>
      <sheetName val="_Vins de la cave-ARNO-V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r:id="rId1" refreshedBy="Arnaud Duperray" refreshedDate="43739.787356018518" createdVersion="6" refreshedVersion="6" minRefreshableVersion="3" recordCount="509">
  <cacheSource type="worksheet">
    <worksheetSource name="Ma_Cave"/>
  </cacheSource>
  <cacheFields count="23">
    <cacheField name="Réf" numFmtId="1">
      <sharedItems containsSemiMixedTypes="0" containsString="0" containsNumber="1" containsInteger="1" minValue="1" maxValue="509"/>
    </cacheField>
    <cacheField name="Date_x000a_d'achat" numFmtId="14">
      <sharedItems containsSemiMixedTypes="0" containsNonDate="0" containsDate="1" containsString="0" minDate="1998-06-01T00:00:00" maxDate="2019-08-31T00:00:00"/>
    </cacheField>
    <cacheField name="Lieu d'achat" numFmtId="0">
      <sharedItems containsBlank="1"/>
    </cacheField>
    <cacheField name="Producteur" numFmtId="0">
      <sharedItems/>
    </cacheField>
    <cacheField name="Nom" numFmtId="0">
      <sharedItems/>
    </cacheField>
    <cacheField name="Couleur" numFmtId="0">
      <sharedItems containsBlank="1" count="7">
        <s v="Rouge"/>
        <s v="Rosé"/>
        <s v="Blanc"/>
        <s v="Liquoreux"/>
        <s v="Champagne"/>
        <s v="Jaune"/>
        <m u="1"/>
      </sharedItems>
    </cacheField>
    <cacheField name="Année" numFmtId="0">
      <sharedItems containsSemiMixedTypes="0" containsString="0" containsNumber="1" containsInteger="1" minValue="0" maxValue="2018" count="23">
        <n v="2005"/>
        <n v="2008"/>
        <n v="2007"/>
        <n v="2006"/>
        <n v="2009"/>
        <n v="0"/>
        <n v="2003"/>
        <n v="2010"/>
        <n v="2011"/>
        <n v="2012"/>
        <n v="2013"/>
        <n v="2014"/>
        <n v="2015"/>
        <n v="2018"/>
        <n v="2017"/>
        <n v="2001"/>
        <n v="2004"/>
        <n v="2016"/>
        <n v="1996"/>
        <n v="1999"/>
        <n v="1998"/>
        <n v="1986"/>
        <n v="1997"/>
      </sharedItems>
    </cacheField>
    <cacheField name="Région" numFmtId="0">
      <sharedItems containsBlank="1" count="27">
        <m/>
        <s v="Jura"/>
        <s v="Rhône"/>
        <s v="Bourgogne"/>
        <s v="Loire"/>
        <s v="Savoie_Bugey"/>
        <s v="Languedoc_Roussillon"/>
        <s v="Etranger"/>
        <s v="Provence_Corse"/>
        <s v="Beaujolais"/>
        <s v="Porto"/>
        <s v="Bordeaux"/>
        <s v="Alsace"/>
        <s v="Sud_Ouest"/>
        <s v="Champagne"/>
        <s v="Cognac"/>
        <s v="Beaujolais et Lyonnais" u="1"/>
        <s v="Provence" u="1"/>
        <s v="Allemand" u="1"/>
        <s v="Vallée de la Loire" u="1"/>
        <s v="A" u="1"/>
        <s v=" " u="1"/>
        <s v="Languedoc" u="1"/>
        <s v="Roussillon" u="1"/>
        <s v="Vallée du Rhône" u="1"/>
        <s v="Sud-Ouest" u="1"/>
        <s v="Savoie et Bugey" u="1"/>
      </sharedItems>
    </cacheField>
    <cacheField name="Appellation" numFmtId="0">
      <sharedItems containsBlank="1"/>
    </cacheField>
    <cacheField name="Sous région" numFmtId="0">
      <sharedItems containsBlank="1"/>
    </cacheField>
    <cacheField name="Cépage" numFmtId="0">
      <sharedItems containsBlank="1"/>
    </cacheField>
    <cacheField name="Prix Achat" numFmtId="44">
      <sharedItems containsString="0" containsBlank="1" containsNumber="1" minValue="0" maxValue="48"/>
    </cacheField>
    <cacheField name="valeur" numFmtId="44">
      <sharedItems containsSemiMixedTypes="0" containsString="0" containsNumber="1" minValue="0" maxValue="48"/>
    </cacheField>
    <cacheField name="Quantité_x000a_Achat" numFmtId="1">
      <sharedItems containsSemiMixedTypes="0" containsString="0" containsNumber="1" containsInteger="1" minValue="1" maxValue="26"/>
    </cacheField>
    <cacheField name="Reste" numFmtId="0">
      <sharedItems containsSemiMixedTypes="0" containsString="0" containsNumber="1" containsInteger="1" minValue="0" maxValue="11"/>
    </cacheField>
    <cacheField name="Empla_x000a_cement" numFmtId="0">
      <sharedItems containsString="0" containsBlank="1" containsNumber="1" containsInteger="1" minValue="11" maxValue="99"/>
    </cacheField>
    <cacheField name="Total_x000a_Achat" numFmtId="44">
      <sharedItems containsSemiMixedTypes="0" containsString="0" containsNumber="1" minValue="0" maxValue="169.2"/>
    </cacheField>
    <cacheField name="Total_x000a_Cave" numFmtId="44">
      <sharedItems containsSemiMixedTypes="0" containsString="0" containsNumber="1" minValue="0" maxValue="134.42000000000002"/>
    </cacheField>
    <cacheField name="Boire_x000a_dès" numFmtId="0">
      <sharedItems containsSemiMixedTypes="0" containsString="0" containsNumber="1" containsInteger="1" minValue="0" maxValue="2099"/>
    </cacheField>
    <cacheField name="Boire_x000a_jusque" numFmtId="0">
      <sharedItems containsString="0" containsBlank="1" containsNumber="1" containsInteger="1" minValue="0" maxValue="2035"/>
    </cacheField>
    <cacheField name="Apogée" numFmtId="1">
      <sharedItems containsMixedTypes="1" containsNumber="1" containsInteger="1" minValue="2013" maxValue="2099" count="17">
        <s v=" "/>
        <n v="2019"/>
        <n v="2018"/>
        <n v="2017"/>
        <n v="2020"/>
        <n v="2016"/>
        <n v="2023"/>
        <n v="2099"/>
        <n v="2028"/>
        <n v="2021"/>
        <n v="2025"/>
        <n v="2022"/>
        <n v="2014"/>
        <n v="2015"/>
        <n v="2026"/>
        <n v="2024"/>
        <n v="2013"/>
      </sharedItems>
    </cacheField>
    <cacheField name="Mets" numFmtId="0">
      <sharedItems containsBlank="1" longText="1"/>
    </cacheField>
    <cacheField name="Commentaire" numFmtId="0">
      <sharedItems containsBlank="1" longText="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r:id="rId1" refreshOnLoad="1" refreshedBy="Arnaud Duperray" refreshedDate="43739.813409953706" createdVersion="6" refreshedVersion="6" minRefreshableVersion="3" recordCount="708">
  <cacheSource type="worksheet">
    <worksheetSource name="Degustations"/>
  </cacheSource>
  <cacheFields count="14">
    <cacheField name="Ref" numFmtId="1">
      <sharedItems containsBlank="1" containsMixedTypes="1" containsNumber="1" containsInteger="1" minValue="1" maxValue="508"/>
    </cacheField>
    <cacheField name="Date d'achat" numFmtId="14">
      <sharedItems containsDate="1" containsMixedTypes="1" minDate="1998-06-01T00:00:00" maxDate="2019-08-12T00:00:00"/>
    </cacheField>
    <cacheField name="Lieu d'achat" numFmtId="0">
      <sharedItems containsBlank="1"/>
    </cacheField>
    <cacheField name="Producteur" numFmtId="0">
      <sharedItems/>
    </cacheField>
    <cacheField name="Nom" numFmtId="0">
      <sharedItems count="270">
        <s v="Grand Ardèche"/>
        <s v="Sauvignon"/>
        <s v="Viognier - Les vignes d'à côté"/>
        <s v="Les Potiers"/>
        <s v="Prestige"/>
        <s v="Savagnin"/>
        <s v="Premier Cru"/>
        <s v="Sociando-Mallet"/>
        <s v="Riesling"/>
        <s v="Macon-village"/>
        <s v="Cuvée Jean-Paul Jamet"/>
        <s v="Côt fût de Chêne"/>
        <s v="Acacia"/>
        <s v="Moulin à vent"/>
        <s v="Tradition"/>
        <s v="Coteaux du layon"/>
        <s v="Maranges - Le Goty"/>
        <s v="Ampodium"/>
        <s v="Viré Clessé - Quintessence"/>
        <s v="Ladoix 1er cru - Les Gréchons"/>
        <s v="Puech Noble"/>
        <s v="Cuvée Christophe"/>
        <s v="Chante Louve"/>
        <s v="Roussanne - Les vignes d'à côté"/>
        <s v="Vin de pays des colinnes Rhodiennes"/>
        <s v="Hautes Côtes de nuits"/>
        <s v="Chignin bergeron"/>
        <s v="Arbois - Cuvée Sacha - Savagnin"/>
        <s v="Les tanneurs"/>
        <s v="Font Romaine"/>
        <s v="Les vents d'anges"/>
        <s v="Diamant Noir"/>
        <s v="Syrah - Les vignes d'à côté"/>
        <s v="Médoc"/>
        <s v="Pourquoi pas"/>
        <s v="Santenay 1er cru - La Comme - Magnum"/>
        <s v="Ladoix"/>
        <s v="Aloxe-Corton 1er cru - Les Valozières"/>
        <s v="La Brune et le Blonde"/>
        <s v="Saint Joseph"/>
        <s v="Maury Viatge"/>
        <s v="Gewurztraminer - Terroirs"/>
        <s v="Viré Clessé - Prestige"/>
        <s v="Vieilles Vignes"/>
        <s v="Vin jaune"/>
        <s v="Clos des Mintaigu"/>
        <s v="Cahors - Terro Nevo"/>
        <s v="Les Hauts d'Eole"/>
        <s v="Cler de lune"/>
        <s v="Réserve de la famille - Vieilles Vignes"/>
        <s v="Le Merley"/>
        <s v="Les Argillats"/>
        <s v="vin de pays du gard"/>
        <s v="Saint-Veran"/>
        <s v="Mercurey 1er cru - Les Puillets"/>
        <s v="Moravie - Riesling"/>
        <s v="Crémant de Loire - Blanc"/>
        <s v="Mas de Pampelonne"/>
        <s v="Riesling roche calcaire"/>
        <s v="Domaine Terres Blanches"/>
        <s v="Bordeaux"/>
        <s v="Pinot Noir - Barriques"/>
        <s v="Saint Chinain - Cuvée Bois Joli"/>
        <s v="Côtes du Rhône"/>
        <s v="Viognier"/>
        <s v="Savigny-les-Beaune"/>
        <s v="Beaujolais Nouveau"/>
        <s v="Pinot Gris - Eichberg"/>
        <s v="Riesling altenberg de Bergheim"/>
        <s v="Montmains"/>
        <s v="Crozes-Hermitage"/>
        <s v="Cote Chatillon"/>
        <s v="Saint Emilion Grand Cru"/>
        <s v="Alibernet"/>
        <s v="Graves"/>
        <s v="Les Complices"/>
        <s v="Les Terrasses"/>
        <s v="Chassagne Montrachet"/>
        <s v="Syrah d'Ogier"/>
        <s v="Grand Vintage 2007"/>
        <s v="Blanc de Blancs"/>
        <s v="Fusette"/>
        <s v="Viognier - Les lézardes"/>
        <s v="Savagnin - Ouillé"/>
        <s v="La Négrette"/>
        <s v="Vin de Paille"/>
        <s v="Evolus"/>
        <s v="Jasnieres"/>
        <s v="Château-Chalon - Vin Jaune"/>
        <s v="Hautes Cotes de beaune"/>
        <s v="Colombe Peylande"/>
        <s v="Haut Médoc"/>
        <s v="Minervois La lavinière"/>
        <s v="Rosé"/>
        <s v="Gewurztraminer Cuvée particulière"/>
        <s v="Touche-Mitaine"/>
        <s v="La Comme"/>
        <s v="Petra Alba"/>
        <s v="Chianti Classico"/>
        <s v="Mandouse"/>
        <s v="Morgon - Côte du Py"/>
        <s v="Le Vassal"/>
        <s v="Caroline"/>
        <s v="Gewurztraminer"/>
        <s v="Brut réserve"/>
        <s v="Vieux Pineau des Charentes"/>
        <s v="Cuvée Marly - La réserve"/>
        <s v="Le Goty"/>
        <s v="Cuvée Excellence"/>
        <s v="Premier cru - Les Fichots"/>
        <s v="Regain"/>
        <s v="VDT Dernière Cueillette"/>
        <s v="Le temps est venu"/>
        <s v="Puligny-Montrachet 1er Cru"/>
        <s v="Rosé Divers"/>
        <s v="Vignon"/>
        <s v="Cuvée particulière"/>
        <s v="Savigny les beaune les pimentiers"/>
        <s v="Renaissance"/>
        <s v="Riesling - volz"/>
        <s v="Château Belle-Vue"/>
        <s v="Gigondas"/>
        <s v="Rouge de Bachen"/>
        <s v="Pernand-Vergelesses"/>
        <s v="Les vignes d'à côté"/>
        <s v="Les Baumes"/>
        <s v="Calcinaires"/>
        <s v="Domaine de Valmoissine"/>
        <s v="Riesling Burgreben"/>
        <s v="Vin de Garde"/>
        <s v="Porto LBV"/>
        <s v="Les Grands Merisier"/>
        <s v="La Foret"/>
        <s v="Font des Aieux"/>
        <s v="Baron de Magana"/>
        <s v="Medoc"/>
        <s v="Clos des dames Huguettes"/>
        <s v="Coteaux du layon chaume -  La mignonne"/>
        <s v="Clos de la Coulée de Serrant"/>
        <s v="Lirac"/>
        <s v="Riesling Pfersigberg"/>
        <s v="Château La Croix du Casse"/>
        <s v="Sable de Camargue"/>
        <s v="Clos de Mosny"/>
        <s v="La Musse 009"/>
        <s v="Chianti"/>
        <s v="TENTERDEN ESTATE BACCHUS RESERVE"/>
        <s v="Moulis"/>
        <s v="Clos de la dioterie"/>
        <s v="Les creisses"/>
        <s v="Pied de la Terre"/>
        <s v="Sotanum"/>
        <s v="Chardonnay Bio"/>
        <s v="Château de Grandchamp"/>
        <s v="Cuvée prestige"/>
        <s v="Les Boulais"/>
        <s v="Riesling grand cru schlossberg - les murets"/>
        <s v="Les Champs  d'argent"/>
        <s v="Grand Cru Classé de Graves - Pessac Leognan"/>
        <s v="Mas de Daumas Gassac"/>
        <s v="Clos Florent"/>
        <s v="Petit corbin-despagne"/>
        <s v="Rémus"/>
        <s v="Bordeaux blanc sec"/>
        <s v="Château Charmail"/>
        <s v="Cuvée Aurélie"/>
        <s v="Mondeuse d'Arbin La Brova"/>
        <s v="Côtes du Rhône : le temps est venu"/>
        <s v="Hermitage &quot;Cuvée Emilie&quot;"/>
        <s v="Vin de Paille - Cotes du Jura"/>
        <s v="Crozes Hermitage &quot;Cuvée Christophe&quot;"/>
        <s v="Condrieu : Cote Chatillon"/>
        <s v="Côte-Rôtie : réserve"/>
        <s v="Côte-Rotie Madinière"/>
        <s v="Chardonnay"/>
        <s v="Tete de bélier"/>
        <s v="Chardonnay Platine"/>
        <s v="Macon Villages - Vieilles vignes"/>
        <s v="Coteaux du Languedoc - Le vassal"/>
        <s v="Corbières - Bois des dames"/>
        <s v="Crozes Hermitage - cuvée particulière"/>
        <s v="Vin de pays de la Drome - Le Merley"/>
        <s v="Côtes du Jura - Savagnin"/>
        <s v="Santenay 1er cru - La comme"/>
        <s v="Bourgogne Blanc &quot;Prestige&quot;"/>
        <s v="Château Chalon"/>
        <s v="Condrieu : Cote bonnette"/>
        <s v="Occultum Lapidem"/>
        <s v="Chablis 1° cru &quot;Montmains&quot;"/>
        <s v="Maury Tuile"/>
        <s v="Chante Louve - Viognier"/>
        <s v="Gewurztraminer Fronholz"/>
        <s v="Riesling Fronholz"/>
        <s v="Fronton l'Astrolabe"/>
        <s v="Bordeaux supérieur"/>
        <s v="Bandol les baumes"/>
        <s v="Sauternes"/>
        <s v="Vin de pays des colinnes Rhoadiennes"/>
        <s v="Montbazillac - Tirecul"/>
        <s v="Cap des Pins - Cotes de Provence"/>
        <s v="Mas de Pampelonne - Cotes de Provence"/>
        <s v="Cotes de bergerac - Les vents d'anges"/>
        <s v="Gewurztraminer Grand Cru"/>
        <s v="Famae"/>
        <s v="Margaux"/>
        <s v="Brut petillant"/>
        <s v="Cuvée Marly &quot;La réserve&quot;"/>
        <s v="Muscat"/>
        <s v="Jurançon sec - Camin Larredya"/>
        <s v="Beaujolais blanc"/>
        <s v="Saint Joseph - Cler de lune"/>
        <s v="Macvin du Jura"/>
        <s v="Gaillac Cuvée Léa"/>
        <s v="Séverac"/>
        <s v="Chateauneuf du pape"/>
        <s v="Gewurtztraminer"/>
        <s v="Vacqueyras"/>
        <s v="Cuvée prestige Cyjori"/>
        <s v="Libertine 5,5%"/>
        <s v="Vouvray sec"/>
        <s v="Comtes de Provence - Château de Selle"/>
        <s v="Crozes hermitage : les galets"/>
        <s v="Madiran Réserve"/>
        <s v="Touraine - Les grands champs"/>
        <s v="Riesling Grand Cru"/>
        <s v="Beaumes de Venise"/>
        <s v="Cotes du roussillon"/>
        <s v="Cuvée Hermitage"/>
        <s v="Saint Chinain - Cuvée Gabrielle de Spinola"/>
        <s v="Bourgueil &quot;Perrières&quot;"/>
        <s v="Cote rotie"/>
        <s v="Domaine de Valmoissine - Pinot noir"/>
        <s v="Monthélie 1° cru"/>
        <s v="Condrieu : Les terrasses"/>
        <s v="Vacqueras"/>
        <s v="Haut Medoc"/>
        <s v="Crozes"/>
        <s v="Coteau du Languedoc"/>
        <s v="Magnum - cuvée vieilles vignes"/>
        <s v="Cuvée Terrasse de Fontenilles"/>
        <s v="lieu dit Malakoff - Shiraz"/>
        <s v="Viogner Coteaux de l'Ardèche"/>
        <s v="Poujol Lacoste - Cévennes"/>
        <s v="Bandol"/>
        <s v="St Nicolas De Bourgueil"/>
        <s v="Bourgogne Blanc"/>
        <s v="Marius Viognier IGP"/>
        <s v="Fleurie"/>
        <s v="Chardonnay - Pays d'oc"/>
        <s v="Cuvée Anais"/>
        <s v="Cabernet rouge"/>
        <s v="Fronton l'Astolabe"/>
        <s v="Coteaux du layon Chaume &quot;la mignonne&quot;"/>
        <s v="Chardonnay - Ardèche"/>
        <s v="Parallèle 45"/>
        <s v="Pinot Noir"/>
        <s v="Pinot Noir - Séduction"/>
        <s v="Pinot gris Schieferberg"/>
        <s v="Cote chalonnaise - Chardonay"/>
        <s v="Muscat de Beaumes de Venise"/>
        <s v="Monthelie 1° cru &quot;Les Duresses&quot;"/>
        <s v="Madiran - Petit Gaston"/>
        <s v="Le bio de St Maurice"/>
        <s v="Blanc de blanc - Clos Mireille"/>
        <s v="Vosne-Romanée 1° cru"/>
        <s v="Volterra"/>
        <s v="Minervois Mathilde"/>
        <s v="Cuvée Marly"/>
        <s v="Riesling Rothstein"/>
        <s v="new" u="1"/>
      </sharedItems>
    </cacheField>
    <cacheField name="Couleur" numFmtId="0">
      <sharedItems count="6">
        <s v="Blanc"/>
        <s v="Champagne"/>
        <s v="Rouge"/>
        <s v="Liquoreux"/>
        <s v="Jaune"/>
        <s v="Rosé"/>
      </sharedItems>
    </cacheField>
    <cacheField name="Année" numFmtId="0">
      <sharedItems containsBlank="1" containsMixedTypes="1" containsNumber="1" containsInteger="1" minValue="0" maxValue="2018"/>
    </cacheField>
    <cacheField name="Région" numFmtId="0">
      <sharedItems containsMixedTypes="1" containsNumber="1" containsInteger="1" minValue="0" maxValue="0"/>
    </cacheField>
    <cacheField name="Appellation" numFmtId="0">
      <sharedItems containsBlank="1" containsMixedTypes="1" containsNumber="1" containsInteger="1" minValue="0" maxValue="0"/>
    </cacheField>
    <cacheField name="Date_x000a_Conso" numFmtId="14">
      <sharedItems containsSemiMixedTypes="0" containsNonDate="0" containsDate="1" containsString="0" minDate="2015-03-06T00:00:00" maxDate="2019-09-28T00:00:00" count="439">
        <d v="2019-09-27T00:00:00"/>
        <d v="2019-09-22T00:00:00"/>
        <d v="2019-09-21T00:00:00"/>
        <d v="2019-09-20T00:00:00"/>
        <d v="2019-09-13T00:00:00"/>
        <d v="2019-09-07T00:00:00"/>
        <d v="2019-08-30T00:00:00"/>
        <d v="2019-08-29T00:00:00"/>
        <d v="2019-08-28T00:00:00"/>
        <d v="2019-08-14T00:00:00"/>
        <d v="2019-07-21T00:00:00"/>
        <d v="2019-08-11T00:00:00"/>
        <d v="2019-08-08T00:00:00"/>
        <d v="2019-08-05T00:00:00"/>
        <d v="2019-08-04T00:00:00"/>
        <d v="2019-08-03T00:00:00"/>
        <d v="2019-08-02T00:00:00"/>
        <d v="2019-07-27T00:00:00"/>
        <d v="2019-07-26T00:00:00"/>
        <d v="2019-07-24T00:00:00"/>
        <d v="2019-07-19T00:00:00"/>
        <d v="2019-07-18T00:00:00"/>
        <d v="2019-07-17T00:00:00"/>
        <d v="2019-06-24T00:00:00"/>
        <d v="2019-07-13T00:00:00"/>
        <d v="2019-07-08T00:00:00"/>
        <d v="2019-07-12T00:00:00"/>
        <d v="2019-07-05T00:00:00"/>
        <d v="2019-06-30T00:00:00"/>
        <d v="2019-06-29T00:00:00"/>
        <d v="2019-06-28T00:00:00"/>
        <d v="2019-06-20T00:00:00"/>
        <d v="2019-06-17T00:00:00"/>
        <d v="2019-06-15T00:00:00"/>
        <d v="2019-06-14T00:00:00"/>
        <d v="2019-06-08T00:00:00"/>
        <d v="2019-05-31T00:00:00"/>
        <d v="2019-05-30T00:00:00"/>
        <d v="2019-05-25T00:00:00"/>
        <d v="2019-05-23T00:00:00"/>
        <d v="2019-05-17T00:00:00"/>
        <d v="2019-05-14T00:00:00"/>
        <d v="2019-05-13T00:00:00"/>
        <d v="2019-05-12T00:00:00"/>
        <d v="2019-05-08T00:00:00"/>
        <d v="2019-05-05T00:00:00"/>
        <d v="2019-05-01T00:00:00"/>
        <d v="2019-04-26T00:00:00"/>
        <d v="2019-04-21T00:00:00"/>
        <d v="2019-04-20T00:00:00"/>
        <d v="2019-04-19T00:00:00"/>
        <d v="2019-04-14T00:00:00"/>
        <d v="2019-04-13T00:00:00"/>
        <d v="2019-04-12T00:00:00"/>
        <d v="2019-04-11T00:00:00"/>
        <d v="2019-04-06T00:00:00"/>
        <d v="2019-04-05T00:00:00"/>
        <d v="2019-03-30T00:00:00"/>
        <d v="2019-03-29T00:00:00"/>
        <d v="2019-03-23T00:00:00"/>
        <d v="2019-03-17T00:00:00"/>
        <d v="2019-03-16T00:00:00"/>
        <d v="2019-03-15T00:00:00"/>
        <d v="2019-03-09T00:00:00"/>
        <d v="2019-03-08T00:00:00"/>
        <d v="2019-03-03T00:00:00"/>
        <d v="2019-03-01T00:00:00"/>
        <d v="2019-02-23T00:00:00"/>
        <d v="2019-02-22T00:00:00"/>
        <d v="2019-02-17T00:00:00"/>
        <d v="2019-02-16T00:00:00"/>
        <d v="2019-02-10T00:00:00"/>
        <d v="2019-02-03T00:00:00"/>
        <d v="2019-02-02T00:00:00"/>
        <d v="2019-02-01T00:00:00"/>
        <d v="2019-01-26T00:00:00"/>
        <d v="2019-01-25T00:00:00"/>
        <d v="2019-01-19T00:00:00"/>
        <d v="2019-01-06T00:00:00"/>
        <d v="2019-01-04T00:00:00"/>
        <d v="2018-12-31T00:00:00"/>
        <d v="2018-12-23T00:00:00"/>
        <d v="2018-12-21T00:00:00"/>
        <d v="2018-12-16T00:00:00"/>
        <d v="2018-12-15T00:00:00"/>
        <d v="2018-12-14T00:00:00"/>
        <d v="2018-12-11T00:00:00"/>
        <d v="2018-12-09T00:00:00"/>
        <d v="2018-12-08T00:00:00"/>
        <d v="2018-12-02T00:00:00"/>
        <d v="2018-11-23T00:00:00"/>
        <d v="2018-11-16T00:00:00"/>
        <d v="2018-11-11T00:00:00"/>
        <d v="2018-11-09T00:00:00"/>
        <d v="2018-11-02T00:00:00"/>
        <d v="2018-11-01T00:00:00"/>
        <d v="2018-10-31T00:00:00"/>
        <d v="2018-10-30T00:00:00"/>
        <d v="2018-10-28T00:00:00"/>
        <d v="2018-10-27T00:00:00"/>
        <d v="2018-10-26T00:00:00"/>
        <d v="2018-10-20T00:00:00"/>
        <d v="2018-10-19T00:00:00"/>
        <d v="2018-10-17T00:00:00"/>
        <d v="2018-10-14T00:00:00"/>
        <d v="2018-10-12T00:00:00"/>
        <d v="2018-10-05T00:00:00"/>
        <d v="2018-09-30T00:00:00"/>
        <d v="2018-09-29T00:00:00"/>
        <d v="2018-09-23T00:00:00"/>
        <d v="2018-09-22T00:00:00"/>
        <d v="2018-09-21T00:00:00"/>
        <d v="2018-09-19T00:00:00"/>
        <d v="2018-09-15T00:00:00"/>
        <d v="2018-09-10T00:00:00"/>
        <d v="2018-09-08T00:00:00"/>
        <d v="2018-09-07T00:00:00"/>
        <d v="2018-08-30T00:00:00"/>
        <d v="2018-08-28T00:00:00"/>
        <d v="2018-08-27T00:00:00"/>
        <d v="2018-08-26T00:00:00"/>
        <d v="2018-08-25T00:00:00"/>
        <d v="2018-08-21T00:00:00"/>
        <d v="2018-08-18T00:00:00"/>
        <d v="2018-08-17T00:00:00"/>
        <d v="2018-08-15T00:00:00"/>
        <d v="2018-08-12T00:00:00"/>
        <d v="2018-08-11T00:00:00"/>
        <d v="2018-08-08T00:00:00"/>
        <d v="2018-07-31T00:00:00"/>
        <d v="2018-07-30T00:00:00"/>
        <d v="2018-07-28T00:00:00"/>
        <d v="2018-07-27T00:00:00"/>
        <d v="2018-07-22T00:00:00"/>
        <d v="2018-07-19T00:00:00"/>
        <d v="2018-07-17T00:00:00"/>
        <d v="2018-07-15T00:00:00"/>
        <d v="2018-07-14T00:00:00"/>
        <d v="2018-07-13T00:00:00"/>
        <d v="2018-07-12T00:00:00"/>
        <d v="2018-07-11T00:00:00"/>
        <d v="2018-07-08T00:00:00"/>
        <d v="2018-07-02T00:00:00"/>
        <d v="2018-07-01T00:00:00"/>
        <d v="2018-06-30T00:00:00"/>
        <d v="2018-06-24T00:00:00"/>
        <d v="2018-06-23T00:00:00"/>
        <d v="2018-06-22T00:00:00"/>
        <d v="2018-06-21T00:00:00"/>
        <d v="2018-06-15T00:00:00"/>
        <d v="2018-06-12T00:00:00"/>
        <d v="2018-06-10T00:00:00"/>
        <d v="2018-06-08T00:00:00"/>
        <d v="2018-06-04T00:00:00"/>
        <d v="2018-06-02T00:00:00"/>
        <d v="2018-05-19T00:00:00"/>
        <d v="2018-05-17T00:00:00"/>
        <d v="2018-05-12T00:00:00"/>
        <d v="2018-05-11T00:00:00"/>
        <d v="2018-05-08T00:00:00"/>
        <d v="2018-05-06T00:00:00"/>
        <d v="2018-05-04T00:00:00"/>
        <d v="2018-05-03T00:00:00"/>
        <d v="2018-05-01T00:00:00"/>
        <d v="2018-04-30T00:00:00"/>
        <d v="2018-04-25T00:00:00"/>
        <d v="2018-04-24T00:00:00"/>
        <d v="2018-04-23T00:00:00"/>
        <d v="2018-04-22T00:00:00"/>
        <d v="2018-04-21T00:00:00"/>
        <d v="2018-04-20T00:00:00"/>
        <d v="2018-04-19T00:00:00"/>
        <d v="2018-04-15T00:00:00"/>
        <d v="2018-04-14T00:00:00"/>
        <d v="2018-04-13T00:00:00"/>
        <d v="2018-04-08T00:00:00"/>
        <d v="2018-04-06T00:00:00"/>
        <d v="2018-04-01T00:00:00"/>
        <d v="2018-03-31T00:00:00"/>
        <d v="2018-03-30T00:00:00"/>
        <d v="2018-03-24T00:00:00"/>
        <d v="2018-03-23T00:00:00"/>
        <d v="2018-03-18T00:00:00"/>
        <d v="2018-03-16T00:00:00"/>
        <d v="2018-03-15T00:00:00"/>
        <d v="2018-03-12T00:00:00"/>
        <d v="2018-03-10T00:00:00"/>
        <d v="2018-03-09T00:00:00"/>
        <d v="2018-03-06T00:00:00"/>
        <d v="2018-03-02T00:00:00"/>
        <d v="2018-02-25T00:00:00"/>
        <d v="2018-02-24T00:00:00"/>
        <d v="2018-02-23T00:00:00"/>
        <d v="2018-02-17T00:00:00"/>
        <d v="2018-02-09T00:00:00"/>
        <d v="2018-02-04T00:00:00"/>
        <d v="2018-01-30T00:00:00"/>
        <d v="2018-01-28T00:00:00"/>
        <d v="2018-01-26T00:00:00"/>
        <d v="2018-01-20T00:00:00"/>
        <d v="2018-01-19T00:00:00"/>
        <d v="2018-01-13T00:00:00"/>
        <d v="2018-01-02T00:00:00"/>
        <d v="2017-12-27T00:00:00"/>
        <d v="2017-12-26T00:00:00"/>
        <d v="2017-12-25T00:00:00"/>
        <d v="2017-12-24T00:00:00"/>
        <d v="2017-12-23T00:00:00"/>
        <d v="2017-12-22T00:00:00"/>
        <d v="2017-12-10T00:00:00"/>
        <d v="2017-12-08T00:00:00"/>
        <d v="2017-12-03T00:00:00"/>
        <d v="2017-12-02T00:00:00"/>
        <d v="2017-11-25T00:00:00"/>
        <d v="2017-11-22T00:00:00"/>
        <d v="2017-11-16T00:00:00"/>
        <d v="2017-11-04T00:00:00"/>
        <d v="2017-11-03T00:00:00"/>
        <d v="2017-11-02T00:00:00"/>
        <d v="2017-10-30T00:00:00"/>
        <d v="2017-10-23T00:00:00"/>
        <d v="2017-10-21T00:00:00"/>
        <d v="2017-10-20T00:00:00"/>
        <d v="2017-09-30T00:00:00"/>
        <d v="2017-09-25T00:00:00"/>
        <d v="2017-09-24T00:00:00"/>
        <d v="2017-09-20T00:00:00"/>
        <d v="2017-09-16T00:00:00"/>
        <d v="2017-09-10T00:00:00"/>
        <d v="2017-09-09T00:00:00"/>
        <d v="2017-09-03T00:00:00"/>
        <d v="2017-09-02T00:00:00"/>
        <d v="2017-08-26T00:00:00"/>
        <d v="2017-08-19T00:00:00"/>
        <d v="2017-08-15T00:00:00"/>
        <d v="2017-08-14T00:00:00"/>
        <d v="2017-08-13T00:00:00"/>
        <d v="2017-08-12T00:00:00"/>
        <d v="2017-08-06T00:00:00"/>
        <d v="2017-07-14T00:00:00"/>
        <d v="2017-07-11T00:00:00"/>
        <d v="2017-07-07T00:00:00"/>
        <d v="2017-06-25T00:00:00"/>
        <d v="2017-06-24T00:00:00"/>
        <d v="2017-06-18T00:00:00"/>
        <d v="2017-06-17T00:00:00"/>
        <d v="2017-06-16T00:00:00"/>
        <d v="2017-06-15T00:00:00"/>
        <d v="2017-06-13T00:00:00"/>
        <d v="2017-06-03T00:00:00"/>
        <d v="2017-06-02T00:00:00"/>
        <d v="2017-05-27T00:00:00"/>
        <d v="2017-05-26T00:00:00"/>
        <d v="2017-05-24T00:00:00"/>
        <d v="2017-05-13T00:00:00"/>
        <d v="2017-05-11T00:00:00"/>
        <d v="2017-05-05T00:00:00"/>
        <d v="2017-04-30T00:00:00"/>
        <d v="2017-04-17T00:00:00"/>
        <d v="2017-04-15T00:00:00"/>
        <d v="2017-04-09T00:00:00"/>
        <d v="2017-04-07T00:00:00"/>
        <d v="2017-04-02T00:00:00"/>
        <d v="2017-04-01T00:00:00"/>
        <d v="2017-03-25T00:00:00"/>
        <d v="2017-03-22T00:00:00"/>
        <d v="2017-03-18T00:00:00"/>
        <d v="2017-03-17T00:00:00"/>
        <d v="2017-03-10T00:00:00"/>
        <d v="2017-03-04T00:00:00"/>
        <d v="2017-02-24T00:00:00"/>
        <d v="2017-02-20T00:00:00"/>
        <d v="2017-02-18T00:00:00"/>
        <d v="2017-02-17T00:00:00"/>
        <d v="2017-02-15T00:00:00"/>
        <d v="2017-02-11T00:00:00"/>
        <d v="2017-02-10T00:00:00"/>
        <d v="2017-02-02T00:00:00"/>
        <d v="2017-01-22T00:00:00"/>
        <d v="2017-01-13T00:00:00"/>
        <d v="2016-12-31T00:00:00"/>
        <d v="2016-12-29T00:00:00"/>
        <d v="2016-12-24T00:00:00"/>
        <d v="2016-12-11T00:00:00"/>
        <d v="2016-12-10T00:00:00"/>
        <d v="2016-12-07T00:00:00"/>
        <d v="2016-12-03T00:00:00"/>
        <d v="2016-11-25T00:00:00"/>
        <d v="2016-11-22T00:00:00"/>
        <d v="2016-11-19T00:00:00"/>
        <d v="2016-11-18T00:00:00"/>
        <d v="2016-11-12T00:00:00"/>
        <d v="2016-11-11T00:00:00"/>
        <d v="2016-11-05T00:00:00"/>
        <d v="2016-11-02T00:00:00"/>
        <d v="2016-10-29T00:00:00"/>
        <d v="2016-10-28T00:00:00"/>
        <d v="2016-10-23T00:00:00"/>
        <d v="2016-10-21T00:00:00"/>
        <d v="2016-10-18T00:00:00"/>
        <d v="2016-10-08T00:00:00"/>
        <d v="2016-10-01T00:00:00"/>
        <d v="2016-09-17T00:00:00"/>
        <d v="2016-09-14T00:00:00"/>
        <d v="2016-09-10T00:00:00"/>
        <d v="2016-08-26T00:00:00"/>
        <d v="2016-08-24T00:00:00"/>
        <d v="2016-08-20T00:00:00"/>
        <d v="2016-08-14T00:00:00"/>
        <d v="2016-08-11T00:00:00"/>
        <d v="2016-08-10T00:00:00"/>
        <d v="2016-08-08T00:00:00"/>
        <d v="2016-08-07T00:00:00"/>
        <d v="2016-08-06T00:00:00"/>
        <d v="2016-08-05T00:00:00"/>
        <d v="2016-08-04T00:00:00"/>
        <d v="2016-07-31T00:00:00"/>
        <d v="2016-07-23T00:00:00"/>
        <d v="2016-07-22T00:00:00"/>
        <d v="2016-07-17T00:00:00"/>
        <d v="2016-07-16T00:00:00"/>
        <d v="2016-07-15T00:00:00"/>
        <d v="2016-07-14T00:00:00"/>
        <d v="2016-07-12T00:00:00"/>
        <d v="2016-07-01T00:00:00"/>
        <d v="2016-06-29T00:00:00"/>
        <d v="2016-06-28T00:00:00"/>
        <d v="2016-06-24T00:00:00"/>
        <d v="2016-06-19T00:00:00"/>
        <d v="2016-06-18T00:00:00"/>
        <d v="2016-06-10T00:00:00"/>
        <d v="2016-06-04T00:00:00"/>
        <d v="2016-05-28T00:00:00"/>
        <d v="2016-05-25T00:00:00"/>
        <d v="2016-05-23T00:00:00"/>
        <d v="2016-05-22T00:00:00"/>
        <d v="2016-05-21T00:00:00"/>
        <d v="2016-05-14T00:00:00"/>
        <d v="2016-05-08T00:00:00"/>
        <d v="2016-05-05T00:00:00"/>
        <d v="2016-04-30T00:00:00"/>
        <d v="2016-04-29T00:00:00"/>
        <d v="2016-04-24T00:00:00"/>
        <d v="2016-04-23T00:00:00"/>
        <d v="2016-04-15T00:00:00"/>
        <d v="2016-04-10T00:00:00"/>
        <d v="2016-04-06T00:00:00"/>
        <d v="2016-04-03T00:00:00"/>
        <d v="2016-04-01T00:00:00"/>
        <d v="2016-03-28T00:00:00"/>
        <d v="2016-03-26T00:00:00"/>
        <d v="2016-03-21T00:00:00"/>
        <d v="2016-03-19T00:00:00"/>
        <d v="2016-03-18T00:00:00"/>
        <d v="2016-03-13T00:00:00"/>
        <d v="2016-02-28T00:00:00"/>
        <d v="2016-02-27T00:00:00"/>
        <d v="2016-02-26T00:00:00"/>
        <d v="2016-02-20T00:00:00"/>
        <d v="2016-02-17T00:00:00"/>
        <d v="2016-02-13T00:00:00"/>
        <d v="2016-02-06T00:00:00"/>
        <d v="2016-01-30T00:00:00"/>
        <d v="2016-01-24T00:00:00"/>
        <d v="2016-01-22T00:00:00"/>
        <d v="2016-01-19T00:00:00"/>
        <d v="2016-01-17T00:00:00"/>
        <d v="2016-01-10T00:00:00"/>
        <d v="2016-01-08T00:00:00"/>
        <d v="2016-01-03T00:00:00"/>
        <d v="2016-01-02T00:00:00"/>
        <d v="2016-01-01T00:00:00"/>
        <d v="2015-12-31T00:00:00"/>
        <d v="2015-12-30T00:00:00"/>
        <d v="2015-12-29T00:00:00"/>
        <d v="2015-12-24T00:00:00"/>
        <d v="2015-12-23T00:00:00"/>
        <d v="2015-12-19T00:00:00"/>
        <d v="2015-12-18T00:00:00"/>
        <d v="2015-12-13T00:00:00"/>
        <d v="2015-12-12T00:00:00"/>
        <d v="2015-11-21T00:00:00"/>
        <d v="2015-11-13T00:00:00"/>
        <d v="2015-11-08T00:00:00"/>
        <d v="2015-11-07T00:00:00"/>
        <d v="2015-11-06T00:00:00"/>
        <d v="2015-11-01T00:00:00"/>
        <d v="2015-10-30T00:00:00"/>
        <d v="2015-10-24T00:00:00"/>
        <d v="2015-10-17T00:00:00"/>
        <d v="2015-10-16T00:00:00"/>
        <d v="2015-10-09T00:00:00"/>
        <d v="2015-10-04T00:00:00"/>
        <d v="2015-09-27T00:00:00"/>
        <d v="2015-09-21T00:00:00"/>
        <d v="2015-09-13T00:00:00"/>
        <d v="2015-09-10T00:00:00"/>
        <d v="2015-09-05T00:00:00"/>
        <d v="2015-08-30T00:00:00"/>
        <d v="2015-08-29T00:00:00"/>
        <d v="2015-08-25T00:00:00"/>
        <d v="2015-08-22T00:00:00"/>
        <d v="2015-08-18T00:00:00"/>
        <d v="2015-08-17T00:00:00"/>
        <d v="2015-08-16T00:00:00"/>
        <d v="2015-08-08T00:00:00"/>
        <d v="2015-08-07T00:00:00"/>
        <d v="2015-08-05T00:00:00"/>
        <d v="2015-07-18T00:00:00"/>
        <d v="2015-07-17T00:00:00"/>
        <d v="2015-07-16T00:00:00"/>
        <d v="2015-07-15T00:00:00"/>
        <d v="2015-07-14T00:00:00"/>
        <d v="2015-07-05T00:00:00"/>
        <d v="2015-07-04T00:00:00"/>
        <d v="2015-07-03T00:00:00"/>
        <d v="2015-07-02T00:00:00"/>
        <d v="2015-06-16T00:00:00"/>
        <d v="2015-06-14T00:00:00"/>
        <d v="2015-06-09T00:00:00"/>
        <d v="2015-06-04T00:00:00"/>
        <d v="2015-06-02T00:00:00"/>
        <d v="2015-05-31T00:00:00"/>
        <d v="2015-05-30T00:00:00"/>
        <d v="2015-05-24T00:00:00"/>
        <d v="2015-05-23T00:00:00"/>
        <d v="2015-05-06T00:00:00"/>
        <d v="2015-04-21T00:00:00"/>
        <d v="2015-04-20T00:00:00"/>
        <d v="2015-04-19T00:00:00"/>
        <d v="2015-04-12T00:00:00"/>
        <d v="2015-04-11T00:00:00"/>
        <d v="2015-04-08T00:00:00"/>
        <d v="2015-04-05T00:00:00"/>
        <d v="2015-04-04T00:00:00"/>
        <d v="2015-03-21T00:00:00"/>
        <d v="2015-03-14T00:00:00"/>
        <d v="2015-03-08T00:00:00"/>
        <d v="2015-03-06T00:00:00"/>
      </sharedItems>
      <fieldGroup par="13" base="9">
        <rangePr groupBy="months" startDate="2015-03-06T00:00:00" endDate="2019-09-28T00:00:00"/>
        <groupItems count="14">
          <s v="&lt;06/03/2015"/>
          <s v="janv"/>
          <s v="févr"/>
          <s v="mars"/>
          <s v="avr"/>
          <s v="mai"/>
          <s v="juin"/>
          <s v="juil"/>
          <s v="août"/>
          <s v="sept"/>
          <s v="oct"/>
          <s v="nov"/>
          <s v="déc"/>
          <s v="&gt;28/09/2019"/>
        </groupItems>
      </fieldGroup>
    </cacheField>
    <cacheField name="Colonne1" numFmtId="0">
      <sharedItems containsNonDate="0" containsString="0" containsBlank="1"/>
    </cacheField>
    <cacheField name="Colonne2" numFmtId="0">
      <sharedItems containsNonDate="0" containsString="0" containsBlank="1"/>
    </cacheField>
    <cacheField name="Colonne3" numFmtId="0">
      <sharedItems containsNonDate="0" containsString="0" containsBlank="1"/>
    </cacheField>
    <cacheField name="Années" numFmtId="0" databaseField="0">
      <fieldGroup base="9">
        <rangePr groupBy="years" startDate="2015-03-06T00:00:00" endDate="2019-09-28T00:00:00"/>
        <groupItems count="7">
          <s v="&lt;06/03/2015"/>
          <s v="2015"/>
          <s v="2016"/>
          <s v="2017"/>
          <s v="2018"/>
          <s v="2019"/>
          <s v="&gt;28/09/2019"/>
        </groupItems>
      </fieldGroup>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r:id="rId1" refreshOnLoad="1" refreshedBy="Arnaud Duperray" refreshedDate="43739.813410069444" createdVersion="6" refreshedVersion="6" minRefreshableVersion="3" recordCount="509">
  <cacheSource type="worksheet">
    <worksheetSource name="Ma_Cave"/>
  </cacheSource>
  <cacheFields count="24">
    <cacheField name="Réf" numFmtId="1">
      <sharedItems containsSemiMixedTypes="0" containsString="0" containsNumber="1" containsInteger="1" minValue="1" maxValue="509"/>
    </cacheField>
    <cacheField name="Date_x000a_d'achat" numFmtId="14">
      <sharedItems containsSemiMixedTypes="0" containsNonDate="0" containsDate="1" containsString="0" minDate="1998-06-01T00:00:00" maxDate="2019-08-31T00:00:00" count="159">
        <d v="2007-09-01T00:00:00"/>
        <d v="2008-06-01T00:00:00"/>
        <d v="2009-02-28T00:00:00"/>
        <d v="2010-03-29T00:00:00"/>
        <d v="2010-04-22T00:00:00"/>
        <d v="2010-05-04T00:00:00"/>
        <d v="2010-05-27T00:00:00"/>
        <d v="2010-06-11T00:00:00"/>
        <d v="2010-07-19T00:00:00"/>
        <d v="2010-08-25T00:00:00"/>
        <d v="2010-11-17T00:00:00"/>
        <d v="2010-11-20T00:00:00"/>
        <d v="2011-03-20T00:00:00"/>
        <d v="2011-04-02T00:00:00"/>
        <d v="2011-06-01T00:00:00"/>
        <d v="2012-03-10T00:00:00"/>
        <d v="2012-03-16T00:00:00"/>
        <d v="2012-04-02T00:00:00"/>
        <d v="2012-08-02T00:00:00"/>
        <d v="2012-08-06T00:00:00"/>
        <d v="2012-08-10T00:00:00"/>
        <d v="2012-09-21T00:00:00"/>
        <d v="2012-10-19T00:00:00"/>
        <d v="2012-10-24T00:00:00"/>
        <d v="2012-12-01T00:00:00"/>
        <d v="2013-03-30T00:00:00"/>
        <d v="2013-04-24T00:00:00"/>
        <d v="2013-06-01T00:00:00"/>
        <d v="2013-06-29T00:00:00"/>
        <d v="2013-07-09T00:00:00"/>
        <d v="2013-08-23T00:00:00"/>
        <d v="2013-12-29T00:00:00"/>
        <d v="2014-03-22T00:00:00"/>
        <d v="2014-04-04T00:00:00"/>
        <d v="2014-06-13T00:00:00"/>
        <d v="2014-08-31T00:00:00"/>
        <d v="2014-09-06T00:00:00"/>
        <d v="2014-10-11T00:00:00"/>
        <d v="2014-10-18T00:00:00"/>
        <d v="2014-10-25T00:00:00"/>
        <d v="2015-03-14T00:00:00"/>
        <d v="2015-06-03T00:00:00"/>
        <d v="2015-09-21T00:00:00"/>
        <d v="2016-10-15T00:00:00"/>
        <d v="2017-09-30T00:00:00"/>
        <d v="2018-10-13T00:00:00"/>
        <d v="2007-06-01T00:00:00"/>
        <d v="2016-10-29T00:00:00"/>
        <d v="2007-03-02T00:00:00"/>
        <d v="2017-11-29T00:00:00"/>
        <d v="2010-06-01T00:00:00"/>
        <d v="2009-04-04T00:00:00"/>
        <d v="2009-04-15T00:00:00"/>
        <d v="2013-08-10T00:00:00"/>
        <d v="2016-05-15T00:00:00"/>
        <d v="2018-11-17T00:00:00"/>
        <d v="2010-10-16T00:00:00"/>
        <d v="2014-06-01T00:00:00"/>
        <d v="2017-06-01T00:00:00"/>
        <d v="2019-02-23T00:00:00"/>
        <d v="2012-06-01T00:00:00"/>
        <d v="2014-02-20T00:00:00"/>
        <d v="2015-08-15T00:00:00"/>
        <d v="2011-12-17T00:00:00"/>
        <d v="2017-05-13T00:00:00"/>
        <d v="2018-12-24T00:00:00"/>
        <d v="2009-01-01T00:00:00"/>
        <d v="2014-10-31T00:00:00"/>
        <d v="2015-08-29T00:00:00"/>
        <d v="2015-09-26T00:00:00"/>
        <d v="2016-06-18T00:00:00"/>
        <d v="2012-12-25T00:00:00"/>
        <d v="2018-03-13T00:00:00"/>
        <d v="2015-04-20T00:00:00"/>
        <d v="2019-07-15T00:00:00"/>
        <d v="2015-12-24T00:00:00"/>
        <d v="2015-11-12T00:00:00"/>
        <d v="2015-06-01T00:00:00"/>
        <d v="2016-12-26T00:00:00"/>
        <d v="2015-06-06T00:00:00"/>
        <d v="2010-09-20T00:00:00"/>
        <d v="2015-07-31T00:00:00"/>
        <d v="2015-10-10T00:00:00"/>
        <d v="2016-02-27T00:00:00"/>
        <d v="2016-12-25T00:00:00"/>
        <d v="2013-01-25T00:00:00"/>
        <d v="2014-02-14T00:00:00"/>
        <d v="2016-01-23T00:00:00"/>
        <d v="2016-04-09T00:00:00"/>
        <d v="2016-06-01T00:00:00"/>
        <d v="2016-12-03T00:00:00"/>
        <d v="2018-01-15T00:00:00"/>
        <d v="2016-06-27T00:00:00"/>
        <d v="2010-10-30T00:00:00"/>
        <d v="2016-12-04T00:00:00"/>
        <d v="2016-12-15T00:00:00"/>
        <d v="2006-10-30T00:00:00"/>
        <d v="2009-10-30T00:00:00"/>
        <d v="2017-01-03T00:00:00"/>
        <d v="2017-01-22T00:00:00"/>
        <d v="2017-04-20T00:00:00"/>
        <d v="2010-08-17T00:00:00"/>
        <d v="2013-04-28T00:00:00"/>
        <d v="2013-08-26T00:00:00"/>
        <d v="2015-04-17T00:00:00"/>
        <d v="2016-07-05T00:00:00"/>
        <d v="2009-03-07T00:00:00"/>
        <d v="2010-06-12T00:00:00"/>
        <d v="2008-11-02T00:00:00"/>
        <d v="2012-10-14T00:00:00"/>
        <d v="2014-10-20T00:00:00"/>
        <d v="2006-06-01T00:00:00"/>
        <d v="2018-10-14T00:00:00"/>
        <d v="2018-01-24T00:00:00"/>
        <d v="1998-06-01T00:00:00"/>
        <d v="2017-08-05T00:00:00"/>
        <d v="2017-09-08T00:00:00"/>
        <d v="2017-09-23T00:00:00"/>
        <d v="2017-10-27T00:00:00"/>
        <d v="2001-06-01T00:00:00"/>
        <d v="2017-11-01T00:00:00"/>
        <d v="2017-12-05T00:00:00"/>
        <d v="2017-12-26T00:00:00"/>
        <d v="2018-03-12T00:00:00"/>
        <d v="2018-05-05T00:00:00"/>
        <d v="2018-05-08T00:00:00"/>
        <d v="2018-07-19T00:00:00"/>
        <d v="2018-07-17T00:00:00"/>
        <d v="2012-10-18T00:00:00"/>
        <d v="2018-09-13T00:00:00"/>
        <d v="2018-08-08T00:00:00"/>
        <d v="2000-06-01T00:00:00"/>
        <d v="2018-08-18T00:00:00"/>
        <d v="2018-08-25T00:00:00"/>
        <d v="2005-06-01T00:00:00"/>
        <d v="2018-10-20T00:00:00"/>
        <d v="2018-10-27T00:00:00"/>
        <d v="2018-10-28T00:00:00"/>
        <d v="2018-10-30T00:00:00"/>
        <d v="2018-11-15T00:00:00"/>
        <d v="2017-09-01T00:00:00"/>
        <d v="2018-04-28T00:00:00"/>
        <d v="2018-12-01T00:00:00"/>
        <d v="2018-12-11T00:00:00"/>
        <d v="2003-06-01T00:00:00"/>
        <d v="2009-06-15T00:00:00"/>
        <d v="2010-06-30T00:00:00"/>
        <d v="2018-12-26T00:00:00"/>
        <d v="2013-10-25T00:00:00"/>
        <d v="2017-02-08T00:00:00"/>
        <d v="2019-03-03T00:00:00"/>
        <d v="2016-06-26T00:00:00"/>
        <d v="2019-03-15T00:00:00"/>
        <d v="2019-06-10T00:00:00"/>
        <d v="2019-06-14T00:00:00"/>
        <d v="2006-08-15T00:00:00"/>
        <d v="1999-06-01T00:00:00"/>
        <d v="2019-08-11T00:00:00"/>
        <d v="2019-08-30T00:00:00"/>
      </sharedItems>
      <fieldGroup par="23" base="1">
        <rangePr groupBy="months" startDate="1998-06-01T00:00:00" endDate="2019-08-31T00:00:00"/>
        <groupItems count="14">
          <s v="&lt;01/06/1998"/>
          <s v="janv"/>
          <s v="févr"/>
          <s v="mars"/>
          <s v="avr"/>
          <s v="mai"/>
          <s v="juin"/>
          <s v="juil"/>
          <s v="août"/>
          <s v="sept"/>
          <s v="oct"/>
          <s v="nov"/>
          <s v="déc"/>
          <s v="&gt;31/08/2019"/>
        </groupItems>
      </fieldGroup>
    </cacheField>
    <cacheField name="Lieu d'achat" numFmtId="0">
      <sharedItems containsBlank="1"/>
    </cacheField>
    <cacheField name="Producteur" numFmtId="0">
      <sharedItems/>
    </cacheField>
    <cacheField name="Nom" numFmtId="0">
      <sharedItems/>
    </cacheField>
    <cacheField name="Couleur" numFmtId="0">
      <sharedItems containsBlank="1" count="7">
        <s v="Rouge"/>
        <s v="Rosé"/>
        <s v="Blanc"/>
        <s v="Liquoreux"/>
        <s v="Champagne"/>
        <s v="Jaune"/>
        <m u="1"/>
      </sharedItems>
    </cacheField>
    <cacheField name="Année" numFmtId="0">
      <sharedItems containsSemiMixedTypes="0" containsString="0" containsNumber="1" containsInteger="1" minValue="0" maxValue="2018"/>
    </cacheField>
    <cacheField name="Région" numFmtId="0">
      <sharedItems containsBlank="1" count="27">
        <m/>
        <s v="Jura"/>
        <s v="Rhône"/>
        <s v="Bourgogne"/>
        <s v="Loire"/>
        <s v="Savoie_Bugey"/>
        <s v="Languedoc_Roussillon"/>
        <s v="Etranger"/>
        <s v="Provence_Corse"/>
        <s v="Beaujolais"/>
        <s v="Porto"/>
        <s v="Bordeaux"/>
        <s v="Alsace"/>
        <s v="Sud_Ouest"/>
        <s v="Champagne"/>
        <s v="Cognac"/>
        <s v="Beaujolais et Lyonnais" u="1"/>
        <s v="Provence" u="1"/>
        <s v="Allemand" u="1"/>
        <s v="Vallée de la Loire" u="1"/>
        <s v="A" u="1"/>
        <s v="OK" u="1"/>
        <s v="Languedoc" u="1"/>
        <s v="Roussillon" u="1"/>
        <s v="Vallée du Rhône" u="1"/>
        <s v="Sud-Ouest" u="1"/>
        <s v="Savoie et Bugey" u="1"/>
      </sharedItems>
    </cacheField>
    <cacheField name="Appellation" numFmtId="0">
      <sharedItems containsBlank="1"/>
    </cacheField>
    <cacheField name="Sous région" numFmtId="0">
      <sharedItems containsBlank="1"/>
    </cacheField>
    <cacheField name="Cépage" numFmtId="0">
      <sharedItems containsBlank="1"/>
    </cacheField>
    <cacheField name="Prix Achat" numFmtId="44">
      <sharedItems containsString="0" containsBlank="1" containsNumber="1" minValue="0" maxValue="48"/>
    </cacheField>
    <cacheField name="valeur" numFmtId="44">
      <sharedItems containsSemiMixedTypes="0" containsString="0" containsNumber="1" minValue="0" maxValue="48"/>
    </cacheField>
    <cacheField name="Quantité_x000a_Achat" numFmtId="1">
      <sharedItems containsSemiMixedTypes="0" containsString="0" containsNumber="1" containsInteger="1" minValue="1" maxValue="26"/>
    </cacheField>
    <cacheField name="Reste" numFmtId="0">
      <sharedItems containsSemiMixedTypes="0" containsString="0" containsNumber="1" containsInteger="1" minValue="0" maxValue="11"/>
    </cacheField>
    <cacheField name="Empla_x000a_cement" numFmtId="0">
      <sharedItems containsString="0" containsBlank="1" containsNumber="1" containsInteger="1" minValue="11" maxValue="99"/>
    </cacheField>
    <cacheField name="Total_x000a_Achat" numFmtId="44">
      <sharedItems containsSemiMixedTypes="0" containsString="0" containsNumber="1" minValue="0" maxValue="169.2"/>
    </cacheField>
    <cacheField name="Total_x000a_Cave" numFmtId="44">
      <sharedItems containsSemiMixedTypes="0" containsString="0" containsNumber="1" minValue="0" maxValue="134.42000000000002"/>
    </cacheField>
    <cacheField name="Boire_x000a_dès" numFmtId="0">
      <sharedItems containsSemiMixedTypes="0" containsString="0" containsNumber="1" containsInteger="1" minValue="0" maxValue="2099"/>
    </cacheField>
    <cacheField name="Boire_x000a_jusque" numFmtId="0">
      <sharedItems containsString="0" containsBlank="1" containsNumber="1" containsInteger="1" minValue="0" maxValue="2035"/>
    </cacheField>
    <cacheField name="Apogée" numFmtId="1">
      <sharedItems containsMixedTypes="1" containsNumber="1" containsInteger="1" minValue="2013" maxValue="2099"/>
    </cacheField>
    <cacheField name="Mets" numFmtId="0">
      <sharedItems containsBlank="1" longText="1"/>
    </cacheField>
    <cacheField name="Commentaire" numFmtId="0">
      <sharedItems containsBlank="1" longText="1"/>
    </cacheField>
    <cacheField name="Années" numFmtId="0" databaseField="0">
      <fieldGroup base="1">
        <rangePr groupBy="years" startDate="1998-06-01T00:00:00" endDate="2019-08-31T00:00:00"/>
        <groupItems count="24">
          <s v="&lt;01/06/1998"/>
          <s v="1998"/>
          <s v="1999"/>
          <s v="2000"/>
          <s v="2001"/>
          <s v="2002"/>
          <s v="2003"/>
          <s v="2004"/>
          <s v="2005"/>
          <s v="2006"/>
          <s v="2007"/>
          <s v="2008"/>
          <s v="2009"/>
          <s v="2010"/>
          <s v="2011"/>
          <s v="2012"/>
          <s v="2013"/>
          <s v="2014"/>
          <s v="2015"/>
          <s v="2016"/>
          <s v="2017"/>
          <s v="2018"/>
          <s v="2019"/>
          <s v="&gt;31/08/2019"/>
        </groupItems>
      </fieldGroup>
    </cacheField>
  </cacheFields>
  <extLst>
    <ext xmlns:x14="http://schemas.microsoft.com/office/spreadsheetml/2009/9/main" uri="{725AE2AE-9491-48be-B2B4-4EB974FC3084}">
      <x14:pivotCacheDefinition pivotCacheId="1"/>
    </ext>
  </extLst>
</pivotCacheDefinition>
</file>

<file path=xl/pivotCache/pivotCacheRecords1.xml><?xml version="1.0" encoding="utf-8"?>
<pivotCacheRecords xmlns="http://schemas.openxmlformats.org/spreadsheetml/2006/main" xmlns:r="http://schemas.openxmlformats.org/officeDocument/2006/relationships" count="509">
  <r>
    <n v="21"/>
    <d v="2007-09-01T00:00:00"/>
    <s v="Auchan"/>
    <s v="Alexis Lichine"/>
    <s v="1° Cuvée exceptionnelle"/>
    <x v="0"/>
    <x v="0"/>
    <x v="0"/>
    <s v=" "/>
    <s v=" "/>
    <s v=" "/>
    <n v="5"/>
    <n v="5"/>
    <n v="6"/>
    <n v="0"/>
    <m/>
    <n v="30"/>
    <n v="0"/>
    <n v="0"/>
    <n v="0"/>
    <x v="0"/>
    <m/>
    <m/>
  </r>
  <r>
    <n v="22"/>
    <d v="2008-06-01T00:00:00"/>
    <s v="Primard"/>
    <s v="Plaugier"/>
    <s v="Un air de famille"/>
    <x v="1"/>
    <x v="1"/>
    <x v="0"/>
    <s v=" "/>
    <s v=" "/>
    <s v=" "/>
    <n v="5"/>
    <n v="5"/>
    <n v="1"/>
    <n v="0"/>
    <m/>
    <n v="5"/>
    <n v="0"/>
    <n v="0"/>
    <n v="0"/>
    <x v="0"/>
    <m/>
    <m/>
  </r>
  <r>
    <n v="23"/>
    <d v="2008-06-01T00:00:00"/>
    <s v="Primard"/>
    <s v="Colombo"/>
    <s v="Viogner la violette"/>
    <x v="2"/>
    <x v="2"/>
    <x v="0"/>
    <s v=" "/>
    <s v=" "/>
    <s v=" "/>
    <n v="7"/>
    <n v="7"/>
    <n v="6"/>
    <n v="0"/>
    <m/>
    <n v="42"/>
    <n v="0"/>
    <n v="0"/>
    <n v="0"/>
    <x v="0"/>
    <m/>
    <m/>
  </r>
  <r>
    <n v="30"/>
    <d v="2009-02-28T00:00:00"/>
    <s v="Eurexpo"/>
    <s v="Chateau de Pennautier"/>
    <s v="Borie Blanche"/>
    <x v="0"/>
    <x v="2"/>
    <x v="0"/>
    <s v=" "/>
    <s v=" "/>
    <s v=" "/>
    <n v="5.15"/>
    <n v="5.15"/>
    <n v="6"/>
    <n v="0"/>
    <m/>
    <n v="30.900000000000002"/>
    <n v="0"/>
    <n v="0"/>
    <n v="0"/>
    <x v="0"/>
    <m/>
    <s v="Domaine du copain d'Adrien"/>
  </r>
  <r>
    <n v="31"/>
    <d v="2009-02-28T00:00:00"/>
    <s v="Eurexpo"/>
    <s v="Chateau de Pennautier"/>
    <s v="Cabardès"/>
    <x v="1"/>
    <x v="2"/>
    <x v="0"/>
    <s v=" "/>
    <s v=" "/>
    <s v=" "/>
    <n v="0"/>
    <n v="0"/>
    <n v="1"/>
    <n v="0"/>
    <m/>
    <n v="0"/>
    <n v="0"/>
    <n v="0"/>
    <n v="0"/>
    <x v="0"/>
    <m/>
    <s v="Domaine du copain d'Adrien"/>
  </r>
  <r>
    <n v="32"/>
    <d v="2009-02-28T00:00:00"/>
    <s v="Eurexpo"/>
    <s v="Chateau de Pennautier"/>
    <s v="Moulin de Ciffire"/>
    <x v="0"/>
    <x v="2"/>
    <x v="0"/>
    <s v=" "/>
    <s v=" "/>
    <s v=" "/>
    <n v="8"/>
    <n v="8"/>
    <n v="3"/>
    <n v="0"/>
    <m/>
    <n v="24"/>
    <n v="0"/>
    <n v="0"/>
    <n v="0"/>
    <x v="0"/>
    <m/>
    <s v="Domaine du copain d'Adrien"/>
  </r>
  <r>
    <n v="47"/>
    <d v="2010-03-29T00:00:00"/>
    <s v="Foire de Lyon"/>
    <s v="Haut Poulvère"/>
    <s v="Montbazillac - Tirecul"/>
    <x v="3"/>
    <x v="3"/>
    <x v="0"/>
    <s v=" "/>
    <s v=" "/>
    <s v=" "/>
    <n v="13.5"/>
    <n v="13.5"/>
    <n v="2"/>
    <n v="0"/>
    <m/>
    <n v="27"/>
    <n v="0"/>
    <n v="0"/>
    <n v="0"/>
    <x v="0"/>
    <m/>
    <m/>
  </r>
  <r>
    <n v="48"/>
    <d v="2010-03-29T00:00:00"/>
    <s v="Foire de Lyon"/>
    <s v="Château le Renaudie"/>
    <s v="Pecharmant, Cuvé des douze"/>
    <x v="0"/>
    <x v="0"/>
    <x v="0"/>
    <s v=" "/>
    <s v=" "/>
    <s v=" "/>
    <n v="8.5"/>
    <n v="8.5"/>
    <n v="4"/>
    <n v="0"/>
    <m/>
    <n v="34"/>
    <n v="0"/>
    <n v="0"/>
    <n v="0"/>
    <x v="0"/>
    <m/>
    <m/>
  </r>
  <r>
    <n v="51"/>
    <d v="2010-04-22T00:00:00"/>
    <s v="Resto B"/>
    <s v="Domaine de Mouscaillo"/>
    <s v="Limoux"/>
    <x v="2"/>
    <x v="3"/>
    <x v="0"/>
    <s v=" "/>
    <s v=" "/>
    <s v=" "/>
    <n v="15"/>
    <n v="15"/>
    <n v="1"/>
    <n v="0"/>
    <m/>
    <n v="15"/>
    <n v="0"/>
    <n v="0"/>
    <n v="0"/>
    <x v="0"/>
    <m/>
    <m/>
  </r>
  <r>
    <n v="52"/>
    <d v="2010-04-22T00:00:00"/>
    <s v="Resto B"/>
    <s v="Francoise Chidaine"/>
    <s v="Touraine - Sauvignon"/>
    <x v="2"/>
    <x v="4"/>
    <x v="0"/>
    <s v=" "/>
    <s v=" "/>
    <s v=" "/>
    <n v="8"/>
    <n v="8"/>
    <n v="2"/>
    <n v="0"/>
    <m/>
    <n v="16"/>
    <n v="0"/>
    <n v="0"/>
    <n v="0"/>
    <x v="0"/>
    <m/>
    <m/>
  </r>
  <r>
    <n v="53"/>
    <d v="2010-05-04T00:00:00"/>
    <s v="Propriétaire"/>
    <s v="Chapelle Saint Heyriès"/>
    <s v="Ventoux"/>
    <x v="1"/>
    <x v="1"/>
    <x v="0"/>
    <s v=" "/>
    <s v=" "/>
    <s v=" "/>
    <n v="4.4000000000000004"/>
    <n v="4.4000000000000004"/>
    <n v="6"/>
    <n v="0"/>
    <m/>
    <n v="26.400000000000002"/>
    <n v="0"/>
    <n v="0"/>
    <n v="0"/>
    <x v="0"/>
    <m/>
    <m/>
  </r>
  <r>
    <n v="54"/>
    <d v="2010-05-04T00:00:00"/>
    <s v="Propriétaire"/>
    <s v="Chapelle Saint Heyriès"/>
    <s v="Ventoux"/>
    <x v="0"/>
    <x v="2"/>
    <x v="0"/>
    <s v=" "/>
    <s v=" "/>
    <s v=" "/>
    <n v="4.4000000000000004"/>
    <n v="4.4000000000000004"/>
    <n v="6"/>
    <n v="0"/>
    <m/>
    <n v="26.400000000000002"/>
    <n v="0"/>
    <n v="0"/>
    <n v="0"/>
    <x v="0"/>
    <m/>
    <m/>
  </r>
  <r>
    <n v="55"/>
    <d v="2010-05-04T00:00:00"/>
    <s v="Propriétaire"/>
    <s v="Chapelle Saint Heyriès"/>
    <s v="Ventoux, vieilli en futs de chene"/>
    <x v="0"/>
    <x v="2"/>
    <x v="0"/>
    <s v=" "/>
    <s v=" "/>
    <s v=" "/>
    <n v="7.2"/>
    <n v="7.2"/>
    <n v="6"/>
    <n v="0"/>
    <m/>
    <n v="43.2"/>
    <n v="0"/>
    <n v="0"/>
    <n v="0"/>
    <x v="0"/>
    <m/>
    <m/>
  </r>
  <r>
    <n v="56"/>
    <d v="2010-05-27T00:00:00"/>
    <s v="Primard"/>
    <s v="Patrick Charlin"/>
    <s v="Altesse Montagnieu"/>
    <x v="2"/>
    <x v="2"/>
    <x v="0"/>
    <s v=" "/>
    <s v=" "/>
    <s v=" "/>
    <n v="8"/>
    <n v="8"/>
    <n v="6"/>
    <n v="0"/>
    <m/>
    <n v="48"/>
    <n v="0"/>
    <n v="0"/>
    <n v="0"/>
    <x v="0"/>
    <m/>
    <m/>
  </r>
  <r>
    <n v="57"/>
    <d v="2010-05-27T00:00:00"/>
    <s v="Primard"/>
    <s v="Baulac"/>
    <s v="Bordeaux"/>
    <x v="2"/>
    <x v="1"/>
    <x v="0"/>
    <s v=" "/>
    <s v=" "/>
    <s v=" "/>
    <n v="3.5"/>
    <n v="3.5"/>
    <n v="12"/>
    <n v="0"/>
    <m/>
    <n v="42"/>
    <n v="0"/>
    <n v="0"/>
    <n v="0"/>
    <x v="0"/>
    <m/>
    <m/>
  </r>
  <r>
    <n v="58"/>
    <d v="2010-05-27T00:00:00"/>
    <s v="Primard"/>
    <s v="Domaine de Gourgazaud"/>
    <s v="Cabernet sauvignon"/>
    <x v="0"/>
    <x v="0"/>
    <x v="0"/>
    <s v=" "/>
    <s v=" "/>
    <s v=" "/>
    <n v="3.84"/>
    <n v="3.84"/>
    <n v="6"/>
    <n v="0"/>
    <m/>
    <n v="23.04"/>
    <n v="0"/>
    <n v="0"/>
    <n v="0"/>
    <x v="0"/>
    <m/>
    <m/>
  </r>
  <r>
    <n v="59"/>
    <d v="2010-05-27T00:00:00"/>
    <s v="Primard"/>
    <s v="Domaine de Grangeneuve"/>
    <s v="Magnum - cuvée vieilles vignes"/>
    <x v="0"/>
    <x v="2"/>
    <x v="0"/>
    <s v=" "/>
    <s v=" "/>
    <s v=" "/>
    <n v="11"/>
    <n v="11"/>
    <n v="6"/>
    <n v="0"/>
    <m/>
    <n v="66"/>
    <n v="0"/>
    <n v="0"/>
    <n v="0"/>
    <x v="0"/>
    <m/>
    <m/>
  </r>
  <r>
    <n v="60"/>
    <d v="2010-05-27T00:00:00"/>
    <s v="Primard"/>
    <s v="Domaine de Gourgazaud"/>
    <s v="Minervois Mathilde"/>
    <x v="0"/>
    <x v="2"/>
    <x v="0"/>
    <s v=" "/>
    <s v=" "/>
    <s v=" "/>
    <n v="4.7699999999999996"/>
    <n v="4.7699999999999996"/>
    <n v="6"/>
    <n v="0"/>
    <m/>
    <n v="28.619999999999997"/>
    <n v="0"/>
    <n v="0"/>
    <n v="0"/>
    <x v="0"/>
    <m/>
    <m/>
  </r>
  <r>
    <n v="61"/>
    <d v="2010-05-27T00:00:00"/>
    <s v="Primard"/>
    <s v="Domaine de Gourgazaud"/>
    <s v="Viognier Chardonnay"/>
    <x v="2"/>
    <x v="1"/>
    <x v="0"/>
    <s v=" "/>
    <s v=" "/>
    <s v=" "/>
    <n v="4.5999999999999996"/>
    <n v="4.5999999999999996"/>
    <n v="6"/>
    <n v="0"/>
    <m/>
    <n v="27.599999999999998"/>
    <n v="0"/>
    <n v="0"/>
    <n v="0"/>
    <x v="0"/>
    <m/>
    <m/>
  </r>
  <r>
    <n v="67"/>
    <d v="2010-06-11T00:00:00"/>
    <s v="Mariage Seb"/>
    <s v=" "/>
    <s v="Fronsac"/>
    <x v="0"/>
    <x v="0"/>
    <x v="0"/>
    <s v=" "/>
    <s v=" "/>
    <s v=" "/>
    <n v="5"/>
    <n v="5"/>
    <n v="6"/>
    <n v="0"/>
    <m/>
    <n v="30"/>
    <n v="0"/>
    <n v="0"/>
    <n v="0"/>
    <x v="0"/>
    <m/>
    <m/>
  </r>
  <r>
    <n v="70"/>
    <d v="2010-07-19T00:00:00"/>
    <s v="Pyla sur mer"/>
    <s v="La valade"/>
    <s v="Blanc sec"/>
    <x v="2"/>
    <x v="4"/>
    <x v="0"/>
    <s v=" "/>
    <s v=" "/>
    <s v=" "/>
    <n v="5"/>
    <n v="5"/>
    <n v="1"/>
    <n v="0"/>
    <m/>
    <n v="5"/>
    <n v="0"/>
    <n v="0"/>
    <n v="0"/>
    <x v="0"/>
    <m/>
    <m/>
  </r>
  <r>
    <n v="71"/>
    <d v="2010-07-19T00:00:00"/>
    <s v="Pyla sur mer"/>
    <s v="La valade"/>
    <s v="Magnum - Premières cotes de Blaye"/>
    <x v="0"/>
    <x v="0"/>
    <x v="0"/>
    <s v=" "/>
    <s v=" "/>
    <s v=" "/>
    <n v="14"/>
    <n v="14"/>
    <n v="2"/>
    <n v="0"/>
    <m/>
    <n v="28"/>
    <n v="0"/>
    <n v="0"/>
    <n v="0"/>
    <x v="0"/>
    <m/>
    <m/>
  </r>
  <r>
    <n v="72"/>
    <d v="2010-07-19T00:00:00"/>
    <s v="Pyla sur mer"/>
    <s v="La valade"/>
    <s v="Premières cotes de Blaye - cuvée spéciale"/>
    <x v="0"/>
    <x v="3"/>
    <x v="0"/>
    <s v=" "/>
    <s v=" "/>
    <s v=" "/>
    <n v="5.9"/>
    <n v="5.9"/>
    <n v="6"/>
    <n v="0"/>
    <m/>
    <n v="35.400000000000006"/>
    <n v="0"/>
    <n v="0"/>
    <n v="0"/>
    <x v="0"/>
    <m/>
    <m/>
  </r>
  <r>
    <n v="75"/>
    <d v="2010-08-25T00:00:00"/>
    <s v="Vinobest"/>
    <s v="Domane Volterra"/>
    <s v="Volterra"/>
    <x v="0"/>
    <x v="0"/>
    <x v="0"/>
    <s v=" "/>
    <s v=" "/>
    <s v=" "/>
    <n v="5"/>
    <n v="5"/>
    <n v="6"/>
    <n v="0"/>
    <m/>
    <n v="30"/>
    <n v="0"/>
    <n v="0"/>
    <n v="0"/>
    <x v="0"/>
    <m/>
    <m/>
  </r>
  <r>
    <n v="84"/>
    <d v="2010-11-17T00:00:00"/>
    <s v="Comme des chefs"/>
    <s v="XXX"/>
    <s v="Pellehaut ete gascon"/>
    <x v="1"/>
    <x v="5"/>
    <x v="0"/>
    <s v=" "/>
    <s v=" "/>
    <s v=" "/>
    <n v="9.9"/>
    <n v="9.9"/>
    <n v="1"/>
    <n v="0"/>
    <m/>
    <n v="9.9"/>
    <n v="0"/>
    <n v="0"/>
    <n v="0"/>
    <x v="0"/>
    <m/>
    <m/>
  </r>
  <r>
    <n v="85"/>
    <d v="2010-11-20T00:00:00"/>
    <s v="Vavro"/>
    <s v="Domaine de la preceptorie"/>
    <s v="Cotes du Roussillon - Terres nouvelles"/>
    <x v="2"/>
    <x v="1"/>
    <x v="0"/>
    <s v=" "/>
    <s v=" "/>
    <s v=" "/>
    <n v="19"/>
    <n v="19"/>
    <n v="1"/>
    <n v="0"/>
    <m/>
    <n v="19"/>
    <n v="0"/>
    <n v="0"/>
    <n v="0"/>
    <x v="0"/>
    <m/>
    <s v="Excellent blanc, proche d'un puligny montrachet."/>
  </r>
  <r>
    <n v="86"/>
    <d v="2010-11-20T00:00:00"/>
    <s v="Vavro"/>
    <s v="Domaine trio infernal"/>
    <s v="Priorat 1/3"/>
    <x v="0"/>
    <x v="3"/>
    <x v="0"/>
    <s v=" "/>
    <s v=" "/>
    <s v=" "/>
    <n v="33"/>
    <n v="33"/>
    <n v="1"/>
    <n v="0"/>
    <m/>
    <n v="33"/>
    <n v="0"/>
    <n v="0"/>
    <n v="0"/>
    <x v="0"/>
    <m/>
    <m/>
  </r>
  <r>
    <n v="87"/>
    <d v="2011-03-20T00:00:00"/>
    <s v="Vinomedia"/>
    <s v="Mesté Bertrand"/>
    <s v="Madiran"/>
    <x v="0"/>
    <x v="6"/>
    <x v="0"/>
    <s v=" "/>
    <s v=" "/>
    <s v=" "/>
    <n v="9.5"/>
    <n v="9.5"/>
    <n v="3"/>
    <n v="0"/>
    <m/>
    <n v="28.5"/>
    <n v="0"/>
    <n v="0"/>
    <n v="0"/>
    <x v="0"/>
    <m/>
    <m/>
  </r>
  <r>
    <n v="91"/>
    <d v="2011-04-02T00:00:00"/>
    <s v="Beaujolais"/>
    <s v="Gobillard"/>
    <s v="Grande Reserve"/>
    <x v="0"/>
    <x v="5"/>
    <x v="0"/>
    <s v=" "/>
    <s v=" "/>
    <s v=" "/>
    <n v="15.8"/>
    <n v="15.8"/>
    <n v="3"/>
    <n v="0"/>
    <m/>
    <n v="47.400000000000006"/>
    <n v="0"/>
    <n v="0"/>
    <n v="0"/>
    <x v="0"/>
    <m/>
    <m/>
  </r>
  <r>
    <n v="92"/>
    <d v="2011-04-02T00:00:00"/>
    <s v="Beaujolais"/>
    <s v="Gobillard"/>
    <s v="Prestige Rosé"/>
    <x v="1"/>
    <x v="3"/>
    <x v="0"/>
    <s v=" "/>
    <s v=" "/>
    <s v=" "/>
    <n v="19.7"/>
    <n v="19.7"/>
    <n v="3"/>
    <n v="0"/>
    <m/>
    <n v="59.099999999999994"/>
    <n v="0"/>
    <n v="0"/>
    <n v="0"/>
    <x v="0"/>
    <m/>
    <m/>
  </r>
  <r>
    <n v="103"/>
    <d v="2011-06-01T00:00:00"/>
    <s v="Primard"/>
    <s v=" "/>
    <s v="Grain d'automne"/>
    <x v="1"/>
    <x v="5"/>
    <x v="0"/>
    <s v=" "/>
    <s v=" "/>
    <s v=" "/>
    <n v="3"/>
    <n v="3"/>
    <n v="12"/>
    <n v="0"/>
    <m/>
    <n v="36"/>
    <n v="0"/>
    <n v="0"/>
    <n v="0"/>
    <x v="0"/>
    <m/>
    <m/>
  </r>
  <r>
    <n v="105"/>
    <d v="2012-03-10T00:00:00"/>
    <s v="Vins de la cotière"/>
    <s v=" "/>
    <s v="Chinon"/>
    <x v="0"/>
    <x v="4"/>
    <x v="0"/>
    <s v=" "/>
    <s v=" "/>
    <s v=" "/>
    <n v="7.9"/>
    <n v="7.9"/>
    <n v="1"/>
    <n v="0"/>
    <m/>
    <n v="7.9"/>
    <n v="0"/>
    <n v="0"/>
    <n v="0"/>
    <x v="0"/>
    <m/>
    <s v="bu, pas trop mal mais sans plus"/>
  </r>
  <r>
    <n v="106"/>
    <d v="2012-03-10T00:00:00"/>
    <s v="Vinomedia"/>
    <s v="Vayssette"/>
    <s v="Gaillac Cuvée Léa"/>
    <x v="0"/>
    <x v="4"/>
    <x v="0"/>
    <s v=" "/>
    <s v=" "/>
    <s v=" "/>
    <n v="9.6"/>
    <n v="9.6"/>
    <n v="6"/>
    <n v="0"/>
    <m/>
    <n v="57.599999999999994"/>
    <n v="0"/>
    <n v="0"/>
    <n v="0"/>
    <x v="0"/>
    <m/>
    <m/>
  </r>
  <r>
    <n v="107"/>
    <d v="2012-03-10T00:00:00"/>
    <s v="Vins de la cotière"/>
    <s v=" "/>
    <s v="Manicle Rouge"/>
    <x v="0"/>
    <x v="4"/>
    <x v="0"/>
    <s v=" "/>
    <s v=" "/>
    <s v=" "/>
    <n v="13.95"/>
    <n v="13.95"/>
    <n v="1"/>
    <n v="0"/>
    <m/>
    <n v="13.95"/>
    <n v="0"/>
    <n v="0"/>
    <n v="0"/>
    <x v="0"/>
    <m/>
    <s v="bu, trop cher"/>
  </r>
  <r>
    <n v="110"/>
    <d v="2012-03-16T00:00:00"/>
    <s v="Vins de la cotière"/>
    <s v=" "/>
    <s v="Afrique du sud Pinot"/>
    <x v="0"/>
    <x v="5"/>
    <x v="0"/>
    <s v=" "/>
    <s v=" "/>
    <s v=" "/>
    <n v="6.9"/>
    <n v="6.9"/>
    <n v="1"/>
    <n v="0"/>
    <m/>
    <n v="6.9"/>
    <n v="0"/>
    <n v="0"/>
    <n v="0"/>
    <x v="0"/>
    <m/>
    <s v="Pas trop mal au final !"/>
  </r>
  <r>
    <n v="111"/>
    <d v="2012-03-16T00:00:00"/>
    <s v="Vins de la cotière"/>
    <s v=" "/>
    <s v="Coteau du tricastin"/>
    <x v="0"/>
    <x v="5"/>
    <x v="0"/>
    <s v=" "/>
    <s v=" "/>
    <s v=" "/>
    <n v="5.4"/>
    <n v="5.4"/>
    <n v="1"/>
    <n v="0"/>
    <m/>
    <n v="5.4"/>
    <n v="0"/>
    <n v="0"/>
    <n v="0"/>
    <x v="0"/>
    <m/>
    <m/>
  </r>
  <r>
    <n v="113"/>
    <d v="2012-04-02T00:00:00"/>
    <s v="Beaujolais"/>
    <s v="Gobillard"/>
    <s v="Cuvée traditionelle"/>
    <x v="4"/>
    <x v="5"/>
    <x v="0"/>
    <s v=" "/>
    <s v=" "/>
    <s v=" "/>
    <n v="14.2"/>
    <n v="14.2"/>
    <n v="6"/>
    <n v="0"/>
    <m/>
    <n v="85.199999999999989"/>
    <n v="0"/>
    <n v="0"/>
    <n v="0"/>
    <x v="0"/>
    <m/>
    <m/>
  </r>
  <r>
    <n v="123"/>
    <d v="2012-08-02T00:00:00"/>
    <s v="Domaine"/>
    <s v="Santa Estela"/>
    <s v="Chardonnay La condamine"/>
    <x v="2"/>
    <x v="7"/>
    <x v="0"/>
    <s v=" "/>
    <s v=" "/>
    <s v=" "/>
    <n v="6.2"/>
    <n v="6.2"/>
    <n v="6"/>
    <n v="0"/>
    <m/>
    <n v="37.200000000000003"/>
    <n v="0"/>
    <n v="0"/>
    <n v="0"/>
    <x v="0"/>
    <m/>
    <m/>
  </r>
  <r>
    <n v="124"/>
    <d v="2012-08-02T00:00:00"/>
    <s v="Domaine"/>
    <s v="Santa Estela"/>
    <s v="Cuvée prestige Cyjori"/>
    <x v="0"/>
    <x v="8"/>
    <x v="0"/>
    <s v=" "/>
    <s v=" "/>
    <s v=" "/>
    <n v="8.1999999999999993"/>
    <n v="8.1999999999999993"/>
    <n v="3"/>
    <n v="0"/>
    <m/>
    <n v="24.599999999999998"/>
    <n v="0"/>
    <n v="0"/>
    <n v="0"/>
    <x v="0"/>
    <m/>
    <m/>
  </r>
  <r>
    <n v="125"/>
    <d v="2012-08-06T00:00:00"/>
    <s v="Domaine"/>
    <s v="Château Coujan"/>
    <s v="Saint Chinain - Cuvée Bois Joli"/>
    <x v="0"/>
    <x v="4"/>
    <x v="0"/>
    <s v=" "/>
    <s v=" "/>
    <s v=" "/>
    <n v="12.3"/>
    <n v="12.3"/>
    <n v="6"/>
    <n v="0"/>
    <m/>
    <n v="73.800000000000011"/>
    <n v="0"/>
    <n v="0"/>
    <n v="0"/>
    <x v="0"/>
    <m/>
    <m/>
  </r>
  <r>
    <n v="126"/>
    <d v="2012-08-06T00:00:00"/>
    <s v="Domaine"/>
    <s v="Château Coujan"/>
    <s v="Saint Chinain - Cuvée Gabrielle de Spinola"/>
    <x v="0"/>
    <x v="4"/>
    <x v="0"/>
    <s v=" "/>
    <s v=" "/>
    <s v=" "/>
    <n v="6.5"/>
    <n v="6.5"/>
    <n v="6"/>
    <n v="0"/>
    <m/>
    <n v="39"/>
    <n v="0"/>
    <n v="0"/>
    <n v="0"/>
    <x v="0"/>
    <m/>
    <m/>
  </r>
  <r>
    <n v="127"/>
    <d v="2012-08-06T00:00:00"/>
    <s v="Domaine"/>
    <s v="Château Coujan"/>
    <s v="VDP Cépage Rolle"/>
    <x v="2"/>
    <x v="8"/>
    <x v="0"/>
    <s v=" "/>
    <s v=" "/>
    <s v=" "/>
    <n v="5.75"/>
    <n v="5.75"/>
    <n v="6"/>
    <n v="0"/>
    <m/>
    <n v="34.5"/>
    <n v="0"/>
    <n v="0"/>
    <n v="0"/>
    <x v="0"/>
    <m/>
    <m/>
  </r>
  <r>
    <n v="129"/>
    <d v="2012-08-10T00:00:00"/>
    <s v="Domaine"/>
    <s v="Saint Martin des Champs"/>
    <s v="Cuvée Hermitage"/>
    <x v="0"/>
    <x v="1"/>
    <x v="0"/>
    <s v=" "/>
    <s v=" "/>
    <s v=" "/>
    <n v="7.2"/>
    <n v="7.2"/>
    <n v="6"/>
    <n v="0"/>
    <m/>
    <n v="43.2"/>
    <n v="0"/>
    <n v="0"/>
    <n v="0"/>
    <x v="0"/>
    <m/>
    <m/>
  </r>
  <r>
    <n v="130"/>
    <d v="2012-08-10T00:00:00"/>
    <s v="Domaine"/>
    <s v="Saint Martin des Champs"/>
    <s v="Cuvée Terrasse de Fontenilles"/>
    <x v="0"/>
    <x v="0"/>
    <x v="0"/>
    <s v=" "/>
    <s v=" "/>
    <s v=" "/>
    <n v="21.7"/>
    <n v="21.7"/>
    <n v="3"/>
    <n v="0"/>
    <m/>
    <n v="65.099999999999994"/>
    <n v="0"/>
    <n v="0"/>
    <n v="0"/>
    <x v="0"/>
    <m/>
    <m/>
  </r>
  <r>
    <n v="131"/>
    <d v="2012-08-10T00:00:00"/>
    <s v="Domaine"/>
    <s v="Saint Martin des Champs"/>
    <s v="Viognier"/>
    <x v="2"/>
    <x v="8"/>
    <x v="0"/>
    <s v=" "/>
    <s v=" "/>
    <s v=" "/>
    <n v="6.2"/>
    <n v="6.2"/>
    <n v="6"/>
    <n v="0"/>
    <m/>
    <n v="37.200000000000003"/>
    <n v="0"/>
    <n v="0"/>
    <n v="0"/>
    <x v="0"/>
    <m/>
    <m/>
  </r>
  <r>
    <n v="132"/>
    <d v="2012-09-21T00:00:00"/>
    <s v="Vins de la cotière"/>
    <s v="Cave de viré"/>
    <s v="Coteaux Bourguignons"/>
    <x v="2"/>
    <x v="8"/>
    <x v="0"/>
    <s v=" "/>
    <s v=" "/>
    <s v=" "/>
    <n v="5.3"/>
    <n v="5.3"/>
    <n v="1"/>
    <n v="0"/>
    <m/>
    <n v="5.3"/>
    <n v="0"/>
    <n v="0"/>
    <n v="0"/>
    <x v="0"/>
    <m/>
    <m/>
  </r>
  <r>
    <n v="133"/>
    <d v="2012-09-21T00:00:00"/>
    <s v="Vins de la cotière"/>
    <s v="Cave de Fronton"/>
    <s v="Fronton l'Astolabe"/>
    <x v="0"/>
    <x v="4"/>
    <x v="0"/>
    <s v=" "/>
    <s v=" "/>
    <s v=" "/>
    <n v="8.74"/>
    <n v="8.74"/>
    <n v="1"/>
    <n v="0"/>
    <m/>
    <n v="8.74"/>
    <n v="0"/>
    <n v="0"/>
    <n v="0"/>
    <x v="0"/>
    <m/>
    <m/>
  </r>
  <r>
    <n v="134"/>
    <d v="2012-09-21T00:00:00"/>
    <s v="Vins de la cotière"/>
    <s v="Château Lamanieu"/>
    <s v="Graves"/>
    <x v="0"/>
    <x v="4"/>
    <x v="0"/>
    <s v=" "/>
    <s v=" "/>
    <s v=" "/>
    <n v="7.53"/>
    <n v="7.53"/>
    <n v="1"/>
    <n v="0"/>
    <m/>
    <n v="7.53"/>
    <n v="0"/>
    <n v="0"/>
    <n v="0"/>
    <x v="0"/>
    <m/>
    <m/>
  </r>
  <r>
    <n v="135"/>
    <d v="2012-09-21T00:00:00"/>
    <s v="Vins de la cotière"/>
    <s v="Jaboulet"/>
    <s v="Parallèle 45"/>
    <x v="0"/>
    <x v="7"/>
    <x v="0"/>
    <s v=" "/>
    <s v=" "/>
    <s v=" "/>
    <n v="6.97"/>
    <n v="6.97"/>
    <n v="1"/>
    <n v="0"/>
    <m/>
    <n v="6.97"/>
    <n v="0"/>
    <n v="0"/>
    <n v="0"/>
    <x v="0"/>
    <m/>
    <m/>
  </r>
  <r>
    <n v="136"/>
    <d v="2012-09-21T00:00:00"/>
    <s v="Vins de la cotière"/>
    <s v="Domaine de Boissan"/>
    <s v="Ventoux"/>
    <x v="0"/>
    <x v="7"/>
    <x v="0"/>
    <s v=" "/>
    <s v=" "/>
    <s v=" "/>
    <n v="4.84"/>
    <n v="4.84"/>
    <n v="1"/>
    <n v="0"/>
    <m/>
    <n v="4.84"/>
    <n v="0"/>
    <n v="0"/>
    <n v="0"/>
    <x v="0"/>
    <m/>
    <m/>
  </r>
  <r>
    <n v="137"/>
    <d v="2012-09-21T00:00:00"/>
    <s v="Vins de la cotière"/>
    <s v="Jaboulet"/>
    <s v="Viognier - Secret de famille"/>
    <x v="2"/>
    <x v="8"/>
    <x v="0"/>
    <s v=" "/>
    <s v=" "/>
    <s v=" "/>
    <n v="7.9"/>
    <n v="7.9"/>
    <n v="1"/>
    <n v="0"/>
    <m/>
    <n v="7.9"/>
    <n v="0"/>
    <n v="0"/>
    <n v="0"/>
    <x v="0"/>
    <m/>
    <m/>
  </r>
  <r>
    <n v="143"/>
    <d v="2012-10-19T00:00:00"/>
    <s v="Vins de la cotière"/>
    <s v="Camille Cayran"/>
    <s v="Cairanne - La réserve"/>
    <x v="0"/>
    <x v="9"/>
    <x v="0"/>
    <s v=" "/>
    <s v=" "/>
    <s v=" "/>
    <n v="5.95"/>
    <n v="5.95"/>
    <n v="2"/>
    <n v="0"/>
    <m/>
    <n v="11.9"/>
    <n v="0"/>
    <n v="0"/>
    <n v="0"/>
    <x v="0"/>
    <m/>
    <m/>
  </r>
  <r>
    <n v="144"/>
    <d v="2012-10-19T00:00:00"/>
    <s v="Vins de la cotière"/>
    <s v="Cave de Fronton"/>
    <s v="Fronton l'Astrolabe"/>
    <x v="0"/>
    <x v="4"/>
    <x v="0"/>
    <s v=" "/>
    <s v=" "/>
    <s v=" "/>
    <n v="8.74"/>
    <n v="8.74"/>
    <n v="6"/>
    <n v="0"/>
    <m/>
    <n v="52.44"/>
    <n v="0"/>
    <n v="0"/>
    <n v="0"/>
    <x v="0"/>
    <m/>
    <m/>
  </r>
  <r>
    <n v="145"/>
    <d v="2012-10-19T00:00:00"/>
    <s v="Vins de la cotière"/>
    <s v="Jaboulet"/>
    <s v="Parallèle 45"/>
    <x v="0"/>
    <x v="7"/>
    <x v="0"/>
    <s v=" "/>
    <s v=" "/>
    <s v=" "/>
    <n v="6.97"/>
    <n v="6.97"/>
    <n v="2"/>
    <n v="0"/>
    <m/>
    <n v="13.94"/>
    <n v="0"/>
    <n v="0"/>
    <n v="0"/>
    <x v="0"/>
    <m/>
    <m/>
  </r>
  <r>
    <n v="146"/>
    <d v="2012-10-19T00:00:00"/>
    <s v="Vins de la cotière"/>
    <s v="Domaine de Boissan"/>
    <s v="Ventoux"/>
    <x v="0"/>
    <x v="7"/>
    <x v="0"/>
    <s v=" "/>
    <s v=" "/>
    <s v=" "/>
    <n v="4.84"/>
    <n v="4.84"/>
    <n v="2"/>
    <n v="0"/>
    <m/>
    <n v="9.68"/>
    <n v="0"/>
    <n v="0"/>
    <n v="0"/>
    <x v="0"/>
    <m/>
    <m/>
  </r>
  <r>
    <n v="147"/>
    <d v="2012-10-24T00:00:00"/>
    <s v="Tony Garnier"/>
    <s v="Etange de Colombes"/>
    <s v="Corbières - Bois des dames"/>
    <x v="0"/>
    <x v="1"/>
    <x v="0"/>
    <s v=" "/>
    <s v=" "/>
    <s v=" "/>
    <n v="10"/>
    <n v="10"/>
    <n v="6"/>
    <n v="0"/>
    <m/>
    <n v="60"/>
    <n v="0"/>
    <n v="0"/>
    <n v="0"/>
    <x v="0"/>
    <m/>
    <m/>
  </r>
  <r>
    <n v="148"/>
    <d v="2012-10-24T00:00:00"/>
    <s v="Tony Garnier"/>
    <s v="Jacque Tissot"/>
    <s v="MacVin"/>
    <x v="2"/>
    <x v="8"/>
    <x v="1"/>
    <s v="Macvin du Jura"/>
    <s v=" "/>
    <s v=" "/>
    <n v="17"/>
    <n v="17"/>
    <n v="1"/>
    <n v="0"/>
    <m/>
    <n v="17"/>
    <n v="0"/>
    <n v="0"/>
    <n v="0"/>
    <x v="0"/>
    <m/>
    <m/>
  </r>
  <r>
    <n v="153"/>
    <d v="2012-12-01T00:00:00"/>
    <s v="Vins de la cotière"/>
    <s v="Domaine Laroche"/>
    <s v="Mas la Chevallière"/>
    <x v="2"/>
    <x v="1"/>
    <x v="0"/>
    <s v=" "/>
    <s v=" "/>
    <s v=" "/>
    <n v="7"/>
    <n v="7"/>
    <n v="1"/>
    <n v="0"/>
    <m/>
    <n v="7"/>
    <n v="0"/>
    <n v="0"/>
    <n v="0"/>
    <x v="0"/>
    <m/>
    <m/>
  </r>
  <r>
    <n v="154"/>
    <d v="2012-12-01T00:00:00"/>
    <s v="Vins de la cotière"/>
    <s v="Fleurs de Mont Blanc"/>
    <s v="Muscat Viognier - Cotes de thongue"/>
    <x v="2"/>
    <x v="5"/>
    <x v="0"/>
    <s v=" "/>
    <s v=" "/>
    <s v=" "/>
    <n v="5"/>
    <n v="5"/>
    <n v="1"/>
    <n v="0"/>
    <m/>
    <n v="5"/>
    <n v="0"/>
    <n v="0"/>
    <n v="0"/>
    <x v="0"/>
    <m/>
    <m/>
  </r>
  <r>
    <n v="158"/>
    <d v="2013-03-30T00:00:00"/>
    <s v="Vins de la cotière"/>
    <s v="Candeley"/>
    <s v="Bordeaux supérieur"/>
    <x v="0"/>
    <x v="7"/>
    <x v="0"/>
    <s v=" "/>
    <s v=" "/>
    <s v=" "/>
    <n v="5.39"/>
    <n v="5.39"/>
    <n v="6"/>
    <n v="0"/>
    <m/>
    <n v="32.339999999999996"/>
    <n v="0"/>
    <n v="0"/>
    <n v="0"/>
    <x v="0"/>
    <m/>
    <m/>
  </r>
  <r>
    <n v="159"/>
    <d v="2013-03-30T00:00:00"/>
    <s v="Vins de la cotière"/>
    <s v="Brumont"/>
    <s v="Gros Manseng Sauvignon"/>
    <x v="2"/>
    <x v="9"/>
    <x v="0"/>
    <s v=" "/>
    <s v=" "/>
    <s v=" "/>
    <n v="5.86"/>
    <n v="5.86"/>
    <n v="6"/>
    <n v="0"/>
    <m/>
    <n v="35.160000000000004"/>
    <n v="0"/>
    <n v="0"/>
    <n v="0"/>
    <x v="0"/>
    <m/>
    <m/>
  </r>
  <r>
    <n v="160"/>
    <d v="2013-03-30T00:00:00"/>
    <s v="Vins de la cotière"/>
    <s v="Côtes d'Olt"/>
    <s v="Malbec demon noir"/>
    <x v="0"/>
    <x v="8"/>
    <x v="0"/>
    <s v=" "/>
    <s v=" "/>
    <s v=" "/>
    <n v="4.74"/>
    <n v="4.74"/>
    <n v="2"/>
    <n v="0"/>
    <m/>
    <n v="9.48"/>
    <n v="0"/>
    <n v="0"/>
    <n v="0"/>
    <x v="0"/>
    <m/>
    <s v="vraiment pas mal pour le prix"/>
  </r>
  <r>
    <n v="161"/>
    <d v="2013-03-30T00:00:00"/>
    <s v="Vins de la cotière"/>
    <s v="L.A. Cetto"/>
    <s v="Mexique Petite Syrah"/>
    <x v="0"/>
    <x v="7"/>
    <x v="0"/>
    <s v=" "/>
    <s v=" "/>
    <s v=" "/>
    <n v="7.81"/>
    <n v="7.81"/>
    <n v="2"/>
    <n v="0"/>
    <m/>
    <n v="15.62"/>
    <n v="0"/>
    <n v="0"/>
    <n v="0"/>
    <x v="0"/>
    <m/>
    <m/>
  </r>
  <r>
    <n v="162"/>
    <d v="2013-03-30T00:00:00"/>
    <s v="Vins de la cotière"/>
    <s v="Les vins de vienne"/>
    <s v="Remeage"/>
    <x v="0"/>
    <x v="8"/>
    <x v="0"/>
    <s v=" "/>
    <s v=" "/>
    <s v=" "/>
    <n v="7.03"/>
    <n v="7.03"/>
    <n v="2"/>
    <n v="0"/>
    <m/>
    <n v="14.06"/>
    <n v="0"/>
    <n v="0"/>
    <n v="0"/>
    <x v="0"/>
    <m/>
    <m/>
  </r>
  <r>
    <n v="163"/>
    <d v="2013-04-24T00:00:00"/>
    <s v="Domaine"/>
    <s v="Château de Nitray"/>
    <s v="Brut petillant"/>
    <x v="4"/>
    <x v="5"/>
    <x v="0"/>
    <s v=" "/>
    <s v=" "/>
    <s v=" "/>
    <n v="5.6"/>
    <n v="5.6"/>
    <n v="3"/>
    <n v="0"/>
    <m/>
    <n v="16.799999999999997"/>
    <n v="0"/>
    <n v="0"/>
    <n v="0"/>
    <x v="0"/>
    <m/>
    <m/>
  </r>
  <r>
    <n v="164"/>
    <d v="2013-04-24T00:00:00"/>
    <s v="Domaine"/>
    <s v="Château de Nitray"/>
    <s v="Cabernet rouge"/>
    <x v="0"/>
    <x v="5"/>
    <x v="0"/>
    <s v=" "/>
    <s v=" "/>
    <s v=" "/>
    <n v="4.5"/>
    <n v="4.5"/>
    <n v="3"/>
    <n v="0"/>
    <m/>
    <n v="13.5"/>
    <n v="0"/>
    <n v="0"/>
    <n v="0"/>
    <x v="0"/>
    <m/>
    <m/>
  </r>
  <r>
    <n v="165"/>
    <d v="2013-04-24T00:00:00"/>
    <s v="Domaine"/>
    <s v="Château de Nitray"/>
    <s v="Chenin (moelleux)"/>
    <x v="2"/>
    <x v="5"/>
    <x v="0"/>
    <s v=" "/>
    <s v=" "/>
    <s v=" "/>
    <n v="8"/>
    <n v="8"/>
    <n v="3"/>
    <n v="0"/>
    <m/>
    <n v="24"/>
    <n v="0"/>
    <n v="0"/>
    <n v="0"/>
    <x v="0"/>
    <m/>
    <m/>
  </r>
  <r>
    <n v="166"/>
    <d v="2013-04-24T00:00:00"/>
    <s v="Domaine"/>
    <s v="Château de Nitray"/>
    <s v="Sauvignon"/>
    <x v="2"/>
    <x v="5"/>
    <x v="0"/>
    <s v=" "/>
    <s v=" "/>
    <s v=" "/>
    <n v="4.5"/>
    <n v="4.5"/>
    <n v="3"/>
    <n v="0"/>
    <m/>
    <n v="13.5"/>
    <n v="0"/>
    <n v="0"/>
    <n v="0"/>
    <x v="0"/>
    <m/>
    <m/>
  </r>
  <r>
    <n v="167"/>
    <d v="2013-04-24T00:00:00"/>
    <s v="Domaine"/>
    <s v="Taille aux Loups"/>
    <s v="Triple zéro"/>
    <x v="4"/>
    <x v="5"/>
    <x v="0"/>
    <s v=" "/>
    <s v=" "/>
    <s v=" "/>
    <n v="12.5"/>
    <n v="12.5"/>
    <n v="4"/>
    <n v="0"/>
    <m/>
    <n v="50"/>
    <n v="0"/>
    <n v="0"/>
    <n v="0"/>
    <x v="0"/>
    <m/>
    <m/>
  </r>
  <r>
    <n v="172"/>
    <d v="2013-06-01T00:00:00"/>
    <s v="En gros."/>
    <s v="Grume H &amp; Fils"/>
    <s v="Crozes"/>
    <x v="0"/>
    <x v="5"/>
    <x v="0"/>
    <s v=" "/>
    <s v=" "/>
    <s v=" "/>
    <n v="5"/>
    <n v="5"/>
    <n v="6"/>
    <n v="0"/>
    <m/>
    <n v="30"/>
    <n v="0"/>
    <n v="0"/>
    <n v="0"/>
    <x v="0"/>
    <m/>
    <m/>
  </r>
  <r>
    <n v="173"/>
    <d v="2013-06-01T00:00:00"/>
    <s v="En gros."/>
    <s v="Grume H &amp; Fils"/>
    <s v="Vacqueras"/>
    <x v="0"/>
    <x v="5"/>
    <x v="0"/>
    <s v=" "/>
    <s v=" "/>
    <s v=" "/>
    <n v="7.5"/>
    <n v="7.5"/>
    <n v="6"/>
    <n v="0"/>
    <m/>
    <n v="45"/>
    <n v="0"/>
    <n v="0"/>
    <n v="0"/>
    <x v="0"/>
    <m/>
    <m/>
  </r>
  <r>
    <n v="178"/>
    <d v="2013-06-29T00:00:00"/>
    <s v="Vins de la cotière"/>
    <s v="Château Haut lagrange"/>
    <s v="Pessac leognan"/>
    <x v="2"/>
    <x v="1"/>
    <x v="0"/>
    <s v=" "/>
    <s v=" "/>
    <s v=" "/>
    <n v="18.100000000000001"/>
    <n v="18.100000000000001"/>
    <n v="1"/>
    <n v="0"/>
    <m/>
    <n v="18.100000000000001"/>
    <n v="0"/>
    <n v="0"/>
    <n v="0"/>
    <x v="0"/>
    <m/>
    <m/>
  </r>
  <r>
    <n v="179"/>
    <d v="2013-07-09T00:00:00"/>
    <s v="En gros."/>
    <s v="Grume H &amp; Fils"/>
    <s v="Cote de provence"/>
    <x v="1"/>
    <x v="5"/>
    <x v="0"/>
    <s v=" "/>
    <s v=" "/>
    <s v=" "/>
    <n v="3.9"/>
    <n v="3.9"/>
    <n v="13"/>
    <n v="0"/>
    <m/>
    <n v="50.699999999999996"/>
    <n v="0"/>
    <n v="0"/>
    <n v="0"/>
    <x v="0"/>
    <m/>
    <m/>
  </r>
  <r>
    <n v="180"/>
    <d v="2013-07-09T00:00:00"/>
    <s v="En gros."/>
    <s v="Grume H &amp; Fils"/>
    <s v="Macon"/>
    <x v="2"/>
    <x v="5"/>
    <x v="0"/>
    <s v=" "/>
    <s v=" "/>
    <s v=" "/>
    <n v="3.9"/>
    <n v="3.9"/>
    <n v="13"/>
    <n v="0"/>
    <m/>
    <n v="50.699999999999996"/>
    <n v="0"/>
    <n v="0"/>
    <n v="0"/>
    <x v="0"/>
    <m/>
    <m/>
  </r>
  <r>
    <n v="185"/>
    <d v="2013-08-23T00:00:00"/>
    <s v="Domaine"/>
    <s v="Domaines D'OTT"/>
    <s v="Blanc de blanc - Clos Mireille"/>
    <x v="2"/>
    <x v="9"/>
    <x v="0"/>
    <s v=" "/>
    <s v=" "/>
    <s v=" "/>
    <n v="20"/>
    <n v="20"/>
    <n v="1"/>
    <n v="0"/>
    <m/>
    <n v="20"/>
    <n v="0"/>
    <n v="0"/>
    <n v="0"/>
    <x v="0"/>
    <m/>
    <m/>
  </r>
  <r>
    <n v="186"/>
    <d v="2013-08-23T00:00:00"/>
    <s v="Domaine"/>
    <s v="Domaines D'OTT"/>
    <s v="Comtes de Provence - Château de Selle"/>
    <x v="0"/>
    <x v="7"/>
    <x v="0"/>
    <s v=" "/>
    <s v=" "/>
    <s v=" "/>
    <n v="21.504079999999998"/>
    <n v="21.504079999999998"/>
    <n v="1"/>
    <n v="0"/>
    <m/>
    <n v="21.504079999999998"/>
    <n v="0"/>
    <n v="0"/>
    <n v="0"/>
    <x v="0"/>
    <m/>
    <m/>
  </r>
  <r>
    <n v="192"/>
    <d v="2013-12-29T00:00:00"/>
    <s v="Adrien"/>
    <s v="Marquis de Mons"/>
    <s v="Margaux"/>
    <x v="0"/>
    <x v="1"/>
    <x v="0"/>
    <s v=" "/>
    <s v=" "/>
    <s v=" "/>
    <n v="9"/>
    <n v="9"/>
    <n v="8"/>
    <n v="0"/>
    <m/>
    <n v="72"/>
    <n v="0"/>
    <n v="0"/>
    <n v="0"/>
    <x v="0"/>
    <m/>
    <m/>
  </r>
  <r>
    <n v="198"/>
    <d v="2014-03-22T00:00:00"/>
    <s v="Vinomedia"/>
    <s v="Caveau des Byards"/>
    <s v="Macvin du Jura"/>
    <x v="2"/>
    <x v="8"/>
    <x v="0"/>
    <s v=" "/>
    <s v=" "/>
    <s v=" "/>
    <n v="13.7"/>
    <n v="13.7"/>
    <n v="1"/>
    <n v="0"/>
    <m/>
    <n v="13.7"/>
    <n v="0"/>
    <n v="0"/>
    <n v="0"/>
    <x v="0"/>
    <m/>
    <m/>
  </r>
  <r>
    <n v="203"/>
    <d v="2014-04-04T00:00:00"/>
    <s v="Vins de la cotière"/>
    <s v="Astrolabe"/>
    <s v="Loin de l'œil"/>
    <x v="2"/>
    <x v="9"/>
    <x v="0"/>
    <s v=" "/>
    <s v=" "/>
    <s v=" "/>
    <n v="10"/>
    <n v="10"/>
    <n v="1"/>
    <n v="0"/>
    <m/>
    <n v="10"/>
    <n v="0"/>
    <n v="0"/>
    <n v="0"/>
    <x v="0"/>
    <m/>
    <m/>
  </r>
  <r>
    <n v="209"/>
    <d v="2014-06-13T00:00:00"/>
    <s v="Chapoutier"/>
    <s v="Des Granges de Mirabel"/>
    <s v="Viogner Coteaux de l'Ardèche"/>
    <x v="2"/>
    <x v="10"/>
    <x v="2"/>
    <s v=" "/>
    <s v="Nord"/>
    <s v="Viognier"/>
    <n v="9.2650000000000006"/>
    <n v="9.2650000000000006"/>
    <n v="6"/>
    <n v="0"/>
    <m/>
    <n v="55.59"/>
    <n v="0"/>
    <n v="0"/>
    <n v="0"/>
    <x v="0"/>
    <m/>
    <m/>
  </r>
  <r>
    <n v="210"/>
    <d v="2014-06-13T00:00:00"/>
    <s v="Chapoutier"/>
    <s v="Terlato &amp; Chapoutier"/>
    <s v="lieu dit Malakoff - Shiraz"/>
    <x v="0"/>
    <x v="1"/>
    <x v="0"/>
    <s v=" "/>
    <s v=" "/>
    <s v=" "/>
    <n v="16.98583"/>
    <n v="16.98583"/>
    <n v="4"/>
    <n v="0"/>
    <m/>
    <n v="67.94332"/>
    <n v="0"/>
    <n v="0"/>
    <n v="0"/>
    <x v="0"/>
    <m/>
    <m/>
  </r>
  <r>
    <n v="211"/>
    <d v="2014-06-13T00:00:00"/>
    <s v="Chapoutier"/>
    <s v="Chapoutier"/>
    <s v="Marius Viognier IGP"/>
    <x v="2"/>
    <x v="10"/>
    <x v="0"/>
    <s v=" "/>
    <s v=" "/>
    <s v=" "/>
    <n v="5.2275"/>
    <n v="5.2275"/>
    <n v="12"/>
    <n v="0"/>
    <m/>
    <n v="62.730000000000004"/>
    <n v="0"/>
    <n v="0"/>
    <n v="0"/>
    <x v="0"/>
    <m/>
    <m/>
  </r>
  <r>
    <n v="212"/>
    <d v="2014-06-13T00:00:00"/>
    <s v="Chapoutier"/>
    <s v="Bila-Haut"/>
    <s v="Occultum Lapidem"/>
    <x v="0"/>
    <x v="9"/>
    <x v="0"/>
    <s v=" "/>
    <s v=" "/>
    <s v=" "/>
    <n v="11.3475"/>
    <n v="11.3475"/>
    <n v="6"/>
    <n v="0"/>
    <m/>
    <n v="68.085000000000008"/>
    <n v="0"/>
    <n v="0"/>
    <n v="0"/>
    <x v="0"/>
    <m/>
    <m/>
  </r>
  <r>
    <n v="213"/>
    <d v="2014-08-31T00:00:00"/>
    <s v="Vins de la cotière"/>
    <s v="Cave de Fronton"/>
    <s v="Fronton l'Astrolabe"/>
    <x v="0"/>
    <x v="8"/>
    <x v="0"/>
    <s v=" "/>
    <s v=" "/>
    <s v=" "/>
    <n v="10.1"/>
    <n v="10.1"/>
    <n v="6"/>
    <n v="0"/>
    <m/>
    <n v="60.599999999999994"/>
    <n v="0"/>
    <n v="0"/>
    <n v="0"/>
    <x v="0"/>
    <m/>
    <m/>
  </r>
  <r>
    <n v="216"/>
    <d v="2014-09-06T00:00:00"/>
    <s v="Domaine"/>
    <s v="Des hauts chassis"/>
    <s v="Crozes hermitage : les galets"/>
    <x v="0"/>
    <x v="9"/>
    <x v="0"/>
    <s v=" "/>
    <s v=" "/>
    <s v=" "/>
    <n v="15.5"/>
    <n v="15.5"/>
    <n v="6"/>
    <n v="0"/>
    <m/>
    <n v="93"/>
    <n v="0"/>
    <n v="0"/>
    <n v="0"/>
    <x v="0"/>
    <m/>
    <m/>
  </r>
  <r>
    <n v="225"/>
    <d v="2014-10-11T00:00:00"/>
    <s v="Vinomedia"/>
    <s v="Domaine La ligière"/>
    <s v="Beaumes de Venise"/>
    <x v="2"/>
    <x v="9"/>
    <x v="0"/>
    <s v=" "/>
    <s v=" "/>
    <s v=" "/>
    <n v="11"/>
    <n v="11"/>
    <n v="3"/>
    <n v="0"/>
    <m/>
    <n v="33"/>
    <n v="0"/>
    <n v="0"/>
    <n v="0"/>
    <x v="0"/>
    <m/>
    <m/>
  </r>
  <r>
    <n v="226"/>
    <d v="2014-10-11T00:00:00"/>
    <s v="Vinomedia"/>
    <s v="Domaine des Bories"/>
    <s v="Madiran Réserve"/>
    <x v="0"/>
    <x v="7"/>
    <x v="0"/>
    <s v=" "/>
    <s v=" "/>
    <s v=" "/>
    <n v="7.5"/>
    <n v="7.5"/>
    <n v="3"/>
    <n v="0"/>
    <m/>
    <n v="22.5"/>
    <n v="0"/>
    <n v="0"/>
    <n v="0"/>
    <x v="0"/>
    <m/>
    <m/>
  </r>
  <r>
    <n v="227"/>
    <d v="2014-10-11T00:00:00"/>
    <s v="Vinomedia"/>
    <s v="Domaine La ligière"/>
    <s v="Muscat de Beaumes de Venise"/>
    <x v="2"/>
    <x v="9"/>
    <x v="0"/>
    <s v=" "/>
    <s v=" "/>
    <s v=" "/>
    <n v="12.5"/>
    <n v="12.5"/>
    <n v="1"/>
    <n v="0"/>
    <m/>
    <n v="12.5"/>
    <n v="0"/>
    <n v="0"/>
    <n v="0"/>
    <x v="0"/>
    <m/>
    <m/>
  </r>
  <r>
    <n v="228"/>
    <d v="2014-10-11T00:00:00"/>
    <s v="Vinomedia"/>
    <s v="Domaine La ligière"/>
    <s v="Vacqueyras"/>
    <x v="2"/>
    <x v="9"/>
    <x v="0"/>
    <s v=" "/>
    <s v=" "/>
    <s v=" "/>
    <n v="14"/>
    <n v="14"/>
    <n v="2"/>
    <n v="0"/>
    <m/>
    <n v="28"/>
    <n v="0"/>
    <n v="0"/>
    <n v="0"/>
    <x v="0"/>
    <m/>
    <m/>
  </r>
  <r>
    <n v="230"/>
    <d v="2014-10-18T00:00:00"/>
    <s v="Coopérative"/>
    <s v="La cadierenne"/>
    <s v="Bandol"/>
    <x v="2"/>
    <x v="9"/>
    <x v="0"/>
    <s v=" "/>
    <s v=" "/>
    <s v=" "/>
    <n v="6.1"/>
    <n v="6.1"/>
    <n v="3"/>
    <n v="0"/>
    <m/>
    <n v="18.299999999999997"/>
    <n v="0"/>
    <n v="0"/>
    <n v="0"/>
    <x v="0"/>
    <m/>
    <m/>
  </r>
  <r>
    <n v="231"/>
    <d v="2014-10-18T00:00:00"/>
    <s v="Coopérative"/>
    <s v="La cadierenne"/>
    <s v="VDP du mont Caume"/>
    <x v="2"/>
    <x v="10"/>
    <x v="0"/>
    <s v=" "/>
    <s v=" "/>
    <s v=" "/>
    <n v="2.7"/>
    <n v="2.7"/>
    <n v="3"/>
    <n v="0"/>
    <m/>
    <n v="8.1000000000000014"/>
    <n v="0"/>
    <n v="0"/>
    <n v="0"/>
    <x v="0"/>
    <m/>
    <m/>
  </r>
  <r>
    <n v="233"/>
    <d v="2014-10-25T00:00:00"/>
    <s v="Metro"/>
    <s v="Fruitière Vinicole de Voiteur"/>
    <s v="Vin jaune"/>
    <x v="2"/>
    <x v="2"/>
    <x v="0"/>
    <s v=" "/>
    <s v=" "/>
    <s v=" "/>
    <n v="15"/>
    <n v="15"/>
    <n v="1"/>
    <n v="0"/>
    <m/>
    <n v="15"/>
    <n v="0"/>
    <n v="0"/>
    <n v="0"/>
    <x v="0"/>
    <m/>
    <m/>
  </r>
  <r>
    <n v="236"/>
    <d v="2015-03-14T00:00:00"/>
    <s v="Vinomedia"/>
    <s v="Fleischer"/>
    <s v="Libertine 5,5%"/>
    <x v="2"/>
    <x v="11"/>
    <x v="0"/>
    <s v=" "/>
    <s v=" "/>
    <s v=" "/>
    <n v="11"/>
    <n v="11"/>
    <n v="2"/>
    <n v="0"/>
    <m/>
    <n v="22"/>
    <n v="0"/>
    <n v="0"/>
    <n v="0"/>
    <x v="0"/>
    <m/>
    <m/>
  </r>
  <r>
    <n v="249"/>
    <d v="2015-06-03T00:00:00"/>
    <s v="Domaine"/>
    <s v="Domaines D'OTT"/>
    <s v="Comtes de Provence - Château de Selle"/>
    <x v="0"/>
    <x v="8"/>
    <x v="0"/>
    <s v=" "/>
    <s v=" "/>
    <s v=" "/>
    <n v="23.2"/>
    <n v="23.2"/>
    <n v="1"/>
    <n v="0"/>
    <m/>
    <n v="23.2"/>
    <n v="0"/>
    <n v="0"/>
    <n v="0"/>
    <x v="0"/>
    <m/>
    <m/>
  </r>
  <r>
    <n v="256"/>
    <d v="2015-09-21T00:00:00"/>
    <s v="Vins de la cotière"/>
    <s v="Vignerons de Buxy"/>
    <s v="Cote chalonnaise - Chardonay"/>
    <x v="2"/>
    <x v="9"/>
    <x v="0"/>
    <s v=" "/>
    <s v=" "/>
    <s v=" "/>
    <n v="6.32"/>
    <n v="6.32"/>
    <n v="1"/>
    <n v="0"/>
    <m/>
    <n v="6.32"/>
    <n v="0"/>
    <n v="0"/>
    <n v="0"/>
    <x v="0"/>
    <m/>
    <m/>
  </r>
  <r>
    <n v="257"/>
    <d v="2015-09-21T00:00:00"/>
    <s v="Vins de la cotière"/>
    <s v="Cave Saint Maurice"/>
    <s v="Le bio de St Maurice"/>
    <x v="2"/>
    <x v="11"/>
    <x v="0"/>
    <s v=" "/>
    <s v=" "/>
    <s v=" "/>
    <n v="5.61"/>
    <n v="5.61"/>
    <n v="1"/>
    <n v="0"/>
    <m/>
    <n v="5.61"/>
    <n v="0"/>
    <n v="0"/>
    <n v="0"/>
    <x v="0"/>
    <m/>
    <m/>
  </r>
  <r>
    <n v="258"/>
    <d v="2015-09-21T00:00:00"/>
    <s v="Vins de la cotière"/>
    <s v="Brumont"/>
    <s v="Madiran - Petit Gaston"/>
    <x v="0"/>
    <x v="9"/>
    <x v="0"/>
    <s v=" "/>
    <s v=" "/>
    <s v=" "/>
    <n v="6.14"/>
    <n v="6.14"/>
    <n v="1"/>
    <n v="0"/>
    <m/>
    <n v="6.14"/>
    <n v="0"/>
    <n v="0"/>
    <n v="0"/>
    <x v="0"/>
    <m/>
    <m/>
  </r>
  <r>
    <n v="259"/>
    <d v="2015-09-21T00:00:00"/>
    <s v="Vins de la cotière"/>
    <s v="Jaboulet"/>
    <s v="Parallèle 45"/>
    <x v="2"/>
    <x v="11"/>
    <x v="0"/>
    <s v=" "/>
    <s v=" "/>
    <s v=" "/>
    <n v="6.72"/>
    <n v="6.72"/>
    <n v="1"/>
    <n v="0"/>
    <m/>
    <n v="6.72"/>
    <n v="0"/>
    <n v="0"/>
    <n v="0"/>
    <x v="0"/>
    <m/>
    <m/>
  </r>
  <r>
    <n v="260"/>
    <d v="2015-09-21T00:00:00"/>
    <s v="Vins de la cotière"/>
    <s v="Jaboulet"/>
    <s v="Parallèle 45"/>
    <x v="0"/>
    <x v="10"/>
    <x v="0"/>
    <s v=" "/>
    <s v=" "/>
    <s v=" "/>
    <n v="6.97"/>
    <n v="6.97"/>
    <n v="1"/>
    <n v="0"/>
    <m/>
    <n v="6.97"/>
    <n v="0"/>
    <n v="0"/>
    <n v="0"/>
    <x v="0"/>
    <m/>
    <m/>
  </r>
  <r>
    <n v="261"/>
    <d v="2015-09-21T00:00:00"/>
    <s v="Vins de la cotière"/>
    <s v="Cave Saint Maurice"/>
    <s v="Poujol Lacoste - Cévennes"/>
    <x v="2"/>
    <x v="11"/>
    <x v="0"/>
    <s v=" "/>
    <s v=" "/>
    <s v=" "/>
    <n v="7.51"/>
    <n v="7.51"/>
    <n v="1"/>
    <n v="0"/>
    <m/>
    <n v="7.51"/>
    <n v="0"/>
    <n v="0"/>
    <n v="0"/>
    <x v="0"/>
    <m/>
    <m/>
  </r>
  <r>
    <n v="314"/>
    <d v="2016-10-15T00:00:00"/>
    <s v="Vinomedia"/>
    <s v="Semper"/>
    <s v="Muscat"/>
    <x v="2"/>
    <x v="12"/>
    <x v="0"/>
    <s v=" "/>
    <s v=" "/>
    <s v=" "/>
    <n v="10.5"/>
    <n v="10.5"/>
    <n v="2"/>
    <n v="0"/>
    <m/>
    <n v="21"/>
    <n v="0"/>
    <n v="0"/>
    <n v="0"/>
    <x v="0"/>
    <m/>
    <m/>
  </r>
  <r>
    <n v="379"/>
    <d v="2017-09-30T00:00:00"/>
    <s v="Vins de la cotière"/>
    <s v="Haut puech"/>
    <s v="Tete de bélier"/>
    <x v="0"/>
    <x v="12"/>
    <x v="0"/>
    <s v=" "/>
    <s v=" "/>
    <s v=" "/>
    <n v="25.5"/>
    <n v="25.5"/>
    <n v="1"/>
    <n v="0"/>
    <m/>
    <n v="25.5"/>
    <n v="0"/>
    <n v="0"/>
    <n v="0"/>
    <x v="0"/>
    <m/>
    <m/>
  </r>
  <r>
    <n v="442"/>
    <d v="2018-10-13T00:00:00"/>
    <s v="Domaine"/>
    <s v="Michel Mallard"/>
    <s v="Aloxe-Corton 1er cru - Les Valozières"/>
    <x v="0"/>
    <x v="3"/>
    <x v="3"/>
    <s v="Aloxe-Corton"/>
    <m/>
    <s v="Pinot Noir"/>
    <n v="36"/>
    <n v="36"/>
    <n v="2"/>
    <n v="0"/>
    <n v="32"/>
    <n v="72"/>
    <n v="0"/>
    <n v="2019"/>
    <m/>
    <x v="1"/>
    <m/>
    <m/>
  </r>
  <r>
    <n v="18"/>
    <d v="2007-06-01T00:00:00"/>
    <s v="Cave de Papa"/>
    <s v="Domaine de bablut"/>
    <s v="Petra Alba"/>
    <x v="0"/>
    <x v="0"/>
    <x v="4"/>
    <s v="Anjou Villages Brissac"/>
    <s v="Anjou"/>
    <s v="Cabernet franc, Cabernet-sauvignon"/>
    <n v="11.3"/>
    <n v="11.3"/>
    <n v="1"/>
    <n v="0"/>
    <n v="42"/>
    <n v="11.3"/>
    <n v="0"/>
    <n v="2018"/>
    <n v="0"/>
    <x v="2"/>
    <m/>
    <m/>
  </r>
  <r>
    <n v="102"/>
    <d v="2011-06-01T00:00:00"/>
    <s v="Cave de Papa"/>
    <s v="Domaine des chesnaies"/>
    <s v="La Musse 009"/>
    <x v="0"/>
    <x v="4"/>
    <x v="4"/>
    <s v="Anjou Villages"/>
    <s v="Anjou"/>
    <s v="Cabernet franc"/>
    <n v="7.5"/>
    <n v="7.5"/>
    <n v="1"/>
    <n v="0"/>
    <n v="42"/>
    <n v="7.5"/>
    <n v="0"/>
    <n v="2017"/>
    <n v="0"/>
    <x v="3"/>
    <m/>
    <m/>
  </r>
  <r>
    <n v="99"/>
    <d v="2011-06-01T00:00:00"/>
    <s v="Cave de Papa"/>
    <s v="Domaine Louis Magnin"/>
    <s v="Mondeuse d'Arbin La Brova"/>
    <x v="0"/>
    <x v="4"/>
    <x v="5"/>
    <s v="Arbin"/>
    <s v=" "/>
    <s v="Mondeuse"/>
    <n v="18"/>
    <n v="18"/>
    <n v="1"/>
    <n v="0"/>
    <m/>
    <n v="18"/>
    <n v="0"/>
    <n v="2017"/>
    <n v="2022"/>
    <x v="4"/>
    <m/>
    <s v="Ouvrir une heure avant"/>
  </r>
  <r>
    <n v="149"/>
    <d v="2012-10-24T00:00:00"/>
    <s v="Tony Garnier"/>
    <s v="Jacque Tissot"/>
    <s v="Savagnin"/>
    <x v="2"/>
    <x v="2"/>
    <x v="1"/>
    <s v="Arbois"/>
    <s v=" "/>
    <s v="Savagnin"/>
    <n v="14"/>
    <n v="14"/>
    <n v="4"/>
    <n v="0"/>
    <n v="23"/>
    <n v="56"/>
    <n v="0"/>
    <n v="2017"/>
    <n v="0"/>
    <x v="3"/>
    <m/>
    <m/>
  </r>
  <r>
    <n v="201"/>
    <d v="2014-03-22T00:00:00"/>
    <s v="Vinomedia"/>
    <s v="Caveau des Byards"/>
    <s v="Savagnin"/>
    <x v="2"/>
    <x v="4"/>
    <x v="1"/>
    <s v="Arbois"/>
    <s v=" "/>
    <s v="Savagnin"/>
    <n v="12.5"/>
    <n v="12.5"/>
    <n v="3"/>
    <n v="0"/>
    <n v="23"/>
    <n v="37.5"/>
    <n v="0"/>
    <n v="2014"/>
    <n v="2018"/>
    <x v="5"/>
    <m/>
    <m/>
  </r>
  <r>
    <n v="218"/>
    <d v="2014-10-11T00:00:00"/>
    <s v="Vinomedia"/>
    <s v="Domaine Morel"/>
    <s v="Savagnin"/>
    <x v="2"/>
    <x v="7"/>
    <x v="1"/>
    <s v="Arbois"/>
    <s v=" "/>
    <s v="Savagnin"/>
    <n v="14.3"/>
    <n v="14.3"/>
    <n v="6"/>
    <n v="0"/>
    <n v="23"/>
    <n v="85.800000000000011"/>
    <n v="0"/>
    <n v="2017"/>
    <n v="0"/>
    <x v="3"/>
    <m/>
    <m/>
  </r>
  <r>
    <n v="324"/>
    <d v="2016-10-29T00:00:00"/>
    <s v="Tony Garnier"/>
    <s v="De la Pinte"/>
    <s v="Savagnin - Ouillé"/>
    <x v="2"/>
    <x v="4"/>
    <x v="1"/>
    <s v="Arbois"/>
    <s v=" "/>
    <s v="Savagnin"/>
    <n v="20"/>
    <n v="20"/>
    <n v="2"/>
    <n v="0"/>
    <n v="23"/>
    <n v="40"/>
    <n v="0"/>
    <n v="2017"/>
    <n v="2019"/>
    <x v="2"/>
    <m/>
    <m/>
  </r>
  <r>
    <n v="17"/>
    <d v="2007-03-02T00:00:00"/>
    <s v="Vinomedia"/>
    <s v="Flamand Delétang"/>
    <s v="Moelleux Grande Réserve"/>
    <x v="3"/>
    <x v="6"/>
    <x v="4"/>
    <s v="Montlouis-sur-Loire"/>
    <s v="Touraine"/>
    <s v="Chenin"/>
    <n v="26"/>
    <n v="26"/>
    <n v="1"/>
    <n v="1"/>
    <n v="53"/>
    <n v="26"/>
    <n v="26"/>
    <n v="2008"/>
    <n v="2023"/>
    <x v="6"/>
    <m/>
    <s v="A ouvrir plusieurs heures à l'avance et carafer violemment !"/>
  </r>
  <r>
    <n v="24"/>
    <d v="2008-06-01T00:00:00"/>
    <s v="Cave de Papa"/>
    <s v="Olivier Leflaive"/>
    <s v="Volnay 1er cru - Clos des angles"/>
    <x v="0"/>
    <x v="3"/>
    <x v="3"/>
    <s v="Volnay"/>
    <s v="Côte de Beaune"/>
    <s v="Pinot Noir"/>
    <n v="30"/>
    <n v="30"/>
    <n v="1"/>
    <n v="1"/>
    <n v="22"/>
    <n v="30"/>
    <n v="30"/>
    <n v="2018"/>
    <n v="2019"/>
    <x v="1"/>
    <m/>
    <s v="coulommiers, carré de l'est et gibier à plumes. Et de plus globalement (comme tous les Volnay) fromages à pâtes molles à croûte fleurie, oeufs et dinde vont bien avec ce vin-là."/>
  </r>
  <r>
    <n v="25"/>
    <d v="2008-06-01T00:00:00"/>
    <s v="Cave de Papa"/>
    <s v="Domaine Cazes"/>
    <s v="Rivesaltes grenat"/>
    <x v="3"/>
    <x v="3"/>
    <x v="6"/>
    <s v="Rivesaltes"/>
    <s v=" "/>
    <s v="Grenache Noir"/>
    <n v="12.3"/>
    <n v="12.3"/>
    <n v="1"/>
    <n v="1"/>
    <n v="52"/>
    <n v="12.3"/>
    <n v="12.3"/>
    <n v="2099"/>
    <n v="0"/>
    <x v="7"/>
    <m/>
    <s v="Servir à 12°C. Apéritif, canard aux cerises, fromage de brebis affiné, desserts aux fruits rouges et au chocolat"/>
  </r>
  <r>
    <n v="49"/>
    <d v="2017-11-29T00:00:00"/>
    <s v="Faustine"/>
    <s v="la cave d'Augustin Florent"/>
    <s v="Coteaux du layon"/>
    <x v="3"/>
    <x v="12"/>
    <x v="4"/>
    <s v="Coteaux du Layon"/>
    <s v="Anjou"/>
    <s v="Chenin"/>
    <n v="0"/>
    <n v="4"/>
    <n v="1"/>
    <n v="1"/>
    <n v="53"/>
    <n v="0"/>
    <n v="4"/>
    <n v="2018"/>
    <n v="0"/>
    <x v="2"/>
    <m/>
    <m/>
  </r>
  <r>
    <n v="50"/>
    <d v="2010-03-29T00:00:00"/>
    <s v="Verlyck"/>
    <s v="Beaujeau"/>
    <s v="Coteaux du layon"/>
    <x v="3"/>
    <x v="7"/>
    <x v="4"/>
    <s v="Coteaux du Layon"/>
    <s v="Anjou"/>
    <s v="Chenin"/>
    <n v="6"/>
    <n v="6"/>
    <n v="2"/>
    <n v="1"/>
    <n v="52"/>
    <n v="12"/>
    <n v="6"/>
    <n v="2018"/>
    <n v="0"/>
    <x v="2"/>
    <m/>
    <m/>
  </r>
  <r>
    <n v="63"/>
    <d v="2010-06-01T00:00:00"/>
    <s v="Cave de Papa"/>
    <s v="Charles Joguet"/>
    <s v="Clos de la dioterie"/>
    <x v="0"/>
    <x v="1"/>
    <x v="4"/>
    <s v="Chinon"/>
    <s v="Touraine"/>
    <s v="Cabernet franc"/>
    <n v="21"/>
    <n v="21"/>
    <n v="1"/>
    <n v="1"/>
    <n v="42"/>
    <n v="21"/>
    <n v="21"/>
    <n v="2019"/>
    <n v="0"/>
    <x v="1"/>
    <m/>
    <m/>
  </r>
  <r>
    <n v="64"/>
    <d v="2010-06-01T00:00:00"/>
    <s v="Cave de Papa"/>
    <s v="Nachtgold"/>
    <s v="Eigwein edelsuss"/>
    <x v="3"/>
    <x v="1"/>
    <x v="7"/>
    <s v="Allemagne"/>
    <s v="Allemagne"/>
    <s v=" "/>
    <n v="9"/>
    <n v="9"/>
    <n v="1"/>
    <n v="1"/>
    <n v="53"/>
    <n v="9"/>
    <n v="9"/>
    <n v="2025"/>
    <n v="2030"/>
    <x v="8"/>
    <m/>
    <s v="Vin de glace Allemand, type Gewurtz"/>
  </r>
  <r>
    <n v="229"/>
    <d v="2014-10-18T00:00:00"/>
    <s v="Domaine"/>
    <s v="Moulin de la roque"/>
    <s v="Les Baumes"/>
    <x v="0"/>
    <x v="8"/>
    <x v="8"/>
    <s v="Bandol"/>
    <s v=" "/>
    <s v="95 % Mourvèdre, 5 % Carignan"/>
    <n v="10.6"/>
    <n v="10.6"/>
    <n v="6"/>
    <n v="0"/>
    <n v="43"/>
    <n v="63.599999999999994"/>
    <n v="0"/>
    <n v="2017"/>
    <n v="2019"/>
    <x v="2"/>
    <m/>
    <m/>
  </r>
  <r>
    <n v="37"/>
    <d v="2009-04-04T00:00:00"/>
    <s v="Beaujolais"/>
    <s v="Saint jean des vignes"/>
    <s v="Beaujolais blanc"/>
    <x v="2"/>
    <x v="1"/>
    <x v="9"/>
    <s v="Beaujolais"/>
    <s v=" "/>
    <s v="Chardonnay"/>
    <n v="5.0999999999999996"/>
    <n v="5.0999999999999996"/>
    <n v="3"/>
    <n v="0"/>
    <m/>
    <n v="15.299999999999999"/>
    <n v="0"/>
    <n v="0"/>
    <n v="0"/>
    <x v="0"/>
    <m/>
    <m/>
  </r>
  <r>
    <n v="38"/>
    <d v="2009-04-04T00:00:00"/>
    <s v="Beaujolais"/>
    <s v="Saint jean des vignes"/>
    <s v="Beaujolais rosé"/>
    <x v="1"/>
    <x v="1"/>
    <x v="9"/>
    <s v="Beaujolais"/>
    <s v=" "/>
    <s v="Gamay"/>
    <n v="4.9000000000000004"/>
    <n v="4.9000000000000004"/>
    <n v="3"/>
    <n v="0"/>
    <m/>
    <n v="14.700000000000001"/>
    <n v="0"/>
    <n v="0"/>
    <n v="0"/>
    <x v="0"/>
    <m/>
    <m/>
  </r>
  <r>
    <n v="39"/>
    <d v="2009-04-04T00:00:00"/>
    <s v="Beaujolais"/>
    <s v="Saint jean des vignes"/>
    <s v="Beaujolais rouge"/>
    <x v="0"/>
    <x v="3"/>
    <x v="9"/>
    <s v="Beaujolais"/>
    <s v=" "/>
    <s v="Gamay"/>
    <n v="4.8"/>
    <n v="4.8"/>
    <n v="6"/>
    <n v="0"/>
    <m/>
    <n v="28.799999999999997"/>
    <n v="0"/>
    <n v="0"/>
    <n v="0"/>
    <x v="0"/>
    <m/>
    <m/>
  </r>
  <r>
    <n v="40"/>
    <d v="2009-04-15T00:00:00"/>
    <s v="Carette"/>
    <s v="Claude Bernardin"/>
    <s v="Beaujolais Blanc"/>
    <x v="2"/>
    <x v="2"/>
    <x v="9"/>
    <s v="Beaujolais"/>
    <s v=" "/>
    <s v="Chardonnay"/>
    <n v="4"/>
    <n v="4"/>
    <n v="6"/>
    <n v="0"/>
    <m/>
    <n v="24"/>
    <n v="0"/>
    <n v="0"/>
    <n v="0"/>
    <x v="0"/>
    <m/>
    <m/>
  </r>
  <r>
    <n v="41"/>
    <d v="2009-04-15T00:00:00"/>
    <s v="Carette"/>
    <s v="Claude Bernardin"/>
    <s v="Beaujolais rouge, vieilles vignes"/>
    <x v="0"/>
    <x v="3"/>
    <x v="9"/>
    <s v="Beaujolais"/>
    <s v=" "/>
    <s v="Gamay"/>
    <n v="6"/>
    <n v="6"/>
    <n v="6"/>
    <n v="0"/>
    <m/>
    <n v="36"/>
    <n v="0"/>
    <n v="0"/>
    <n v="0"/>
    <x v="0"/>
    <m/>
    <m/>
  </r>
  <r>
    <n v="93"/>
    <d v="2011-04-02T00:00:00"/>
    <s v="Beaujolais"/>
    <s v="Saint jean des vignes"/>
    <s v="Beaujolais blanc"/>
    <x v="2"/>
    <x v="1"/>
    <x v="9"/>
    <s v="Beaujolais"/>
    <s v=" "/>
    <s v="Chardonnay"/>
    <n v="5.2"/>
    <n v="5.2"/>
    <n v="6"/>
    <n v="0"/>
    <m/>
    <n v="31.200000000000003"/>
    <n v="0"/>
    <n v="0"/>
    <n v="0"/>
    <x v="0"/>
    <m/>
    <m/>
  </r>
  <r>
    <n v="94"/>
    <d v="2011-04-02T00:00:00"/>
    <s v="Beaujolais"/>
    <s v="Saint jean des vignes"/>
    <s v="Beaujolais rosé"/>
    <x v="1"/>
    <x v="1"/>
    <x v="9"/>
    <s v="Beaujolais"/>
    <s v=" "/>
    <s v="Gamay"/>
    <n v="4.4000000000000004"/>
    <n v="4.4000000000000004"/>
    <n v="12"/>
    <n v="0"/>
    <m/>
    <n v="52.800000000000004"/>
    <n v="0"/>
    <n v="0"/>
    <n v="0"/>
    <x v="0"/>
    <m/>
    <m/>
  </r>
  <r>
    <n v="114"/>
    <d v="2012-04-02T00:00:00"/>
    <s v="Beaujolais"/>
    <s v="Saint jean des vignes"/>
    <s v="Beaujolais blanc"/>
    <x v="2"/>
    <x v="4"/>
    <x v="9"/>
    <s v="Beaujolais"/>
    <s v=" "/>
    <s v="Chardonnay"/>
    <n v="5.2"/>
    <n v="5.2"/>
    <n v="12"/>
    <n v="0"/>
    <m/>
    <n v="62.400000000000006"/>
    <n v="0"/>
    <n v="0"/>
    <n v="0"/>
    <x v="0"/>
    <m/>
    <m/>
  </r>
  <r>
    <n v="115"/>
    <d v="2012-04-02T00:00:00"/>
    <s v="Beaujolais"/>
    <s v="Saint jean des vignes"/>
    <s v="Beaujolais rosé"/>
    <x v="1"/>
    <x v="4"/>
    <x v="9"/>
    <s v="Beaujolais"/>
    <s v=" "/>
    <s v="Gamay"/>
    <n v="4.4000000000000004"/>
    <n v="4.4000000000000004"/>
    <n v="12"/>
    <n v="0"/>
    <m/>
    <n v="52.800000000000004"/>
    <n v="0"/>
    <n v="0"/>
    <n v="0"/>
    <x v="0"/>
    <m/>
    <m/>
  </r>
  <r>
    <n v="116"/>
    <d v="2012-04-02T00:00:00"/>
    <s v="Beaujolais"/>
    <s v="Saint jean des vignes"/>
    <s v="Beaujolais rouge"/>
    <x v="0"/>
    <x v="4"/>
    <x v="9"/>
    <s v="Beaujolais"/>
    <s v=" "/>
    <s v="Gamay"/>
    <n v="5.2"/>
    <n v="5.2"/>
    <n v="12"/>
    <n v="0"/>
    <m/>
    <n v="62.400000000000006"/>
    <n v="0"/>
    <n v="0"/>
    <n v="0"/>
    <x v="0"/>
    <m/>
    <m/>
  </r>
  <r>
    <n v="181"/>
    <d v="2013-08-10T00:00:00"/>
    <s v="Domaine"/>
    <s v="Château de Cercy"/>
    <s v="Cuvée Marly"/>
    <x v="0"/>
    <x v="0"/>
    <x v="9"/>
    <s v="Beaujolais"/>
    <s v=" "/>
    <s v="Gamay"/>
    <n v="8"/>
    <n v="8"/>
    <n v="3"/>
    <n v="0"/>
    <m/>
    <n v="24"/>
    <n v="0"/>
    <n v="0"/>
    <n v="0"/>
    <x v="0"/>
    <m/>
    <m/>
  </r>
  <r>
    <n v="182"/>
    <d v="2013-08-10T00:00:00"/>
    <s v="Domaine"/>
    <s v="Château de Cercy"/>
    <s v="Cuvée Marly - La réserve"/>
    <x v="0"/>
    <x v="8"/>
    <x v="9"/>
    <s v="Beaujolais"/>
    <s v=" "/>
    <s v="Gamay"/>
    <n v="14"/>
    <n v="14"/>
    <n v="1"/>
    <n v="0"/>
    <m/>
    <n v="14"/>
    <n v="0"/>
    <n v="0"/>
    <n v="0"/>
    <x v="0"/>
    <m/>
    <m/>
  </r>
  <r>
    <n v="287"/>
    <d v="2016-05-15T00:00:00"/>
    <s v="Domaine"/>
    <s v="Duperray"/>
    <s v="Beaujolais blanc"/>
    <x v="2"/>
    <x v="11"/>
    <x v="9"/>
    <s v="Beaujolais"/>
    <s v=" "/>
    <s v="Chardonnay"/>
    <n v="5"/>
    <n v="5"/>
    <n v="12"/>
    <n v="0"/>
    <m/>
    <n v="60"/>
    <n v="0"/>
    <n v="0"/>
    <n v="0"/>
    <x v="0"/>
    <m/>
    <m/>
  </r>
  <r>
    <n v="288"/>
    <d v="2016-05-15T00:00:00"/>
    <s v="Domaine"/>
    <s v="Château de Cercy"/>
    <s v="Cuvée Marly - La réserve"/>
    <x v="0"/>
    <x v="11"/>
    <x v="9"/>
    <s v="Beaujolais"/>
    <s v=" "/>
    <s v="Gamay"/>
    <n v="14"/>
    <n v="14"/>
    <n v="3"/>
    <n v="0"/>
    <n v="32"/>
    <n v="42"/>
    <n v="0"/>
    <n v="2018"/>
    <n v="2024"/>
    <x v="9"/>
    <m/>
    <m/>
  </r>
  <r>
    <n v="462"/>
    <d v="2018-11-17T00:00:00"/>
    <s v="Caviste"/>
    <s v="Jean-Baptiste Duperray"/>
    <s v="Beaujolais Nouveau"/>
    <x v="0"/>
    <x v="13"/>
    <x v="9"/>
    <s v="Beaujolais"/>
    <m/>
    <s v="Gamay"/>
    <n v="6.5"/>
    <n v="6.5"/>
    <n v="1"/>
    <n v="0"/>
    <n v="43"/>
    <n v="6.5"/>
    <n v="0"/>
    <n v="2018"/>
    <m/>
    <x v="2"/>
    <m/>
    <m/>
  </r>
  <r>
    <n v="65"/>
    <d v="2010-06-01T00:00:00"/>
    <s v="Cave de Papa"/>
    <s v="Ramos Pinto"/>
    <s v="Porto RPLBV"/>
    <x v="0"/>
    <x v="1"/>
    <x v="10"/>
    <s v="Porto"/>
    <s v=" "/>
    <s v=" "/>
    <n v="20"/>
    <n v="20"/>
    <n v="1"/>
    <n v="1"/>
    <n v="51"/>
    <n v="20"/>
    <n v="20"/>
    <n v="2020"/>
    <n v="2030"/>
    <x v="10"/>
    <m/>
    <m/>
  </r>
  <r>
    <n v="78"/>
    <d v="2010-10-16T00:00:00"/>
    <s v="Vinomedia"/>
    <s v="Semper"/>
    <s v="Orange - Ange d'Or"/>
    <x v="3"/>
    <x v="4"/>
    <x v="6"/>
    <s v="Maury"/>
    <s v=" "/>
    <s v="Grenache Blanc, Grenache Gris"/>
    <n v="12"/>
    <n v="12"/>
    <n v="2"/>
    <n v="1"/>
    <n v="43"/>
    <n v="24"/>
    <n v="12"/>
    <n v="2015"/>
    <n v="2019"/>
    <x v="1"/>
    <m/>
    <m/>
  </r>
  <r>
    <n v="90"/>
    <d v="2011-03-20T00:00:00"/>
    <s v="Vinomedia"/>
    <s v="Flamand Delétang"/>
    <s v="Moelleux Grande Réserve"/>
    <x v="3"/>
    <x v="1"/>
    <x v="4"/>
    <s v="Montlouis-sur-Loire"/>
    <s v="Touraine"/>
    <s v="Chenin"/>
    <n v="19.899999999999999"/>
    <n v="19.899999999999999"/>
    <n v="2"/>
    <n v="1"/>
    <n v="53"/>
    <n v="39.799999999999997"/>
    <n v="19.899999999999999"/>
    <n v="2015"/>
    <n v="2028"/>
    <x v="11"/>
    <m/>
    <m/>
  </r>
  <r>
    <n v="204"/>
    <d v="2014-06-01T00:00:00"/>
    <s v="Cave de Papa"/>
    <s v="Château Joinin"/>
    <s v="Bordeaux"/>
    <x v="0"/>
    <x v="9"/>
    <x v="11"/>
    <s v="Bordeaux"/>
    <s v=" "/>
    <s v="90% Merlot, 10% Cabernet Franc"/>
    <n v="6"/>
    <n v="6"/>
    <n v="1"/>
    <n v="0"/>
    <n v="23"/>
    <n v="6"/>
    <n v="0"/>
    <n v="2017"/>
    <n v="0"/>
    <x v="3"/>
    <m/>
    <m/>
  </r>
  <r>
    <n v="360"/>
    <d v="2017-06-01T00:00:00"/>
    <s v="Cave de Papa"/>
    <s v="Château Guiraud"/>
    <s v="Bordeaux blanc sec"/>
    <x v="2"/>
    <x v="12"/>
    <x v="11"/>
    <s v="Bordeaux"/>
    <s v=" "/>
    <s v="Sauvignon, Sémillon"/>
    <n v="10"/>
    <n v="10"/>
    <n v="1"/>
    <n v="0"/>
    <m/>
    <n v="10"/>
    <n v="0"/>
    <n v="2018"/>
    <n v="0"/>
    <x v="2"/>
    <m/>
    <m/>
  </r>
  <r>
    <n v="478"/>
    <d v="2019-02-23T00:00:00"/>
    <s v="Vente aux enchères"/>
    <s v="Francois de Lignet"/>
    <s v="Bordeaux"/>
    <x v="0"/>
    <x v="12"/>
    <x v="11"/>
    <s v="Bordeaux"/>
    <m/>
    <m/>
    <n v="5"/>
    <n v="10"/>
    <n v="1"/>
    <n v="0"/>
    <n v="13"/>
    <n v="5"/>
    <n v="0"/>
    <n v="2019"/>
    <m/>
    <x v="1"/>
    <m/>
    <m/>
  </r>
  <r>
    <n v="20"/>
    <d v="2007-06-01T00:00:00"/>
    <s v="Cave de Papa"/>
    <s v="Château Recougne"/>
    <s v="Réserve de la famille - Vieilles Vignes"/>
    <x v="0"/>
    <x v="0"/>
    <x v="11"/>
    <s v="Bordeaux supérieur"/>
    <s v=" "/>
    <s v=" "/>
    <n v="11.25"/>
    <n v="11.25"/>
    <n v="1"/>
    <n v="0"/>
    <n v="13"/>
    <n v="11.25"/>
    <n v="0"/>
    <n v="2017"/>
    <n v="2020"/>
    <x v="1"/>
    <m/>
    <m/>
  </r>
  <r>
    <n v="119"/>
    <d v="2012-06-01T00:00:00"/>
    <s v="Cave de Papa"/>
    <s v="Château la Caderie"/>
    <s v="Cuvée Aurélie"/>
    <x v="0"/>
    <x v="7"/>
    <x v="11"/>
    <s v="Bordeaux supérieur"/>
    <s v=" "/>
    <s v=" "/>
    <n v="6"/>
    <n v="6"/>
    <n v="1"/>
    <n v="0"/>
    <m/>
    <n v="6"/>
    <n v="0"/>
    <n v="2015"/>
    <n v="2019"/>
    <x v="3"/>
    <m/>
    <m/>
  </r>
  <r>
    <n v="183"/>
    <d v="2013-08-10T00:00:00"/>
    <s v="Domaine"/>
    <s v="Château de Cercy"/>
    <s v="Chardonnay"/>
    <x v="2"/>
    <x v="8"/>
    <x v="3"/>
    <s v="Bourgogne"/>
    <s v=" "/>
    <s v="Chardonnay"/>
    <n v="2.9615390000000001"/>
    <n v="2.9615390000000001"/>
    <n v="13"/>
    <n v="0"/>
    <m/>
    <n v="38.500007000000004"/>
    <n v="0"/>
    <n v="0"/>
    <n v="0"/>
    <x v="0"/>
    <m/>
    <m/>
  </r>
  <r>
    <n v="184"/>
    <d v="2013-08-10T00:00:00"/>
    <s v="Domaine"/>
    <s v="Château de Cercy"/>
    <s v="Prestige"/>
    <x v="2"/>
    <x v="7"/>
    <x v="3"/>
    <s v="Bourgogne"/>
    <s v=" "/>
    <s v="Chardonnay"/>
    <n v="9.5"/>
    <n v="9.5"/>
    <n v="8"/>
    <n v="0"/>
    <m/>
    <n v="76"/>
    <n v="0"/>
    <n v="0"/>
    <n v="0"/>
    <x v="0"/>
    <m/>
    <m/>
  </r>
  <r>
    <n v="196"/>
    <d v="2014-02-20T00:00:00"/>
    <s v="Domaine"/>
    <s v="Château de Cercy"/>
    <s v="Chardonnay"/>
    <x v="2"/>
    <x v="9"/>
    <x v="3"/>
    <s v="Bourgogne"/>
    <s v=" "/>
    <s v="Chardonnay"/>
    <n v="2.9615390000000001"/>
    <n v="2.9615390000000001"/>
    <n v="26"/>
    <n v="0"/>
    <m/>
    <n v="77.000014000000007"/>
    <n v="0"/>
    <n v="0"/>
    <n v="0"/>
    <x v="0"/>
    <m/>
    <m/>
  </r>
  <r>
    <n v="197"/>
    <d v="2014-02-20T00:00:00"/>
    <s v="Domaine"/>
    <s v="Château de Cercy"/>
    <s v="Prestige"/>
    <x v="2"/>
    <x v="7"/>
    <x v="3"/>
    <s v="Bourgogne"/>
    <s v=" "/>
    <s v="Chardonnay"/>
    <n v="9.5"/>
    <n v="9.5"/>
    <n v="3"/>
    <n v="0"/>
    <m/>
    <n v="28.5"/>
    <n v="0"/>
    <n v="0"/>
    <n v="0"/>
    <x v="0"/>
    <m/>
    <m/>
  </r>
  <r>
    <n v="254"/>
    <d v="2015-08-15T00:00:00"/>
    <s v="Domaine"/>
    <s v="Château de Cercy"/>
    <s v="Prestige"/>
    <x v="2"/>
    <x v="10"/>
    <x v="3"/>
    <s v="Bourgogne"/>
    <s v=" "/>
    <s v="Chardonnay"/>
    <n v="9.8000000000000007"/>
    <n v="9.8000000000000007"/>
    <n v="6"/>
    <n v="0"/>
    <m/>
    <n v="58.800000000000004"/>
    <n v="0"/>
    <n v="0"/>
    <n v="0"/>
    <x v="0"/>
    <m/>
    <m/>
  </r>
  <r>
    <n v="290"/>
    <d v="2016-05-15T00:00:00"/>
    <s v="Domaine"/>
    <s v="Château de Cercy"/>
    <s v="Chardonnay"/>
    <x v="2"/>
    <x v="12"/>
    <x v="3"/>
    <s v="Bourgogne"/>
    <s v=" "/>
    <s v="Chardonnay"/>
    <n v="3.35"/>
    <n v="3.35"/>
    <n v="24"/>
    <n v="0"/>
    <m/>
    <n v="80.400000000000006"/>
    <n v="0"/>
    <n v="2016"/>
    <n v="0"/>
    <x v="5"/>
    <m/>
    <m/>
  </r>
  <r>
    <n v="104"/>
    <d v="2011-12-17T00:00:00"/>
    <s v="Cave de Papa"/>
    <s v="Quinta do Noval"/>
    <s v="Porto - LBV"/>
    <x v="0"/>
    <x v="4"/>
    <x v="10"/>
    <s v="Porto"/>
    <m/>
    <s v=" "/>
    <n v="0"/>
    <n v="30"/>
    <n v="1"/>
    <n v="1"/>
    <n v="51"/>
    <n v="0"/>
    <n v="30"/>
    <n v="2019"/>
    <n v="0"/>
    <x v="1"/>
    <m/>
    <m/>
  </r>
  <r>
    <n v="352"/>
    <d v="2017-05-13T00:00:00"/>
    <s v="Domaine"/>
    <s v="Joannet"/>
    <s v="Les Champs  d'argent"/>
    <x v="0"/>
    <x v="12"/>
    <x v="3"/>
    <s v="Bourgogne"/>
    <s v=" "/>
    <s v="Pinot Noir"/>
    <n v="0"/>
    <n v="10"/>
    <n v="1"/>
    <n v="0"/>
    <m/>
    <n v="0"/>
    <n v="0"/>
    <n v="2017"/>
    <n v="2022"/>
    <x v="4"/>
    <m/>
    <m/>
  </r>
  <r>
    <n v="471"/>
    <d v="2018-12-24T00:00:00"/>
    <s v="Jean-Luc Verlyck"/>
    <s v="Domaine du Moulin"/>
    <s v="Sauvignon"/>
    <x v="2"/>
    <x v="14"/>
    <x v="4"/>
    <s v="Touraine"/>
    <m/>
    <s v="Sauvignon"/>
    <n v="0"/>
    <n v="4"/>
    <n v="1"/>
    <n v="0"/>
    <n v="23"/>
    <n v="0"/>
    <n v="0"/>
    <n v="2019"/>
    <m/>
    <x v="1"/>
    <m/>
    <m/>
  </r>
  <r>
    <n v="112"/>
    <d v="2012-03-16T00:00:00"/>
    <s v="Vins de la cotière"/>
    <s v="Louis Latour"/>
    <s v="Grand Ardèche"/>
    <x v="2"/>
    <x v="7"/>
    <x v="2"/>
    <s v="Vin de Pays de l'Ardèche"/>
    <s v=" "/>
    <s v="Chardonnay"/>
    <n v="9.86"/>
    <n v="9.86"/>
    <n v="6"/>
    <n v="1"/>
    <n v="32"/>
    <n v="59.16"/>
    <n v="9.86"/>
    <n v="2013"/>
    <n v="2015"/>
    <x v="12"/>
    <m/>
    <m/>
  </r>
  <r>
    <n v="19"/>
    <d v="2007-06-01T00:00:00"/>
    <s v="Cave de Papa"/>
    <s v="Domaine de la chevalerie"/>
    <s v="Vin de Garde"/>
    <x v="0"/>
    <x v="0"/>
    <x v="4"/>
    <s v="Bourgueil"/>
    <s v="Touraine"/>
    <s v="Cabernet France"/>
    <n v="27"/>
    <n v="27"/>
    <n v="1"/>
    <n v="0"/>
    <n v="42"/>
    <n v="27"/>
    <n v="0"/>
    <n v="2017"/>
    <n v="0"/>
    <x v="3"/>
    <m/>
    <s v="Après une légère aération servir entre 16 et 18°C sur un magret de canard au poivre vert ou des ris de veau."/>
  </r>
  <r>
    <n v="168"/>
    <d v="2013-04-24T00:00:00"/>
    <s v="Domaine"/>
    <s v="Taille aux Loups"/>
    <s v="Perrières"/>
    <x v="0"/>
    <x v="8"/>
    <x v="4"/>
    <s v="Bourgueil"/>
    <s v="Touraine"/>
    <s v="Pinot Noir"/>
    <n v="16"/>
    <n v="16"/>
    <n v="3"/>
    <n v="0"/>
    <m/>
    <n v="48"/>
    <n v="0"/>
    <n v="0"/>
    <n v="0"/>
    <x v="0"/>
    <m/>
    <m/>
  </r>
  <r>
    <n v="117"/>
    <d v="2012-06-01T00:00:00"/>
    <s v="Cave de Papa"/>
    <s v="Halbeisen"/>
    <s v="Riesling altenberg de Bergheim"/>
    <x v="2"/>
    <x v="7"/>
    <x v="12"/>
    <s v="Riesling"/>
    <s v=" "/>
    <s v="Riesling"/>
    <n v="16"/>
    <n v="16"/>
    <n v="2"/>
    <n v="1"/>
    <n v="33"/>
    <n v="32"/>
    <n v="16"/>
    <n v="2018"/>
    <n v="2020"/>
    <x v="1"/>
    <s v="Ce Riesling s'invitera à vos apéritifs et mettra parfaitement en valeur les foies gras, les plats exotiques, les desserts aux fruits, notamment les fraises, la rhubarbe et le citron._x000a__x000a_Grand vin de garde, ce grand cru se révèlera fameux après quelques années en accompagnement de plats gastronomiques comme le homard, la langouste ou les Saint Jacques au safran."/>
    <m/>
  </r>
  <r>
    <n v="29"/>
    <d v="2009-01-01T00:00:00"/>
    <s v="Carrefour"/>
    <s v="Domaine Trichon"/>
    <s v="Chardonnay"/>
    <x v="2"/>
    <x v="0"/>
    <x v="5"/>
    <s v="Bugey"/>
    <s v=" "/>
    <s v="Chardonnay"/>
    <n v="5"/>
    <n v="5"/>
    <n v="6"/>
    <n v="0"/>
    <m/>
    <n v="30"/>
    <n v="0"/>
    <n v="0"/>
    <n v="0"/>
    <x v="0"/>
    <m/>
    <m/>
  </r>
  <r>
    <n v="234"/>
    <d v="2014-10-31T00:00:00"/>
    <s v="Domaine"/>
    <s v="Domaine Trichon"/>
    <s v="Chardonnay"/>
    <x v="2"/>
    <x v="9"/>
    <x v="5"/>
    <s v="Bugey"/>
    <s v=" "/>
    <s v="Chardonnay"/>
    <n v="6"/>
    <n v="6"/>
    <n v="6"/>
    <n v="0"/>
    <m/>
    <n v="36"/>
    <n v="0"/>
    <n v="0"/>
    <n v="0"/>
    <x v="0"/>
    <m/>
    <m/>
  </r>
  <r>
    <n v="255"/>
    <d v="2015-08-29T00:00:00"/>
    <s v="Domaine"/>
    <s v="Domaine Trichon"/>
    <s v="Chardonnay Bio"/>
    <x v="2"/>
    <x v="9"/>
    <x v="5"/>
    <s v="Bugey"/>
    <s v=" "/>
    <s v="Chardonnay"/>
    <n v="6.75"/>
    <n v="6.75"/>
    <n v="6"/>
    <n v="0"/>
    <m/>
    <n v="40.5"/>
    <n v="0"/>
    <n v="2016"/>
    <n v="0"/>
    <x v="5"/>
    <m/>
    <m/>
  </r>
  <r>
    <n v="262"/>
    <d v="2015-09-26T00:00:00"/>
    <s v="Domaine"/>
    <s v="Jean-Christophe Pellerin"/>
    <s v="Chardonnay Platine"/>
    <x v="2"/>
    <x v="4"/>
    <x v="5"/>
    <s v="Bugey"/>
    <s v=" "/>
    <s v="Chardonnay"/>
    <n v="11"/>
    <n v="11"/>
    <n v="5"/>
    <n v="0"/>
    <m/>
    <n v="55"/>
    <n v="0"/>
    <n v="0"/>
    <n v="0"/>
    <x v="0"/>
    <m/>
    <m/>
  </r>
  <r>
    <n v="263"/>
    <d v="2015-09-26T00:00:00"/>
    <s v="Domaine"/>
    <s v="Jean-Christophe Pellerin"/>
    <s v="Pinot Noir"/>
    <x v="0"/>
    <x v="11"/>
    <x v="5"/>
    <s v="Bugey"/>
    <s v=" "/>
    <s v="Pinot Noir"/>
    <n v="7.5"/>
    <n v="7.5"/>
    <n v="1"/>
    <n v="0"/>
    <m/>
    <n v="7.5"/>
    <n v="0"/>
    <n v="0"/>
    <n v="0"/>
    <x v="0"/>
    <m/>
    <m/>
  </r>
  <r>
    <n v="264"/>
    <d v="2015-09-26T00:00:00"/>
    <s v="Domaine"/>
    <s v="Jean-Christophe Pellerin"/>
    <s v="Pinot Noir - Séduction"/>
    <x v="0"/>
    <x v="4"/>
    <x v="5"/>
    <s v="Bugey"/>
    <s v=" "/>
    <s v="Pinot Noir"/>
    <n v="12"/>
    <n v="12"/>
    <n v="1"/>
    <n v="0"/>
    <m/>
    <n v="12"/>
    <n v="0"/>
    <n v="0"/>
    <n v="0"/>
    <x v="0"/>
    <m/>
    <m/>
  </r>
  <r>
    <n v="302"/>
    <d v="2016-06-18T00:00:00"/>
    <s v="Domaine"/>
    <s v="Jean-Christophe Pellerin"/>
    <s v="Fusette"/>
    <x v="2"/>
    <x v="11"/>
    <x v="5"/>
    <s v="Bugey"/>
    <s v=" "/>
    <s v="Chardonnay"/>
    <n v="8.5"/>
    <n v="8.5"/>
    <n v="3"/>
    <n v="0"/>
    <n v="13"/>
    <n v="25.5"/>
    <n v="0"/>
    <n v="2018"/>
    <n v="0"/>
    <x v="2"/>
    <m/>
    <m/>
  </r>
  <r>
    <n v="303"/>
    <d v="2016-06-18T00:00:00"/>
    <s v="Domaine"/>
    <s v="Jean-Christophe Pellerin"/>
    <s v="Mandouse"/>
    <x v="0"/>
    <x v="11"/>
    <x v="5"/>
    <s v="Bugey"/>
    <s v=" "/>
    <s v="Mondeuse"/>
    <n v="9.5"/>
    <n v="9.5"/>
    <n v="2"/>
    <n v="0"/>
    <n v="42"/>
    <n v="19"/>
    <n v="0"/>
    <n v="2018"/>
    <n v="0"/>
    <x v="2"/>
    <m/>
    <m/>
  </r>
  <r>
    <n v="122"/>
    <d v="2012-06-01T00:00:00"/>
    <s v="Cave de Papa"/>
    <s v="Ferreira"/>
    <s v="Porto LBV"/>
    <x v="0"/>
    <x v="7"/>
    <x v="10"/>
    <s v="Porto"/>
    <s v=" "/>
    <s v=" "/>
    <n v="23"/>
    <n v="23"/>
    <n v="1"/>
    <n v="1"/>
    <n v="51"/>
    <n v="23"/>
    <n v="23"/>
    <n v="2020"/>
    <n v="0"/>
    <x v="4"/>
    <m/>
    <m/>
  </r>
  <r>
    <n v="151"/>
    <d v="2012-10-24T00:00:00"/>
    <s v="Tony Garnier"/>
    <s v="Haut-Montlong"/>
    <s v="Font Romaine"/>
    <x v="3"/>
    <x v="0"/>
    <x v="13"/>
    <s v="Monbazillac"/>
    <s v="Bergeracois et Duras"/>
    <s v="Semillon"/>
    <n v="14.5"/>
    <n v="14.5"/>
    <n v="3"/>
    <n v="1"/>
    <n v="53"/>
    <n v="43.5"/>
    <n v="14.5"/>
    <n v="2015"/>
    <n v="2025"/>
    <x v="4"/>
    <m/>
    <m/>
  </r>
  <r>
    <n v="155"/>
    <d v="2012-12-25T00:00:00"/>
    <s v="Cadeau - JF Duperray"/>
    <s v="Caronne Sainte Gemme"/>
    <s v="Haut Medoc"/>
    <x v="0"/>
    <x v="7"/>
    <x v="11"/>
    <s v="Haut-Médoc"/>
    <s v="Médoc"/>
    <s v="Cabernet sauvignon, Merlot, Petit verdot"/>
    <n v="0"/>
    <n v="30"/>
    <n v="3"/>
    <n v="1"/>
    <n v="13"/>
    <n v="0"/>
    <n v="30"/>
    <n v="2018"/>
    <n v="0"/>
    <x v="2"/>
    <m/>
    <s v="Cadeau Papa - Magnum"/>
  </r>
  <r>
    <n v="353"/>
    <d v="2017-05-13T00:00:00"/>
    <s v="Domaine"/>
    <s v="Doudet-Naudin"/>
    <s v="Montmains"/>
    <x v="2"/>
    <x v="11"/>
    <x v="3"/>
    <s v="Chablis Premier Cru"/>
    <s v="Chablis et Yonne"/>
    <s v="Chardonnay"/>
    <n v="14.4"/>
    <n v="14.4"/>
    <n v="3"/>
    <n v="0"/>
    <n v="43"/>
    <n v="43.2"/>
    <n v="0"/>
    <n v="2018"/>
    <n v="0"/>
    <x v="2"/>
    <m/>
    <m/>
  </r>
  <r>
    <n v="399"/>
    <d v="2018-03-13T00:00:00"/>
    <s v="Adrien"/>
    <s v="Boizel"/>
    <s v="Brut réserve"/>
    <x v="4"/>
    <x v="14"/>
    <x v="14"/>
    <s v="Champagne"/>
    <m/>
    <s v="Chardonnay"/>
    <n v="16"/>
    <n v="29.5"/>
    <n v="3"/>
    <n v="0"/>
    <n v="53"/>
    <n v="48"/>
    <n v="0"/>
    <n v="2018"/>
    <n v="2019"/>
    <x v="1"/>
    <m/>
    <m/>
  </r>
  <r>
    <n v="400"/>
    <d v="2018-03-13T00:00:00"/>
    <s v="Adrien"/>
    <s v="Boizel"/>
    <s v="Rosé"/>
    <x v="4"/>
    <x v="14"/>
    <x v="14"/>
    <s v="Champagne"/>
    <m/>
    <s v="Chardonnay"/>
    <n v="19"/>
    <n v="36"/>
    <n v="1"/>
    <n v="0"/>
    <n v="53"/>
    <n v="19"/>
    <n v="0"/>
    <n v="2018"/>
    <n v="2019"/>
    <x v="1"/>
    <m/>
    <m/>
  </r>
  <r>
    <n v="401"/>
    <d v="2018-03-13T00:00:00"/>
    <s v="Adrien"/>
    <s v="Boizel"/>
    <s v="Blanc de Blancs"/>
    <x v="4"/>
    <x v="14"/>
    <x v="14"/>
    <s v="Champagne"/>
    <m/>
    <s v="Chardonnay"/>
    <n v="20"/>
    <n v="38"/>
    <n v="1"/>
    <n v="0"/>
    <n v="53"/>
    <n v="20"/>
    <n v="0"/>
    <n v="2018"/>
    <n v="2019"/>
    <x v="1"/>
    <m/>
    <m/>
  </r>
  <r>
    <n v="402"/>
    <d v="2018-03-13T00:00:00"/>
    <s v="Adrien"/>
    <s v="Boizel"/>
    <s v="Grand Vintage 2007"/>
    <x v="4"/>
    <x v="2"/>
    <x v="14"/>
    <s v="Champagne"/>
    <m/>
    <s v="Chardonnay"/>
    <n v="23"/>
    <n v="46.2"/>
    <n v="1"/>
    <n v="0"/>
    <n v="53"/>
    <n v="23"/>
    <n v="0"/>
    <n v="2018"/>
    <n v="2019"/>
    <x v="1"/>
    <m/>
    <m/>
  </r>
  <r>
    <n v="241"/>
    <d v="2015-04-20T00:00:00"/>
    <s v="Jerome Milleron"/>
    <s v="Maitres vigneron St-Tropez"/>
    <s v="Cap des Pins"/>
    <x v="1"/>
    <x v="11"/>
    <x v="8"/>
    <m/>
    <s v=" "/>
    <s v=" "/>
    <n v="5"/>
    <n v="5"/>
    <n v="6"/>
    <n v="1"/>
    <n v="22"/>
    <n v="30"/>
    <n v="5"/>
    <n v="2015"/>
    <n v="0"/>
    <x v="13"/>
    <m/>
    <m/>
  </r>
  <r>
    <n v="504"/>
    <d v="2019-07-15T00:00:00"/>
    <s v="Cadeau - Olivier Deschamps"/>
    <s v="Clerambault"/>
    <s v="Tradition"/>
    <x v="4"/>
    <x v="13"/>
    <x v="14"/>
    <s v="Champagne"/>
    <m/>
    <s v="Chardonnay"/>
    <n v="0"/>
    <n v="15"/>
    <n v="1"/>
    <n v="0"/>
    <n v="31"/>
    <n v="0"/>
    <n v="0"/>
    <n v="2020"/>
    <m/>
    <x v="4"/>
    <m/>
    <m/>
  </r>
  <r>
    <n v="271"/>
    <d v="2015-12-24T00:00:00"/>
    <s v="Cadeau - JF Duperray"/>
    <s v="Francois Carillon 1611"/>
    <s v="Chassagne Montrachet"/>
    <x v="2"/>
    <x v="10"/>
    <x v="3"/>
    <s v="Chassagne-Montrachet"/>
    <s v="Côte de Beaune"/>
    <s v="Chardonnay"/>
    <n v="0"/>
    <n v="25"/>
    <n v="1"/>
    <n v="0"/>
    <n v="43"/>
    <n v="0"/>
    <n v="0"/>
    <n v="2018"/>
    <n v="0"/>
    <x v="2"/>
    <m/>
    <s v="Noel Papa"/>
  </r>
  <r>
    <n v="200"/>
    <d v="2014-03-22T00:00:00"/>
    <s v="Vinomedia"/>
    <s v="Caveau des Byards"/>
    <s v="Château-Chalon - Vin Jaune"/>
    <x v="5"/>
    <x v="3"/>
    <x v="1"/>
    <s v="Château-Chalon"/>
    <s v=" "/>
    <s v="Savagnin"/>
    <n v="30.7"/>
    <n v="30.7"/>
    <n v="1"/>
    <n v="0"/>
    <n v="23"/>
    <n v="30.7"/>
    <n v="0"/>
    <n v="2016"/>
    <n v="2026"/>
    <x v="9"/>
    <m/>
    <s v="Vin jaune"/>
  </r>
  <r>
    <n v="269"/>
    <d v="2015-11-12T00:00:00"/>
    <s v="Metro"/>
    <s v="Durand Perron"/>
    <s v="Château Chalon"/>
    <x v="2"/>
    <x v="2"/>
    <x v="1"/>
    <s v="Château-Chalon"/>
    <s v=" "/>
    <s v="Savagnin"/>
    <n v="20.3"/>
    <n v="20.3"/>
    <n v="1"/>
    <n v="0"/>
    <m/>
    <n v="20.3"/>
    <n v="0"/>
    <n v="0"/>
    <n v="0"/>
    <x v="0"/>
    <m/>
    <m/>
  </r>
  <r>
    <n v="242"/>
    <d v="2015-04-20T00:00:00"/>
    <s v="Jerome Milleron"/>
    <s v="Le vignoble du Mas"/>
    <s v="Mas de Pampelonne"/>
    <x v="1"/>
    <x v="11"/>
    <x v="8"/>
    <m/>
    <s v=" "/>
    <s v="Tibouren"/>
    <n v="6.9"/>
    <n v="6.9"/>
    <n v="6"/>
    <n v="2"/>
    <n v="22"/>
    <n v="41.400000000000006"/>
    <n v="13.8"/>
    <n v="2015"/>
    <n v="0"/>
    <x v="13"/>
    <m/>
    <m/>
  </r>
  <r>
    <n v="243"/>
    <d v="2015-06-01T00:00:00"/>
    <s v="Cave de Papa"/>
    <s v="Ziegler mauler"/>
    <s v="Riesling grand cru schlossberg - les murets"/>
    <x v="2"/>
    <x v="10"/>
    <x v="12"/>
    <s v="Riesling"/>
    <s v=" "/>
    <s v="Riesling"/>
    <n v="12"/>
    <n v="12"/>
    <n v="2"/>
    <n v="1"/>
    <n v="33"/>
    <n v="24"/>
    <n v="12"/>
    <n v="2018"/>
    <n v="2024"/>
    <x v="9"/>
    <m/>
    <m/>
  </r>
  <r>
    <n v="337"/>
    <d v="2016-12-26T00:00:00"/>
    <m/>
    <s v="Chapoutier"/>
    <s v="Les Grands Merisier"/>
    <x v="0"/>
    <x v="11"/>
    <x v="2"/>
    <s v="Châteauneuf-du-Pape"/>
    <s v=" "/>
    <s v="Grenache, Carignan e,Maccabeu"/>
    <n v="20"/>
    <n v="20"/>
    <n v="1"/>
    <n v="0"/>
    <n v="51"/>
    <n v="20"/>
    <n v="0"/>
    <n v="2019"/>
    <n v="2021"/>
    <x v="4"/>
    <m/>
    <m/>
  </r>
  <r>
    <n v="251"/>
    <d v="2015-06-06T00:00:00"/>
    <s v="Domaine"/>
    <s v="Louis Latour"/>
    <s v="Grand Ardèche"/>
    <x v="2"/>
    <x v="10"/>
    <x v="2"/>
    <s v="Vin de Pays de l'Ardèche"/>
    <s v=" "/>
    <s v="Chardonnay"/>
    <n v="9"/>
    <n v="9"/>
    <n v="11"/>
    <n v="1"/>
    <n v="32"/>
    <n v="99"/>
    <n v="9"/>
    <n v="2016"/>
    <n v="2018"/>
    <x v="3"/>
    <m/>
    <m/>
  </r>
  <r>
    <n v="252"/>
    <d v="2015-06-06T00:00:00"/>
    <s v="Jerome Milleron"/>
    <s v="Divers"/>
    <s v="Rosé Divers"/>
    <x v="1"/>
    <x v="11"/>
    <x v="8"/>
    <m/>
    <m/>
    <s v=" "/>
    <n v="5"/>
    <n v="5"/>
    <n v="5"/>
    <n v="3"/>
    <n v="22"/>
    <n v="25"/>
    <n v="15"/>
    <n v="2018"/>
    <n v="0"/>
    <x v="2"/>
    <m/>
    <m/>
  </r>
  <r>
    <n v="101"/>
    <d v="2011-06-01T00:00:00"/>
    <s v="Cave de Papa"/>
    <s v="Domaine des chesnaies"/>
    <s v="Coteaux du layon chaume -  La mignonne"/>
    <x v="3"/>
    <x v="4"/>
    <x v="4"/>
    <s v="Chaume 1er cru des Coteaux-du-Layon"/>
    <s v="Anjou"/>
    <s v="Chenin"/>
    <n v="24"/>
    <n v="24"/>
    <n v="1"/>
    <n v="0"/>
    <n v="53"/>
    <n v="24"/>
    <n v="0"/>
    <n v="2099"/>
    <n v="0"/>
    <x v="7"/>
    <m/>
    <m/>
  </r>
  <r>
    <n v="76"/>
    <d v="2010-09-20T00:00:00"/>
    <s v="Jerome Milleron"/>
    <s v=" "/>
    <s v="Chenas"/>
    <x v="0"/>
    <x v="4"/>
    <x v="9"/>
    <s v="Chénas"/>
    <s v=" "/>
    <s v="Gamay"/>
    <n v="6"/>
    <n v="6"/>
    <n v="6"/>
    <n v="0"/>
    <m/>
    <n v="36"/>
    <n v="0"/>
    <n v="0"/>
    <n v="0"/>
    <x v="0"/>
    <m/>
    <m/>
  </r>
  <r>
    <n v="177"/>
    <d v="2013-06-01T00:00:00"/>
    <s v="Cave de Papa"/>
    <s v="Villa Veroni"/>
    <s v="Chianti"/>
    <x v="0"/>
    <x v="8"/>
    <x v="7"/>
    <s v="Italie"/>
    <s v="Italie"/>
    <s v="Sangiovese"/>
    <n v="0"/>
    <n v="0"/>
    <n v="1"/>
    <n v="0"/>
    <n v="42"/>
    <n v="0"/>
    <n v="0"/>
    <n v="2017"/>
    <n v="0"/>
    <x v="3"/>
    <m/>
    <m/>
  </r>
  <r>
    <n v="207"/>
    <d v="2014-06-01T00:00:00"/>
    <s v="Cave de Papa"/>
    <s v="Casina di Cornia"/>
    <s v="Chianti Classico"/>
    <x v="0"/>
    <x v="9"/>
    <x v="7"/>
    <s v="Italie"/>
    <s v="Italie"/>
    <s v="Sangiovese"/>
    <n v="10"/>
    <n v="10"/>
    <n v="1"/>
    <n v="0"/>
    <n v="42"/>
    <n v="10"/>
    <n v="0"/>
    <n v="2017"/>
    <n v="0"/>
    <x v="3"/>
    <m/>
    <m/>
  </r>
  <r>
    <n v="246"/>
    <d v="2015-06-01T00:00:00"/>
    <s v="Cave de Papa"/>
    <s v="Domaine Jean Vullien"/>
    <s v="Chignin bergeron"/>
    <x v="2"/>
    <x v="10"/>
    <x v="5"/>
    <s v="Chignin-Bergeron"/>
    <s v=" "/>
    <s v="Roussanne"/>
    <n v="9.5"/>
    <n v="9.5"/>
    <n v="1"/>
    <n v="0"/>
    <m/>
    <n v="9.5"/>
    <n v="0"/>
    <n v="2018"/>
    <n v="0"/>
    <x v="2"/>
    <m/>
    <m/>
  </r>
  <r>
    <n v="253"/>
    <d v="2015-07-31T00:00:00"/>
    <s v="Château"/>
    <s v="Fort De Vauban"/>
    <s v="Haut Médoc"/>
    <x v="0"/>
    <x v="7"/>
    <x v="11"/>
    <s v="Haut-Médoc"/>
    <s v="Médoc"/>
    <s v="Cabernet sauvignon, Merlot, Petit verdot"/>
    <n v="10"/>
    <n v="10"/>
    <n v="6"/>
    <n v="3"/>
    <n v="23"/>
    <n v="60"/>
    <n v="30"/>
    <n v="2017"/>
    <n v="2025"/>
    <x v="9"/>
    <m/>
    <m/>
  </r>
  <r>
    <n v="268"/>
    <d v="2015-10-10T00:00:00"/>
    <s v="Vinomedia"/>
    <s v="Semper"/>
    <s v="Maury Viatge"/>
    <x v="3"/>
    <x v="10"/>
    <x v="6"/>
    <s v="Maury"/>
    <s v=" "/>
    <s v="Grenache Noir"/>
    <n v="12.5"/>
    <n v="12.5"/>
    <n v="6"/>
    <n v="2"/>
    <n v="52"/>
    <n v="75"/>
    <n v="25"/>
    <n v="2018"/>
    <n v="0"/>
    <x v="2"/>
    <m/>
    <m/>
  </r>
  <r>
    <n v="276"/>
    <d v="2016-02-27T00:00:00"/>
    <s v="Meximieux"/>
    <s v="Domaine Du perat"/>
    <s v="Pineau des Charentes"/>
    <x v="2"/>
    <x v="5"/>
    <x v="15"/>
    <s v="Pineau des Charentes"/>
    <s v=" "/>
    <s v="Cabernet France"/>
    <n v="9.5"/>
    <n v="9.5"/>
    <n v="2"/>
    <n v="1"/>
    <n v="52"/>
    <n v="19"/>
    <n v="9.5"/>
    <n v="2017"/>
    <n v="2019"/>
    <x v="2"/>
    <m/>
    <m/>
  </r>
  <r>
    <n v="100"/>
    <d v="2011-06-01T00:00:00"/>
    <s v="Cave de Papa"/>
    <s v="Charles Joguet"/>
    <s v="Clos de la dioterie"/>
    <x v="0"/>
    <x v="4"/>
    <x v="4"/>
    <s v="Chinon"/>
    <s v="Touraine"/>
    <s v="Cabernet franc"/>
    <n v="21"/>
    <n v="21"/>
    <n v="1"/>
    <n v="0"/>
    <n v="42"/>
    <n v="21"/>
    <n v="0"/>
    <n v="0"/>
    <n v="0"/>
    <x v="0"/>
    <m/>
    <s v="Année exceptionnelle, mieux que 2008"/>
  </r>
  <r>
    <n v="336"/>
    <d v="2016-12-25T00:00:00"/>
    <s v="JF Duperray"/>
    <s v="Pascal Lambert"/>
    <s v="Les Boulais"/>
    <x v="2"/>
    <x v="9"/>
    <x v="4"/>
    <s v="Chinon"/>
    <s v="Touraine"/>
    <s v="Chenin"/>
    <n v="0"/>
    <n v="0"/>
    <n v="1"/>
    <n v="0"/>
    <m/>
    <n v="0"/>
    <n v="0"/>
    <n v="2017"/>
    <n v="0"/>
    <x v="3"/>
    <m/>
    <m/>
  </r>
  <r>
    <n v="156"/>
    <d v="2013-01-25T00:00:00"/>
    <s v="Manu Girard"/>
    <s v="Mouton"/>
    <s v="Cote bonnette"/>
    <x v="2"/>
    <x v="8"/>
    <x v="2"/>
    <s v="Condrieu"/>
    <s v="Nord"/>
    <s v="Viognier"/>
    <n v="23"/>
    <n v="23"/>
    <n v="1"/>
    <n v="0"/>
    <m/>
    <n v="23"/>
    <n v="0"/>
    <n v="0"/>
    <n v="0"/>
    <x v="0"/>
    <m/>
    <m/>
  </r>
  <r>
    <n v="195"/>
    <d v="2014-02-14T00:00:00"/>
    <s v="Vins de la cotière"/>
    <s v="Grangier"/>
    <s v="Condrieu : Les terrasses"/>
    <x v="2"/>
    <x v="7"/>
    <x v="2"/>
    <s v="Condrieu"/>
    <s v="Nord"/>
    <s v="Viognier"/>
    <n v="26"/>
    <n v="26"/>
    <n v="1"/>
    <n v="0"/>
    <m/>
    <n v="26"/>
    <n v="0"/>
    <n v="0"/>
    <n v="0"/>
    <x v="0"/>
    <m/>
    <m/>
  </r>
  <r>
    <n v="215"/>
    <d v="2014-09-06T00:00:00"/>
    <s v="Domaine"/>
    <s v="Mouton"/>
    <s v="Cote bonnette"/>
    <x v="2"/>
    <x v="10"/>
    <x v="2"/>
    <s v="Condrieu"/>
    <s v="Nord"/>
    <s v="Viognier"/>
    <n v="24"/>
    <n v="24"/>
    <n v="3"/>
    <n v="0"/>
    <m/>
    <n v="72"/>
    <n v="0"/>
    <n v="0"/>
    <n v="0"/>
    <x v="0"/>
    <m/>
    <m/>
  </r>
  <r>
    <n v="273"/>
    <d v="2016-01-23T00:00:00"/>
    <s v="Ampuis"/>
    <s v="Mouton"/>
    <s v="Cote bonnette"/>
    <x v="2"/>
    <x v="11"/>
    <x v="2"/>
    <s v="Condrieu"/>
    <s v="Nord"/>
    <s v="Viognier"/>
    <n v="24.5"/>
    <n v="24.5"/>
    <n v="3"/>
    <n v="0"/>
    <m/>
    <n v="73.5"/>
    <n v="0"/>
    <n v="0"/>
    <n v="0"/>
    <x v="0"/>
    <m/>
    <m/>
  </r>
  <r>
    <n v="291"/>
    <d v="2016-05-15T00:00:00"/>
    <s v="Domaine"/>
    <s v="Château de Cercy"/>
    <s v="Prestige"/>
    <x v="2"/>
    <x v="11"/>
    <x v="9"/>
    <s v="Bourgogne"/>
    <s v=" "/>
    <s v="Chardonnay"/>
    <n v="9.8000000000000007"/>
    <n v="9.8000000000000007"/>
    <n v="6"/>
    <n v="0"/>
    <n v="13"/>
    <n v="58.800000000000004"/>
    <n v="0"/>
    <n v="2018"/>
    <n v="2019"/>
    <x v="1"/>
    <m/>
    <m/>
  </r>
  <r>
    <n v="278"/>
    <d v="2016-02-27T00:00:00"/>
    <s v="Meximieux"/>
    <s v="Domaine des Ronces"/>
    <s v="Vin de Paille"/>
    <x v="3"/>
    <x v="4"/>
    <x v="1"/>
    <s v="Côtes du Jura"/>
    <s v=" "/>
    <s v="Chardonnay, Savagnin, Poulsard"/>
    <n v="18"/>
    <n v="18"/>
    <n v="1"/>
    <n v="1"/>
    <n v="53"/>
    <n v="18"/>
    <n v="18"/>
    <n v="2019"/>
    <n v="0"/>
    <x v="1"/>
    <m/>
    <m/>
  </r>
  <r>
    <n v="279"/>
    <d v="2016-02-27T00:00:00"/>
    <s v="Meximieux"/>
    <s v="Christophe Campoy"/>
    <s v="Cahors - Terro Nevo"/>
    <x v="2"/>
    <x v="11"/>
    <x v="13"/>
    <s v="Cahors"/>
    <s v="Piémont Massif Central"/>
    <s v=" "/>
    <n v="9"/>
    <n v="9"/>
    <n v="3"/>
    <n v="1"/>
    <n v="52"/>
    <n v="27"/>
    <n v="9"/>
    <n v="2018"/>
    <n v="2020"/>
    <x v="1"/>
    <m/>
    <m/>
  </r>
  <r>
    <n v="280"/>
    <d v="2016-04-09T00:00:00"/>
    <s v="Domaine"/>
    <s v="Philippe Gavignet"/>
    <s v="Clos des dames Huguettes"/>
    <x v="0"/>
    <x v="11"/>
    <x v="3"/>
    <s v="Hautes-Côtes-de-Nuits"/>
    <s v="Côte de Nuits"/>
    <s v="Pinot Noir"/>
    <n v="13"/>
    <n v="13"/>
    <n v="3"/>
    <n v="1"/>
    <n v="22"/>
    <n v="39"/>
    <n v="13"/>
    <n v="2019"/>
    <n v="2024"/>
    <x v="11"/>
    <m/>
    <m/>
  </r>
  <r>
    <n v="282"/>
    <d v="2016-04-09T00:00:00"/>
    <s v="Domaine"/>
    <s v="Philippe Milan"/>
    <s v="La Comme"/>
    <x v="2"/>
    <x v="11"/>
    <x v="3"/>
    <s v="Santenay 1er cru"/>
    <s v="Côte de Beaune"/>
    <s v="Chardonnay"/>
    <n v="14.5"/>
    <n v="14.5"/>
    <n v="3"/>
    <n v="1"/>
    <n v="43"/>
    <n v="43.5"/>
    <n v="14.5"/>
    <n v="2018"/>
    <n v="2024"/>
    <x v="9"/>
    <m/>
    <m/>
  </r>
  <r>
    <n v="283"/>
    <d v="2016-04-09T00:00:00"/>
    <s v="Domaine"/>
    <s v="Philippe Milan"/>
    <s v="La Comme"/>
    <x v="0"/>
    <x v="11"/>
    <x v="3"/>
    <s v="Santenay 1er cru"/>
    <s v="Côte de Beaune"/>
    <s v="Pinot Noir"/>
    <n v="15"/>
    <n v="15"/>
    <n v="3"/>
    <n v="1"/>
    <n v="32"/>
    <n v="45"/>
    <n v="15"/>
    <n v="2019"/>
    <n v="2024"/>
    <x v="11"/>
    <m/>
    <m/>
  </r>
  <r>
    <n v="286"/>
    <d v="2016-04-09T00:00:00"/>
    <s v="Domaine"/>
    <s v="Joannet"/>
    <s v="Pernand-Vergelesses"/>
    <x v="0"/>
    <x v="11"/>
    <x v="3"/>
    <s v="Pernand-Vergelesses"/>
    <s v="Côte de Beaune"/>
    <s v="Pinot Noir"/>
    <n v="11.5"/>
    <n v="11.5"/>
    <n v="6"/>
    <n v="4"/>
    <n v="12"/>
    <n v="69"/>
    <n v="46"/>
    <n v="2019"/>
    <n v="2024"/>
    <x v="11"/>
    <m/>
    <m/>
  </r>
  <r>
    <n v="289"/>
    <d v="2016-05-15T00:00:00"/>
    <s v="Domaine"/>
    <s v="Château de Cercy"/>
    <s v="Moulin à vent"/>
    <x v="0"/>
    <x v="11"/>
    <x v="9"/>
    <s v="Moulin-à-Vent"/>
    <s v=" "/>
    <s v="Gamay"/>
    <n v="11"/>
    <n v="11"/>
    <n v="6"/>
    <n v="1"/>
    <n v="43"/>
    <n v="66"/>
    <n v="11"/>
    <n v="2018"/>
    <n v="2024"/>
    <x v="9"/>
    <m/>
    <m/>
  </r>
  <r>
    <n v="292"/>
    <d v="2016-06-01T00:00:00"/>
    <s v="Cave de Papa"/>
    <s v="Halbeisen"/>
    <s v="Riesling altenberg de Bergheim"/>
    <x v="2"/>
    <x v="11"/>
    <x v="12"/>
    <s v="Riesling"/>
    <s v=" "/>
    <s v="Riesling"/>
    <n v="16"/>
    <n v="16"/>
    <n v="1"/>
    <n v="1"/>
    <n v="33"/>
    <n v="16"/>
    <n v="16"/>
    <n v="2020"/>
    <n v="2023"/>
    <x v="11"/>
    <s v="Ce Riesling s'invitera à vos apéritifs et mettra parfaitement en valeur les foies gras, les plats exotiques, les desserts aux fruits, notamment les fraises, la rhubarbe et le citron."/>
    <s v="Belle robe intense aux couleurs dorées. Elle est brillante et limpide._x000a_Nez fin et subtil, dominé par des arômes d’agrumes tels le pamplemousse et l'orange._x000a_Attaque généreuse et élégante. Bouche souple et équilibrée._x000a_Belle concentration, en harmonie avec les arômes de surmaturation. _x000a_La finale est droite et s’achève sur des notes d’abricot sec. "/>
  </r>
  <r>
    <n v="296"/>
    <d v="2016-06-01T00:00:00"/>
    <s v="Cave de Papa"/>
    <s v="Château Pipeau"/>
    <s v="Saint-Emilion Grand Cru"/>
    <x v="0"/>
    <x v="11"/>
    <x v="11"/>
    <s v="Saint-Emilion grand cru"/>
    <s v="Rive Droite"/>
    <s v="Merlot, Cabernet franc, Cabernet sauvignon"/>
    <n v="20"/>
    <n v="20"/>
    <n v="2"/>
    <n v="2"/>
    <n v="13"/>
    <n v="40"/>
    <n v="40"/>
    <n v="2021"/>
    <n v="2030"/>
    <x v="14"/>
    <m/>
    <m/>
  </r>
  <r>
    <n v="297"/>
    <d v="2016-06-01T00:00:00"/>
    <s v="Cave de Papa"/>
    <s v="Chapelle de Novilis"/>
    <s v="Evolus"/>
    <x v="2"/>
    <x v="11"/>
    <x v="6"/>
    <s v="Coteaux d'Ensérune"/>
    <s v=" "/>
    <s v="Marsanne"/>
    <n v="20"/>
    <n v="20"/>
    <n v="1"/>
    <n v="0"/>
    <n v="52"/>
    <n v="20"/>
    <n v="0"/>
    <n v="2018"/>
    <n v="2020"/>
    <x v="1"/>
    <m/>
    <m/>
  </r>
  <r>
    <n v="62"/>
    <d v="2010-06-01T00:00:00"/>
    <s v="Cave de Papa"/>
    <s v="de Venoge"/>
    <s v="La Foret"/>
    <x v="0"/>
    <x v="5"/>
    <x v="14"/>
    <s v="Coteaux-Champenois"/>
    <s v=" "/>
    <s v="Pinot Noir"/>
    <n v="16.797999999999998"/>
    <n v="16.797999999999998"/>
    <n v="1"/>
    <n v="0"/>
    <n v="32"/>
    <n v="16.797999999999998"/>
    <n v="0"/>
    <n v="2018"/>
    <n v="0"/>
    <x v="2"/>
    <m/>
    <m/>
  </r>
  <r>
    <n v="327"/>
    <d v="2016-12-03T00:00:00"/>
    <s v="Domaine"/>
    <s v="René Rostaing"/>
    <s v="Le Vassal"/>
    <x v="0"/>
    <x v="10"/>
    <x v="6"/>
    <s v="Coteaux-du-Languedoc"/>
    <s v=" "/>
    <s v="80% de Syrah, 10% de Grenache, 10% de Mourvèdre"/>
    <n v="12"/>
    <n v="12"/>
    <n v="3"/>
    <n v="0"/>
    <n v="33"/>
    <n v="36"/>
    <n v="0"/>
    <n v="2017"/>
    <n v="2020"/>
    <x v="1"/>
    <m/>
    <m/>
  </r>
  <r>
    <n v="393"/>
    <d v="2018-01-15T00:00:00"/>
    <s v="Cadeau-Collegue Céline"/>
    <s v="Château Puech Haut"/>
    <s v="Les Complices"/>
    <x v="0"/>
    <x v="12"/>
    <x v="6"/>
    <s v="Coteaux-du-Languedoc"/>
    <s v=" "/>
    <s v="Syrah, Grenache"/>
    <n v="0"/>
    <n v="8"/>
    <n v="1"/>
    <n v="0"/>
    <n v="33"/>
    <n v="0"/>
    <n v="0"/>
    <n v="2018"/>
    <n v="2020"/>
    <x v="1"/>
    <m/>
    <s v="Collegue Céline pour le perfo"/>
  </r>
  <r>
    <n v="298"/>
    <d v="2016-06-01T00:00:00"/>
    <s v="Cave de Papa"/>
    <s v="Domaine de Jonquieres"/>
    <s v="IGP Pays d'hérault - la baronnie"/>
    <x v="2"/>
    <x v="11"/>
    <x v="6"/>
    <s v="Vin de Pays de l'Hérault"/>
    <s v=" "/>
    <s v="50 % Grenache blanc, 50 % Chenin"/>
    <n v="16"/>
    <n v="16"/>
    <n v="1"/>
    <n v="1"/>
    <n v="52"/>
    <n v="16"/>
    <n v="16"/>
    <n v="2018"/>
    <n v="2023"/>
    <x v="9"/>
    <m/>
    <s v="Homard thermidor, risotto de Saint-Jacques et truffes, saumon à l’unilatérale, sandre en papillote, médaillon de lotte aux épices, poularde à la crème et aux morilles, blanquette de veau aux pleurotes"/>
  </r>
  <r>
    <n v="307"/>
    <d v="2016-06-27T00:00:00"/>
    <s v="Domaine"/>
    <s v="Des Remizières"/>
    <s v="Cuvée Christophe"/>
    <x v="0"/>
    <x v="11"/>
    <x v="2"/>
    <s v="Crozes-Hermitage"/>
    <s v="Nord"/>
    <s v="Syrah"/>
    <n v="14.7"/>
    <n v="14.7"/>
    <n v="7"/>
    <n v="6"/>
    <n v="41"/>
    <n v="102.89999999999999"/>
    <n v="88.199999999999989"/>
    <n v="2018"/>
    <n v="2020"/>
    <x v="1"/>
    <m/>
    <m/>
  </r>
  <r>
    <n v="308"/>
    <d v="2016-06-27T00:00:00"/>
    <s v="Domaine"/>
    <s v="Des Remizières"/>
    <s v="Cuvée Christophe"/>
    <x v="2"/>
    <x v="12"/>
    <x v="2"/>
    <s v="Crozes-Hermitage"/>
    <s v="Nord"/>
    <s v="85% Marsanne, 15% Roussanne"/>
    <n v="14.1"/>
    <n v="14.1"/>
    <n v="12"/>
    <n v="2"/>
    <n v="11"/>
    <n v="169.2"/>
    <n v="28.2"/>
    <n v="2018"/>
    <n v="2020"/>
    <x v="1"/>
    <m/>
    <m/>
  </r>
  <r>
    <n v="309"/>
    <d v="2016-06-27T00:00:00"/>
    <s v="Domaine"/>
    <s v="Des Remizières"/>
    <s v="Cuvée Emilie"/>
    <x v="0"/>
    <x v="11"/>
    <x v="2"/>
    <s v="Hermitage"/>
    <s v="Nord"/>
    <s v="Syrah"/>
    <n v="35.5"/>
    <n v="35.5"/>
    <n v="1"/>
    <n v="1"/>
    <n v="21"/>
    <n v="35.5"/>
    <n v="35.5"/>
    <n v="2018"/>
    <n v="2020"/>
    <x v="1"/>
    <m/>
    <m/>
  </r>
  <r>
    <n v="311"/>
    <d v="2016-06-27T00:00:00"/>
    <s v="Domaine"/>
    <s v="Grangier"/>
    <s v="Les Terrasses"/>
    <x v="2"/>
    <x v="12"/>
    <x v="2"/>
    <s v="Condrieu"/>
    <s v="Nord"/>
    <s v="Viognier"/>
    <n v="22"/>
    <n v="22"/>
    <n v="3"/>
    <n v="1"/>
    <n v="11"/>
    <n v="66"/>
    <n v="22"/>
    <n v="2018"/>
    <n v="2020"/>
    <x v="1"/>
    <m/>
    <m/>
  </r>
  <r>
    <n v="315"/>
    <d v="2016-10-15T00:00:00"/>
    <s v="Pérouges"/>
    <s v="Château Condat"/>
    <s v="Saint Emilion Grand cru"/>
    <x v="0"/>
    <x v="9"/>
    <x v="11"/>
    <s v="Saint-Emilion grand cru"/>
    <s v="Rive Droite"/>
    <s v="70 % de Merlot, 15 % de Cabernet Franc, 15 % de Ca"/>
    <n v="25"/>
    <n v="25"/>
    <n v="2"/>
    <n v="1"/>
    <n v="13"/>
    <n v="50"/>
    <n v="25"/>
    <n v="2020"/>
    <n v="2022"/>
    <x v="9"/>
    <m/>
    <m/>
  </r>
  <r>
    <n v="157"/>
    <d v="2013-01-25T00:00:00"/>
    <s v="Manu Girard"/>
    <s v="Guigal"/>
    <s v="La Brune et le Blonde"/>
    <x v="0"/>
    <x v="1"/>
    <x v="2"/>
    <s v="Côte Rôtie"/>
    <s v="Nord"/>
    <s v="Syrah"/>
    <n v="24"/>
    <n v="24"/>
    <n v="1"/>
    <n v="0"/>
    <n v="21"/>
    <n v="24"/>
    <n v="0"/>
    <n v="2018"/>
    <n v="0"/>
    <x v="2"/>
    <m/>
    <m/>
  </r>
  <r>
    <n v="316"/>
    <d v="2016-10-15T00:00:00"/>
    <s v="Pérouges"/>
    <s v="Philippe Gavignet"/>
    <s v="Les Chaboeufs"/>
    <x v="0"/>
    <x v="11"/>
    <x v="3"/>
    <s v="Nuits-Saint-Georges 1er cru"/>
    <s v="Côte de Nuits"/>
    <s v="Chardonnay"/>
    <n v="34"/>
    <n v="34"/>
    <n v="1"/>
    <n v="1"/>
    <n v="22"/>
    <n v="34"/>
    <n v="34"/>
    <n v="2022"/>
    <n v="2024"/>
    <x v="6"/>
    <m/>
    <m/>
  </r>
  <r>
    <n v="66"/>
    <d v="2010-06-01T00:00:00"/>
    <s v="Cave de Papa"/>
    <s v="Château Sociando mallet"/>
    <s v="Sociando-Mallet"/>
    <x v="0"/>
    <x v="1"/>
    <x v="11"/>
    <s v="Haut-Médoc"/>
    <s v="Médoc"/>
    <s v="Cabernet franc, Cabernet sauvignon, Merlot"/>
    <n v="30"/>
    <n v="30"/>
    <n v="2"/>
    <n v="0"/>
    <n v="23"/>
    <n v="60"/>
    <n v="0"/>
    <n v="2018"/>
    <n v="2022"/>
    <x v="4"/>
    <m/>
    <m/>
  </r>
  <r>
    <n v="317"/>
    <d v="2016-10-15T00:00:00"/>
    <s v="Jacques Perez"/>
    <s v="Château Coujan"/>
    <s v="Saint Chinain - Cuvée Bois Joli"/>
    <x v="0"/>
    <x v="10"/>
    <x v="6"/>
    <s v="Saint-Chinian"/>
    <s v=" "/>
    <s v="50% Syrah, 50% Mourvèdre"/>
    <n v="13"/>
    <n v="13"/>
    <n v="6"/>
    <n v="5"/>
    <n v="33"/>
    <n v="78"/>
    <n v="65"/>
    <n v="2018"/>
    <n v="2021"/>
    <x v="4"/>
    <m/>
    <m/>
  </r>
  <r>
    <n v="274"/>
    <d v="2016-01-23T00:00:00"/>
    <s v="Ampuis"/>
    <s v="Guigal"/>
    <s v="La Brune et le Blonde"/>
    <x v="0"/>
    <x v="8"/>
    <x v="2"/>
    <s v="Côte Rôtie"/>
    <s v="Nord"/>
    <s v="Syrah"/>
    <n v="29"/>
    <n v="29"/>
    <n v="3"/>
    <n v="0"/>
    <n v="21"/>
    <n v="87"/>
    <n v="0"/>
    <n v="2017"/>
    <n v="2021"/>
    <x v="1"/>
    <m/>
    <m/>
  </r>
  <r>
    <n v="318"/>
    <d v="2016-10-15T00:00:00"/>
    <s v="Vinomedia"/>
    <s v="Semper"/>
    <s v="Maury Tuile"/>
    <x v="3"/>
    <x v="11"/>
    <x v="6"/>
    <s v="Maury"/>
    <s v=" "/>
    <s v="Grenache Noir"/>
    <n v="16"/>
    <n v="16"/>
    <n v="4"/>
    <n v="3"/>
    <n v="52"/>
    <n v="64"/>
    <n v="48"/>
    <n v="2017"/>
    <n v="2030"/>
    <x v="15"/>
    <m/>
    <m/>
  </r>
  <r>
    <n v="319"/>
    <d v="2016-10-15T00:00:00"/>
    <s v="Vinomedia"/>
    <s v="Semper"/>
    <s v="Maury Viatge"/>
    <x v="3"/>
    <x v="11"/>
    <x v="6"/>
    <s v="Maury"/>
    <s v=" "/>
    <s v="Grenache Noir"/>
    <n v="12.5"/>
    <n v="12.5"/>
    <n v="12"/>
    <n v="4"/>
    <n v="52"/>
    <n v="150"/>
    <n v="50"/>
    <n v="2019"/>
    <n v="0"/>
    <x v="1"/>
    <m/>
    <m/>
  </r>
  <r>
    <n v="320"/>
    <d v="2016-10-15T00:00:00"/>
    <s v="Vinomedia"/>
    <s v="Semper"/>
    <s v="Regain"/>
    <x v="2"/>
    <x v="12"/>
    <x v="6"/>
    <s v="Vin de Pays des Côtes Catalanes"/>
    <s v=" "/>
    <s v="Grenache, Carignan e,Maccabeu"/>
    <n v="10.9"/>
    <n v="10.9"/>
    <n v="4"/>
    <n v="2"/>
    <n v="52"/>
    <n v="43.6"/>
    <n v="21.8"/>
    <n v="2017"/>
    <n v="2020"/>
    <x v="1"/>
    <m/>
    <m/>
  </r>
  <r>
    <n v="321"/>
    <d v="2016-10-15T00:00:00"/>
    <s v="Pérouges"/>
    <s v="Jacques Lemencier"/>
    <s v="Cornas"/>
    <x v="0"/>
    <x v="11"/>
    <x v="2"/>
    <s v="Cornas"/>
    <s v="Nord"/>
    <s v="Syrah"/>
    <n v="24"/>
    <n v="24"/>
    <n v="2"/>
    <n v="2"/>
    <n v="21"/>
    <n v="48"/>
    <n v="48"/>
    <n v="2022"/>
    <n v="2024"/>
    <x v="6"/>
    <m/>
    <m/>
  </r>
  <r>
    <n v="322"/>
    <d v="2016-10-29T00:00:00"/>
    <s v="Tony Garnier"/>
    <s v="Berthet-Bondet"/>
    <s v="Château-Chalon - Vin Jaune"/>
    <x v="5"/>
    <x v="4"/>
    <x v="1"/>
    <s v="Château-Chalon"/>
    <s v=" "/>
    <s v="Savagnin"/>
    <n v="33.9"/>
    <n v="33.9"/>
    <n v="2"/>
    <n v="2"/>
    <n v="23"/>
    <n v="67.8"/>
    <n v="67.8"/>
    <n v="2099"/>
    <m/>
    <x v="7"/>
    <m/>
    <m/>
  </r>
  <r>
    <n v="323"/>
    <d v="2016-10-29T00:00:00"/>
    <s v="Tony Garnier"/>
    <s v="Grand"/>
    <s v="Savagnin"/>
    <x v="2"/>
    <x v="8"/>
    <x v="1"/>
    <s v="Arbois"/>
    <s v=" "/>
    <s v="Savagnin"/>
    <n v="15.9"/>
    <n v="15.9"/>
    <n v="3"/>
    <n v="2"/>
    <n v="23"/>
    <n v="47.7"/>
    <n v="31.8"/>
    <n v="2019"/>
    <n v="2021"/>
    <x v="4"/>
    <m/>
    <m/>
  </r>
  <r>
    <n v="325"/>
    <d v="2016-10-29T00:00:00"/>
    <s v="Tony Garnier"/>
    <s v="Haut-Montlong"/>
    <s v="Font Romaine"/>
    <x v="3"/>
    <x v="8"/>
    <x v="13"/>
    <s v="Monbazillac"/>
    <s v="Bergeracois et Duras"/>
    <s v="Semillon"/>
    <n v="16"/>
    <n v="16"/>
    <n v="3"/>
    <n v="1"/>
    <n v="53"/>
    <n v="48"/>
    <n v="16"/>
    <n v="2099"/>
    <n v="0"/>
    <x v="7"/>
    <m/>
    <m/>
  </r>
  <r>
    <n v="247"/>
    <d v="2015-06-01T00:00:00"/>
    <s v="Cave de Papa"/>
    <s v="Philippe Viret"/>
    <s v="Renaissance"/>
    <x v="0"/>
    <x v="10"/>
    <x v="2"/>
    <s v="Côtes du Rhône Villages"/>
    <s v="Sud"/>
    <s v="Grenache, Syrah, Mourvèdre"/>
    <n v="14"/>
    <n v="14"/>
    <n v="1"/>
    <n v="0"/>
    <n v="51"/>
    <n v="14"/>
    <n v="0"/>
    <n v="2018"/>
    <n v="2020"/>
    <x v="1"/>
    <m/>
    <s v="Gibiers ou viande riche, agneau en croûte aux olives noires."/>
  </r>
  <r>
    <n v="13"/>
    <d v="2007-03-02T00:00:00"/>
    <s v="Vinomedia"/>
    <s v="Semper"/>
    <s v="Famae"/>
    <x v="0"/>
    <x v="0"/>
    <x v="6"/>
    <s v="Côtes du Roussillon Villages"/>
    <s v=" "/>
    <s v="Grenache noir, Syrah, Carignan"/>
    <n v="6.6"/>
    <n v="6.6"/>
    <n v="1"/>
    <n v="0"/>
    <m/>
    <n v="6.6"/>
    <n v="0"/>
    <n v="0"/>
    <n v="0"/>
    <x v="0"/>
    <m/>
    <m/>
  </r>
  <r>
    <n v="16"/>
    <d v="2007-03-02T00:00:00"/>
    <s v="Vinomedia"/>
    <s v="Semper"/>
    <s v="Voluptas"/>
    <x v="0"/>
    <x v="6"/>
    <x v="6"/>
    <s v="Côtes du Roussillon Villages"/>
    <s v=" "/>
    <s v="Grenache noir, Syrah, Carignan"/>
    <n v="8.5"/>
    <n v="8.5"/>
    <n v="2"/>
    <n v="0"/>
    <m/>
    <n v="17"/>
    <n v="0"/>
    <n v="0"/>
    <n v="0"/>
    <x v="0"/>
    <m/>
    <m/>
  </r>
  <r>
    <n v="83"/>
    <d v="2010-10-30T00:00:00"/>
    <s v="Tony Garnier"/>
    <s v="Haut-Montlong"/>
    <s v="Fut de chene"/>
    <x v="0"/>
    <x v="0"/>
    <x v="13"/>
    <s v="Côtes de Bergerac"/>
    <s v="Bergeracois et Duras"/>
    <s v="Merlot"/>
    <n v="8.5"/>
    <n v="8.5"/>
    <n v="4"/>
    <n v="0"/>
    <m/>
    <n v="34"/>
    <n v="0"/>
    <n v="0"/>
    <n v="0"/>
    <x v="0"/>
    <m/>
    <m/>
  </r>
  <r>
    <n v="152"/>
    <d v="2012-10-24T00:00:00"/>
    <s v="Tony Garnier"/>
    <s v="Haut-Montlong"/>
    <s v="Les vents d'anges"/>
    <x v="0"/>
    <x v="7"/>
    <x v="13"/>
    <s v="Côtes de Bergerac"/>
    <s v="Bergeracois et Duras"/>
    <s v="Merlot"/>
    <n v="12"/>
    <n v="12"/>
    <n v="6"/>
    <n v="0"/>
    <m/>
    <n v="72"/>
    <n v="0"/>
    <n v="0"/>
    <n v="0"/>
    <x v="0"/>
    <m/>
    <m/>
  </r>
  <r>
    <n v="326"/>
    <d v="2016-10-29T00:00:00"/>
    <s v="Tony Garnier"/>
    <s v="Haut-Montlong"/>
    <s v="Les vents d'anges"/>
    <x v="0"/>
    <x v="10"/>
    <x v="13"/>
    <s v="Côtes de Bergerac"/>
    <s v="Bergeracois et Duras"/>
    <s v="Merlot"/>
    <n v="13"/>
    <n v="13"/>
    <n v="3"/>
    <n v="0"/>
    <n v="43"/>
    <n v="39"/>
    <n v="0"/>
    <n v="2019"/>
    <n v="2023"/>
    <x v="9"/>
    <m/>
    <m/>
  </r>
  <r>
    <n v="329"/>
    <d v="2016-12-04T00:00:00"/>
    <s v="Manu Rouhier"/>
    <s v="Cave Saint Désirat"/>
    <s v="Saint Joseph"/>
    <x v="0"/>
    <x v="11"/>
    <x v="2"/>
    <s v="Saint-Joseph"/>
    <s v="Nord"/>
    <s v="Syrah"/>
    <n v="0"/>
    <n v="11"/>
    <n v="1"/>
    <n v="1"/>
    <n v="31"/>
    <n v="0"/>
    <n v="11"/>
    <n v="2020"/>
    <n v="0"/>
    <x v="4"/>
    <m/>
    <m/>
  </r>
  <r>
    <n v="330"/>
    <d v="2016-12-15T00:00:00"/>
    <s v="Nicolas"/>
    <s v="Egreteau"/>
    <s v="Vieux Pineau des Charentes"/>
    <x v="2"/>
    <x v="5"/>
    <x v="15"/>
    <s v="Pineau des Charentes"/>
    <s v=" "/>
    <s v="Cabernet France"/>
    <n v="13"/>
    <n v="13"/>
    <n v="2"/>
    <n v="1"/>
    <n v="52"/>
    <n v="26"/>
    <n v="13"/>
    <n v="2018"/>
    <n v="2020"/>
    <x v="1"/>
    <m/>
    <m/>
  </r>
  <r>
    <n v="333"/>
    <d v="2016-12-25T00:00:00"/>
    <s v="Cadeau - JF Duperray"/>
    <s v="Saint Saturnin"/>
    <s v="L'été indien"/>
    <x v="3"/>
    <x v="10"/>
    <x v="6"/>
    <s v="Coteaux-du-Languedoc Saint-Saturnin"/>
    <s v=" "/>
    <s v="Chenin, Bourboulenc"/>
    <n v="0"/>
    <n v="13"/>
    <n v="1"/>
    <n v="1"/>
    <n v="33"/>
    <n v="0"/>
    <n v="13"/>
    <n v="2017"/>
    <n v="2020"/>
    <x v="1"/>
    <s v="Suggestions: Sabayon de fruits, omelette soufflée aux fruits de la passion."/>
    <s v="Ce vin peut être servi de façon classique sur un dessert ou en accompagnement d'un foie gras. Il se marie très bien avec les fromages à pâte forte comme le roquefort. Il est également un très bon vin pour les prémices d'un repas de fête._x000a_"/>
  </r>
  <r>
    <n v="10"/>
    <d v="2006-10-30T00:00:00"/>
    <s v="Tony Garnier"/>
    <s v="Jean-Louis TISSOT"/>
    <s v="Savagnin"/>
    <x v="2"/>
    <x v="15"/>
    <x v="1"/>
    <s v="Côtes du Jura"/>
    <s v=" "/>
    <s v="Savagnin"/>
    <n v="10"/>
    <n v="10"/>
    <n v="1"/>
    <n v="0"/>
    <m/>
    <n v="10"/>
    <n v="0"/>
    <n v="0"/>
    <n v="0"/>
    <x v="0"/>
    <m/>
    <m/>
  </r>
  <r>
    <n v="45"/>
    <d v="2009-10-30T00:00:00"/>
    <s v="Tony Garnier"/>
    <s v="Jean-Louis TISSOT"/>
    <s v="Savagnin"/>
    <x v="2"/>
    <x v="16"/>
    <x v="1"/>
    <s v="Côtes du Jura"/>
    <s v=" "/>
    <s v="Savagnin"/>
    <n v="11"/>
    <n v="11"/>
    <n v="3"/>
    <n v="0"/>
    <m/>
    <n v="33"/>
    <n v="0"/>
    <n v="0"/>
    <n v="0"/>
    <x v="0"/>
    <m/>
    <m/>
  </r>
  <r>
    <n v="46"/>
    <d v="2009-10-30T00:00:00"/>
    <s v="Tony Garnier"/>
    <s v="Jean-Louis TISSOT"/>
    <s v="Trousseau"/>
    <x v="0"/>
    <x v="0"/>
    <x v="1"/>
    <s v="Côtes du Jura"/>
    <s v=" "/>
    <s v="Trousseau"/>
    <n v="10"/>
    <n v="10"/>
    <n v="3"/>
    <n v="0"/>
    <m/>
    <n v="30"/>
    <n v="0"/>
    <n v="0"/>
    <n v="0"/>
    <x v="0"/>
    <m/>
    <m/>
  </r>
  <r>
    <n v="81"/>
    <d v="2010-10-30T00:00:00"/>
    <s v="Tony Garnier"/>
    <s v="Jean-Louis TISSOT"/>
    <s v="Savagnin"/>
    <x v="2"/>
    <x v="0"/>
    <x v="1"/>
    <s v="Côtes du Jura"/>
    <s v=" "/>
    <s v="Savagnin"/>
    <n v="11.5"/>
    <n v="11.5"/>
    <n v="3"/>
    <n v="0"/>
    <m/>
    <n v="34.5"/>
    <n v="0"/>
    <n v="0"/>
    <n v="0"/>
    <x v="0"/>
    <m/>
    <m/>
  </r>
  <r>
    <n v="89"/>
    <d v="2011-03-20T00:00:00"/>
    <s v="Vinomedia"/>
    <s v="Morel-Thibaut"/>
    <s v="Tradition"/>
    <x v="2"/>
    <x v="2"/>
    <x v="1"/>
    <s v="Côtes du Jura"/>
    <s v=" "/>
    <s v="Savagnin, Chardonnay"/>
    <n v="9.1999999999999993"/>
    <n v="9.1999999999999993"/>
    <n v="3"/>
    <n v="0"/>
    <m/>
    <n v="27.599999999999998"/>
    <n v="0"/>
    <n v="0"/>
    <n v="0"/>
    <x v="0"/>
    <m/>
    <m/>
  </r>
  <r>
    <n v="150"/>
    <d v="2012-10-24T00:00:00"/>
    <s v="Tony Garnier"/>
    <s v="Jacque Tissot"/>
    <s v="Vin jaune"/>
    <x v="2"/>
    <x v="0"/>
    <x v="1"/>
    <s v="Côtes du Jura"/>
    <s v=" "/>
    <s v="Savagnin"/>
    <n v="26"/>
    <n v="26"/>
    <n v="1"/>
    <n v="0"/>
    <m/>
    <n v="26"/>
    <n v="0"/>
    <n v="0"/>
    <n v="0"/>
    <x v="0"/>
    <m/>
    <m/>
  </r>
  <r>
    <n v="202"/>
    <d v="2014-03-22T00:00:00"/>
    <s v="Vinomedia"/>
    <s v="Caveau des Byards"/>
    <s v="Vin de Paille"/>
    <x v="3"/>
    <x v="7"/>
    <x v="1"/>
    <s v="Côtes du Jura"/>
    <s v=" "/>
    <s v="Chardonnay, Savagnin, Poulsard"/>
    <n v="20"/>
    <n v="20"/>
    <n v="1"/>
    <n v="0"/>
    <n v="53"/>
    <n v="20"/>
    <n v="0"/>
    <n v="2020"/>
    <n v="0"/>
    <x v="4"/>
    <m/>
    <m/>
  </r>
  <r>
    <n v="219"/>
    <d v="2014-10-11T00:00:00"/>
    <s v="Vinomedia"/>
    <s v="Domaine Morel"/>
    <s v="Vin de Paille - Cotes du Jura"/>
    <x v="3"/>
    <x v="4"/>
    <x v="1"/>
    <s v="Côtes du Jura"/>
    <s v=" "/>
    <s v="Savagnin"/>
    <n v="22"/>
    <n v="22"/>
    <n v="2"/>
    <n v="0"/>
    <m/>
    <n v="44"/>
    <n v="0"/>
    <n v="0"/>
    <n v="0"/>
    <x v="0"/>
    <m/>
    <m/>
  </r>
  <r>
    <n v="220"/>
    <d v="2014-10-11T00:00:00"/>
    <s v="Vinomedia"/>
    <s v="Domaine Morel"/>
    <s v="Vin jaune"/>
    <x v="2"/>
    <x v="3"/>
    <x v="1"/>
    <s v="Côtes du Jura"/>
    <s v=" "/>
    <s v="Savagnin"/>
    <n v="26.5"/>
    <n v="26.5"/>
    <n v="1"/>
    <n v="0"/>
    <m/>
    <n v="26.5"/>
    <n v="0"/>
    <n v="0"/>
    <n v="0"/>
    <x v="0"/>
    <m/>
    <m/>
  </r>
  <r>
    <n v="267"/>
    <d v="2015-10-10T00:00:00"/>
    <s v="Vinomedia"/>
    <s v="Domaine Morel"/>
    <s v="Vin jaune"/>
    <x v="2"/>
    <x v="2"/>
    <x v="1"/>
    <s v="Côtes du Jura"/>
    <s v=" "/>
    <s v="Savagnin"/>
    <n v="26.5"/>
    <n v="26.5"/>
    <n v="2"/>
    <n v="0"/>
    <n v="23"/>
    <n v="53"/>
    <n v="0"/>
    <n v="2099"/>
    <n v="0"/>
    <x v="7"/>
    <m/>
    <m/>
  </r>
  <r>
    <n v="277"/>
    <d v="2016-02-27T00:00:00"/>
    <s v="Meximieux"/>
    <s v="Domaine des Ronces"/>
    <s v="Savagnin"/>
    <x v="2"/>
    <x v="7"/>
    <x v="1"/>
    <s v="Côtes du Jura"/>
    <s v=" "/>
    <s v="Savagnin"/>
    <n v="13.1"/>
    <n v="13.1"/>
    <n v="1"/>
    <n v="0"/>
    <m/>
    <n v="13.1"/>
    <n v="0"/>
    <n v="0"/>
    <n v="0"/>
    <x v="0"/>
    <m/>
    <m/>
  </r>
  <r>
    <n v="338"/>
    <d v="2017-01-03T00:00:00"/>
    <s v="Alexandre Bonniface"/>
    <s v="Alexandre Vandelle"/>
    <s v="Château l'étoile - Vin Jaune"/>
    <x v="5"/>
    <x v="4"/>
    <x v="1"/>
    <s v="L'Etoile"/>
    <s v=" "/>
    <s v="Savagnin"/>
    <n v="0"/>
    <n v="25.5"/>
    <n v="1"/>
    <n v="1"/>
    <n v="23"/>
    <n v="0"/>
    <n v="25.5"/>
    <n v="2099"/>
    <m/>
    <x v="7"/>
    <m/>
    <m/>
  </r>
  <r>
    <n v="339"/>
    <d v="2017-01-22T00:00:00"/>
    <s v="Ampuis"/>
    <s v="Domaine du Tunnel"/>
    <s v="Cornas"/>
    <x v="0"/>
    <x v="12"/>
    <x v="2"/>
    <s v="Cornas"/>
    <s v="Nord"/>
    <s v="Syrah"/>
    <n v="27"/>
    <n v="27"/>
    <n v="3"/>
    <n v="3"/>
    <n v="21"/>
    <n v="81"/>
    <n v="81"/>
    <n v="2020"/>
    <n v="2022"/>
    <x v="9"/>
    <m/>
    <m/>
  </r>
  <r>
    <n v="340"/>
    <d v="2017-01-22T00:00:00"/>
    <s v="Ampuis"/>
    <s v="Mouton"/>
    <s v="Cote Chatillon"/>
    <x v="2"/>
    <x v="12"/>
    <x v="2"/>
    <s v="Condrieu"/>
    <s v="Nord"/>
    <s v="Viognier"/>
    <n v="31"/>
    <n v="31"/>
    <n v="3"/>
    <n v="1"/>
    <n v="11"/>
    <n v="93"/>
    <n v="31"/>
    <n v="2018"/>
    <n v="2020"/>
    <x v="1"/>
    <m/>
    <m/>
  </r>
  <r>
    <n v="341"/>
    <d v="2017-01-22T00:00:00"/>
    <s v="Ampuis"/>
    <s v="Domaine du Tunnel"/>
    <s v="Cuvée prestige"/>
    <x v="2"/>
    <x v="12"/>
    <x v="2"/>
    <s v="Saint-Péray"/>
    <s v="Nord"/>
    <s v="80% Marsanne, 20% Roussanne"/>
    <n v="18"/>
    <n v="18"/>
    <n v="3"/>
    <n v="2"/>
    <n v="32"/>
    <n v="54"/>
    <n v="36"/>
    <n v="2018"/>
    <n v="2019"/>
    <x v="1"/>
    <m/>
    <m/>
  </r>
  <r>
    <n v="344"/>
    <d v="2017-01-22T00:00:00"/>
    <s v="Domaine"/>
    <s v="Stéphane Ogier"/>
    <s v="Réserve"/>
    <x v="0"/>
    <x v="11"/>
    <x v="2"/>
    <s v="Côte Rôtie"/>
    <s v="Nord"/>
    <s v="Syrah"/>
    <n v="48"/>
    <n v="48"/>
    <n v="2"/>
    <n v="1"/>
    <n v="21"/>
    <n v="96"/>
    <n v="48"/>
    <n v="2018"/>
    <n v="0"/>
    <x v="2"/>
    <m/>
    <s v="Année particulière, à boire, vin de leur allocation"/>
  </r>
  <r>
    <n v="347"/>
    <d v="2017-04-20T00:00:00"/>
    <s v="Domaine"/>
    <s v="Grangier"/>
    <s v="Chante Louve"/>
    <x v="2"/>
    <x v="17"/>
    <x v="2"/>
    <s v="Vin de Pays des Collines Rhodaniennes"/>
    <s v="Nord"/>
    <s v="Viognier"/>
    <n v="9"/>
    <n v="9"/>
    <n v="6"/>
    <n v="1"/>
    <n v="11"/>
    <n v="54"/>
    <n v="9"/>
    <n v="2018"/>
    <n v="2020"/>
    <x v="1"/>
    <m/>
    <m/>
  </r>
  <r>
    <n v="348"/>
    <d v="2017-04-20T00:00:00"/>
    <s v="Domaine"/>
    <s v="Des Remizières"/>
    <s v="Cuvée Christophe"/>
    <x v="0"/>
    <x v="12"/>
    <x v="2"/>
    <s v="Crozes-Hermitage"/>
    <s v="Nord"/>
    <s v="Syrah"/>
    <n v="14.9"/>
    <n v="14.9"/>
    <n v="6"/>
    <n v="5"/>
    <n v="31"/>
    <n v="89.4"/>
    <n v="74.5"/>
    <n v="2020"/>
    <n v="2025"/>
    <x v="6"/>
    <m/>
    <m/>
  </r>
  <r>
    <n v="350"/>
    <d v="2017-04-20T00:00:00"/>
    <s v="Domaine"/>
    <s v="Vincent Cluzel"/>
    <s v="Vignon"/>
    <x v="0"/>
    <x v="17"/>
    <x v="2"/>
    <s v="Saint-Joseph"/>
    <s v="Nord"/>
    <s v="Syrah"/>
    <n v="16.5"/>
    <n v="16.5"/>
    <n v="6"/>
    <n v="5"/>
    <n v="31"/>
    <n v="99"/>
    <n v="82.5"/>
    <n v="2020"/>
    <n v="2025"/>
    <x v="6"/>
    <m/>
    <m/>
  </r>
  <r>
    <n v="342"/>
    <d v="2017-01-22T00:00:00"/>
    <s v="Domaine"/>
    <s v="Stéphane Ogier"/>
    <s v="Le temps est venu"/>
    <x v="0"/>
    <x v="12"/>
    <x v="2"/>
    <s v="Côtes du Rhône"/>
    <s v=" "/>
    <s v="90% grenache, 10% Syrah et Mourve?dre"/>
    <n v="20"/>
    <n v="20"/>
    <n v="2"/>
    <n v="0"/>
    <n v="99"/>
    <n v="40"/>
    <n v="0"/>
    <n v="2018"/>
    <n v="2019"/>
    <x v="1"/>
    <m/>
    <s v="Magnum"/>
  </r>
  <r>
    <n v="343"/>
    <d v="2017-01-22T00:00:00"/>
    <s v="Manu Girard"/>
    <s v="Stéphane Ogier"/>
    <s v="Le temps est venu"/>
    <x v="2"/>
    <x v="12"/>
    <x v="2"/>
    <s v="Côtes du Rhône"/>
    <s v=" "/>
    <s v="60% Grenache blanc, 20% Roussanne, 5% Bourboulenc,"/>
    <n v="0"/>
    <n v="10"/>
    <n v="2"/>
    <n v="0"/>
    <m/>
    <n v="0"/>
    <n v="0"/>
    <n v="2017"/>
    <n v="2018"/>
    <x v="2"/>
    <m/>
    <s v="Pour avoir gardé leurs enfants"/>
  </r>
  <r>
    <n v="80"/>
    <d v="2010-10-16T00:00:00"/>
    <s v="Vinomedia"/>
    <s v="Semper"/>
    <s v="Voluptas"/>
    <x v="0"/>
    <x v="4"/>
    <x v="6"/>
    <s v="Côtes du Roussillon Villages"/>
    <s v=" "/>
    <s v="Grenache noir, Syrah, Carignan"/>
    <n v="9"/>
    <n v="9"/>
    <n v="2"/>
    <n v="0"/>
    <m/>
    <n v="18"/>
    <n v="0"/>
    <n v="0"/>
    <n v="0"/>
    <x v="0"/>
    <m/>
    <m/>
  </r>
  <r>
    <n v="221"/>
    <d v="2014-10-11T00:00:00"/>
    <s v="Vinomedia"/>
    <s v="Semper"/>
    <s v="Clos Florent"/>
    <x v="0"/>
    <x v="8"/>
    <x v="6"/>
    <s v="Côtes du Roussillon Villages"/>
    <s v=" "/>
    <s v="Grenache noir, Syrah, Carignan"/>
    <n v="10.6"/>
    <n v="10.6"/>
    <n v="3"/>
    <n v="0"/>
    <m/>
    <n v="31.799999999999997"/>
    <n v="0"/>
    <n v="2015"/>
    <n v="0"/>
    <x v="13"/>
    <m/>
    <m/>
  </r>
  <r>
    <n v="222"/>
    <d v="2014-10-11T00:00:00"/>
    <s v="Vinomedia"/>
    <s v="Semper"/>
    <s v="Famae"/>
    <x v="0"/>
    <x v="9"/>
    <x v="6"/>
    <s v="Côtes du Roussillon Villages"/>
    <s v=" "/>
    <s v="Grenache noir, Syrah, Carignan"/>
    <n v="7.7"/>
    <n v="7.7"/>
    <n v="3"/>
    <n v="0"/>
    <m/>
    <n v="23.1"/>
    <n v="0"/>
    <n v="0"/>
    <n v="0"/>
    <x v="0"/>
    <m/>
    <m/>
  </r>
  <r>
    <n v="468"/>
    <d v="2018-12-24T00:00:00"/>
    <s v="Jean-Luc Verlyck"/>
    <s v="Domaine du Moulin"/>
    <s v="Crémant de Loire - Blanc"/>
    <x v="4"/>
    <x v="14"/>
    <x v="4"/>
    <s v="Crémant de Loire"/>
    <m/>
    <s v="Pinot Noir,Cabernet Franc"/>
    <n v="0"/>
    <n v="7"/>
    <n v="1"/>
    <n v="0"/>
    <n v="52"/>
    <n v="0"/>
    <n v="0"/>
    <n v="2019"/>
    <m/>
    <x v="1"/>
    <m/>
    <m/>
  </r>
  <r>
    <n v="351"/>
    <d v="2017-05-13T00:00:00"/>
    <s v="Domaine"/>
    <s v="Joannet"/>
    <s v="Hautes Côtes de nuits"/>
    <x v="2"/>
    <x v="12"/>
    <x v="3"/>
    <s v="Hautes-Côtes-de-Nuits"/>
    <s v="Côte de Nuits"/>
    <s v="Chardonnay"/>
    <n v="9.1999999999999993"/>
    <n v="9.1999999999999993"/>
    <n v="3"/>
    <n v="2"/>
    <n v="53"/>
    <n v="27.599999999999998"/>
    <n v="18.399999999999999"/>
    <n v="2019"/>
    <n v="2019"/>
    <x v="1"/>
    <m/>
    <m/>
  </r>
  <r>
    <n v="73"/>
    <d v="2010-08-17T00:00:00"/>
    <s v="Domaine"/>
    <s v="Des Remizières"/>
    <s v="Cuvée Christophe"/>
    <x v="2"/>
    <x v="1"/>
    <x v="2"/>
    <s v="Crozes-Hermitage"/>
    <s v="Nord"/>
    <s v="85% Marsanne, 15% Roussanne"/>
    <n v="12.1"/>
    <n v="12.1"/>
    <n v="2"/>
    <n v="0"/>
    <m/>
    <n v="24.2"/>
    <n v="0"/>
    <n v="0"/>
    <n v="0"/>
    <x v="0"/>
    <m/>
    <m/>
  </r>
  <r>
    <n v="170"/>
    <d v="2013-04-28T00:00:00"/>
    <s v="Domaine"/>
    <s v="Des Remizières"/>
    <s v="Cuvée Christophe"/>
    <x v="2"/>
    <x v="8"/>
    <x v="2"/>
    <s v="Crozes-Hermitage"/>
    <s v="Nord"/>
    <s v="85% Marsanne, 15% Roussanne"/>
    <n v="13.3"/>
    <n v="13.3"/>
    <n v="3"/>
    <n v="0"/>
    <m/>
    <n v="39.900000000000006"/>
    <n v="0"/>
    <n v="0"/>
    <n v="0"/>
    <x v="0"/>
    <m/>
    <m/>
  </r>
  <r>
    <n v="187"/>
    <d v="2013-08-26T00:00:00"/>
    <s v="Domaine"/>
    <s v="Des Remizières"/>
    <s v="Cuvée Christophe"/>
    <x v="2"/>
    <x v="9"/>
    <x v="2"/>
    <s v="Crozes-Hermitage"/>
    <s v="Nord"/>
    <s v="85% Marsanne, 15% Roussanne"/>
    <n v="13.3"/>
    <n v="13.3"/>
    <n v="6"/>
    <n v="0"/>
    <m/>
    <n v="79.800000000000011"/>
    <n v="0"/>
    <n v="0"/>
    <n v="0"/>
    <x v="0"/>
    <m/>
    <m/>
  </r>
  <r>
    <n v="188"/>
    <d v="2013-08-26T00:00:00"/>
    <s v="Domaine"/>
    <s v="Des Remizières"/>
    <s v="Cuvée Christophe"/>
    <x v="0"/>
    <x v="8"/>
    <x v="2"/>
    <s v="Crozes-Hermitage"/>
    <s v="Nord"/>
    <s v="Syrah"/>
    <n v="14"/>
    <n v="14"/>
    <n v="6"/>
    <n v="0"/>
    <m/>
    <n v="84"/>
    <n v="0"/>
    <n v="0"/>
    <n v="0"/>
    <x v="0"/>
    <m/>
    <m/>
  </r>
  <r>
    <n v="208"/>
    <d v="2014-06-13T00:00:00"/>
    <s v="Domaine"/>
    <s v="Des Remizières"/>
    <s v="Cuvée Christophe"/>
    <x v="0"/>
    <x v="9"/>
    <x v="2"/>
    <s v="Crozes-Hermitage"/>
    <s v="Nord"/>
    <s v="Syrah"/>
    <n v="14.3"/>
    <n v="14.3"/>
    <n v="6"/>
    <n v="0"/>
    <n v="41"/>
    <n v="85.800000000000011"/>
    <n v="0"/>
    <n v="2016"/>
    <n v="2018"/>
    <x v="3"/>
    <m/>
    <m/>
  </r>
  <r>
    <n v="237"/>
    <d v="2015-04-17T00:00:00"/>
    <s v="Domaine"/>
    <s v="Des Remizières"/>
    <s v="Cuvée Christophe"/>
    <x v="0"/>
    <x v="10"/>
    <x v="2"/>
    <s v="Crozes-Hermitage"/>
    <s v="Nord"/>
    <s v="Syrah"/>
    <n v="14.5"/>
    <n v="14.5"/>
    <n v="6"/>
    <n v="0"/>
    <n v="41"/>
    <n v="87"/>
    <n v="0"/>
    <n v="2017"/>
    <n v="2019"/>
    <x v="2"/>
    <m/>
    <m/>
  </r>
  <r>
    <n v="238"/>
    <d v="2015-04-17T00:00:00"/>
    <s v="Domaine"/>
    <s v="Des Remizières"/>
    <s v="Cuvée Christophe"/>
    <x v="2"/>
    <x v="10"/>
    <x v="2"/>
    <s v="Crozes-Hermitage"/>
    <s v="Nord"/>
    <s v="85% Marsanne, 15% Roussanne"/>
    <n v="13.8"/>
    <n v="13.8"/>
    <n v="6"/>
    <n v="0"/>
    <m/>
    <n v="82.800000000000011"/>
    <n v="0"/>
    <n v="2016"/>
    <n v="2018"/>
    <x v="3"/>
    <m/>
    <m/>
  </r>
  <r>
    <n v="239"/>
    <d v="2015-04-17T00:00:00"/>
    <s v="Domaine"/>
    <s v="Des Remizières"/>
    <s v="Cuvée particulière"/>
    <x v="2"/>
    <x v="10"/>
    <x v="2"/>
    <s v="Crozes-Hermitage"/>
    <s v="Nord"/>
    <s v="Marsanne"/>
    <n v="0"/>
    <n v="0"/>
    <n v="1"/>
    <n v="0"/>
    <m/>
    <n v="0"/>
    <n v="0"/>
    <n v="0"/>
    <n v="0"/>
    <x v="0"/>
    <m/>
    <m/>
  </r>
  <r>
    <n v="354"/>
    <d v="2017-05-13T00:00:00"/>
    <s v="Domaine"/>
    <s v="Joannet"/>
    <s v="Pernand-Vergelesses"/>
    <x v="0"/>
    <x v="12"/>
    <x v="3"/>
    <s v="Pernand-Vergelesses"/>
    <s v="Côte de Beaune"/>
    <s v="Pinot Noir"/>
    <n v="12.5"/>
    <n v="12.5"/>
    <n v="3"/>
    <n v="3"/>
    <n v="12"/>
    <n v="37.5"/>
    <n v="37.5"/>
    <n v="2022"/>
    <n v="2025"/>
    <x v="15"/>
    <m/>
    <m/>
  </r>
  <r>
    <n v="355"/>
    <d v="2017-05-13T00:00:00"/>
    <s v="Domaine"/>
    <s v="Anne et Hervé SIGAUT"/>
    <s v="Premier Cru - Les Charrières"/>
    <x v="0"/>
    <x v="12"/>
    <x v="3"/>
    <s v="Morey-Saint-Denis"/>
    <s v="Côte de Nuits"/>
    <s v="Pinot Noir"/>
    <n v="36"/>
    <n v="36"/>
    <n v="3"/>
    <n v="3"/>
    <n v="22"/>
    <n v="108"/>
    <n v="108"/>
    <n v="2020"/>
    <n v="2022"/>
    <x v="9"/>
    <m/>
    <m/>
  </r>
  <r>
    <n v="310"/>
    <d v="2016-06-27T00:00:00"/>
    <s v="Domaine"/>
    <s v="Des Remizières"/>
    <s v="Cuvée particulière"/>
    <x v="2"/>
    <x v="12"/>
    <x v="2"/>
    <s v="Crozes-Hermitage"/>
    <s v="Nord"/>
    <s v="Marsanne"/>
    <n v="0"/>
    <n v="10"/>
    <n v="1"/>
    <n v="0"/>
    <n v="11"/>
    <n v="0"/>
    <n v="0"/>
    <n v="2018"/>
    <n v="2020"/>
    <x v="1"/>
    <m/>
    <m/>
  </r>
  <r>
    <n v="313"/>
    <d v="2016-07-05T00:00:00"/>
    <s v="Alexandre Bonniface"/>
    <s v="Cave de Tain"/>
    <s v="Les Hauts d'Eole"/>
    <x v="2"/>
    <x v="11"/>
    <x v="2"/>
    <s v="Crozes-Hermitage"/>
    <s v=" "/>
    <s v="Marsanne, Roussanne"/>
    <n v="0"/>
    <n v="15"/>
    <n v="1"/>
    <n v="0"/>
    <n v="11"/>
    <n v="0"/>
    <n v="0"/>
    <n v="2018"/>
    <n v="2019"/>
    <x v="1"/>
    <m/>
    <m/>
  </r>
  <r>
    <n v="356"/>
    <d v="2017-05-13T00:00:00"/>
    <s v="Domaine"/>
    <s v="Joannet"/>
    <s v="Premier cru - Les Fichots"/>
    <x v="0"/>
    <x v="12"/>
    <x v="3"/>
    <s v="Pernand-Vergelesses"/>
    <s v="Côte de Beaune"/>
    <s v="Pinot Noir"/>
    <n v="19.5"/>
    <n v="19.5"/>
    <n v="3"/>
    <n v="2"/>
    <n v="12"/>
    <n v="58.5"/>
    <n v="39"/>
    <n v="2022"/>
    <n v="2025"/>
    <x v="15"/>
    <m/>
    <m/>
  </r>
  <r>
    <n v="358"/>
    <d v="2017-05-13T00:00:00"/>
    <s v="Domaine"/>
    <s v="Joannet"/>
    <s v="Vosne-Romanée"/>
    <x v="0"/>
    <x v="12"/>
    <x v="3"/>
    <s v="Vosne-Romanée"/>
    <s v="Côte de Nuits"/>
    <s v="Pinot Noir"/>
    <n v="29.5"/>
    <n v="29.5"/>
    <n v="2"/>
    <n v="2"/>
    <n v="12"/>
    <n v="59"/>
    <n v="59"/>
    <n v="2022"/>
    <n v="2025"/>
    <x v="15"/>
    <m/>
    <m/>
  </r>
  <r>
    <n v="397"/>
    <d v="2014-06-13T00:00:00"/>
    <s v="Domaine"/>
    <s v="Des Remizières"/>
    <s v="Cuvée Christophe"/>
    <x v="2"/>
    <x v="9"/>
    <x v="2"/>
    <s v="Crozes-Hermitage"/>
    <s v="Nord"/>
    <s v="85% Marsanne, 15% Roussanne"/>
    <n v="13.6"/>
    <n v="13.6"/>
    <n v="6"/>
    <n v="0"/>
    <m/>
    <n v="81.599999999999994"/>
    <n v="0"/>
    <n v="0"/>
    <n v="0"/>
    <x v="0"/>
    <m/>
    <m/>
  </r>
  <r>
    <n v="361"/>
    <d v="2017-06-01T00:00:00"/>
    <s v="Cave de Papa"/>
    <s v="Château Pipeau"/>
    <s v="Saint-Emilion Grand Cru"/>
    <x v="0"/>
    <x v="12"/>
    <x v="11"/>
    <s v="Saint-Emilion grand cru"/>
    <s v="Rive Droite"/>
    <s v="Merlot, Cabernet franc, Cabernet sauvignon"/>
    <n v="20"/>
    <n v="20"/>
    <n v="2"/>
    <n v="2"/>
    <n v="13"/>
    <n v="40"/>
    <n v="40"/>
    <n v="2021"/>
    <n v="2031"/>
    <x v="14"/>
    <m/>
    <m/>
  </r>
  <r>
    <n v="362"/>
    <d v="2017-06-01T00:00:00"/>
    <s v="Cave de Papa"/>
    <s v="Domaine Martin Faudot"/>
    <s v="Arbois"/>
    <x v="0"/>
    <x v="12"/>
    <x v="1"/>
    <s v="Arbois"/>
    <s v=" "/>
    <s v="Trousseau"/>
    <n v="12"/>
    <n v="12"/>
    <n v="1"/>
    <n v="1"/>
    <n v="42"/>
    <n v="12"/>
    <n v="12"/>
    <n v="2020"/>
    <n v="0"/>
    <x v="4"/>
    <m/>
    <s v="Terrine de Viandes, Grillades, Barbecue, Civet de lièvre, Sanglier, autres viandes rouges, fromages à pâte molle, Comté, Morbier..."/>
  </r>
  <r>
    <n v="366"/>
    <d v="2017-06-01T00:00:00"/>
    <s v="Cave de Papa"/>
    <s v="Domaine des Soulanes"/>
    <s v="Kaya"/>
    <x v="2"/>
    <x v="12"/>
    <x v="6"/>
    <s v="IGP Côtes Catalanes"/>
    <s v=" "/>
    <s v="Grenache gris 60 %, Grenache Blanc 20 %, Carignan"/>
    <n v="11"/>
    <n v="11"/>
    <n v="1"/>
    <n v="1"/>
    <n v="52"/>
    <n v="11"/>
    <n v="11"/>
    <n v="2018"/>
    <n v="2020"/>
    <x v="1"/>
    <m/>
    <m/>
  </r>
  <r>
    <n v="368"/>
    <d v="2017-06-01T00:00:00"/>
    <s v="Cave de Papa"/>
    <s v="Domaine les Pierres écrites"/>
    <s v="Petits Boulay"/>
    <x v="2"/>
    <x v="12"/>
    <x v="4"/>
    <s v="Montlouis-sur-Loire"/>
    <s v="Touraine"/>
    <s v="Chenin"/>
    <n v="15"/>
    <n v="15"/>
    <n v="2"/>
    <n v="2"/>
    <n v="13"/>
    <n v="30"/>
    <n v="30"/>
    <n v="2019"/>
    <m/>
    <x v="1"/>
    <m/>
    <m/>
  </r>
  <r>
    <n v="34"/>
    <d v="2009-03-07T00:00:00"/>
    <s v="Vinomedia"/>
    <s v="Château de Chenas"/>
    <s v="Fleurie"/>
    <x v="0"/>
    <x v="2"/>
    <x v="9"/>
    <s v="Fleurie"/>
    <s v=" "/>
    <s v="Gamay"/>
    <n v="7.2"/>
    <n v="7.2"/>
    <n v="3"/>
    <n v="0"/>
    <m/>
    <n v="21.6"/>
    <n v="0"/>
    <n v="0"/>
    <n v="0"/>
    <x v="0"/>
    <m/>
    <m/>
  </r>
  <r>
    <n v="68"/>
    <d v="2010-06-12T00:00:00"/>
    <s v="Oble"/>
    <s v="Chermette"/>
    <s v="Fleurie"/>
    <x v="0"/>
    <x v="4"/>
    <x v="9"/>
    <s v="Fleurie"/>
    <s v=" "/>
    <s v="Gamay"/>
    <n v="8.3000000000000007"/>
    <n v="8.3000000000000007"/>
    <n v="6"/>
    <n v="0"/>
    <m/>
    <n v="49.800000000000004"/>
    <n v="0"/>
    <n v="0"/>
    <n v="0"/>
    <x v="0"/>
    <m/>
    <m/>
  </r>
  <r>
    <n v="11"/>
    <d v="2007-03-02T00:00:00"/>
    <s v="Vinomedia"/>
    <s v="Ostertag-Hurlimann"/>
    <s v="Gewurztraminer Fronholz"/>
    <x v="2"/>
    <x v="16"/>
    <x v="12"/>
    <s v="Gewurztraminer"/>
    <s v=" "/>
    <s v="Gewurztraminer"/>
    <n v="6.5"/>
    <n v="6.5"/>
    <n v="1"/>
    <n v="0"/>
    <m/>
    <n v="6.5"/>
    <n v="0"/>
    <n v="0"/>
    <n v="0"/>
    <x v="0"/>
    <m/>
    <m/>
  </r>
  <r>
    <n v="26"/>
    <d v="2008-11-02T00:00:00"/>
    <s v="Vinomedia"/>
    <s v="Ostertag-Hurlimann"/>
    <s v="Gewurztraminer Cuvée particulière"/>
    <x v="2"/>
    <x v="2"/>
    <x v="12"/>
    <s v="Gewurztraminer"/>
    <s v=" "/>
    <s v="Gewurztraminer"/>
    <n v="6.5"/>
    <n v="6.5"/>
    <n v="2"/>
    <n v="0"/>
    <m/>
    <n v="13"/>
    <n v="0"/>
    <n v="0"/>
    <n v="0"/>
    <x v="0"/>
    <m/>
    <m/>
  </r>
  <r>
    <n v="77"/>
    <d v="2010-10-16T00:00:00"/>
    <s v="Vinomedia"/>
    <s v="Ostertag-Hurlimann"/>
    <s v="Gewurztraminer Cuvée particulière"/>
    <x v="2"/>
    <x v="4"/>
    <x v="12"/>
    <s v="Gewurztraminer"/>
    <s v=" "/>
    <s v="Gewurztraminer"/>
    <n v="6.9"/>
    <n v="6.9"/>
    <n v="6"/>
    <n v="0"/>
    <m/>
    <n v="41.400000000000006"/>
    <n v="0"/>
    <n v="0"/>
    <n v="0"/>
    <x v="0"/>
    <m/>
    <m/>
  </r>
  <r>
    <n v="108"/>
    <d v="2012-03-10T00:00:00"/>
    <s v="Vinomedia"/>
    <s v="Earl Lissner"/>
    <s v="Gewurztraminer"/>
    <x v="2"/>
    <x v="8"/>
    <x v="12"/>
    <s v="Gewurztraminer"/>
    <s v=" "/>
    <s v="Gewurztraminer"/>
    <n v="8.5"/>
    <n v="8.5"/>
    <n v="3"/>
    <n v="0"/>
    <n v="33"/>
    <n v="25.5"/>
    <n v="0"/>
    <n v="2016"/>
    <n v="2018"/>
    <x v="3"/>
    <m/>
    <m/>
  </r>
  <r>
    <n v="138"/>
    <d v="2012-10-14T00:00:00"/>
    <s v="Vinomedia"/>
    <s v="Ostertag-Hurlimann"/>
    <s v="Gewurztraminer Fronholz"/>
    <x v="2"/>
    <x v="8"/>
    <x v="12"/>
    <s v="Gewurztraminer"/>
    <s v=" "/>
    <s v="Gewurztraminer"/>
    <n v="8.5"/>
    <n v="8.5"/>
    <n v="3"/>
    <n v="0"/>
    <m/>
    <n v="25.5"/>
    <n v="0"/>
    <n v="0"/>
    <n v="0"/>
    <x v="0"/>
    <m/>
    <m/>
  </r>
  <r>
    <n v="199"/>
    <d v="2014-03-22T00:00:00"/>
    <s v="Vinomedia"/>
    <s v="Ostertag-Hurlimann"/>
    <s v="Gewurztraminer Cuvée particulière"/>
    <x v="2"/>
    <x v="9"/>
    <x v="12"/>
    <s v="Gewurztraminer"/>
    <s v=" "/>
    <s v="Gewurztraminer"/>
    <n v="7.3"/>
    <n v="7.3"/>
    <n v="6"/>
    <n v="0"/>
    <m/>
    <n v="43.8"/>
    <n v="0"/>
    <n v="0"/>
    <n v="0"/>
    <x v="0"/>
    <m/>
    <m/>
  </r>
  <r>
    <n v="217"/>
    <d v="2014-10-11T00:00:00"/>
    <s v="Vinomedia"/>
    <s v="Ostertag-Hurlimann"/>
    <s v="Gewurztraminer Cuvée particulière"/>
    <x v="2"/>
    <x v="10"/>
    <x v="12"/>
    <s v="Gewurztraminer"/>
    <s v=" "/>
    <s v="Gewurztraminer"/>
    <n v="7.5"/>
    <n v="7.5"/>
    <n v="6"/>
    <n v="0"/>
    <n v="33"/>
    <n v="45"/>
    <n v="0"/>
    <n v="2018"/>
    <n v="0"/>
    <x v="2"/>
    <m/>
    <m/>
  </r>
  <r>
    <n v="232"/>
    <d v="2014-10-20T00:00:00"/>
    <s v="Papy D'Allard"/>
    <s v="Joseph Cattin"/>
    <s v="Gewurtztraminer"/>
    <x v="2"/>
    <x v="8"/>
    <x v="12"/>
    <s v="Gewurztraminer"/>
    <s v=" "/>
    <s v="Gewurztraminer"/>
    <n v="0"/>
    <n v="0"/>
    <n v="3"/>
    <n v="0"/>
    <m/>
    <n v="0"/>
    <n v="0"/>
    <n v="2015"/>
    <n v="0"/>
    <x v="13"/>
    <m/>
    <m/>
  </r>
  <r>
    <n v="265"/>
    <d v="2015-10-10T00:00:00"/>
    <s v="Vinomedia"/>
    <s v="Hubert Krick"/>
    <s v="Gewurztraminer - Terroirs"/>
    <x v="2"/>
    <x v="10"/>
    <x v="12"/>
    <s v="Gewurztraminer"/>
    <s v=" "/>
    <s v="Gewurztraminer"/>
    <n v="9.3000000000000007"/>
    <n v="9.3000000000000007"/>
    <n v="6"/>
    <n v="0"/>
    <n v="33"/>
    <n v="55.800000000000004"/>
    <n v="0"/>
    <n v="2018"/>
    <n v="0"/>
    <x v="2"/>
    <m/>
    <m/>
  </r>
  <r>
    <n v="369"/>
    <d v="2017-06-01T00:00:00"/>
    <s v="Cave de Papa"/>
    <s v="Le rocher des violettes"/>
    <s v="Touche-Mitaine"/>
    <x v="2"/>
    <x v="12"/>
    <x v="4"/>
    <s v="Montlouis-sur-Loire"/>
    <s v="Touraine"/>
    <s v="Chenin"/>
    <n v="15"/>
    <n v="15"/>
    <n v="2"/>
    <n v="1"/>
    <n v="13"/>
    <n v="30"/>
    <n v="15"/>
    <n v="2018"/>
    <n v="2019"/>
    <x v="1"/>
    <s v="La cuvée Touche-Mitaine provient des plus jeunes vignes du domaine. Un vin sec et tendre, d’une grande finesse et très aromatique, à savourer dès à présent !"/>
    <s v="Vous pourrez le déguster à l’apéritif. Il se mariera parfaitement avec des coquilles Saint jacques ou des viandes blanches."/>
  </r>
  <r>
    <n v="370"/>
    <d v="2017-06-01T00:00:00"/>
    <s v="Cave de Papa"/>
    <s v="Paul Jaboulet"/>
    <s v="Domaine de Roure"/>
    <x v="0"/>
    <x v="12"/>
    <x v="2"/>
    <s v="Crozes-Hermitage"/>
    <s v="Nord"/>
    <s v="Syrah"/>
    <n v="23.4"/>
    <n v="23.4"/>
    <n v="2"/>
    <n v="2"/>
    <n v="31"/>
    <n v="46.8"/>
    <n v="46.8"/>
    <n v="2019"/>
    <n v="2021"/>
    <x v="4"/>
    <m/>
    <m/>
  </r>
  <r>
    <n v="8"/>
    <d v="2006-06-01T00:00:00"/>
    <s v="Cave de Papa"/>
    <s v="Domaine de la Tourade"/>
    <s v="Font des Aieux"/>
    <x v="0"/>
    <x v="16"/>
    <x v="2"/>
    <s v="Gigondas"/>
    <s v="Sud"/>
    <s v="Grenache, Syrah"/>
    <n v="14"/>
    <n v="14"/>
    <n v="1"/>
    <n v="0"/>
    <n v="51"/>
    <n v="14"/>
    <n v="0"/>
    <n v="2017"/>
    <n v="0"/>
    <x v="3"/>
    <m/>
    <m/>
  </r>
  <r>
    <n v="301"/>
    <d v="2016-06-01T00:00:00"/>
    <s v="Cave de Papa"/>
    <s v="Domaine de la Tourade"/>
    <s v="Gigondas"/>
    <x v="0"/>
    <x v="11"/>
    <x v="2"/>
    <s v="Gigondas"/>
    <s v="Sud"/>
    <s v="Grenache, Syrah"/>
    <n v="14"/>
    <n v="14"/>
    <n v="2"/>
    <n v="0"/>
    <n v="51"/>
    <n v="28"/>
    <n v="0"/>
    <n v="2019"/>
    <n v="2021"/>
    <x v="4"/>
    <m/>
    <m/>
  </r>
  <r>
    <n v="244"/>
    <d v="2015-06-01T00:00:00"/>
    <s v="Cave de Papa"/>
    <s v="Château de chante grive"/>
    <s v="Caroline"/>
    <x v="2"/>
    <x v="10"/>
    <x v="11"/>
    <s v="Graves"/>
    <s v="Graves"/>
    <s v="Sauvignon, Sémillon"/>
    <n v="14"/>
    <n v="14"/>
    <n v="1"/>
    <n v="0"/>
    <n v="13"/>
    <n v="14"/>
    <n v="0"/>
    <n v="2017"/>
    <n v="0"/>
    <x v="3"/>
    <m/>
    <s v="Fruité !!"/>
  </r>
  <r>
    <n v="447"/>
    <d v="2018-10-14T00:00:00"/>
    <s v="Cadeau - Nicolas Démoulin"/>
    <s v="Château Villa Bel-Air"/>
    <s v="Graves"/>
    <x v="0"/>
    <x v="9"/>
    <x v="11"/>
    <s v="Graves"/>
    <m/>
    <s v="50% Merlot, 40% Cabernet sauvignon, 10% Cabernet Franc"/>
    <n v="0"/>
    <n v="17"/>
    <n v="1"/>
    <n v="0"/>
    <n v="13"/>
    <n v="0"/>
    <n v="0"/>
    <n v="2018"/>
    <n v="2020"/>
    <x v="1"/>
    <m/>
    <s v="un bouquet agréable (fruits rouges mûrs et toast), du gras, du volume et ce qu'il faut de tanins"/>
  </r>
  <r>
    <n v="476"/>
    <d v="2018-12-24T00:00:00"/>
    <s v="David Prilliez"/>
    <s v="Cellier des Templiers"/>
    <s v="Diamant Noir"/>
    <x v="0"/>
    <x v="17"/>
    <x v="2"/>
    <s v="Grignan-les-Adhémar"/>
    <s v="Sud"/>
    <s v="Grenache, Syrah"/>
    <n v="0"/>
    <n v="7"/>
    <n v="1"/>
    <n v="0"/>
    <n v="51"/>
    <n v="0"/>
    <n v="0"/>
    <n v="2019"/>
    <m/>
    <x v="1"/>
    <m/>
    <m/>
  </r>
  <r>
    <n v="266"/>
    <d v="2015-10-10T00:00:00"/>
    <s v="Vinomedia"/>
    <s v="Joannet"/>
    <s v="Hautes cotes de Beaune"/>
    <x v="2"/>
    <x v="10"/>
    <x v="3"/>
    <s v="Hautes-Côtes-de-Beaune"/>
    <s v="Côte de Beaune"/>
    <s v="Chardonnay"/>
    <n v="8.3000000000000007"/>
    <n v="8.3000000000000007"/>
    <n v="3"/>
    <n v="0"/>
    <m/>
    <n v="24.900000000000002"/>
    <n v="0"/>
    <n v="0"/>
    <n v="0"/>
    <x v="0"/>
    <m/>
    <m/>
  </r>
  <r>
    <n v="281"/>
    <d v="2016-04-09T00:00:00"/>
    <s v="Domaine"/>
    <s v="Joannet"/>
    <s v="Hautes cotes de Beaune"/>
    <x v="2"/>
    <x v="11"/>
    <x v="3"/>
    <s v="Hautes-Côtes-de-Beaune"/>
    <s v="Côte de Beaune"/>
    <s v="Chardonnay"/>
    <n v="7.8"/>
    <n v="7.8"/>
    <n v="3"/>
    <n v="0"/>
    <n v="53"/>
    <n v="23.4"/>
    <n v="0"/>
    <n v="2017"/>
    <n v="2019"/>
    <x v="2"/>
    <m/>
    <m/>
  </r>
  <r>
    <n v="395"/>
    <d v="2018-01-24T00:00:00"/>
    <s v="Cadeau-Alexandre Bonniface"/>
    <s v="Nuiton-Beaunoy"/>
    <s v="Hautes Cotes de beaune"/>
    <x v="0"/>
    <x v="12"/>
    <x v="3"/>
    <s v="Hautes-Côtes-de-Beaune"/>
    <s v=" "/>
    <s v="Pinot Noir"/>
    <n v="0"/>
    <n v="10"/>
    <n v="1"/>
    <n v="0"/>
    <n v="12"/>
    <n v="0"/>
    <n v="0"/>
    <n v="2018"/>
    <n v="2020"/>
    <x v="1"/>
    <m/>
    <s v="Robe pourpre aux reflets violines. Au nez, le vin offre une large palette aromatique de petits fruits rouges et noirs (fraises, groseilles, cassis) et révèle également de fines notes toastées. Souple"/>
  </r>
  <r>
    <n v="371"/>
    <d v="2017-06-01T00:00:00"/>
    <s v="Cave de Papa"/>
    <s v="Paul Jaboulet"/>
    <s v="Domaine de Saint Pierre"/>
    <x v="0"/>
    <x v="12"/>
    <x v="2"/>
    <s v="Cornas"/>
    <s v="Nord"/>
    <s v="Syrah"/>
    <n v="34.799999999999997"/>
    <n v="34.799999999999997"/>
    <n v="2"/>
    <n v="2"/>
    <n v="21"/>
    <n v="69.599999999999994"/>
    <n v="69.599999999999994"/>
    <n v="2019"/>
    <n v="2021"/>
    <x v="4"/>
    <m/>
    <m/>
  </r>
  <r>
    <n v="372"/>
    <d v="2017-06-01T00:00:00"/>
    <s v="Cave de Papa"/>
    <s v="Paul Jaboulet"/>
    <s v="Domaine des Pierrelles"/>
    <x v="0"/>
    <x v="12"/>
    <x v="2"/>
    <s v="Côte Rôtie"/>
    <s v="Nord"/>
    <s v="Syrah"/>
    <n v="39.6"/>
    <n v="39.6"/>
    <n v="1"/>
    <n v="1"/>
    <n v="21"/>
    <n v="39.6"/>
    <n v="39.6"/>
    <n v="2025"/>
    <m/>
    <x v="10"/>
    <m/>
    <m/>
  </r>
  <r>
    <n v="373"/>
    <d v="2017-06-01T00:00:00"/>
    <s v="Cave de Papa"/>
    <s v="Paul Jaboulet"/>
    <s v="La maison Bleue"/>
    <x v="0"/>
    <x v="12"/>
    <x v="2"/>
    <s v="Hermitage"/>
    <s v="Nord"/>
    <s v="Syrah"/>
    <n v="33.5"/>
    <n v="33.5"/>
    <n v="2"/>
    <n v="2"/>
    <n v="21"/>
    <n v="67"/>
    <n v="67"/>
    <n v="2020"/>
    <n v="2025"/>
    <x v="6"/>
    <m/>
    <m/>
  </r>
  <r>
    <n v="1"/>
    <d v="1998-06-01T00:00:00"/>
    <s v="Cave de Papa"/>
    <s v="Château Colombe Peylande"/>
    <s v="Colombe Peylande"/>
    <x v="0"/>
    <x v="18"/>
    <x v="11"/>
    <s v="Haut-Médoc"/>
    <s v="Médoc"/>
    <s v="Cabernet sauvignon, Merlot, Petit verdot"/>
    <n v="7"/>
    <n v="7"/>
    <n v="1"/>
    <n v="0"/>
    <n v="23"/>
    <n v="7"/>
    <n v="0"/>
    <n v="2018"/>
    <n v="0"/>
    <x v="2"/>
    <m/>
    <m/>
  </r>
  <r>
    <n v="374"/>
    <d v="2017-08-05T00:00:00"/>
    <s v="Guerrand"/>
    <s v="Château Grand Bersan"/>
    <s v="Lussac Saint-Emilion"/>
    <x v="0"/>
    <x v="12"/>
    <x v="11"/>
    <s v="Lussac-Saint-Emilion"/>
    <s v="Rive Droite"/>
    <s v="Cabernet sauvignon, Cabernet franc, Merlot"/>
    <n v="0"/>
    <n v="8"/>
    <n v="1"/>
    <n v="1"/>
    <n v="23"/>
    <n v="0"/>
    <n v="8"/>
    <n v="2020"/>
    <n v="2025"/>
    <x v="6"/>
    <m/>
    <m/>
  </r>
  <r>
    <n v="97"/>
    <d v="2011-06-01T00:00:00"/>
    <s v="Cave de Papa"/>
    <s v="Château Charmail"/>
    <s v="Château Charmail"/>
    <x v="0"/>
    <x v="4"/>
    <x v="11"/>
    <s v="Haut-Médoc"/>
    <s v="Médoc"/>
    <s v="Cabernet franc, Cabernet sauvignon, Merlot, Petit"/>
    <n v="14.5"/>
    <n v="14.5"/>
    <n v="1"/>
    <n v="0"/>
    <m/>
    <n v="14.5"/>
    <n v="0"/>
    <n v="0"/>
    <n v="0"/>
    <x v="0"/>
    <m/>
    <m/>
  </r>
  <r>
    <n v="98"/>
    <d v="2011-06-01T00:00:00"/>
    <s v="Cave de Papa"/>
    <s v="Château Colombe Peylande"/>
    <s v="Colombe Peylande"/>
    <x v="0"/>
    <x v="4"/>
    <x v="11"/>
    <s v="Haut-Médoc"/>
    <s v="Médoc"/>
    <s v="Cabernet sauvignon, Merlot, Petit verdot"/>
    <n v="9"/>
    <n v="9"/>
    <n v="1"/>
    <n v="0"/>
    <n v="23"/>
    <n v="9"/>
    <n v="0"/>
    <n v="2019"/>
    <n v="0"/>
    <x v="1"/>
    <m/>
    <m/>
  </r>
  <r>
    <n v="174"/>
    <d v="2013-06-01T00:00:00"/>
    <s v="Cave de Papa"/>
    <s v="Château Belle-vue"/>
    <s v="Château Belle-Vue"/>
    <x v="0"/>
    <x v="8"/>
    <x v="11"/>
    <s v="Haut-Médoc"/>
    <s v="Médoc"/>
    <s v="Cabernet sauvignon, Merlot, Petit verdot"/>
    <n v="13"/>
    <n v="13"/>
    <n v="1"/>
    <n v="0"/>
    <n v="23"/>
    <n v="13"/>
    <n v="0"/>
    <n v="2014"/>
    <n v="2016"/>
    <x v="13"/>
    <m/>
    <m/>
  </r>
  <r>
    <n v="376"/>
    <d v="2017-09-08T00:00:00"/>
    <s v="Vente privé"/>
    <s v="Krasna Hora - Moravie"/>
    <s v="Alibernet"/>
    <x v="0"/>
    <x v="8"/>
    <x v="7"/>
    <s v="Tchèque"/>
    <s v="Tchèque"/>
    <s v="Alibernet"/>
    <n v="14"/>
    <n v="14"/>
    <n v="6"/>
    <n v="1"/>
    <n v="42"/>
    <n v="84"/>
    <n v="14"/>
    <n v="2017"/>
    <n v="2018"/>
    <x v="2"/>
    <m/>
    <m/>
  </r>
  <r>
    <n v="378"/>
    <d v="2017-09-23T00:00:00"/>
    <s v="Intermarché"/>
    <s v="Château Gréa"/>
    <s v="Savagnin"/>
    <x v="2"/>
    <x v="9"/>
    <x v="1"/>
    <s v="Côtes du Jura"/>
    <s v=" "/>
    <s v="Savagnin"/>
    <n v="11.2"/>
    <n v="11.2"/>
    <n v="3"/>
    <n v="1"/>
    <n v="23"/>
    <n v="33.599999999999994"/>
    <n v="11.2"/>
    <n v="2017"/>
    <n v="2022"/>
    <x v="4"/>
    <m/>
    <m/>
  </r>
  <r>
    <n v="331"/>
    <d v="2016-12-25T00:00:00"/>
    <s v="Lucien Verlyck"/>
    <s v="Château de Sainte Gemme"/>
    <s v="Haut Medoc"/>
    <x v="0"/>
    <x v="4"/>
    <x v="11"/>
    <s v="Haut-Médoc"/>
    <s v="Médoc"/>
    <s v="Cabernet sauvignon, Merlot, Petit verdot"/>
    <n v="0"/>
    <n v="0"/>
    <n v="1"/>
    <n v="0"/>
    <m/>
    <n v="0"/>
    <n v="0"/>
    <n v="2017"/>
    <n v="2019"/>
    <x v="2"/>
    <m/>
    <m/>
  </r>
  <r>
    <n v="189"/>
    <d v="2013-08-26T00:00:00"/>
    <s v="Domaine"/>
    <s v="Des Remizières"/>
    <s v="Cuvée Emilie"/>
    <x v="2"/>
    <x v="8"/>
    <x v="2"/>
    <s v="Hermitage"/>
    <s v="Nord"/>
    <s v="Marsanne"/>
    <n v="31.2"/>
    <n v="31.2"/>
    <n v="1"/>
    <n v="0"/>
    <m/>
    <n v="31.2"/>
    <n v="0"/>
    <n v="0"/>
    <n v="0"/>
    <x v="0"/>
    <m/>
    <m/>
  </r>
  <r>
    <n v="381"/>
    <d v="2017-09-30T00:00:00"/>
    <s v="Domaine"/>
    <s v="Cuilleron"/>
    <s v="Roussanne - Les vignes d'à côté"/>
    <x v="2"/>
    <x v="17"/>
    <x v="2"/>
    <s v="Vin de Pays des Collines Rhodaniennes"/>
    <s v=" "/>
    <s v="Roussanne"/>
    <n v="9.3000000000000007"/>
    <n v="9.3000000000000007"/>
    <n v="6"/>
    <n v="2"/>
    <n v="42"/>
    <n v="55.800000000000004"/>
    <n v="18.600000000000001"/>
    <n v="2018"/>
    <n v="2019"/>
    <x v="1"/>
    <m/>
    <m/>
  </r>
  <r>
    <n v="382"/>
    <d v="2017-09-30T00:00:00"/>
    <s v="Domaine"/>
    <s v="Cuilleron"/>
    <s v="Madinière"/>
    <x v="0"/>
    <x v="12"/>
    <x v="2"/>
    <s v="Côte Rôtie"/>
    <s v="Nord"/>
    <s v="Syrah"/>
    <n v="38.9"/>
    <n v="38.9"/>
    <n v="3"/>
    <n v="2"/>
    <n v="21"/>
    <n v="116.69999999999999"/>
    <n v="77.8"/>
    <n v="2019"/>
    <n v="2020"/>
    <x v="4"/>
    <m/>
    <m/>
  </r>
  <r>
    <n v="383"/>
    <d v="2017-10-27T00:00:00"/>
    <s v="Tony Garnier"/>
    <s v="Grand"/>
    <s v="Savagnin"/>
    <x v="2"/>
    <x v="10"/>
    <x v="1"/>
    <s v="Côtes du Jura"/>
    <s v=" "/>
    <s v="Savagnin"/>
    <n v="16.2"/>
    <n v="16.2"/>
    <n v="3"/>
    <n v="3"/>
    <n v="24"/>
    <n v="48.599999999999994"/>
    <n v="48.599999999999994"/>
    <n v="2019"/>
    <n v="2021"/>
    <x v="4"/>
    <m/>
    <m/>
  </r>
  <r>
    <n v="384"/>
    <d v="2017-10-27T00:00:00"/>
    <s v="Tony Garnier"/>
    <s v="Grand"/>
    <s v="Vin de Paille"/>
    <x v="3"/>
    <x v="7"/>
    <x v="1"/>
    <s v="Côtes du Jura"/>
    <s v=" "/>
    <s v="Savagnin"/>
    <n v="23.9"/>
    <n v="23.9"/>
    <n v="2"/>
    <n v="2"/>
    <n v="53"/>
    <n v="47.8"/>
    <n v="47.8"/>
    <n v="2099"/>
    <n v="0"/>
    <x v="7"/>
    <m/>
    <m/>
  </r>
  <r>
    <n v="385"/>
    <d v="2017-10-27T00:00:00"/>
    <s v="Tony Garnier"/>
    <s v="Grand"/>
    <s v="Vin Jaune"/>
    <x v="5"/>
    <x v="4"/>
    <x v="1"/>
    <s v="Côtes du Jura"/>
    <s v=" "/>
    <s v="Savagnin"/>
    <n v="32"/>
    <n v="32"/>
    <n v="2"/>
    <n v="2"/>
    <n v="23"/>
    <n v="64"/>
    <n v="64"/>
    <n v="2099"/>
    <m/>
    <x v="7"/>
    <m/>
    <m/>
  </r>
  <r>
    <n v="394"/>
    <d v="2018-01-15T00:00:00"/>
    <s v="Cadeau"/>
    <s v="Vignerons Ardéchois"/>
    <s v="Viognier"/>
    <x v="2"/>
    <x v="12"/>
    <x v="2"/>
    <s v="IGP Ardèche"/>
    <s v=" "/>
    <s v="Viognier"/>
    <n v="0"/>
    <n v="12.6"/>
    <n v="1"/>
    <n v="0"/>
    <n v="11"/>
    <n v="0"/>
    <n v="0"/>
    <n v="2018"/>
    <n v="2020"/>
    <x v="1"/>
    <m/>
    <m/>
  </r>
  <r>
    <n v="299"/>
    <d v="2016-06-01T00:00:00"/>
    <s v="Cave de Papa"/>
    <s v="Domaine Gauby"/>
    <s v="Vieilles Vignes"/>
    <x v="2"/>
    <x v="11"/>
    <x v="6"/>
    <s v="IGP Côtes Catalanes"/>
    <s v=" "/>
    <s v="Maccabeu, Grenache Blanc, Chardonnay, Grenache Gri"/>
    <n v="30"/>
    <n v="30"/>
    <n v="1"/>
    <n v="0"/>
    <n v="52"/>
    <n v="30"/>
    <n v="0"/>
    <n v="2018"/>
    <n v="2020"/>
    <x v="1"/>
    <m/>
    <s v="Très intense, grillé, à la fois caramélisé et floral, onctueux et frais. Légèrement salin, avec un côté crayeux au coeur d'une finale interminable, ce sera un grand vin de gastronomie"/>
  </r>
  <r>
    <n v="365"/>
    <d v="2017-06-01T00:00:00"/>
    <s v="Cave de Papa"/>
    <s v="Domaine Gauby"/>
    <s v="Calcinaires"/>
    <x v="2"/>
    <x v="12"/>
    <x v="6"/>
    <s v="IGP Côtes Catalanes"/>
    <s v=" "/>
    <s v="Chardonnay, Maccabeu, Muscat, Vermentino"/>
    <n v="16"/>
    <n v="16"/>
    <n v="1"/>
    <n v="0"/>
    <n v="52"/>
    <n v="16"/>
    <n v="0"/>
    <n v="2018"/>
    <n v="0"/>
    <x v="2"/>
    <m/>
    <s v="Son assemblage comme son style diffèrent du millésime précédent, vers plus de richesse, une minéralité plus galet et moins silex. Solaire, onctueux mais fluide et digeste"/>
  </r>
  <r>
    <n v="386"/>
    <d v="2017-10-27T00:00:00"/>
    <s v="Tony Garnier"/>
    <s v="Haut-Montlong"/>
    <s v="Font Romaine"/>
    <x v="3"/>
    <x v="8"/>
    <x v="13"/>
    <s v="Monbazillac"/>
    <s v="Bergeracois et Duras"/>
    <s v="Semillon"/>
    <n v="16"/>
    <n v="16"/>
    <n v="2"/>
    <n v="2"/>
    <n v="53"/>
    <n v="32"/>
    <n v="32"/>
    <n v="2099"/>
    <n v="0"/>
    <x v="7"/>
    <m/>
    <m/>
  </r>
  <r>
    <n v="4"/>
    <d v="2001-06-01T00:00:00"/>
    <s v="Cave de Papa"/>
    <s v="Domaine des molieres"/>
    <s v="Jasnieres"/>
    <x v="2"/>
    <x v="19"/>
    <x v="4"/>
    <s v="Jasnières"/>
    <s v="Anjou"/>
    <s v="Chenin"/>
    <n v="6"/>
    <n v="6"/>
    <n v="1"/>
    <n v="0"/>
    <n v="13"/>
    <n v="6"/>
    <n v="0"/>
    <n v="2019"/>
    <n v="0"/>
    <x v="1"/>
    <m/>
    <m/>
  </r>
  <r>
    <n v="387"/>
    <d v="2017-10-27T00:00:00"/>
    <s v="Tony Garnier"/>
    <s v="Haut-Montlong"/>
    <s v="Les vents d'anges"/>
    <x v="0"/>
    <x v="11"/>
    <x v="13"/>
    <s v="Côtes de Bergerac"/>
    <s v="Bergeracois et Duras"/>
    <s v="Merlot"/>
    <n v="13"/>
    <n v="13"/>
    <n v="4"/>
    <n v="4"/>
    <n v="43"/>
    <n v="52"/>
    <n v="52"/>
    <n v="2019"/>
    <n v="2023"/>
    <x v="9"/>
    <m/>
    <m/>
  </r>
  <r>
    <n v="388"/>
    <d v="2017-11-01T00:00:00"/>
    <s v="Domaine"/>
    <s v="Stéphane Ogier"/>
    <s v="Le Passage"/>
    <x v="0"/>
    <x v="12"/>
    <x v="2"/>
    <s v="Saint-Joseph"/>
    <s v="Nord"/>
    <s v="Syrah"/>
    <n v="20"/>
    <n v="20"/>
    <n v="3"/>
    <n v="3"/>
    <n v="11"/>
    <n v="60"/>
    <n v="60"/>
    <n v="2020"/>
    <n v="2025"/>
    <x v="6"/>
    <m/>
    <m/>
  </r>
  <r>
    <n v="389"/>
    <d v="2017-11-01T00:00:00"/>
    <s v="Domaine"/>
    <s v="Stéphane Ogier"/>
    <s v="Le temps est venu"/>
    <x v="0"/>
    <x v="12"/>
    <x v="2"/>
    <s v="Côtes du Rhône"/>
    <s v=" "/>
    <s v="90% grenache, 10% Syrah et Mourve?dre"/>
    <n v="10"/>
    <n v="10"/>
    <n v="6"/>
    <n v="5"/>
    <n v="11"/>
    <n v="60"/>
    <n v="50"/>
    <n v="2019"/>
    <n v="2020"/>
    <x v="4"/>
    <m/>
    <m/>
  </r>
  <r>
    <n v="390"/>
    <d v="2017-11-01T00:00:00"/>
    <s v="Domaine"/>
    <s v="Stéphane Ogier"/>
    <s v="La Rosine"/>
    <x v="0"/>
    <x v="12"/>
    <x v="2"/>
    <s v="Vin de Pays des Collines Rhodaniennes"/>
    <s v=" "/>
    <s v="Syrah"/>
    <n v="16"/>
    <n v="16"/>
    <n v="3"/>
    <n v="3"/>
    <n v="11"/>
    <n v="48"/>
    <n v="48"/>
    <n v="2020"/>
    <n v="2025"/>
    <x v="6"/>
    <m/>
    <m/>
  </r>
  <r>
    <n v="479"/>
    <d v="2019-02-23T00:00:00"/>
    <s v="Vente aux enchères"/>
    <s v="Les Baux de Provence"/>
    <s v="Domaine Terres Blanches"/>
    <x v="0"/>
    <x v="0"/>
    <x v="8"/>
    <s v="Les Baux de Provence"/>
    <m/>
    <s v="55% Syrah, 30% Grenache, 8% Mourvèdre, 7% Cabernet Sauvignon"/>
    <n v="5"/>
    <n v="10"/>
    <n v="1"/>
    <n v="0"/>
    <n v="43"/>
    <n v="5"/>
    <n v="0"/>
    <n v="2013"/>
    <m/>
    <x v="16"/>
    <m/>
    <m/>
  </r>
  <r>
    <n v="391"/>
    <d v="2017-12-05T00:00:00"/>
    <s v="Domaine"/>
    <s v="Philippe Gavignet"/>
    <s v="Clos des dames Huguettes"/>
    <x v="0"/>
    <x v="12"/>
    <x v="3"/>
    <s v="Hautes-Côtes-de-Nuits"/>
    <s v="Côte de Nuits"/>
    <s v="Pinot Noir"/>
    <n v="11"/>
    <n v="11"/>
    <n v="6"/>
    <n v="6"/>
    <n v="22"/>
    <n v="66"/>
    <n v="66"/>
    <n v="2020"/>
    <n v="2025"/>
    <x v="6"/>
    <m/>
    <m/>
  </r>
  <r>
    <n v="176"/>
    <d v="2013-06-01T00:00:00"/>
    <s v="Cave de Papa"/>
    <s v="Domaine Maby"/>
    <s v="Lirac"/>
    <x v="0"/>
    <x v="8"/>
    <x v="2"/>
    <s v="Lirac"/>
    <s v="Sud"/>
    <s v="Grenache Noir"/>
    <n v="7"/>
    <n v="7"/>
    <n v="1"/>
    <n v="0"/>
    <n v="51"/>
    <n v="7"/>
    <n v="0"/>
    <n v="2017"/>
    <n v="0"/>
    <x v="3"/>
    <m/>
    <m/>
  </r>
  <r>
    <n v="392"/>
    <d v="2017-12-26T00:00:00"/>
    <s v="Cadeau Enfants"/>
    <s v="Château du Rouet"/>
    <s v="Severac"/>
    <x v="0"/>
    <x v="17"/>
    <x v="6"/>
    <s v="Vin de Pays de l'Hérault"/>
    <s v=" "/>
    <s v="100% Alicante"/>
    <n v="15"/>
    <n v="15"/>
    <n v="1"/>
    <n v="1"/>
    <n v="33"/>
    <n v="15"/>
    <n v="15"/>
    <n v="2019"/>
    <n v="0"/>
    <x v="1"/>
    <m/>
    <m/>
  </r>
  <r>
    <n v="275"/>
    <d v="2016-02-27T00:00:00"/>
    <s v="Meximieux"/>
    <s v="Domaine Morizet"/>
    <s v="Vieilles vignes"/>
    <x v="2"/>
    <x v="8"/>
    <x v="3"/>
    <s v="Mâcon"/>
    <s v="Mâconnais"/>
    <s v="Chardonnay"/>
    <n v="6.4"/>
    <n v="6.4"/>
    <n v="6"/>
    <n v="0"/>
    <m/>
    <n v="38.400000000000006"/>
    <n v="0"/>
    <n v="2016"/>
    <n v="2017"/>
    <x v="3"/>
    <m/>
    <m/>
  </r>
  <r>
    <n v="396"/>
    <d v="2018-03-12T00:00:00"/>
    <s v="Rouhier"/>
    <s v="Louis Latour"/>
    <s v="Grand Ardèche"/>
    <x v="2"/>
    <x v="12"/>
    <x v="2"/>
    <s v="Vin de Pays de l'Ardèche"/>
    <s v=" "/>
    <s v="Chardonnay"/>
    <n v="9"/>
    <n v="9"/>
    <n v="12"/>
    <n v="7"/>
    <n v="32"/>
    <n v="108"/>
    <n v="63"/>
    <n v="2018"/>
    <n v="2020"/>
    <x v="1"/>
    <m/>
    <m/>
  </r>
  <r>
    <n v="404"/>
    <d v="2018-05-05T00:00:00"/>
    <s v="Magasin"/>
    <s v="Domaine Badoz"/>
    <s v="Vin jaune"/>
    <x v="5"/>
    <x v="8"/>
    <x v="1"/>
    <s v="Côtes du Jura"/>
    <m/>
    <s v="Savagnin"/>
    <n v="26"/>
    <n v="26"/>
    <n v="3"/>
    <n v="1"/>
    <n v="23"/>
    <n v="78"/>
    <n v="26"/>
    <n v="2018"/>
    <n v="2023"/>
    <x v="9"/>
    <m/>
    <m/>
  </r>
  <r>
    <n v="284"/>
    <d v="2016-04-09T00:00:00"/>
    <s v="Domaine"/>
    <s v="Philippe Milan"/>
    <s v="Le Goty"/>
    <x v="2"/>
    <x v="11"/>
    <x v="3"/>
    <s v="Maranges"/>
    <s v="Côte de Beaune"/>
    <s v="Chardonnay"/>
    <n v="11"/>
    <n v="11"/>
    <n v="3"/>
    <n v="0"/>
    <n v="43"/>
    <n v="33"/>
    <n v="0"/>
    <n v="2017"/>
    <n v="2019"/>
    <x v="2"/>
    <m/>
    <m/>
  </r>
  <r>
    <n v="405"/>
    <d v="2018-05-05T00:00:00"/>
    <s v="Magasin"/>
    <s v="Domaine Badoz"/>
    <s v="Château-Chalon - Vin Jaune"/>
    <x v="5"/>
    <x v="7"/>
    <x v="1"/>
    <s v="Château-Chalon"/>
    <m/>
    <s v="Savagnin"/>
    <n v="32"/>
    <n v="32"/>
    <n v="1"/>
    <n v="1"/>
    <n v="23"/>
    <n v="32"/>
    <n v="32"/>
    <n v="2019"/>
    <n v="2021"/>
    <x v="4"/>
    <m/>
    <m/>
  </r>
  <r>
    <n v="406"/>
    <d v="2018-05-05T00:00:00"/>
    <s v="Magasin"/>
    <s v="Domaine Badoz"/>
    <s v="Vin de paille"/>
    <x v="3"/>
    <x v="10"/>
    <x v="1"/>
    <s v="Côtes du Jura"/>
    <m/>
    <s v="Savagnin"/>
    <n v="26"/>
    <n v="26"/>
    <n v="1"/>
    <n v="1"/>
    <n v="53"/>
    <n v="26"/>
    <n v="26"/>
    <n v="2023"/>
    <n v="2033"/>
    <x v="8"/>
    <m/>
    <m/>
  </r>
  <r>
    <n v="14"/>
    <d v="2007-03-02T00:00:00"/>
    <s v="Vinomedia"/>
    <s v="Semper"/>
    <s v="Maury Viatge"/>
    <x v="0"/>
    <x v="16"/>
    <x v="6"/>
    <s v="Maury"/>
    <s v=" "/>
    <s v="Grenache Noir"/>
    <n v="10.199999999999999"/>
    <n v="10.199999999999999"/>
    <n v="2"/>
    <n v="0"/>
    <m/>
    <n v="20.399999999999999"/>
    <n v="0"/>
    <n v="0"/>
    <n v="0"/>
    <x v="0"/>
    <m/>
    <m/>
  </r>
  <r>
    <n v="407"/>
    <d v="2018-05-05T00:00:00"/>
    <s v="Cadeau Magasin"/>
    <s v="Domaine Badoz"/>
    <s v="Le saut de la Brême"/>
    <x v="1"/>
    <x v="17"/>
    <x v="1"/>
    <s v="Côtes du Jura"/>
    <m/>
    <s v="Poulsard, Pinot noir"/>
    <n v="0"/>
    <n v="8.6"/>
    <n v="1"/>
    <n v="1"/>
    <n v="22"/>
    <n v="0"/>
    <n v="8.6"/>
    <n v="2018"/>
    <m/>
    <x v="2"/>
    <m/>
    <m/>
  </r>
  <r>
    <n v="223"/>
    <d v="2014-10-11T00:00:00"/>
    <s v="Vinomedia"/>
    <s v="Semper"/>
    <s v="Maury Viatge"/>
    <x v="0"/>
    <x v="9"/>
    <x v="6"/>
    <s v="Maury"/>
    <s v=" "/>
    <s v="Grenache Noir"/>
    <n v="12.1"/>
    <n v="12.1"/>
    <n v="3"/>
    <n v="0"/>
    <m/>
    <n v="36.299999999999997"/>
    <n v="0"/>
    <n v="0"/>
    <n v="0"/>
    <x v="0"/>
    <m/>
    <m/>
  </r>
  <r>
    <n v="408"/>
    <d v="2018-05-05T00:00:00"/>
    <s v="Domaine"/>
    <s v="Jacques Puffeney"/>
    <s v="Arbois - Cuvée Sacha - Savagnin"/>
    <x v="2"/>
    <x v="17"/>
    <x v="1"/>
    <s v="Arbois"/>
    <m/>
    <s v="Chardonnay, Savagnin, Poulsard"/>
    <n v="14"/>
    <n v="14"/>
    <n v="2"/>
    <n v="1"/>
    <n v="24"/>
    <n v="28"/>
    <n v="14"/>
    <n v="2019"/>
    <m/>
    <x v="1"/>
    <m/>
    <m/>
  </r>
  <r>
    <n v="409"/>
    <d v="2018-05-05T00:00:00"/>
    <s v="Domaine"/>
    <s v="Jacques Puffeney"/>
    <s v="Vin jaune"/>
    <x v="5"/>
    <x v="8"/>
    <x v="1"/>
    <s v="Arbois"/>
    <m/>
    <s v="Savagnin"/>
    <n v="40"/>
    <n v="40"/>
    <n v="2"/>
    <n v="2"/>
    <n v="23"/>
    <n v="80"/>
    <n v="80"/>
    <n v="2020"/>
    <n v="2021"/>
    <x v="9"/>
    <m/>
    <s v="Le pape du Jura ! Bouteilles qui valent cher à la revente !"/>
  </r>
  <r>
    <n v="410"/>
    <d v="2018-05-08T00:00:00"/>
    <s v="Domaine"/>
    <s v="Des Remizières"/>
    <s v="Cuvée Christophe"/>
    <x v="2"/>
    <x v="17"/>
    <x v="2"/>
    <s v="Crozes-Hermitage"/>
    <s v="Nord"/>
    <s v="85% Marsanne, 15% Roussanne"/>
    <n v="14.7"/>
    <n v="14.7"/>
    <n v="6"/>
    <n v="6"/>
    <n v="11"/>
    <n v="88.199999999999989"/>
    <n v="88.199999999999989"/>
    <n v="2019"/>
    <n v="2020"/>
    <x v="4"/>
    <m/>
    <m/>
  </r>
  <r>
    <n v="411"/>
    <d v="2018-05-08T00:00:00"/>
    <s v="Domaine"/>
    <s v="Des Remizières"/>
    <s v="Cuvée Christophe"/>
    <x v="0"/>
    <x v="17"/>
    <x v="2"/>
    <s v="Crozes-Hermitage"/>
    <s v="Nord"/>
    <s v="Syrah"/>
    <n v="15.2"/>
    <n v="15.2"/>
    <n v="6"/>
    <n v="6"/>
    <n v="51"/>
    <n v="91.199999999999989"/>
    <n v="91.199999999999989"/>
    <n v="2020"/>
    <n v="2026"/>
    <x v="6"/>
    <m/>
    <m/>
  </r>
  <r>
    <n v="193"/>
    <d v="2013-12-29T00:00:00"/>
    <s v="Adrien"/>
    <s v="Château Blaignan"/>
    <s v="Medoc"/>
    <x v="0"/>
    <x v="4"/>
    <x v="11"/>
    <s v="Médoc"/>
    <s v=" "/>
    <s v=" "/>
    <n v="6"/>
    <n v="6"/>
    <n v="6"/>
    <n v="0"/>
    <m/>
    <n v="36"/>
    <n v="0"/>
    <n v="0"/>
    <n v="0"/>
    <x v="0"/>
    <m/>
    <m/>
  </r>
  <r>
    <n v="194"/>
    <d v="2013-12-29T00:00:00"/>
    <s v="Adrien"/>
    <s v="Château Blaignan"/>
    <s v="Medoc"/>
    <x v="0"/>
    <x v="9"/>
    <x v="11"/>
    <s v="Médoc"/>
    <s v="Médoc"/>
    <s v="Cabernet sauvignon, Cabernet franc, Merlot, Petit"/>
    <n v="0"/>
    <n v="0"/>
    <n v="1"/>
    <n v="0"/>
    <n v="23"/>
    <n v="0"/>
    <n v="0"/>
    <n v="2017"/>
    <n v="0"/>
    <x v="3"/>
    <m/>
    <m/>
  </r>
  <r>
    <n v="270"/>
    <d v="2015-12-24T00:00:00"/>
    <s v="Jeanne"/>
    <s v="Tour Prignac"/>
    <s v="Medoc"/>
    <x v="0"/>
    <x v="7"/>
    <x v="11"/>
    <s v="Médoc"/>
    <s v="Médoc"/>
    <s v="Cabernet sauvignon, Merlot, Petit verdot"/>
    <n v="0"/>
    <n v="20"/>
    <n v="1"/>
    <n v="0"/>
    <n v="23"/>
    <n v="0"/>
    <n v="0"/>
    <n v="2015"/>
    <n v="2017"/>
    <x v="5"/>
    <m/>
    <s v="Noel Jeanne"/>
  </r>
  <r>
    <n v="412"/>
    <d v="2018-05-08T00:00:00"/>
    <s v="Domaine"/>
    <s v="Des Remizières"/>
    <s v="Vin de pays des colinnes Rhodiennes"/>
    <x v="2"/>
    <x v="14"/>
    <x v="2"/>
    <s v="Vin de Pays des Collines Rhodaniennes"/>
    <s v="Nord"/>
    <s v="Viognier"/>
    <n v="7.9"/>
    <n v="7.9"/>
    <n v="6"/>
    <n v="5"/>
    <n v="11"/>
    <n v="47.400000000000006"/>
    <n v="39.5"/>
    <n v="2019"/>
    <m/>
    <x v="1"/>
    <m/>
    <m/>
  </r>
  <r>
    <n v="427"/>
    <d v="2018-07-19T00:00:00"/>
    <s v="Cadeau - ???"/>
    <s v="Narjou-Normand"/>
    <s v="Clos des Mintaigu"/>
    <x v="0"/>
    <x v="10"/>
    <x v="3"/>
    <s v="Mercurey 1er Cru"/>
    <m/>
    <s v="Pinot Noir"/>
    <n v="0"/>
    <n v="15"/>
    <n v="1"/>
    <n v="0"/>
    <n v="22"/>
    <n v="0"/>
    <n v="0"/>
    <n v="2020"/>
    <n v="2020"/>
    <x v="4"/>
    <m/>
    <m/>
  </r>
  <r>
    <n v="413"/>
    <d v="2018-05-08T00:00:00"/>
    <s v="Domaine"/>
    <s v="Des Remizières"/>
    <s v="Le Merley"/>
    <x v="2"/>
    <x v="14"/>
    <x v="2"/>
    <s v="Vin de Pays de la Drôme"/>
    <s v="Nord"/>
    <s v="Marsanne"/>
    <n v="7"/>
    <n v="7"/>
    <n v="6"/>
    <n v="2"/>
    <n v="22"/>
    <n v="42"/>
    <n v="14"/>
    <n v="2019"/>
    <m/>
    <x v="1"/>
    <m/>
    <m/>
  </r>
  <r>
    <n v="334"/>
    <d v="2016-12-25T00:00:00"/>
    <s v="Cadeau - JF Duperray"/>
    <s v="Château Saint Eulalie"/>
    <s v="Minervois La lavinière"/>
    <x v="0"/>
    <x v="7"/>
    <x v="6"/>
    <s v="Minervois-La Livinière"/>
    <s v=" "/>
    <s v="Syrah, Carignan, Grenache noir"/>
    <n v="0"/>
    <n v="20"/>
    <n v="1"/>
    <n v="0"/>
    <n v="33"/>
    <n v="0"/>
    <n v="0"/>
    <n v="2017"/>
    <n v="2020"/>
    <x v="1"/>
    <m/>
    <m/>
  </r>
  <r>
    <n v="33"/>
    <d v="2009-02-28T00:00:00"/>
    <s v="Eurexpo"/>
    <s v="Haut-Montlong"/>
    <s v="Font Romaine"/>
    <x v="3"/>
    <x v="6"/>
    <x v="13"/>
    <s v="Monbazillac"/>
    <s v="Bergeracois et Duras"/>
    <s v="Semillon"/>
    <n v="14"/>
    <n v="14"/>
    <n v="3"/>
    <n v="0"/>
    <m/>
    <n v="42"/>
    <n v="0"/>
    <n v="0"/>
    <n v="0"/>
    <x v="0"/>
    <m/>
    <m/>
  </r>
  <r>
    <n v="82"/>
    <d v="2010-10-30T00:00:00"/>
    <s v="Tony Garnier"/>
    <s v="Haut-Montlong"/>
    <s v="Font Romaine"/>
    <x v="3"/>
    <x v="6"/>
    <x v="13"/>
    <s v="Monbazillac"/>
    <s v="Bergeracois et Duras"/>
    <s v="Semillon"/>
    <n v="14.5"/>
    <n v="14.5"/>
    <n v="2"/>
    <n v="0"/>
    <m/>
    <n v="29"/>
    <n v="0"/>
    <n v="0"/>
    <n v="0"/>
    <x v="0"/>
    <m/>
    <m/>
  </r>
  <r>
    <n v="416"/>
    <d v="2018-07-17T00:00:00"/>
    <s v="Domaine"/>
    <s v="Cuilleron"/>
    <s v="Syrah - Les vignes d'à côté - Magnum"/>
    <x v="0"/>
    <x v="17"/>
    <x v="2"/>
    <s v="Vin de Pays des Collines Rhodaniennes"/>
    <s v=" "/>
    <s v="Syrah"/>
    <n v="16.2"/>
    <n v="16.2"/>
    <n v="3"/>
    <n v="3"/>
    <m/>
    <n v="48.599999999999994"/>
    <n v="48.599999999999994"/>
    <n v="2018"/>
    <n v="2019"/>
    <x v="1"/>
    <s v="servir entre 12° et 14°, charcuterie, barbecue, brochettes de bœuf à la tapenade verte, brochette de poulet aux pruneaux."/>
    <s v="Vin friand et charmeur. Jolis fruits rouges frais, et des délicates épices donnent une belle expression de la Syrah souple et fraiche."/>
  </r>
  <r>
    <n v="417"/>
    <d v="2018-07-17T00:00:00"/>
    <s v="Domaine"/>
    <s v="Cuilleron"/>
    <s v="Les Potiers"/>
    <x v="2"/>
    <x v="17"/>
    <x v="2"/>
    <s v="Saint-Péray"/>
    <m/>
    <s v="50% marsanne, 50% roussanne"/>
    <n v="15.9"/>
    <n v="15.9"/>
    <n v="3"/>
    <n v="2"/>
    <n v="42"/>
    <n v="47.7"/>
    <n v="31.8"/>
    <n v="2018"/>
    <n v="2019"/>
    <x v="1"/>
    <s v="servir à 12°. Poissons grillés ou au four, fondue japonaise de poissons (saumon, noix de Saint Jacques et moules), dans un bouillon parfumé au gingembre."/>
    <s v="Vin franc et plaisant, un nez ouvert de fruits frais, mirabelle et pêche, d’agrumes, de citrons confits et de pierre à fusil. La bouche est équilibrée, un joli moelleux en milieu de bouche réveillé par une belle tension minérale"/>
  </r>
  <r>
    <n v="418"/>
    <d v="2018-07-17T00:00:00"/>
    <s v="Domaine"/>
    <s v="Cuilleron"/>
    <s v="Viognier - Les vignes d'à côté"/>
    <x v="2"/>
    <x v="17"/>
    <x v="2"/>
    <s v="Vin de Pays des Collines Rhodaniennes"/>
    <m/>
    <s v="Viognier"/>
    <n v="14.3"/>
    <n v="14.3"/>
    <n v="3"/>
    <n v="2"/>
    <n v="42"/>
    <n v="42.900000000000006"/>
    <n v="28.6"/>
    <n v="2018"/>
    <n v="2019"/>
    <x v="1"/>
    <s v="servir à 12°. Apéritif, gambas à la plancha"/>
    <s v="Vin charnu et friand. Nez typique de viognier, fruits jaunes bien mûrs, abricot, nectarine, notes de violettes. La bouche est ronde et gourmande, une puissance acidulée en fin de bouche."/>
  </r>
  <r>
    <n v="419"/>
    <d v="2018-07-17T00:00:00"/>
    <s v="Domaine"/>
    <s v="Cuilleron"/>
    <s v="Marsanne - Les vignes d'à côté - Magnum"/>
    <x v="2"/>
    <x v="12"/>
    <x v="2"/>
    <s v="Vin de Pays des Collines Rhodaniennes"/>
    <m/>
    <s v="Marsanne"/>
    <n v="18"/>
    <n v="18"/>
    <n v="1"/>
    <n v="1"/>
    <n v="42"/>
    <n v="18"/>
    <n v="18"/>
    <n v="2018"/>
    <n v="2019"/>
    <x v="1"/>
    <s v="servir à 12°. Fromages et poissons. Assortiment de fromages de chèvre (Rigotte de Condrieu, Picodon, Saint Maure de Touraine, Banon de Provence… huile d’olive et sel de Guérande)"/>
    <s v="Vin plaisant et aromatique, nez de fruits à chaire blanche, fleurs délicates et zestes d’agrumes. Bouche équilibrée, fraiche et gourmande, final sur des amers épicés."/>
  </r>
  <r>
    <n v="294"/>
    <d v="2016-06-01T00:00:00"/>
    <s v="Cave de Papa"/>
    <s v="Château de Grandchamp"/>
    <s v="Château de Grandchamp"/>
    <x v="0"/>
    <x v="11"/>
    <x v="11"/>
    <s v="Montagne-Saint-Emilion"/>
    <s v="Rive Droite"/>
    <s v="Merlot, Cabernet Franc"/>
    <n v="9.4"/>
    <n v="9.4"/>
    <n v="1"/>
    <n v="0"/>
    <m/>
    <n v="9.4"/>
    <n v="0"/>
    <n v="2020"/>
    <n v="0"/>
    <x v="4"/>
    <m/>
    <s v="A boire sur un confit de canard, un cassoulet"/>
  </r>
  <r>
    <n v="140"/>
    <d v="2012-10-18T00:00:00"/>
    <s v="Domaine"/>
    <s v="Paul Garaudet"/>
    <s v="Champs Fulliot"/>
    <x v="2"/>
    <x v="4"/>
    <x v="3"/>
    <s v="Monthélie"/>
    <s v="Côte de Beaune"/>
    <s v=" "/>
    <n v="16.5"/>
    <n v="16.5"/>
    <n v="2"/>
    <n v="0"/>
    <m/>
    <n v="33"/>
    <n v="0"/>
    <n v="0"/>
    <n v="0"/>
    <x v="0"/>
    <m/>
    <s v="Au Clos Vougeot !"/>
  </r>
  <r>
    <n v="141"/>
    <d v="2012-10-18T00:00:00"/>
    <s v="Domaine"/>
    <s v="Paul Garaudet"/>
    <s v="Premier Cru"/>
    <x v="0"/>
    <x v="1"/>
    <x v="3"/>
    <s v="Monthélie"/>
    <s v="Côte de Beaune"/>
    <s v=" "/>
    <n v="18"/>
    <n v="18"/>
    <n v="2"/>
    <n v="0"/>
    <m/>
    <n v="36"/>
    <n v="0"/>
    <n v="0"/>
    <n v="0"/>
    <x v="0"/>
    <m/>
    <s v="Viticulteur apres la formation Lead"/>
  </r>
  <r>
    <n v="142"/>
    <d v="2012-10-18T00:00:00"/>
    <s v="Domaine"/>
    <s v="Paul Garaudet"/>
    <s v="Premier Cru Les Duresses"/>
    <x v="0"/>
    <x v="2"/>
    <x v="3"/>
    <s v="Monthélie"/>
    <s v="Côte de Beaune"/>
    <s v=" "/>
    <n v="15"/>
    <n v="15"/>
    <n v="2"/>
    <n v="0"/>
    <m/>
    <n v="30"/>
    <n v="0"/>
    <n v="0"/>
    <n v="0"/>
    <x v="0"/>
    <m/>
    <m/>
  </r>
  <r>
    <n v="420"/>
    <d v="2018-07-17T00:00:00"/>
    <s v="Domaine"/>
    <s v="Cuilleron"/>
    <s v="Roussanne - Les vignes d'à côté - Magnum"/>
    <x v="2"/>
    <x v="12"/>
    <x v="2"/>
    <s v="Vin de Pays des Collines Rhodaniennes"/>
    <s v=" "/>
    <s v="Roussanne"/>
    <n v="20.2"/>
    <n v="20.2"/>
    <n v="1"/>
    <n v="1"/>
    <n v="42"/>
    <n v="20.2"/>
    <n v="20.2"/>
    <n v="2018"/>
    <n v="2019"/>
    <x v="1"/>
    <s v="servir à 12°. Coquillages, moules au vin blanc et au citron."/>
    <s v="Vin fin et aromatique. Nez de fruits charnus et gourmands, de fleurs blanches suaves et d’agrumes. La bouche est fraiche et plaisante, belle longueur sur des arômes de fruits"/>
  </r>
  <r>
    <n v="421"/>
    <d v="2018-07-17T00:00:00"/>
    <s v="Domaine"/>
    <s v="Cuilleron"/>
    <s v="Condrieu - La petite Côte"/>
    <x v="2"/>
    <x v="17"/>
    <x v="2"/>
    <s v="Condrieu"/>
    <m/>
    <s v="Viognier"/>
    <n v="29.9"/>
    <n v="29.9"/>
    <n v="1"/>
    <n v="1"/>
    <n v="12"/>
    <n v="29.9"/>
    <n v="29.9"/>
    <n v="2019"/>
    <m/>
    <x v="1"/>
    <s v="poissons délicats, carpaccio de saumon et de daurade marinés"/>
    <s v="Vin expressif et séduisant. Le nez évoque un panier de fruits dorés par le soleil, abricot, coing, pêche et agrumes. Quelques notes suaves de fleurs (lilas, rose et violette) et de miel complexifient l’ensemble encore plus charmeur. La bouche est gourmande et fraiche, une belle puissance épicée et une amertume désaltérante allonge la finale en nous reflétant l’image de ce millésime."/>
  </r>
  <r>
    <n v="169"/>
    <d v="2013-04-24T00:00:00"/>
    <s v="Domaine"/>
    <s v="Taille aux Loups"/>
    <s v="Rémus"/>
    <x v="2"/>
    <x v="8"/>
    <x v="4"/>
    <s v="Montlouis-sur-Loire"/>
    <s v="Touraine"/>
    <s v="Chenin"/>
    <n v="12.5"/>
    <n v="12.5"/>
    <n v="4"/>
    <n v="0"/>
    <m/>
    <n v="50"/>
    <n v="0"/>
    <n v="2015"/>
    <n v="2020"/>
    <x v="2"/>
    <m/>
    <m/>
  </r>
  <r>
    <n v="272"/>
    <d v="2015-12-24T00:00:00"/>
    <s v="JF Duperray"/>
    <s v="La taille aux loup"/>
    <s v="Clos de Mosny"/>
    <x v="2"/>
    <x v="10"/>
    <x v="4"/>
    <s v="Montlouis-sur-Loire"/>
    <s v="Touraine"/>
    <s v="Chenin"/>
    <n v="0"/>
    <n v="0"/>
    <n v="1"/>
    <n v="0"/>
    <n v="13"/>
    <n v="0"/>
    <n v="0"/>
    <n v="2018"/>
    <n v="0"/>
    <x v="2"/>
    <m/>
    <s v="Noel Papa"/>
  </r>
  <r>
    <n v="300"/>
    <d v="2016-06-01T00:00:00"/>
    <s v="Cave de Papa"/>
    <s v="Le rocher des violettes"/>
    <s v="La Négrette"/>
    <x v="2"/>
    <x v="11"/>
    <x v="4"/>
    <s v="Montlouis-sur-Loire"/>
    <s v="Touraine"/>
    <s v="Chenin"/>
    <n v="18"/>
    <n v="18"/>
    <n v="1"/>
    <n v="0"/>
    <n v="13"/>
    <n v="18"/>
    <n v="0"/>
    <n v="2017"/>
    <n v="2025"/>
    <x v="1"/>
    <m/>
    <s v="Accompagnera à merveille des volailles à la crème et des poissons en sauce, mais aussi des fromages de chèvre…"/>
  </r>
  <r>
    <n v="422"/>
    <d v="2018-07-17T00:00:00"/>
    <s v="Domaine"/>
    <s v="Grangier"/>
    <s v="Cler de lune"/>
    <x v="2"/>
    <x v="14"/>
    <x v="2"/>
    <s v="Saint-Joseph"/>
    <s v="Nord"/>
    <s v="Roussanne"/>
    <n v="13"/>
    <n v="13"/>
    <n v="6"/>
    <n v="3"/>
    <n v="22"/>
    <n v="78"/>
    <n v="39"/>
    <n v="2019"/>
    <m/>
    <x v="1"/>
    <m/>
    <m/>
  </r>
  <r>
    <n v="423"/>
    <d v="2018-07-17T00:00:00"/>
    <s v="Domaine"/>
    <s v="Grangier"/>
    <s v="Les Terrasses"/>
    <x v="2"/>
    <x v="14"/>
    <x v="2"/>
    <s v="Condrieu"/>
    <s v="Nord"/>
    <s v="Viognier"/>
    <n v="23"/>
    <n v="23"/>
    <n v="3"/>
    <n v="1"/>
    <n v="12"/>
    <n v="69"/>
    <n v="23"/>
    <n v="2020"/>
    <m/>
    <x v="4"/>
    <m/>
    <m/>
  </r>
  <r>
    <n v="424"/>
    <d v="2018-07-17T00:00:00"/>
    <s v="Domaine"/>
    <s v="Grangier"/>
    <s v="Les Terrasses"/>
    <x v="2"/>
    <x v="14"/>
    <x v="2"/>
    <s v="Condrieu"/>
    <s v="Nord"/>
    <s v="Viognier"/>
    <n v="0"/>
    <n v="23"/>
    <n v="1"/>
    <n v="1"/>
    <n v="12"/>
    <n v="0"/>
    <n v="23"/>
    <n v="2020"/>
    <m/>
    <x v="4"/>
    <m/>
    <s v="Cadeau pour l'achat, à boire avec Manu et Joel"/>
  </r>
  <r>
    <n v="425"/>
    <d v="2018-07-17T00:00:00"/>
    <s v="Domaine"/>
    <s v="Des Remizières"/>
    <s v="Cuvée Emilie"/>
    <x v="0"/>
    <x v="12"/>
    <x v="2"/>
    <s v="Hermitage"/>
    <s v="Nord"/>
    <s v="Syrah"/>
    <n v="8.5"/>
    <n v="38.5"/>
    <n v="1"/>
    <n v="1"/>
    <n v="41"/>
    <n v="8.5"/>
    <n v="38.5"/>
    <n v="2020"/>
    <n v="2025"/>
    <x v="6"/>
    <m/>
    <s v="Cadeau Jérémie pour la semaine chez nous"/>
  </r>
  <r>
    <n v="503"/>
    <d v="2019-07-15T00:00:00"/>
    <s v="Cadeau"/>
    <s v="la cave d'Augustin Florent"/>
    <s v="Riesling"/>
    <x v="2"/>
    <x v="14"/>
    <x v="12"/>
    <s v="Riesling"/>
    <m/>
    <s v="Riesling"/>
    <n v="0"/>
    <n v="5"/>
    <n v="1"/>
    <n v="0"/>
    <n v="43"/>
    <n v="0"/>
    <n v="0"/>
    <n v="2019"/>
    <m/>
    <x v="1"/>
    <m/>
    <m/>
  </r>
  <r>
    <n v="436"/>
    <d v="2018-09-13T00:00:00"/>
    <s v="La ruche qui dit oui"/>
    <s v="Domaine des Montillets"/>
    <s v="Morgon - Côte du Py"/>
    <x v="0"/>
    <x v="17"/>
    <x v="9"/>
    <s v="Morgon"/>
    <m/>
    <s v="Gamay"/>
    <n v="9.1"/>
    <n v="9.1"/>
    <n v="1"/>
    <n v="0"/>
    <m/>
    <n v="9.1"/>
    <n v="0"/>
    <n v="2019"/>
    <m/>
    <x v="1"/>
    <s v="Appréciez-le chambré (18°C), ouvert une heure avant le service en accord avec un plat construit, une venaison, ou un fromage. Avec l’âge, notre Morgon « pinote » comme un Bourgogne."/>
    <s v="Robe pourpre à grenat profond qui tuile avec l’âge. Un nez sage équilibré par son boisé et son fruité (baies sauvages, griottes, Kirsché, sous bois, girollé, terreau lorsqu’il vieillit) laisse ressentir son harmonie pleine et franche en bouche annonciatrice de son aptitude à la garde."/>
  </r>
  <r>
    <n v="426"/>
    <d v="2018-07-17T00:00:00"/>
    <s v="Domaine"/>
    <s v="Des Remizières"/>
    <s v="Cuvée Emilie"/>
    <x v="2"/>
    <x v="17"/>
    <x v="2"/>
    <s v="Hermitage"/>
    <s v="Nord"/>
    <s v="Marsanne"/>
    <n v="4.3"/>
    <n v="34.299999999999997"/>
    <n v="1"/>
    <n v="1"/>
    <n v="11"/>
    <n v="4.3"/>
    <n v="34.299999999999997"/>
    <n v="2019"/>
    <n v="2021"/>
    <x v="4"/>
    <m/>
    <s v="Cadeau Jérémie pour la semaine chez nous"/>
  </r>
  <r>
    <n v="35"/>
    <d v="2009-03-07T00:00:00"/>
    <s v="Vinomedia"/>
    <s v="Château de Chenas"/>
    <s v="Moulin à vent"/>
    <x v="0"/>
    <x v="3"/>
    <x v="9"/>
    <s v="Moulin-à-Vent"/>
    <s v=" "/>
    <s v="Gamay"/>
    <n v="7.2"/>
    <n v="7.2"/>
    <n v="3"/>
    <n v="0"/>
    <m/>
    <n v="21.6"/>
    <n v="0"/>
    <n v="0"/>
    <n v="0"/>
    <x v="0"/>
    <m/>
    <m/>
  </r>
  <r>
    <n v="428"/>
    <d v="2018-08-08T00:00:00"/>
    <s v="Domaine"/>
    <s v="Mann"/>
    <s v="Riesling Vieilles vignes"/>
    <x v="2"/>
    <x v="17"/>
    <x v="12"/>
    <s v="Riesling"/>
    <m/>
    <s v="Riesling"/>
    <n v="13.5"/>
    <n v="13.5"/>
    <n v="6"/>
    <n v="6"/>
    <n v="34"/>
    <n v="81"/>
    <n v="81"/>
    <n v="2019"/>
    <n v="2020"/>
    <x v="4"/>
    <m/>
    <m/>
  </r>
  <r>
    <n v="359"/>
    <d v="2017-06-01T00:00:00"/>
    <s v="Cave de Papa"/>
    <s v="Domaine Maurice gay"/>
    <s v="Vieilles Vignes"/>
    <x v="0"/>
    <x v="12"/>
    <x v="9"/>
    <s v="Moulin-à-Vent"/>
    <s v=" "/>
    <s v="Gamay"/>
    <n v="12"/>
    <n v="12"/>
    <n v="2"/>
    <n v="0"/>
    <n v="32"/>
    <n v="24"/>
    <n v="0"/>
    <n v="2018"/>
    <n v="2020"/>
    <x v="1"/>
    <m/>
    <m/>
  </r>
  <r>
    <n v="120"/>
    <d v="2012-06-01T00:00:00"/>
    <s v="Cave de Papa"/>
    <s v="Château Maucaillou"/>
    <s v="Moulis"/>
    <x v="0"/>
    <x v="7"/>
    <x v="11"/>
    <s v="Moulis"/>
    <s v="Médoc"/>
    <s v="Merlot, Cabernet sauvignon, Malbec, Cabernet franc"/>
    <n v="18.5"/>
    <n v="18.5"/>
    <n v="1"/>
    <n v="0"/>
    <n v="23"/>
    <n v="18.5"/>
    <n v="0"/>
    <n v="2014"/>
    <n v="2018"/>
    <x v="5"/>
    <m/>
    <m/>
  </r>
  <r>
    <n v="121"/>
    <d v="2012-06-01T00:00:00"/>
    <s v="Cave de Papa"/>
    <s v="Bodega Vina Magana"/>
    <s v="Baron de Magana"/>
    <x v="0"/>
    <x v="7"/>
    <x v="7"/>
    <s v="Espagne"/>
    <s v="Espagne"/>
    <s v="35% Merlot, 35% Cabernet Sauvignon, 30% Tempranill"/>
    <n v="10.9"/>
    <n v="10.9"/>
    <n v="1"/>
    <n v="0"/>
    <n v="42"/>
    <n v="10.9"/>
    <n v="0"/>
    <n v="2018"/>
    <n v="0"/>
    <x v="2"/>
    <m/>
    <m/>
  </r>
  <r>
    <n v="285"/>
    <d v="2016-04-09T00:00:00"/>
    <s v="Domaine"/>
    <s v="Philippe Gavignet"/>
    <s v="Les Argillats"/>
    <x v="2"/>
    <x v="11"/>
    <x v="3"/>
    <s v="Nuits-Saint-Georges"/>
    <s v="Côte de Nuits"/>
    <s v="Chardonnay"/>
    <n v="25"/>
    <n v="25"/>
    <n v="1"/>
    <n v="0"/>
    <n v="43"/>
    <n v="25"/>
    <n v="0"/>
    <n v="2019"/>
    <n v="2024"/>
    <x v="11"/>
    <m/>
    <m/>
  </r>
  <r>
    <n v="429"/>
    <d v="2018-08-08T00:00:00"/>
    <s v="Domaine"/>
    <s v="Mann"/>
    <s v="Pinot Noir Chemin du soleil"/>
    <x v="0"/>
    <x v="17"/>
    <x v="12"/>
    <s v="Pinot Noir"/>
    <m/>
    <s v="Pinot Noir"/>
    <n v="20.2"/>
    <n v="20.2"/>
    <n v="6"/>
    <n v="6"/>
    <n v="32"/>
    <n v="121.19999999999999"/>
    <n v="121.19999999999999"/>
    <n v="2019"/>
    <n v="2020"/>
    <x v="4"/>
    <m/>
    <m/>
  </r>
  <r>
    <n v="430"/>
    <d v="2018-08-08T00:00:00"/>
    <s v="Domaine"/>
    <s v="Mann"/>
    <s v="Riesling - Pfersigberg"/>
    <x v="2"/>
    <x v="11"/>
    <x v="12"/>
    <s v="Riesling - Grand Cru"/>
    <m/>
    <s v="Riesling"/>
    <n v="28.5"/>
    <n v="28.5"/>
    <n v="2"/>
    <n v="2"/>
    <n v="43"/>
    <n v="57"/>
    <n v="57"/>
    <n v="2020"/>
    <m/>
    <x v="4"/>
    <m/>
    <m/>
  </r>
  <r>
    <n v="431"/>
    <d v="2018-08-08T00:00:00"/>
    <s v="Domaine"/>
    <s v="Mann"/>
    <s v="Pinot Gris - Eichberg"/>
    <x v="2"/>
    <x v="10"/>
    <x v="12"/>
    <s v="Pinot Gris - Grand Cru"/>
    <m/>
    <s v="Pinot Gris"/>
    <n v="23"/>
    <n v="23"/>
    <n v="2"/>
    <n v="1"/>
    <n v="43"/>
    <n v="46"/>
    <n v="23"/>
    <n v="2019"/>
    <m/>
    <x v="1"/>
    <m/>
    <m/>
  </r>
  <r>
    <n v="432"/>
    <d v="2018-08-08T00:00:00"/>
    <s v="Domaine"/>
    <s v="Mann"/>
    <s v="Gewurztraminer - Pfersigberg"/>
    <x v="2"/>
    <x v="9"/>
    <x v="12"/>
    <s v="Gewurztraminer - Grand cru"/>
    <m/>
    <s v="Gewurztraminer"/>
    <n v="28.5"/>
    <n v="28.5"/>
    <n v="2"/>
    <n v="2"/>
    <n v="43"/>
    <n v="57"/>
    <n v="57"/>
    <n v="2021"/>
    <m/>
    <x v="9"/>
    <m/>
    <m/>
  </r>
  <r>
    <n v="3"/>
    <d v="2000-06-01T00:00:00"/>
    <s v="Cave de Papa"/>
    <s v="Château de Fieuzal"/>
    <s v="Grand Cru Classé de Graves - Pessac Leognan"/>
    <x v="0"/>
    <x v="20"/>
    <x v="11"/>
    <s v="Pessac-Léognan"/>
    <s v="Graves"/>
    <s v="Cabernet sauvignon, Cabernet franc, Merlot, Petit"/>
    <n v="23"/>
    <n v="23"/>
    <n v="1"/>
    <n v="0"/>
    <m/>
    <n v="23"/>
    <n v="0"/>
    <n v="0"/>
    <n v="0"/>
    <x v="0"/>
    <m/>
    <m/>
  </r>
  <r>
    <n v="433"/>
    <d v="2018-08-18T00:00:00"/>
    <s v="Cadeau - Adrien"/>
    <s v="Jean-Marie Chaland"/>
    <s v="Vieilles Vignes"/>
    <x v="2"/>
    <x v="14"/>
    <x v="3"/>
    <s v="Viré-Clessé"/>
    <m/>
    <s v="Chardonnay"/>
    <n v="0"/>
    <n v="14.8"/>
    <n v="1"/>
    <n v="1"/>
    <n v="53"/>
    <n v="0"/>
    <n v="14.8"/>
    <n v="2018"/>
    <n v="2020"/>
    <x v="1"/>
    <s v="Apéritif , Entrées , foie gras, terrines, poulet à la crème et aux morilles, saucisson brioché, grenouilles…"/>
    <s v="Des arômes de fleurs blanches, de pêche, d’agrumes, belle minéralité. Une bouche avec une très belle attaque acide et un gras profond."/>
  </r>
  <r>
    <n v="434"/>
    <d v="2018-08-25T00:00:00"/>
    <s v="Adrien - LCL"/>
    <s v="Château Patache d'Aux"/>
    <s v="Médoc"/>
    <x v="0"/>
    <x v="11"/>
    <x v="11"/>
    <s v="Médoc"/>
    <m/>
    <s v="Cabernet Sauvignon 70 %, Merlot noir 20 %, Cabernet franc 10 %."/>
    <n v="12"/>
    <n v="16.5"/>
    <n v="3"/>
    <n v="1"/>
    <n v="23"/>
    <n v="36"/>
    <n v="16.5"/>
    <n v="2019"/>
    <m/>
    <x v="1"/>
    <m/>
    <m/>
  </r>
  <r>
    <n v="88"/>
    <d v="2011-03-20T00:00:00"/>
    <s v="Vinomedia"/>
    <s v="Ostertag-Hurlimann"/>
    <s v="Pinot gris Schieferberg"/>
    <x v="2"/>
    <x v="4"/>
    <x v="12"/>
    <s v="Pinot Gris"/>
    <s v=" "/>
    <s v="Pinot Gris"/>
    <n v="7.8"/>
    <n v="7.8"/>
    <n v="6"/>
    <n v="0"/>
    <m/>
    <n v="46.8"/>
    <n v="0"/>
    <n v="0"/>
    <n v="0"/>
    <x v="0"/>
    <m/>
    <m/>
  </r>
  <r>
    <n v="435"/>
    <d v="2018-08-25T00:00:00"/>
    <s v="Adrien - LCL"/>
    <s v="Pierre-Marie Chermette"/>
    <s v="Brouilly - Pierreux"/>
    <x v="0"/>
    <x v="17"/>
    <x v="9"/>
    <s v="Brouilly"/>
    <m/>
    <s v="Gamay"/>
    <n v="11.5"/>
    <n v="13.7"/>
    <n v="3"/>
    <n v="3"/>
    <n v="43"/>
    <n v="34.5"/>
    <n v="41.099999999999994"/>
    <n v="2021"/>
    <n v="2024"/>
    <x v="6"/>
    <m/>
    <m/>
  </r>
  <r>
    <n v="437"/>
    <d v="2018-09-13T00:00:00"/>
    <s v="La ruche qui dit oui"/>
    <s v="Domaine des Montillets"/>
    <s v="Morgon - Motillets &quot;tête de cuvée&quot;"/>
    <x v="0"/>
    <x v="14"/>
    <x v="9"/>
    <s v="Morgon"/>
    <m/>
    <s v="Gamay"/>
    <n v="7.7"/>
    <n v="7.7"/>
    <n v="1"/>
    <n v="1"/>
    <n v="43"/>
    <n v="7.7"/>
    <n v="7.7"/>
    <n v="2020"/>
    <m/>
    <x v="4"/>
    <m/>
    <s v="Robe grenat profond et soutenu. Un nez fruits noirs sauvages et baies des bois, épicés parfois poivrés, sous bois, minéral parfois fumé. En bouche : baies des bois, accroche tannique noyau de merise, structure, amplitude et longueur en bouche."/>
  </r>
  <r>
    <n v="438"/>
    <d v="2018-10-13T00:00:00"/>
    <s v="Domaine"/>
    <s v="Philippe Milan"/>
    <s v="Maranges - Le Goty"/>
    <x v="2"/>
    <x v="17"/>
    <x v="3"/>
    <s v="Maranges"/>
    <s v="Côte de Beaune"/>
    <s v="Chardonnay"/>
    <n v="11.5"/>
    <n v="11.5"/>
    <n v="3"/>
    <n v="2"/>
    <n v="53"/>
    <n v="34.5"/>
    <n v="23"/>
    <n v="2019"/>
    <m/>
    <x v="1"/>
    <m/>
    <m/>
  </r>
  <r>
    <n v="439"/>
    <d v="2018-10-13T00:00:00"/>
    <s v="Domaine"/>
    <s v="Philippe Milan"/>
    <s v="Maranges 1er cru - Clos Roussots"/>
    <x v="0"/>
    <x v="17"/>
    <x v="3"/>
    <s v="Maranges 1er cru"/>
    <s v="Côte de Beaune"/>
    <s v="Pinot Noir"/>
    <n v="15"/>
    <n v="15"/>
    <n v="3"/>
    <n v="3"/>
    <n v="22"/>
    <n v="45"/>
    <n v="45"/>
    <n v="2021"/>
    <m/>
    <x v="9"/>
    <m/>
    <m/>
  </r>
  <r>
    <n v="118"/>
    <d v="2012-06-01T00:00:00"/>
    <s v="Cave de Papa"/>
    <s v="Château la croix du casse"/>
    <s v="Château La Croix du Casse"/>
    <x v="0"/>
    <x v="7"/>
    <x v="11"/>
    <s v="Pomerol"/>
    <s v="Rive Droite"/>
    <s v="Merlot"/>
    <n v="30"/>
    <n v="30"/>
    <n v="1"/>
    <n v="0"/>
    <n v="13"/>
    <n v="30"/>
    <n v="0"/>
    <n v="2016"/>
    <n v="2018"/>
    <x v="3"/>
    <m/>
    <m/>
  </r>
  <r>
    <n v="43"/>
    <d v="2009-10-30T00:00:00"/>
    <s v="Tony Garnier"/>
    <s v="Charles Allexant &amp; Fils"/>
    <s v="Les Meix"/>
    <x v="2"/>
    <x v="2"/>
    <x v="3"/>
    <s v="Puligny-Montrachet"/>
    <s v="Côte de Beaune"/>
    <s v="Chardonnay"/>
    <n v="19"/>
    <n v="19"/>
    <n v="1"/>
    <n v="0"/>
    <m/>
    <n v="19"/>
    <n v="0"/>
    <n v="0"/>
    <n v="0"/>
    <x v="0"/>
    <m/>
    <m/>
  </r>
  <r>
    <n v="44"/>
    <d v="2009-10-30T00:00:00"/>
    <s v="Tony Garnier"/>
    <s v="Charles Allexant &amp; Fils"/>
    <s v="Puligny-Montrachet 1er Cru"/>
    <x v="2"/>
    <x v="2"/>
    <x v="3"/>
    <s v="Puligny-Montrachet"/>
    <s v="Côte de Beaune"/>
    <s v="Chardonnay"/>
    <n v="29"/>
    <n v="29"/>
    <n v="1"/>
    <n v="0"/>
    <n v="43"/>
    <n v="29"/>
    <n v="0"/>
    <n v="2017"/>
    <n v="0"/>
    <x v="3"/>
    <m/>
    <m/>
  </r>
  <r>
    <n v="6"/>
    <d v="2005-06-01T00:00:00"/>
    <s v="Cave de Papa"/>
    <s v="Marc Tempé"/>
    <s v="Riesling Burgreben"/>
    <x v="2"/>
    <x v="6"/>
    <x v="12"/>
    <s v="Riesling"/>
    <s v=" "/>
    <s v="Riesling"/>
    <n v="22"/>
    <n v="22"/>
    <n v="1"/>
    <n v="0"/>
    <n v="33"/>
    <n v="22"/>
    <n v="0"/>
    <n v="2017"/>
    <n v="2022"/>
    <x v="4"/>
    <m/>
    <m/>
  </r>
  <r>
    <n v="12"/>
    <d v="2007-03-02T00:00:00"/>
    <s v="Vinomedia"/>
    <s v="Ostertag-Hurlimann"/>
    <s v="Riesling Fronholz"/>
    <x v="2"/>
    <x v="16"/>
    <x v="12"/>
    <s v="Riesling"/>
    <s v=" "/>
    <s v="Riesling"/>
    <n v="5.55"/>
    <n v="5.55"/>
    <n v="2"/>
    <n v="0"/>
    <m/>
    <n v="11.1"/>
    <n v="0"/>
    <n v="0"/>
    <n v="0"/>
    <x v="0"/>
    <m/>
    <m/>
  </r>
  <r>
    <n v="27"/>
    <d v="2008-11-02T00:00:00"/>
    <s v="Vinomedia"/>
    <s v="Ostertag-Hurlimann"/>
    <s v="Riesling Schieferberg"/>
    <x v="2"/>
    <x v="2"/>
    <x v="12"/>
    <s v="Riesling"/>
    <s v=" "/>
    <s v="Riesling"/>
    <n v="6.2"/>
    <n v="6.2"/>
    <n v="2"/>
    <n v="0"/>
    <m/>
    <n v="12.4"/>
    <n v="0"/>
    <n v="0"/>
    <n v="0"/>
    <x v="0"/>
    <m/>
    <m/>
  </r>
  <r>
    <n v="95"/>
    <d v="2011-06-01T00:00:00"/>
    <s v="Cave de Papa"/>
    <s v="Van volxem"/>
    <s v="Riesling - volz"/>
    <x v="2"/>
    <x v="4"/>
    <x v="12"/>
    <s v="Riesling"/>
    <s v=" "/>
    <s v="Riesling"/>
    <n v="26.4"/>
    <n v="26.4"/>
    <n v="1"/>
    <n v="0"/>
    <n v="33"/>
    <n v="26.4"/>
    <n v="0"/>
    <n v="2019"/>
    <n v="0"/>
    <x v="1"/>
    <m/>
    <m/>
  </r>
  <r>
    <n v="96"/>
    <d v="2011-06-01T00:00:00"/>
    <s v="Cave de Papa"/>
    <s v="André Scherer"/>
    <s v="Riesling Pfersigberg"/>
    <x v="2"/>
    <x v="4"/>
    <x v="12"/>
    <s v="Riesling"/>
    <s v=" "/>
    <s v="Riesling"/>
    <n v="15.9"/>
    <n v="15.9"/>
    <n v="2"/>
    <n v="0"/>
    <n v="33"/>
    <n v="31.8"/>
    <n v="0"/>
    <n v="2019"/>
    <n v="0"/>
    <x v="1"/>
    <m/>
    <m/>
  </r>
  <r>
    <n v="109"/>
    <d v="2012-03-10T00:00:00"/>
    <s v="Vinomedia"/>
    <s v="Earl Lissner"/>
    <s v="Riesling Rothstein"/>
    <x v="2"/>
    <x v="8"/>
    <x v="12"/>
    <s v="Riesling"/>
    <s v=" "/>
    <s v="Riesling"/>
    <n v="7.5"/>
    <n v="7.5"/>
    <n v="3"/>
    <n v="0"/>
    <m/>
    <n v="22.5"/>
    <n v="0"/>
    <n v="0"/>
    <n v="0"/>
    <x v="0"/>
    <m/>
    <m/>
  </r>
  <r>
    <n v="440"/>
    <d v="2018-10-13T00:00:00"/>
    <s v="Domaine"/>
    <s v="Philippe Milan"/>
    <s v="Santenay 1er cru - La Comme"/>
    <x v="0"/>
    <x v="17"/>
    <x v="3"/>
    <s v="Santenay 1er cru"/>
    <s v="Côte de Beaune"/>
    <s v="Pinot Noir"/>
    <n v="17"/>
    <n v="17"/>
    <n v="3"/>
    <n v="3"/>
    <n v="22"/>
    <n v="51"/>
    <n v="51"/>
    <n v="2021"/>
    <m/>
    <x v="9"/>
    <m/>
    <m/>
  </r>
  <r>
    <n v="139"/>
    <d v="2012-10-14T00:00:00"/>
    <s v="Vinomedia"/>
    <s v="Ostertag-Hurlimann"/>
    <s v="Riesling Fronholz"/>
    <x v="2"/>
    <x v="8"/>
    <x v="12"/>
    <s v="Riesling"/>
    <s v=" "/>
    <s v="Riesling"/>
    <n v="8.5"/>
    <n v="8.5"/>
    <n v="3"/>
    <n v="0"/>
    <m/>
    <n v="25.5"/>
    <n v="0"/>
    <n v="0"/>
    <n v="0"/>
    <x v="0"/>
    <m/>
    <m/>
  </r>
  <r>
    <n v="441"/>
    <d v="2018-10-13T00:00:00"/>
    <s v="Domaine"/>
    <s v="Philippe Milan"/>
    <s v="Santenay 1er cru - La Comme - Magnum"/>
    <x v="0"/>
    <x v="12"/>
    <x v="3"/>
    <s v="Santenay 1er cru"/>
    <s v="Côte de Beaune"/>
    <s v="Pinot Noir"/>
    <n v="31"/>
    <n v="31"/>
    <n v="3"/>
    <n v="2"/>
    <n v="12"/>
    <n v="93"/>
    <n v="62"/>
    <n v="2020"/>
    <n v="2025"/>
    <x v="6"/>
    <s v="Magnum"/>
    <m/>
  </r>
  <r>
    <n v="293"/>
    <d v="2016-06-01T00:00:00"/>
    <s v="Cave de Papa"/>
    <s v="Zind humbrecht"/>
    <s v="Riesling roche calcaire"/>
    <x v="2"/>
    <x v="11"/>
    <x v="12"/>
    <s v="Riesling"/>
    <s v=" "/>
    <s v="Riesling"/>
    <n v="25.95"/>
    <n v="25.95"/>
    <n v="1"/>
    <n v="0"/>
    <n v="33"/>
    <n v="25.95"/>
    <n v="0"/>
    <n v="2017"/>
    <n v="2020"/>
    <x v="1"/>
    <m/>
    <m/>
  </r>
  <r>
    <n v="443"/>
    <d v="2018-10-13T00:00:00"/>
    <s v="Domaine"/>
    <s v="Michel Mallard"/>
    <s v="Ladoix 1er cru - La corvée"/>
    <x v="0"/>
    <x v="10"/>
    <x v="3"/>
    <s v="Ladoix 1er cru"/>
    <m/>
    <s v="Pinot Noir"/>
    <n v="28"/>
    <n v="28"/>
    <n v="2"/>
    <n v="2"/>
    <n v="32"/>
    <n v="56"/>
    <n v="56"/>
    <n v="2022"/>
    <m/>
    <x v="11"/>
    <m/>
    <m/>
  </r>
  <r>
    <n v="377"/>
    <d v="2017-09-08T00:00:00"/>
    <s v="Vente privé"/>
    <s v="Sonberk"/>
    <s v="Moravie - Riesling"/>
    <x v="2"/>
    <x v="8"/>
    <x v="7"/>
    <s v="Riesling"/>
    <s v="Tchèque"/>
    <s v="Riesling"/>
    <n v="18"/>
    <n v="18"/>
    <n v="3"/>
    <n v="0"/>
    <n v="33"/>
    <n v="54"/>
    <n v="0"/>
    <n v="2017"/>
    <n v="2018"/>
    <x v="2"/>
    <m/>
    <m/>
  </r>
  <r>
    <n v="444"/>
    <d v="2018-10-13T00:00:00"/>
    <s v="Domaine"/>
    <s v="Michel Mallard"/>
    <s v="Ladoix 1er cru - Les joyeuses"/>
    <x v="0"/>
    <x v="12"/>
    <x v="3"/>
    <s v="Ladoix 1er cru"/>
    <m/>
    <s v="Pinot Noir"/>
    <n v="33"/>
    <n v="33"/>
    <n v="2"/>
    <n v="2"/>
    <n v="32"/>
    <n v="66"/>
    <n v="66"/>
    <n v="2025"/>
    <m/>
    <x v="10"/>
    <m/>
    <m/>
  </r>
  <r>
    <n v="445"/>
    <d v="2018-10-13T00:00:00"/>
    <s v="Domaine"/>
    <s v="Michel Mallard"/>
    <s v="Ladoix 1er cru - Les Gréchons"/>
    <x v="2"/>
    <x v="12"/>
    <x v="3"/>
    <s v="Ladoix 1er cru"/>
    <m/>
    <s v="Chardonnay"/>
    <n v="33"/>
    <n v="33"/>
    <n v="3"/>
    <n v="1"/>
    <n v="43"/>
    <n v="99"/>
    <n v="33"/>
    <n v="2019"/>
    <m/>
    <x v="1"/>
    <m/>
    <m/>
  </r>
  <r>
    <n v="446"/>
    <d v="2018-10-13T00:00:00"/>
    <s v="Domaine"/>
    <s v="Michel Mallard"/>
    <s v="Ladoix"/>
    <x v="2"/>
    <x v="12"/>
    <x v="3"/>
    <s v="Ladoix"/>
    <m/>
    <s v="Chardonnay"/>
    <n v="19"/>
    <n v="19"/>
    <n v="3"/>
    <n v="2"/>
    <n v="43"/>
    <n v="57"/>
    <n v="38"/>
    <n v="2019"/>
    <m/>
    <x v="1"/>
    <m/>
    <m/>
  </r>
  <r>
    <n v="448"/>
    <d v="2018-10-14T00:00:00"/>
    <s v="Cadeau - Florence Cocqueel"/>
    <s v="Domaine Jousset"/>
    <s v="Premier Rendez-vous"/>
    <x v="2"/>
    <x v="14"/>
    <x v="4"/>
    <s v="Montlouis-sur-Loire"/>
    <m/>
    <s v="Chenin"/>
    <n v="0"/>
    <n v="15"/>
    <n v="1"/>
    <n v="1"/>
    <n v="13"/>
    <n v="0"/>
    <n v="15"/>
    <n v="2019"/>
    <m/>
    <x v="1"/>
    <s v="apéritif, charcuteries (rillons, rillettes), poissons (en tartare, grillés ou pochés), fromages de chèvre, comté 12 mois"/>
    <s v="Ouvrir 2 heures avant de servir"/>
  </r>
  <r>
    <n v="449"/>
    <d v="2018-10-14T00:00:00"/>
    <s v="Cadeau - Florence Cocqueel"/>
    <s v="Domaine Jousset"/>
    <s v="Premier Rendez-vous - Version longue"/>
    <x v="2"/>
    <x v="17"/>
    <x v="4"/>
    <s v="Montlouis-sur-Loire"/>
    <m/>
    <s v="Chenin"/>
    <n v="0"/>
    <n v="20"/>
    <n v="1"/>
    <n v="1"/>
    <n v="13"/>
    <n v="0"/>
    <n v="20"/>
    <n v="2021"/>
    <m/>
    <x v="9"/>
    <s v="apéritif, charcuteries (rillons, rillettes), poissons (en tartare, grillés ou pochés), fromages de chèvre, comté 12 mois"/>
    <s v="Ouvrir 2 heures avant de servir"/>
  </r>
  <r>
    <n v="335"/>
    <d v="2016-12-25T00:00:00"/>
    <s v="Lucien Verlyck"/>
    <s v="LorsGris"/>
    <s v="Sable de Camargue"/>
    <x v="1"/>
    <x v="17"/>
    <x v="6"/>
    <s v="Sable de Camargue"/>
    <s v=" "/>
    <s v=" "/>
    <n v="0"/>
    <n v="0"/>
    <n v="1"/>
    <n v="0"/>
    <n v="42"/>
    <n v="0"/>
    <n v="0"/>
    <n v="2017"/>
    <n v="0"/>
    <x v="3"/>
    <m/>
    <m/>
  </r>
  <r>
    <n v="450"/>
    <d v="2018-10-20T00:00:00"/>
    <s v="Cadeau - Arthur, copain d'Hannah"/>
    <s v="Signé Bourgogne"/>
    <s v="Bourgogne Aligoté"/>
    <x v="2"/>
    <x v="14"/>
    <x v="3"/>
    <s v="Bourgogne aligoté"/>
    <m/>
    <s v="Aligoté"/>
    <n v="0"/>
    <n v="8"/>
    <n v="1"/>
    <n v="1"/>
    <n v="43"/>
    <n v="0"/>
    <n v="8"/>
    <n v="2019"/>
    <m/>
    <x v="1"/>
    <m/>
    <m/>
  </r>
  <r>
    <n v="128"/>
    <d v="2012-08-06T00:00:00"/>
    <s v="Domaine"/>
    <s v="Château Coujan"/>
    <s v="VDT Dernière Cueillette"/>
    <x v="3"/>
    <x v="6"/>
    <x v="6"/>
    <s v="Saint-Chinian"/>
    <s v=" "/>
    <s v="Petit Menseng"/>
    <n v="14.3"/>
    <n v="14.3"/>
    <n v="2"/>
    <n v="0"/>
    <n v="53"/>
    <n v="28.6"/>
    <n v="0"/>
    <n v="2018"/>
    <n v="2023"/>
    <x v="9"/>
    <m/>
    <m/>
  </r>
  <r>
    <n v="451"/>
    <d v="2018-10-27T00:00:00"/>
    <s v="Tony Garnier"/>
    <s v="Château de Cercy"/>
    <s v="Viognier"/>
    <x v="2"/>
    <x v="17"/>
    <x v="9"/>
    <s v="Beaujolais"/>
    <m/>
    <s v="Viognier"/>
    <n v="12"/>
    <n v="12"/>
    <n v="3"/>
    <n v="2"/>
    <n v="13"/>
    <n v="36"/>
    <n v="24"/>
    <n v="2019"/>
    <m/>
    <x v="1"/>
    <m/>
    <m/>
  </r>
  <r>
    <n v="205"/>
    <d v="2014-06-01T00:00:00"/>
    <s v="Cave de Papa"/>
    <s v="Château Grand Corbin-Despagne"/>
    <s v="Petit corbin-despagne"/>
    <x v="0"/>
    <x v="9"/>
    <x v="11"/>
    <s v="Saint-Emilion grand cru"/>
    <s v="Rive Droite"/>
    <s v="Merlot 70 %, Cabernet Franc 30 %"/>
    <n v="15"/>
    <n v="15"/>
    <n v="1"/>
    <n v="0"/>
    <m/>
    <n v="15"/>
    <n v="0"/>
    <n v="2015"/>
    <n v="2018"/>
    <x v="3"/>
    <m/>
    <m/>
  </r>
  <r>
    <n v="452"/>
    <d v="2018-10-27T00:00:00"/>
    <s v="Tony Garnier"/>
    <s v="Château de Cercy"/>
    <s v="Prestige"/>
    <x v="2"/>
    <x v="12"/>
    <x v="9"/>
    <s v="Bourgogne"/>
    <s v=" "/>
    <s v="Chardonnay"/>
    <n v="10"/>
    <n v="10"/>
    <n v="3"/>
    <n v="3"/>
    <n v="13"/>
    <n v="30"/>
    <n v="30"/>
    <n v="2019"/>
    <m/>
    <x v="1"/>
    <m/>
    <m/>
  </r>
  <r>
    <n v="453"/>
    <d v="2018-10-27T00:00:00"/>
    <s v="Tony Garnier"/>
    <s v="Haut-Montlong"/>
    <s v="Font Romaine"/>
    <x v="3"/>
    <x v="12"/>
    <x v="13"/>
    <s v="Monbazillac"/>
    <s v="Bergeracois et Duras"/>
    <s v="Semillon"/>
    <n v="18"/>
    <n v="18"/>
    <n v="3"/>
    <n v="3"/>
    <n v="43"/>
    <n v="54"/>
    <n v="54"/>
    <n v="2020"/>
    <n v="2030"/>
    <x v="10"/>
    <m/>
    <m/>
  </r>
  <r>
    <n v="332"/>
    <d v="2016-12-25T00:00:00"/>
    <s v="Cadeau - JF Duperray"/>
    <s v="Château Pipeau"/>
    <s v="Saint Emilion Grand Cru"/>
    <x v="0"/>
    <x v="11"/>
    <x v="11"/>
    <s v="Saint-Emilion grand cru"/>
    <s v="Rive Droite"/>
    <s v="Merlot, Cabernet franc, Cabernet sauvignon"/>
    <n v="0"/>
    <n v="19"/>
    <n v="2"/>
    <n v="0"/>
    <n v="13"/>
    <n v="0"/>
    <n v="0"/>
    <n v="2020"/>
    <n v="2030"/>
    <x v="10"/>
    <m/>
    <m/>
  </r>
  <r>
    <n v="454"/>
    <d v="2018-10-28T00:00:00"/>
    <s v="Adrien"/>
    <s v="Château de Santenay"/>
    <s v="Mercurey 1er cru - Les Puillets"/>
    <x v="0"/>
    <x v="12"/>
    <x v="3"/>
    <s v="Mercurey 1er Cru"/>
    <m/>
    <s v="Pinot Noir"/>
    <n v="17.7"/>
    <n v="17.7"/>
    <n v="6"/>
    <n v="5"/>
    <n v="32"/>
    <n v="106.19999999999999"/>
    <n v="88.5"/>
    <n v="2020"/>
    <n v="2024"/>
    <x v="11"/>
    <m/>
    <m/>
  </r>
  <r>
    <n v="295"/>
    <d v="2016-06-01T00:00:00"/>
    <s v="Cave de Papa"/>
    <s v="Château Haut Marbuzet"/>
    <s v="Saint estéphe"/>
    <x v="0"/>
    <x v="11"/>
    <x v="11"/>
    <s v="Saint-Estèphe"/>
    <s v="Médoc"/>
    <s v="Cabernet franc, Cabernet sauvignon, Merlot"/>
    <n v="30"/>
    <n v="30"/>
    <n v="1"/>
    <n v="0"/>
    <m/>
    <n v="30"/>
    <n v="0"/>
    <n v="0"/>
    <n v="0"/>
    <x v="0"/>
    <m/>
    <s v="Magnum"/>
  </r>
  <r>
    <n v="455"/>
    <d v="2018-10-30T00:00:00"/>
    <s v="Adrien"/>
    <s v="Château Saint-Georges"/>
    <s v="Saint-Georges Saint-Emilion"/>
    <x v="0"/>
    <x v="12"/>
    <x v="11"/>
    <s v="Saint-Georges-Saint-Emilion"/>
    <m/>
    <s v="60% Merlot - 20% Cabernet Sauvignon - 20% Cabernet Franc"/>
    <n v="25"/>
    <n v="25"/>
    <n v="3"/>
    <n v="3"/>
    <n v="23"/>
    <n v="75"/>
    <n v="75"/>
    <n v="2023"/>
    <n v="2026"/>
    <x v="10"/>
    <m/>
    <m/>
  </r>
  <r>
    <n v="306"/>
    <d v="2016-06-27T00:00:00"/>
    <s v="Domaine"/>
    <s v="Grangier"/>
    <s v="Cler de lune"/>
    <x v="2"/>
    <x v="12"/>
    <x v="2"/>
    <s v="Saint-Joseph"/>
    <s v="Nord"/>
    <s v="Roussanne"/>
    <n v="13"/>
    <n v="13"/>
    <n v="3"/>
    <n v="0"/>
    <n v="11"/>
    <n v="39"/>
    <n v="0"/>
    <n v="2018"/>
    <n v="2020"/>
    <x v="1"/>
    <m/>
    <m/>
  </r>
  <r>
    <n v="456"/>
    <d v="2018-11-15T00:00:00"/>
    <s v="Worldline"/>
    <s v="Le Chai Duchet"/>
    <s v="Viré Clessé - Quintessence"/>
    <x v="2"/>
    <x v="11"/>
    <x v="3"/>
    <s v="Viré-Clessé"/>
    <m/>
    <s v="Chardonnay"/>
    <n v="12.6"/>
    <n v="12.6"/>
    <n v="3"/>
    <n v="2"/>
    <n v="53"/>
    <n v="37.799999999999997"/>
    <n v="25.2"/>
    <n v="2018"/>
    <n v="2019"/>
    <x v="1"/>
    <m/>
    <m/>
  </r>
  <r>
    <n v="457"/>
    <d v="2018-11-15T00:00:00"/>
    <s v="Worldline"/>
    <s v="Le Chai Duchet"/>
    <s v="Viré Clessé - Prestige"/>
    <x v="2"/>
    <x v="12"/>
    <x v="3"/>
    <s v="Viré-Clessé"/>
    <m/>
    <s v="Chardonnay"/>
    <n v="14.8"/>
    <n v="14.8"/>
    <n v="3"/>
    <n v="2"/>
    <n v="53"/>
    <n v="44.400000000000006"/>
    <n v="29.6"/>
    <n v="2018"/>
    <n v="2019"/>
    <x v="1"/>
    <m/>
    <m/>
  </r>
  <r>
    <n v="375"/>
    <d v="2017-09-01T00:00:00"/>
    <s v="Yann Agosti"/>
    <s v="Yann"/>
    <s v="Saint Joseph"/>
    <x v="0"/>
    <x v="12"/>
    <x v="2"/>
    <s v="Saint-Joseph"/>
    <m/>
    <s v=" "/>
    <n v="0"/>
    <n v="5"/>
    <n v="1"/>
    <n v="0"/>
    <n v="51"/>
    <n v="0"/>
    <n v="0"/>
    <n v="2018"/>
    <n v="0"/>
    <x v="2"/>
    <m/>
    <m/>
  </r>
  <r>
    <n v="460"/>
    <d v="2018-11-15T00:00:00"/>
    <s v="Worldline"/>
    <s v="Le Chai Duchet"/>
    <s v="Macon-village"/>
    <x v="2"/>
    <x v="14"/>
    <x v="3"/>
    <s v="Mâcon"/>
    <m/>
    <s v="Chardonnay"/>
    <n v="0"/>
    <n v="7"/>
    <n v="1"/>
    <n v="0"/>
    <n v="43"/>
    <n v="0"/>
    <n v="0"/>
    <n v="2019"/>
    <m/>
    <x v="1"/>
    <m/>
    <m/>
  </r>
  <r>
    <n v="458"/>
    <d v="2018-11-15T00:00:00"/>
    <s v="Worldline"/>
    <s v="Jean-Paul Jamet"/>
    <s v="Cuvée Jean-Paul Jamet"/>
    <x v="0"/>
    <x v="14"/>
    <x v="2"/>
    <s v="Côtes du Rhône"/>
    <m/>
    <s v="Grenache noir, Mourvèdre, Syrah"/>
    <n v="7.8"/>
    <n v="7.8"/>
    <n v="3"/>
    <n v="1"/>
    <n v="33"/>
    <n v="23.4"/>
    <n v="7.8"/>
    <n v="2019"/>
    <m/>
    <x v="1"/>
    <m/>
    <m/>
  </r>
  <r>
    <n v="459"/>
    <d v="2018-11-15T00:00:00"/>
    <s v="Worldline"/>
    <s v="La vallée du Mistral"/>
    <s v="Côtes du Rhône"/>
    <x v="0"/>
    <x v="14"/>
    <x v="2"/>
    <s v="Côtes du Rhône"/>
    <m/>
    <s v="Grenache noir, Mourvèdre, Syrah"/>
    <n v="6.9"/>
    <n v="6.9"/>
    <n v="3"/>
    <n v="1"/>
    <n v="33"/>
    <n v="20.700000000000003"/>
    <n v="6.9"/>
    <n v="2019"/>
    <m/>
    <x v="1"/>
    <m/>
    <m/>
  </r>
  <r>
    <n v="461"/>
    <d v="2018-11-15T00:00:00"/>
    <s v="Worldline"/>
    <s v="La vallée du Mistral"/>
    <s v="Chateauneuf du pape"/>
    <x v="0"/>
    <x v="17"/>
    <x v="2"/>
    <s v="Châteauneuf-du-Pape"/>
    <m/>
    <s v="Grenache noir, Mourvèdre, Syrah"/>
    <n v="17"/>
    <n v="18"/>
    <n v="4"/>
    <n v="4"/>
    <n v="42"/>
    <n v="68"/>
    <n v="72"/>
    <n v="2021"/>
    <m/>
    <x v="9"/>
    <m/>
    <m/>
  </r>
  <r>
    <n v="403"/>
    <d v="2018-04-28T00:00:00"/>
    <s v="Cadeau - Copain Hannah"/>
    <s v="Domaine des Perelles"/>
    <s v="Saint-Veran"/>
    <x v="2"/>
    <x v="12"/>
    <x v="3"/>
    <s v="Saint-Véran"/>
    <m/>
    <s v="Chardonnay"/>
    <n v="0"/>
    <n v="10"/>
    <n v="1"/>
    <n v="0"/>
    <n v="53"/>
    <n v="0"/>
    <n v="0"/>
    <n v="2018"/>
    <n v="2018"/>
    <x v="2"/>
    <m/>
    <m/>
  </r>
  <r>
    <n v="367"/>
    <d v="2017-06-01T00:00:00"/>
    <s v="Cave de Papa"/>
    <s v="Patrick Noel"/>
    <s v="Cuvée Excellence"/>
    <x v="2"/>
    <x v="12"/>
    <x v="4"/>
    <s v="Sancerre"/>
    <s v="Centre"/>
    <s v="Sauvignon"/>
    <n v="17"/>
    <n v="17"/>
    <n v="1"/>
    <n v="0"/>
    <n v="13"/>
    <n v="17"/>
    <n v="0"/>
    <n v="2017"/>
    <n v="2019"/>
    <x v="2"/>
    <m/>
    <s v="Coquilles Saint-Jacques en sauce, un tartare de poisson ou même une viande blanche avec une sauce à la crème"/>
  </r>
  <r>
    <n v="463"/>
    <d v="2018-12-01T00:00:00"/>
    <s v="Primeur"/>
    <s v="Cuilleron"/>
    <s v="Syrah - Les vignes d'à côté"/>
    <x v="0"/>
    <x v="13"/>
    <x v="2"/>
    <s v="Vin de Pays des Collines Rhodaniennes"/>
    <s v=" "/>
    <s v="Syrah"/>
    <n v="7.2"/>
    <n v="7.2"/>
    <n v="6"/>
    <n v="6"/>
    <n v="32"/>
    <n v="43.2"/>
    <n v="43.2"/>
    <n v="2021"/>
    <m/>
    <x v="9"/>
    <m/>
    <m/>
  </r>
  <r>
    <n v="464"/>
    <d v="2018-12-11T00:00:00"/>
    <s v="Florian Dannoux"/>
    <s v="Guigal"/>
    <s v="La Brune et le Blonde"/>
    <x v="0"/>
    <x v="12"/>
    <x v="2"/>
    <s v="Côte Rôtie"/>
    <s v="Nord"/>
    <s v="Syrah"/>
    <n v="29.43"/>
    <n v="29.43"/>
    <n v="3"/>
    <n v="3"/>
    <n v="11"/>
    <n v="88.289999999999992"/>
    <n v="88.289999999999992"/>
    <n v="2020"/>
    <n v="2025"/>
    <x v="6"/>
    <s v="Très bel accord avec le gibier, tout au long de l'année avec les viandes rouges et le fromage."/>
    <s v="Visuel : Robe sombre de couleur rouge rubis._x000a_Olfactif : Epices, petits fruits rouges et arômes délicats du bois._x000a_Gustatif : Vin aux tanins ronds et fondus. Arômes de framboises, de mûres et de vanille._x000a_Ensemble : Harmonie entre une acidité imperceptible, des tanins lui conférant une bonne garde mais adoucis par un affinage prolongé sous bois."/>
  </r>
  <r>
    <n v="465"/>
    <d v="2018-12-11T00:00:00"/>
    <s v="Florian Dannoux"/>
    <s v="Guigal"/>
    <s v="Hermitage"/>
    <x v="0"/>
    <x v="12"/>
    <x v="2"/>
    <s v="Hermitage"/>
    <s v="Nord"/>
    <s v="Syrah"/>
    <n v="29.43"/>
    <n v="29.43"/>
    <n v="3"/>
    <n v="3"/>
    <n v="31"/>
    <n v="88.289999999999992"/>
    <n v="88.289999999999992"/>
    <n v="2020"/>
    <n v="2025"/>
    <x v="6"/>
    <s v="Très bel accord avec l 'agneau, de manière générale avec les viandes rouges et le fromage."/>
    <s v="Visuel : Robe très profonde, rouge rubis à reflets violacés._x000a_Olfactif : Epices, petits fruits rouges et arômes délicats du bois._x000a_Gustatif : Vin tannique et massif. Arômes de bourgeons de cassis et de vanille. La finale est réglissée et épicée._x000a_Ensemble : Ce vin est l’exemple d’un vin racé mais qui sait rester séducteur. C’est un vin de garde par excellence."/>
  </r>
  <r>
    <n v="466"/>
    <d v="2018-12-11T00:00:00"/>
    <s v="Florian Dannoux"/>
    <s v="Guigal"/>
    <s v="Crozes-Hermitage"/>
    <x v="0"/>
    <x v="12"/>
    <x v="2"/>
    <s v="Crozes-Hermitage"/>
    <s v="Nord"/>
    <s v="Syrah"/>
    <n v="10.79"/>
    <n v="10.79"/>
    <n v="6"/>
    <n v="5"/>
    <n v="23"/>
    <n v="64.739999999999995"/>
    <n v="53.949999999999996"/>
    <n v="2019"/>
    <m/>
    <x v="1"/>
    <s v="Accompagne parfaitement les viandes rouges, notamment le gibier, et les fromages."/>
    <s v="Visuel : Robe très sombre et profonde._x000a_Olfactif : Petits fruits rouges comme la cerise et la fraise, et arômes délicats du bois._x000a_Gustatif : Vin tannique et massif. Arômes de bourgeons de cassis et de vanille._x000a_Ensemble : Vin d’une remarquable fraîcheur, des tanins très présents mais travaillés par un affinage prolongé sous bois."/>
  </r>
  <r>
    <n v="5"/>
    <d v="2003-06-01T00:00:00"/>
    <s v="Cave de Papa"/>
    <s v="La Coulée de Serrant"/>
    <s v="Clos de la Coulée de Serrant"/>
    <x v="2"/>
    <x v="15"/>
    <x v="4"/>
    <s v="Savennières"/>
    <s v="Anjou"/>
    <s v="Chenin"/>
    <n v="40"/>
    <n v="40"/>
    <n v="1"/>
    <n v="0"/>
    <n v="13"/>
    <n v="40"/>
    <n v="0"/>
    <n v="2018"/>
    <n v="0"/>
    <x v="2"/>
    <m/>
    <s v="Attention : décanter minimum 3 heures à l'avance dans une carafe"/>
  </r>
  <r>
    <n v="245"/>
    <d v="2015-06-01T00:00:00"/>
    <s v="Cave de Papa"/>
    <s v="Decelle Villa"/>
    <s v="Savigny les beaune les pimentiers"/>
    <x v="0"/>
    <x v="10"/>
    <x v="3"/>
    <s v="Savigny-lès-Beaune"/>
    <s v="Côte de Beaune"/>
    <s v="Pinot Noir"/>
    <n v="18.600000000000001"/>
    <n v="18.600000000000001"/>
    <n v="2"/>
    <n v="0"/>
    <n v="32"/>
    <n v="37.200000000000003"/>
    <n v="0"/>
    <n v="2017"/>
    <n v="2019"/>
    <x v="2"/>
    <m/>
    <m/>
  </r>
  <r>
    <n v="357"/>
    <d v="2017-05-13T00:00:00"/>
    <s v="Domaine"/>
    <s v="Doudet-Naudin"/>
    <s v="Savigny-les-Beaune"/>
    <x v="2"/>
    <x v="11"/>
    <x v="3"/>
    <s v="Savigny-lès-Beaune"/>
    <s v="Côte de Beaune"/>
    <s v="Chardonnay"/>
    <n v="18.399999999999999"/>
    <n v="18.399999999999999"/>
    <n v="3"/>
    <n v="0"/>
    <n v="43"/>
    <n v="55.199999999999996"/>
    <n v="0"/>
    <n v="2018"/>
    <n v="0"/>
    <x v="2"/>
    <m/>
    <m/>
  </r>
  <r>
    <n v="28"/>
    <d v="2008-11-02T00:00:00"/>
    <s v="Vinomedia"/>
    <s v="Ostertag-Hurlimann"/>
    <s v="Sylvaner"/>
    <x v="2"/>
    <x v="3"/>
    <x v="12"/>
    <s v="Sylvaner"/>
    <s v=" "/>
    <s v="Sylvaner"/>
    <n v="3.7"/>
    <n v="3.7"/>
    <n v="2"/>
    <n v="0"/>
    <m/>
    <n v="7.4"/>
    <n v="0"/>
    <n v="0"/>
    <n v="0"/>
    <x v="0"/>
    <m/>
    <m/>
  </r>
  <r>
    <n v="470"/>
    <d v="2018-12-24T00:00:00"/>
    <s v="Jean-Luc Verlyck"/>
    <s v="Domaine du Moulin"/>
    <s v="Côt fût de Chêne"/>
    <x v="0"/>
    <x v="17"/>
    <x v="4"/>
    <s v="Touraine"/>
    <m/>
    <s v="Gamay"/>
    <n v="0"/>
    <n v="4"/>
    <n v="1"/>
    <n v="0"/>
    <n v="42"/>
    <n v="0"/>
    <n v="0"/>
    <n v="2021"/>
    <m/>
    <x v="9"/>
    <m/>
    <m/>
  </r>
  <r>
    <n v="467"/>
    <d v="2018-12-11T00:00:00"/>
    <s v="Cadeau Commande Guigal"/>
    <s v="Guigal"/>
    <s v="Chateauneuf du pape"/>
    <x v="0"/>
    <x v="12"/>
    <x v="2"/>
    <s v="Châteauneuf-du-Pape"/>
    <s v="Sud"/>
    <s v="Grenache noir, Mourvèdre, Syrah"/>
    <n v="0"/>
    <n v="22.07"/>
    <n v="1"/>
    <n v="1"/>
    <n v="21"/>
    <n v="0"/>
    <n v="22.07"/>
    <n v="2020"/>
    <n v="2035"/>
    <x v="8"/>
    <s v="Très bel accord avec le gibier à plumes, se marie bien avec les épices et d'une manière générale avec les viandes rouges et les fromages."/>
    <s v="Visuel : Belle robe rouge sombre, profonde._x000a_Olfactif : Epices et petits fruits rouges mûrs. Note de confiture._x000a_Gustatif : Tanins ronds, complexité et puissance. Vin riche, plein et onctueux, avec des notes de prunes mûres, de noyaux et de fruits rouges._x000a_Ensemble : Vin riche mais pas alcooleux ou tout est harmonie et équilibre."/>
  </r>
  <r>
    <n v="469"/>
    <d v="2018-12-24T00:00:00"/>
    <s v="Jean-Luc Verlyck"/>
    <s v="Domaine du Moulin"/>
    <s v="Crémant de Loire - Rosé"/>
    <x v="4"/>
    <x v="14"/>
    <x v="4"/>
    <s v="Crémant de Loire"/>
    <m/>
    <s v="Pinot Noir,Cabernet Franc"/>
    <n v="0"/>
    <n v="7"/>
    <n v="1"/>
    <n v="1"/>
    <n v="52"/>
    <n v="0"/>
    <n v="7"/>
    <n v="2019"/>
    <m/>
    <x v="1"/>
    <m/>
    <m/>
  </r>
  <r>
    <n v="472"/>
    <d v="2018-12-24T00:00:00"/>
    <s v="Jean-Luc Verlyck"/>
    <s v="Domaine du Moulin"/>
    <s v="Mlle - Sauvignon vendange tardive"/>
    <x v="2"/>
    <x v="14"/>
    <x v="4"/>
    <s v="Touraine"/>
    <m/>
    <s v="Sauvignon"/>
    <n v="0"/>
    <n v="8"/>
    <n v="1"/>
    <n v="1"/>
    <n v="13"/>
    <n v="0"/>
    <n v="8"/>
    <n v="2019"/>
    <m/>
    <x v="1"/>
    <m/>
    <m/>
  </r>
  <r>
    <n v="473"/>
    <d v="2018-12-24T00:00:00"/>
    <s v="Jean-Luc Verlyck"/>
    <s v="Domaine du Moulin"/>
    <s v="Rosé de Loire"/>
    <x v="1"/>
    <x v="14"/>
    <x v="4"/>
    <s v="Touraine"/>
    <m/>
    <m/>
    <n v="0"/>
    <n v="4"/>
    <n v="1"/>
    <n v="1"/>
    <n v="21"/>
    <n v="0"/>
    <n v="4"/>
    <n v="2019"/>
    <m/>
    <x v="1"/>
    <m/>
    <m/>
  </r>
  <r>
    <n v="74"/>
    <d v="2010-08-17T00:00:00"/>
    <s v="Domaine"/>
    <s v="Des Remizières"/>
    <s v="Le Merley"/>
    <x v="2"/>
    <x v="1"/>
    <x v="2"/>
    <s v="Vin de Pays de la Drôme"/>
    <s v="Nord"/>
    <s v="Marsanne"/>
    <n v="6.4"/>
    <n v="6.4"/>
    <n v="4"/>
    <n v="0"/>
    <m/>
    <n v="25.6"/>
    <n v="0"/>
    <n v="0"/>
    <n v="0"/>
    <x v="0"/>
    <m/>
    <m/>
  </r>
  <r>
    <n v="171"/>
    <d v="2013-04-28T00:00:00"/>
    <s v="Domaine"/>
    <s v="Des Remizières"/>
    <s v="Le Merley"/>
    <x v="2"/>
    <x v="9"/>
    <x v="2"/>
    <s v="Vin de Pays de la Drôme"/>
    <s v="Nord"/>
    <s v="Marsanne"/>
    <n v="6.7"/>
    <n v="6.7"/>
    <n v="6"/>
    <n v="0"/>
    <m/>
    <n v="40.200000000000003"/>
    <n v="0"/>
    <n v="0"/>
    <n v="0"/>
    <x v="0"/>
    <m/>
    <m/>
  </r>
  <r>
    <n v="190"/>
    <d v="2013-08-26T00:00:00"/>
    <s v="Domaine"/>
    <s v="Des Remizières"/>
    <s v="Le Merley"/>
    <x v="2"/>
    <x v="9"/>
    <x v="2"/>
    <s v="Vin de Pays de la Drôme"/>
    <s v="Nord"/>
    <s v="Marsanne"/>
    <n v="6.7"/>
    <n v="6.7"/>
    <n v="12"/>
    <n v="0"/>
    <m/>
    <n v="80.400000000000006"/>
    <n v="0"/>
    <n v="0"/>
    <n v="0"/>
    <x v="0"/>
    <m/>
    <m/>
  </r>
  <r>
    <n v="349"/>
    <d v="2017-04-20T00:00:00"/>
    <s v="Domaine"/>
    <s v="Des Remizières"/>
    <s v="Le Merley"/>
    <x v="2"/>
    <x v="17"/>
    <x v="2"/>
    <s v="Vin de Pays de la Drôme"/>
    <s v="Nord"/>
    <s v="Marsanne"/>
    <n v="7"/>
    <n v="7"/>
    <n v="12"/>
    <n v="0"/>
    <n v="11"/>
    <n v="84"/>
    <n v="0"/>
    <n v="2018"/>
    <m/>
    <x v="2"/>
    <m/>
    <m/>
  </r>
  <r>
    <n v="398"/>
    <d v="2014-06-13T00:00:00"/>
    <s v="Domaine"/>
    <s v="Des Remizières"/>
    <s v="Le Merley"/>
    <x v="2"/>
    <x v="10"/>
    <x v="2"/>
    <s v="Vin de Pays de la Drôme"/>
    <s v="Nord"/>
    <s v="Marsanne"/>
    <n v="6.8"/>
    <n v="6.8"/>
    <n v="12"/>
    <n v="0"/>
    <m/>
    <n v="81.599999999999994"/>
    <n v="0"/>
    <n v="0"/>
    <n v="0"/>
    <x v="0"/>
    <m/>
    <m/>
  </r>
  <r>
    <n v="414"/>
    <d v="2018-05-08T00:00:00"/>
    <s v="Domaine"/>
    <s v="Des Remizières"/>
    <s v="Pourquoi pas"/>
    <x v="2"/>
    <x v="14"/>
    <x v="2"/>
    <s v="Vin de Pays de la Drôme"/>
    <s v="Nord"/>
    <s v="Marsanne"/>
    <n v="8.9"/>
    <n v="8.9"/>
    <n v="3"/>
    <n v="0"/>
    <n v="51"/>
    <n v="26.700000000000003"/>
    <n v="0"/>
    <n v="2018"/>
    <m/>
    <x v="2"/>
    <s v="Ce vin blanc doux à base de Marsanne trouvera bonne place sur votre table dès l’apéritif, sur quelques fromages persillés ou encore sur un dessert aux fruits. A déguster bien frais !"/>
    <s v="Vous dégusterez ce vin 100% Marsanne frappé à 8° environ suite à un passage au congélateur de quelques minutes. Vous profiterez ainsi d’un panier de fruits blanc (poire en sirop) très expressif au nez."/>
  </r>
  <r>
    <n v="474"/>
    <d v="2018-12-24T00:00:00"/>
    <s v="Lucien Verlyck"/>
    <s v="Domaine Chantepierre"/>
    <s v="Côtes du Rhône"/>
    <x v="0"/>
    <x v="14"/>
    <x v="2"/>
    <s v="Côtes du Rhône"/>
    <m/>
    <s v="Grenache, Syrah, Mourvèdre"/>
    <n v="0"/>
    <n v="7"/>
    <n v="1"/>
    <n v="1"/>
    <n v="51"/>
    <n v="0"/>
    <n v="7"/>
    <n v="2019"/>
    <m/>
    <x v="1"/>
    <m/>
    <m/>
  </r>
  <r>
    <n v="475"/>
    <d v="2018-12-24T00:00:00"/>
    <s v="Lucien Verlyck"/>
    <s v="Domaine des graves d'Ardonneau"/>
    <s v="Cuvée Tradition"/>
    <x v="0"/>
    <x v="17"/>
    <x v="11"/>
    <s v="Côtes de Bordeaux"/>
    <m/>
    <s v="merlot : 75%, cabernet sauvignon : 20 %; cabernet franc : 5 %"/>
    <n v="0"/>
    <n v="7"/>
    <n v="1"/>
    <n v="1"/>
    <n v="13"/>
    <n v="0"/>
    <n v="7"/>
    <n v="2021"/>
    <m/>
    <x v="9"/>
    <m/>
    <m/>
  </r>
  <r>
    <n v="42"/>
    <d v="2009-06-15T00:00:00"/>
    <s v="Rouhier"/>
    <s v="Louis Latour"/>
    <s v="Grand Ardèche"/>
    <x v="2"/>
    <x v="3"/>
    <x v="2"/>
    <s v="Vin de Pays de l'Ardèche"/>
    <s v=" "/>
    <s v="Chardonnay"/>
    <n v="8.4"/>
    <n v="8.4"/>
    <n v="12"/>
    <n v="0"/>
    <m/>
    <n v="100.80000000000001"/>
    <n v="0"/>
    <n v="0"/>
    <n v="0"/>
    <x v="0"/>
    <m/>
    <m/>
  </r>
  <r>
    <n v="69"/>
    <d v="2010-06-30T00:00:00"/>
    <s v="Rouhier"/>
    <s v="Louis Latour"/>
    <s v="Grand Ardèche"/>
    <x v="2"/>
    <x v="2"/>
    <x v="2"/>
    <s v="Vin de Pays de l'Ardèche"/>
    <s v=" "/>
    <s v="Chardonnay"/>
    <n v="8"/>
    <n v="8"/>
    <n v="12"/>
    <n v="0"/>
    <m/>
    <n v="96"/>
    <n v="0"/>
    <n v="0"/>
    <n v="0"/>
    <x v="0"/>
    <m/>
    <m/>
  </r>
  <r>
    <n v="477"/>
    <d v="2018-12-26T00:00:00"/>
    <s v="Meximieux"/>
    <s v="Champagne Barbelet-Leroux"/>
    <s v="Premier Cru"/>
    <x v="4"/>
    <x v="14"/>
    <x v="14"/>
    <s v="Champagne"/>
    <m/>
    <s v="Chardonnay"/>
    <n v="14"/>
    <n v="14"/>
    <n v="11"/>
    <n v="3"/>
    <n v="31"/>
    <n v="154"/>
    <n v="42"/>
    <n v="2019"/>
    <m/>
    <x v="1"/>
    <m/>
    <m/>
  </r>
  <r>
    <n v="191"/>
    <d v="2013-10-25T00:00:00"/>
    <s v="Rouhier"/>
    <s v="Louis Latour"/>
    <s v="Grand Ardèche"/>
    <x v="2"/>
    <x v="8"/>
    <x v="2"/>
    <s v="Vin de Pays de l'Ardèche"/>
    <s v=" "/>
    <s v="Chardonnay"/>
    <n v="8.25"/>
    <n v="8.25"/>
    <n v="12"/>
    <n v="0"/>
    <n v="32"/>
    <n v="99"/>
    <n v="0"/>
    <n v="2016"/>
    <n v="2016"/>
    <x v="5"/>
    <m/>
    <m/>
  </r>
  <r>
    <n v="214"/>
    <d v="2014-08-31T00:00:00"/>
    <s v="Rouhier"/>
    <s v="Louis Latour"/>
    <s v="Grand Ardèche"/>
    <x v="2"/>
    <x v="9"/>
    <x v="2"/>
    <s v="Vin de Pays de l'Ardèche"/>
    <s v=" "/>
    <s v="Chardonnay"/>
    <n v="8.1999999999999993"/>
    <n v="8.1999999999999993"/>
    <n v="12"/>
    <n v="0"/>
    <n v="32"/>
    <n v="98.399999999999991"/>
    <n v="0"/>
    <n v="2015"/>
    <n v="2017"/>
    <x v="5"/>
    <m/>
    <m/>
  </r>
  <r>
    <n v="480"/>
    <d v="2019-02-23T00:00:00"/>
    <s v="Vente aux enchères"/>
    <s v="Domaine Banchereau"/>
    <s v="Coteaux du Layon Chaume"/>
    <x v="3"/>
    <x v="21"/>
    <x v="4"/>
    <s v="Coteaux du Layon"/>
    <m/>
    <s v="Chenin"/>
    <n v="10"/>
    <n v="20"/>
    <n v="1"/>
    <n v="1"/>
    <n v="53"/>
    <n v="10"/>
    <n v="20"/>
    <n v="2019"/>
    <m/>
    <x v="1"/>
    <m/>
    <m/>
  </r>
  <r>
    <n v="346"/>
    <d v="2017-02-08T00:00:00"/>
    <s v="Domaine"/>
    <s v="Louis Latour"/>
    <s v="Grand Ardèche"/>
    <x v="2"/>
    <x v="11"/>
    <x v="2"/>
    <s v="Vin de Pays de l'Ardèche"/>
    <s v=" "/>
    <s v="Chardonnay"/>
    <n v="9"/>
    <n v="9"/>
    <n v="12"/>
    <n v="0"/>
    <n v="32"/>
    <n v="108"/>
    <n v="0"/>
    <n v="2017"/>
    <n v="2019"/>
    <x v="2"/>
    <m/>
    <m/>
  </r>
  <r>
    <n v="481"/>
    <d v="2019-03-03T00:00:00"/>
    <s v="Meximieux"/>
    <s v="Domaine Campoy"/>
    <s v="Cahors - Terro Nevo"/>
    <x v="2"/>
    <x v="17"/>
    <x v="13"/>
    <s v="Cahors"/>
    <s v="Piémont Massif Central"/>
    <s v=" "/>
    <n v="9"/>
    <n v="9"/>
    <n v="3"/>
    <n v="3"/>
    <n v="52"/>
    <n v="27"/>
    <n v="27"/>
    <n v="2020"/>
    <n v="2022"/>
    <x v="9"/>
    <m/>
    <m/>
  </r>
  <r>
    <n v="7"/>
    <d v="2005-06-01T00:00:00"/>
    <s v="Cave de Papa"/>
    <s v="Mas de Daumas Gassac"/>
    <s v="Mas de Daumas Gassac"/>
    <x v="0"/>
    <x v="6"/>
    <x v="6"/>
    <s v="Vin de Pays de l'Hérault"/>
    <s v=" "/>
    <s v="Cabernet franc, Cabernet sauvignon, Merlot, Pinot"/>
    <n v="17"/>
    <n v="17"/>
    <n v="1"/>
    <n v="0"/>
    <m/>
    <n v="17"/>
    <n v="0"/>
    <n v="0"/>
    <n v="0"/>
    <x v="0"/>
    <m/>
    <m/>
  </r>
  <r>
    <n v="482"/>
    <d v="2019-03-03T00:00:00"/>
    <s v="Meximieux"/>
    <s v="Domaine Campoy"/>
    <s v="Malbec"/>
    <x v="0"/>
    <x v="12"/>
    <x v="13"/>
    <s v="Cahors"/>
    <m/>
    <s v="Malbec"/>
    <n v="7.5"/>
    <n v="7.5"/>
    <n v="3"/>
    <n v="3"/>
    <n v="51"/>
    <n v="22.5"/>
    <n v="22.5"/>
    <n v="2019"/>
    <n v="2020"/>
    <x v="4"/>
    <m/>
    <m/>
  </r>
  <r>
    <n v="483"/>
    <d v="2019-03-03T00:00:00"/>
    <s v="Meximieux"/>
    <s v="Domaine Baron de l'écluse"/>
    <s v="Beaujolais Blanc"/>
    <x v="2"/>
    <x v="14"/>
    <x v="9"/>
    <s v="Beaujolais"/>
    <m/>
    <s v="Chardonnay"/>
    <n v="6.7"/>
    <n v="6.7"/>
    <n v="6"/>
    <n v="6"/>
    <n v="12"/>
    <n v="40.200000000000003"/>
    <n v="40.200000000000003"/>
    <n v="2019"/>
    <m/>
    <x v="1"/>
    <m/>
    <m/>
  </r>
  <r>
    <n v="240"/>
    <d v="2015-04-17T00:00:00"/>
    <s v="Domaine"/>
    <s v="Des Remizières"/>
    <s v="Vin de pays des colinnes Rhoadiennes"/>
    <x v="2"/>
    <x v="11"/>
    <x v="2"/>
    <s v="Vin de Pays des Collines Rhodaniennes"/>
    <s v="Nord"/>
    <s v="Viognier"/>
    <n v="7.45"/>
    <n v="7.45"/>
    <n v="5"/>
    <n v="0"/>
    <m/>
    <n v="37.25"/>
    <n v="0"/>
    <n v="0"/>
    <n v="0"/>
    <x v="0"/>
    <m/>
    <m/>
  </r>
  <r>
    <n v="415"/>
    <d v="2018-07-17T00:00:00"/>
    <s v="Domaine"/>
    <s v="Cuilleron"/>
    <s v="Syrah - Les vignes d'à côté"/>
    <x v="0"/>
    <x v="17"/>
    <x v="2"/>
    <s v="Vin de Pays des Collines Rhodaniennes"/>
    <s v=" "/>
    <s v="Syrah"/>
    <n v="7.6"/>
    <n v="7.6"/>
    <n v="6"/>
    <n v="0"/>
    <n v="32"/>
    <n v="45.599999999999994"/>
    <n v="0"/>
    <n v="2018"/>
    <n v="2019"/>
    <x v="1"/>
    <s v="servir entre 12° et 14°, charcuterie, barbecue, brochettes de bœuf à la tapenade verte, brochette de poulet aux pruneaux."/>
    <s v="Vin friand et charmeur. Jolis fruits rouges frais, et des délicates épices donnent une belle expression de la Syrah souple et fraiche."/>
  </r>
  <r>
    <n v="304"/>
    <d v="2016-06-26T00:00:00"/>
    <s v="Jerome"/>
    <s v="Les vins de vienne"/>
    <s v="Sotanum"/>
    <x v="0"/>
    <x v="4"/>
    <x v="2"/>
    <s v="Vin de Pays des Collines Rhodaniennes"/>
    <s v=" "/>
    <s v="Syrah"/>
    <n v="30"/>
    <n v="30"/>
    <n v="1"/>
    <n v="0"/>
    <m/>
    <n v="30"/>
    <n v="0"/>
    <n v="2019"/>
    <n v="2024"/>
    <x v="11"/>
    <m/>
    <m/>
  </r>
  <r>
    <n v="305"/>
    <d v="2016-06-27T00:00:00"/>
    <s v="Domaine"/>
    <s v="Grangier"/>
    <s v="Chante Louve"/>
    <x v="2"/>
    <x v="12"/>
    <x v="2"/>
    <s v="Vin de Pays des Collines Rhodaniennes"/>
    <s v="Nord"/>
    <s v="Viognier"/>
    <n v="9"/>
    <n v="9"/>
    <n v="6"/>
    <n v="0"/>
    <n v="11"/>
    <n v="54"/>
    <n v="0"/>
    <n v="2017"/>
    <n v="2019"/>
    <x v="2"/>
    <m/>
    <m/>
  </r>
  <r>
    <n v="312"/>
    <d v="2016-06-27T00:00:00"/>
    <s v="Domaine"/>
    <s v="Des Remizières"/>
    <s v="Vin de pays des colinnes Rhodiennes"/>
    <x v="2"/>
    <x v="12"/>
    <x v="2"/>
    <s v="Vin de Pays des Collines Rhodaniennes"/>
    <s v="Nord"/>
    <s v="Viognier"/>
    <n v="7.65"/>
    <n v="7.65"/>
    <n v="12"/>
    <n v="0"/>
    <n v="11"/>
    <n v="91.800000000000011"/>
    <n v="0"/>
    <n v="2017"/>
    <n v="2019"/>
    <x v="2"/>
    <m/>
    <m/>
  </r>
  <r>
    <n v="328"/>
    <d v="2016-12-03T00:00:00"/>
    <s v="Domaine"/>
    <s v="René Rostaing"/>
    <s v="Viognier - Les lézardes"/>
    <x v="2"/>
    <x v="11"/>
    <x v="2"/>
    <s v="Vin de Pays des Collines Rhodaniennes"/>
    <s v=" "/>
    <s v="Viognier"/>
    <n v="10"/>
    <n v="10"/>
    <n v="3"/>
    <n v="0"/>
    <n v="11"/>
    <n v="30"/>
    <n v="0"/>
    <n v="2017"/>
    <n v="2019"/>
    <x v="2"/>
    <m/>
    <m/>
  </r>
  <r>
    <n v="345"/>
    <d v="2017-01-22T00:00:00"/>
    <s v="Domaine"/>
    <s v="Stéphane Ogier"/>
    <s v="Syrah d'Ogier"/>
    <x v="0"/>
    <x v="11"/>
    <x v="2"/>
    <s v="Vin de Pays des Collines Rhodaniennes"/>
    <s v=" "/>
    <s v="Syrah"/>
    <n v="9.5"/>
    <n v="9.5"/>
    <n v="3"/>
    <n v="0"/>
    <n v="11"/>
    <n v="28.5"/>
    <n v="0"/>
    <n v="2017"/>
    <n v="2018"/>
    <x v="2"/>
    <m/>
    <m/>
  </r>
  <r>
    <n v="484"/>
    <d v="2019-03-03T00:00:00"/>
    <s v="Meximieux"/>
    <s v="Domaine Baron de l'écluse"/>
    <s v="Les Garances"/>
    <x v="0"/>
    <x v="17"/>
    <x v="9"/>
    <s v="Côtes de Brouilly"/>
    <m/>
    <s v="Gamay"/>
    <n v="15"/>
    <n v="15"/>
    <n v="3"/>
    <n v="3"/>
    <n v="33"/>
    <n v="45"/>
    <n v="45"/>
    <n v="2020"/>
    <n v="2021"/>
    <x v="9"/>
    <m/>
    <m/>
  </r>
  <r>
    <n v="380"/>
    <d v="2017-09-30T00:00:00"/>
    <s v="Domaine"/>
    <s v="Cuilleron"/>
    <s v="Syrah - Les vignes d'à côté"/>
    <x v="0"/>
    <x v="12"/>
    <x v="2"/>
    <s v="Vin de Pays des Collines Rhodaniennes"/>
    <s v=" "/>
    <s v="Syrah"/>
    <n v="15.6"/>
    <n v="15.6"/>
    <n v="3"/>
    <n v="0"/>
    <n v="99"/>
    <n v="46.8"/>
    <n v="0"/>
    <n v="2018"/>
    <n v="2019"/>
    <x v="1"/>
    <m/>
    <s v="Magnum"/>
  </r>
  <r>
    <n v="485"/>
    <d v="2019-03-03T00:00:00"/>
    <s v="Meximieux"/>
    <s v="Yves Girard Madoux"/>
    <s v="Chignin bergeron"/>
    <x v="2"/>
    <x v="14"/>
    <x v="5"/>
    <s v="Chignin-Bergeron"/>
    <m/>
    <s v="Roussanne"/>
    <n v="9"/>
    <n v="9"/>
    <n v="3"/>
    <n v="2"/>
    <n v="32"/>
    <n v="27"/>
    <n v="18"/>
    <n v="2019"/>
    <m/>
    <x v="1"/>
    <m/>
    <m/>
  </r>
  <r>
    <n v="486"/>
    <d v="2019-03-03T00:00:00"/>
    <s v="Meximieux"/>
    <s v="Yves Girard Madoux"/>
    <s v="Acacia"/>
    <x v="2"/>
    <x v="12"/>
    <x v="5"/>
    <s v="Chignin-Bergeron"/>
    <m/>
    <s v="Roussanne"/>
    <n v="11"/>
    <n v="11"/>
    <n v="3"/>
    <n v="2"/>
    <n v="32"/>
    <n v="33"/>
    <n v="22"/>
    <n v="2019"/>
    <m/>
    <x v="1"/>
    <m/>
    <m/>
  </r>
  <r>
    <n v="487"/>
    <d v="2019-03-15T00:00:00"/>
    <s v="Club de Bridge"/>
    <s v="Butterlin"/>
    <s v="Pinot Noir - Barriques"/>
    <x v="0"/>
    <x v="11"/>
    <x v="12"/>
    <s v="Pinot Noir"/>
    <m/>
    <s v="Pinot noir"/>
    <n v="10"/>
    <n v="10"/>
    <n v="4"/>
    <n v="3"/>
    <n v="42"/>
    <n v="40"/>
    <n v="30"/>
    <n v="2019"/>
    <m/>
    <x v="1"/>
    <m/>
    <m/>
  </r>
  <r>
    <n v="488"/>
    <d v="2019-03-15T00:00:00"/>
    <s v="Club de Bridge"/>
    <s v="Butterlin"/>
    <s v="Riesling Grand Cru Steingrubler"/>
    <x v="2"/>
    <x v="7"/>
    <x v="12"/>
    <s v="Riesling - Grand Cru"/>
    <m/>
    <s v="Riesling"/>
    <n v="10.9"/>
    <n v="10.9"/>
    <n v="3"/>
    <n v="3"/>
    <n v="33"/>
    <n v="32.700000000000003"/>
    <n v="32.700000000000003"/>
    <n v="2019"/>
    <n v="2020"/>
    <x v="4"/>
    <m/>
    <m/>
  </r>
  <r>
    <n v="489"/>
    <d v="2019-03-15T00:00:00"/>
    <s v="Club de Bridge"/>
    <s v="Butterlin"/>
    <s v="Gewurztraminer - Réserve Particulière"/>
    <x v="2"/>
    <x v="17"/>
    <x v="12"/>
    <s v="Gewurztraminer"/>
    <m/>
    <s v="Gewurztraminer"/>
    <n v="12"/>
    <n v="12"/>
    <n v="3"/>
    <n v="3"/>
    <n v="43"/>
    <n v="36"/>
    <n v="36"/>
    <n v="2019"/>
    <m/>
    <x v="1"/>
    <m/>
    <m/>
  </r>
  <r>
    <n v="490"/>
    <d v="2019-03-15T00:00:00"/>
    <s v="Club de Bridge"/>
    <s v="Butterlin"/>
    <s v="Pinot Gris Grand Cru Steingrubler"/>
    <x v="2"/>
    <x v="17"/>
    <x v="12"/>
    <s v="Pinot Gris - Grand Cru"/>
    <m/>
    <s v="Pinot Gris"/>
    <n v="10.9"/>
    <n v="10.9"/>
    <n v="2"/>
    <n v="2"/>
    <n v="43"/>
    <n v="21.8"/>
    <n v="21.8"/>
    <n v="2020"/>
    <n v="2021"/>
    <x v="9"/>
    <m/>
    <m/>
  </r>
  <r>
    <n v="491"/>
    <d v="2019-06-10T00:00:00"/>
    <s v="Domaine"/>
    <s v="Jacques Puffeney"/>
    <s v="Arbois - Cuvée Sacha - Savagnin"/>
    <x v="2"/>
    <x v="14"/>
    <x v="1"/>
    <s v="Arbois"/>
    <m/>
    <s v="Chardonnay, Savagnin, Poulsard"/>
    <n v="15"/>
    <n v="15"/>
    <n v="2"/>
    <n v="2"/>
    <n v="23"/>
    <n v="30"/>
    <n v="30"/>
    <n v="2020"/>
    <m/>
    <x v="4"/>
    <m/>
    <m/>
  </r>
  <r>
    <n v="492"/>
    <d v="2019-06-10T00:00:00"/>
    <s v="Domaine"/>
    <s v="Jacques Puffeney"/>
    <s v="Vin jaune"/>
    <x v="5"/>
    <x v="9"/>
    <x v="1"/>
    <s v="Arbois"/>
    <m/>
    <s v="Savagnin"/>
    <n v="40"/>
    <n v="40"/>
    <n v="2"/>
    <n v="2"/>
    <n v="23"/>
    <n v="80"/>
    <n v="80"/>
    <n v="2021"/>
    <n v="2023"/>
    <x v="11"/>
    <m/>
    <m/>
  </r>
  <r>
    <n v="493"/>
    <d v="2019-06-14T00:00:00"/>
    <s v="Domaine"/>
    <s v="René Rostaing"/>
    <s v="Ampodium"/>
    <x v="0"/>
    <x v="10"/>
    <x v="2"/>
    <s v="Côte Rôtie"/>
    <s v="Nord"/>
    <s v="Syrah"/>
    <n v="35"/>
    <n v="35"/>
    <n v="3"/>
    <n v="2"/>
    <n v="41"/>
    <n v="105"/>
    <n v="70"/>
    <n v="2023"/>
    <m/>
    <x v="6"/>
    <m/>
    <m/>
  </r>
  <r>
    <n v="494"/>
    <d v="2019-06-14T00:00:00"/>
    <s v="Domaine"/>
    <s v="René Rostaing"/>
    <s v="Puech Noble"/>
    <x v="0"/>
    <x v="11"/>
    <x v="6"/>
    <s v="Coteaux-du-Languedoc"/>
    <m/>
    <s v="80% Syrah, 10% Grenache, 10% Mourvèdre "/>
    <n v="12"/>
    <n v="12"/>
    <n v="6"/>
    <n v="5"/>
    <n v="33"/>
    <n v="72"/>
    <n v="60"/>
    <n v="2020"/>
    <m/>
    <x v="4"/>
    <m/>
    <m/>
  </r>
  <r>
    <n v="495"/>
    <d v="2019-06-14T00:00:00"/>
    <s v="Domaine"/>
    <s v="Grangier"/>
    <s v="Les Terrasses"/>
    <x v="2"/>
    <x v="13"/>
    <x v="2"/>
    <s v="Condrieu"/>
    <s v="Nord"/>
    <s v="Viognier"/>
    <n v="23"/>
    <n v="23"/>
    <n v="3"/>
    <n v="3"/>
    <n v="12"/>
    <n v="69"/>
    <n v="69"/>
    <n v="2020"/>
    <m/>
    <x v="4"/>
    <m/>
    <m/>
  </r>
  <r>
    <n v="9"/>
    <d v="2006-08-15T00:00:00"/>
    <s v="Regusse"/>
    <s v="Louis Latour"/>
    <s v="Cotteau du Verdon"/>
    <x v="2"/>
    <x v="16"/>
    <x v="8"/>
    <s v="Vin de Pays des Coteaux du Verdon"/>
    <s v=" "/>
    <s v="Chardonnay"/>
    <n v="8"/>
    <n v="8"/>
    <n v="6"/>
    <n v="0"/>
    <m/>
    <n v="48"/>
    <n v="0"/>
    <n v="0"/>
    <n v="0"/>
    <x v="0"/>
    <m/>
    <m/>
  </r>
  <r>
    <n v="15"/>
    <d v="2007-03-02T00:00:00"/>
    <s v="Vinomedia"/>
    <s v="Semper"/>
    <s v="Regain"/>
    <x v="2"/>
    <x v="0"/>
    <x v="6"/>
    <s v="Vin de Pays des Côtes Catalanes"/>
    <s v=" "/>
    <s v="Grenache, Carignan e,Maccabeu"/>
    <n v="9"/>
    <n v="9"/>
    <n v="1"/>
    <n v="0"/>
    <m/>
    <n v="9"/>
    <n v="0"/>
    <n v="0"/>
    <n v="0"/>
    <x v="0"/>
    <m/>
    <m/>
  </r>
  <r>
    <n v="36"/>
    <d v="2009-03-07T00:00:00"/>
    <s v="Vinomedia"/>
    <s v="Semper"/>
    <s v="Regain"/>
    <x v="2"/>
    <x v="2"/>
    <x v="6"/>
    <s v="Vin de Pays des Côtes Catalanes"/>
    <s v=" "/>
    <s v="Grenache, Carignan e,Maccabeu"/>
    <n v="10"/>
    <n v="10"/>
    <n v="3"/>
    <n v="0"/>
    <m/>
    <n v="30"/>
    <n v="0"/>
    <n v="0"/>
    <n v="0"/>
    <x v="0"/>
    <m/>
    <m/>
  </r>
  <r>
    <n v="79"/>
    <d v="2010-10-16T00:00:00"/>
    <s v="Vinomedia"/>
    <s v="Semper"/>
    <s v="Regain"/>
    <x v="2"/>
    <x v="4"/>
    <x v="6"/>
    <s v="Vin de Pays des Côtes Catalanes"/>
    <s v=" "/>
    <s v="Grenache, Carignan e,Maccabeu"/>
    <n v="10.5"/>
    <n v="10.5"/>
    <n v="2"/>
    <n v="0"/>
    <m/>
    <n v="21"/>
    <n v="0"/>
    <n v="0"/>
    <n v="0"/>
    <x v="0"/>
    <m/>
    <m/>
  </r>
  <r>
    <n v="224"/>
    <d v="2014-10-11T00:00:00"/>
    <s v="Vinomedia"/>
    <s v="Semper"/>
    <s v="Regain"/>
    <x v="2"/>
    <x v="9"/>
    <x v="6"/>
    <s v="Vin de Pays des Côtes Catalanes"/>
    <s v=" "/>
    <s v="Grenache, Carignan e,Maccabeu"/>
    <n v="10.6"/>
    <n v="10.6"/>
    <n v="3"/>
    <n v="0"/>
    <m/>
    <n v="31.799999999999997"/>
    <n v="0"/>
    <n v="0"/>
    <n v="0"/>
    <x v="0"/>
    <m/>
    <m/>
  </r>
  <r>
    <n v="496"/>
    <d v="2019-06-14T00:00:00"/>
    <s v="Domaine"/>
    <s v="Des Remizières"/>
    <s v="Vin de pays des colinnes Rhodiennes"/>
    <x v="2"/>
    <x v="13"/>
    <x v="2"/>
    <s v="Vin de Pays des Collines Rhodaniennes"/>
    <s v="Nord"/>
    <s v="Viognier"/>
    <n v="8"/>
    <n v="8"/>
    <n v="6"/>
    <n v="6"/>
    <n v="41"/>
    <n v="48"/>
    <n v="48"/>
    <n v="2020"/>
    <m/>
    <x v="4"/>
    <m/>
    <m/>
  </r>
  <r>
    <n v="175"/>
    <d v="2013-06-01T00:00:00"/>
    <s v="Cave de Papa"/>
    <s v="Château de Bachen"/>
    <s v="Rouge de Bachen"/>
    <x v="0"/>
    <x v="8"/>
    <x v="13"/>
    <s v="Vin de Pays des Landes"/>
    <s v=" "/>
    <s v="Cabernet franc, Merlot, Tannat"/>
    <n v="12"/>
    <n v="12"/>
    <n v="1"/>
    <n v="0"/>
    <n v="43"/>
    <n v="12"/>
    <n v="0"/>
    <n v="2022"/>
    <n v="2030"/>
    <x v="14"/>
    <m/>
    <m/>
  </r>
  <r>
    <n v="363"/>
    <d v="2017-06-01T00:00:00"/>
    <s v="Cave de Papa"/>
    <s v="Philippe Chesnelong"/>
    <s v="Les creisses"/>
    <x v="0"/>
    <x v="12"/>
    <x v="6"/>
    <s v="Vin de Pays d'Oc"/>
    <s v=" "/>
    <s v="Syrah, Grenache, Cabernet-Sauvignon"/>
    <n v="14"/>
    <n v="14"/>
    <n v="1"/>
    <n v="0"/>
    <m/>
    <n v="14"/>
    <n v="0"/>
    <n v="2015"/>
    <n v="2020"/>
    <x v="2"/>
    <m/>
    <m/>
  </r>
  <r>
    <n v="364"/>
    <d v="2017-06-01T00:00:00"/>
    <s v="Cave de Papa"/>
    <s v="Roc d'anglade"/>
    <s v="vin de pays du gard"/>
    <x v="0"/>
    <x v="12"/>
    <x v="6"/>
    <s v="Vin de Pays du Gard"/>
    <s v=" "/>
    <s v="Carignan, Mourvèdre, Grenache noir,  Syrah, Cinsault"/>
    <n v="35"/>
    <n v="35"/>
    <n v="1"/>
    <n v="0"/>
    <n v="33"/>
    <n v="35"/>
    <n v="0"/>
    <n v="2017"/>
    <n v="2021"/>
    <x v="1"/>
    <s v=" un poulet rôti, un navarin d'agneau, une entrecôte au Roquefort…"/>
    <s v="Oeil :Robe diaphane aux reflets pourpres, Nez :Arômes de myrtille, de mûre, de cassis avec de fines touches mentholées, Bouche :Fruitée et énergique. Texture délicate"/>
  </r>
  <r>
    <n v="250"/>
    <d v="2015-06-06T00:00:00"/>
    <s v="Domaine"/>
    <s v="Louis Latour"/>
    <s v="Domaine de Valmoissine"/>
    <x v="0"/>
    <x v="9"/>
    <x v="8"/>
    <s v="Vin de Pays du Var"/>
    <s v=" "/>
    <s v="Pinot Noir"/>
    <n v="9"/>
    <n v="9"/>
    <n v="2"/>
    <n v="0"/>
    <n v="43"/>
    <n v="18"/>
    <n v="0"/>
    <n v="2016"/>
    <n v="2018"/>
    <x v="3"/>
    <m/>
    <m/>
  </r>
  <r>
    <n v="206"/>
    <d v="2014-06-01T00:00:00"/>
    <s v="Cave de Papa"/>
    <s v="Jean Luc Colombo"/>
    <s v="Pied de la Terre"/>
    <x v="0"/>
    <x v="9"/>
    <x v="2"/>
    <s v="Vinsobres"/>
    <s v="Sud"/>
    <s v="60% Grenache, 40% Syrah"/>
    <n v="6"/>
    <n v="6"/>
    <n v="1"/>
    <n v="0"/>
    <m/>
    <n v="6"/>
    <n v="0"/>
    <n v="0"/>
    <n v="0"/>
    <x v="0"/>
    <m/>
    <m/>
  </r>
  <r>
    <n v="497"/>
    <d v="2019-06-14T00:00:00"/>
    <s v="Domaine"/>
    <s v="Des Remizières"/>
    <s v="Le Merley"/>
    <x v="2"/>
    <x v="13"/>
    <x v="2"/>
    <s v="Vin de Pays de la Drôme"/>
    <s v="Nord"/>
    <s v="Marsanne"/>
    <n v="7"/>
    <n v="7"/>
    <n v="6"/>
    <n v="6"/>
    <n v="41"/>
    <n v="42"/>
    <n v="42"/>
    <n v="2020"/>
    <m/>
    <x v="4"/>
    <m/>
    <m/>
  </r>
  <r>
    <n v="498"/>
    <d v="2019-06-14T00:00:00"/>
    <s v="Domaine"/>
    <s v="Des Remizières"/>
    <s v="Cuvée Christophe"/>
    <x v="2"/>
    <x v="14"/>
    <x v="2"/>
    <s v="Crozes-Hermitage"/>
    <s v="Nord"/>
    <s v="85% Marsanne, 15% Roussanne"/>
    <n v="15.1"/>
    <n v="15.1"/>
    <n v="6"/>
    <n v="6"/>
    <n v="11"/>
    <n v="90.6"/>
    <n v="90.6"/>
    <n v="2021"/>
    <m/>
    <x v="9"/>
    <m/>
    <m/>
  </r>
  <r>
    <n v="499"/>
    <d v="2019-06-14T00:00:00"/>
    <s v="Domaine"/>
    <s v="Chapoutier"/>
    <s v="Les tanneurs"/>
    <x v="2"/>
    <x v="14"/>
    <x v="2"/>
    <s v="Saint-Péray"/>
    <m/>
    <s v="Marsanne"/>
    <n v="12.22"/>
    <n v="12.22"/>
    <n v="12"/>
    <n v="11"/>
    <n v="43"/>
    <n v="146.64000000000001"/>
    <n v="134.42000000000002"/>
    <n v="2020"/>
    <m/>
    <x v="4"/>
    <m/>
    <s v="Oeil : belle robe brillante aux reflets vert pâle._x000a_Nez : beaucoup de fraîcheur avec des notes de pomme verte, de fleurs blanches et de miel_x000a_Bouche : élégant, ce vin allie la vivacité et la minéralité."/>
  </r>
  <r>
    <n v="500"/>
    <d v="2018-12-01T00:00:00"/>
    <s v="Primeur"/>
    <s v="Cuilleron"/>
    <s v="Condrieu - La petite Côte"/>
    <x v="2"/>
    <x v="13"/>
    <x v="2"/>
    <s v="Condrieu"/>
    <s v="Nord"/>
    <s v="Viognier"/>
    <n v="26.3"/>
    <n v="26.3"/>
    <n v="3"/>
    <n v="3"/>
    <n v="22"/>
    <n v="78.900000000000006"/>
    <n v="78.900000000000006"/>
    <n v="2021"/>
    <m/>
    <x v="9"/>
    <m/>
    <m/>
  </r>
  <r>
    <n v="235"/>
    <d v="2015-03-14T00:00:00"/>
    <s v="Vinomedia"/>
    <s v="Joannet"/>
    <s v="Vosne-Romanée Premier cru"/>
    <x v="0"/>
    <x v="9"/>
    <x v="3"/>
    <s v="Vosne-Romanée"/>
    <s v="Côte de Nuits"/>
    <s v="Pinot Noir"/>
    <n v="38.5"/>
    <n v="38.5"/>
    <n v="1"/>
    <n v="0"/>
    <m/>
    <n v="38.5"/>
    <n v="0"/>
    <n v="0"/>
    <n v="0"/>
    <x v="0"/>
    <m/>
    <m/>
  </r>
  <r>
    <n v="501"/>
    <d v="2018-12-01T00:00:00"/>
    <s v="Primeur"/>
    <s v="Cuilleron"/>
    <s v="Roussanne - Les vignes d'à côté"/>
    <x v="2"/>
    <x v="13"/>
    <x v="2"/>
    <s v="Vin de Pays des Collines Rhodaniennes"/>
    <s v="Nord"/>
    <s v="Roussanne"/>
    <n v="9.1999999999999993"/>
    <n v="9.1999999999999993"/>
    <n v="6"/>
    <n v="6"/>
    <n v="52"/>
    <n v="55.199999999999996"/>
    <n v="55.199999999999996"/>
    <n v="2020"/>
    <n v="2021"/>
    <x v="9"/>
    <m/>
    <m/>
  </r>
  <r>
    <n v="2"/>
    <d v="1999-06-01T00:00:00"/>
    <s v="Cave de Papa"/>
    <s v="Ferreira"/>
    <s v="Porto LBV"/>
    <x v="0"/>
    <x v="22"/>
    <x v="10"/>
    <s v="Porto"/>
    <s v=" "/>
    <s v=" "/>
    <n v="25"/>
    <n v="25"/>
    <n v="1"/>
    <n v="0"/>
    <n v="51"/>
    <n v="25"/>
    <n v="0"/>
    <n v="2017"/>
    <n v="0"/>
    <x v="3"/>
    <m/>
    <m/>
  </r>
  <r>
    <n v="502"/>
    <d v="2018-12-01T00:00:00"/>
    <s v="Primeur"/>
    <s v="Cuilleron"/>
    <s v="Marsanne - Les vignes d'à côté"/>
    <x v="2"/>
    <x v="13"/>
    <x v="2"/>
    <s v="Vin de Pays des Collines Rhodaniennes"/>
    <s v="Nord"/>
    <s v="Marsanne"/>
    <n v="8"/>
    <n v="8"/>
    <n v="6"/>
    <n v="6"/>
    <n v="42"/>
    <n v="48"/>
    <n v="48"/>
    <n v="2020"/>
    <n v="2021"/>
    <x v="9"/>
    <m/>
    <m/>
  </r>
  <r>
    <n v="505"/>
    <d v="2019-07-15T00:00:00"/>
    <s v="Cadeau"/>
    <s v="coteaux des margots"/>
    <s v="Cuvée margot"/>
    <x v="0"/>
    <x v="17"/>
    <x v="3"/>
    <s v="Mâcon"/>
    <m/>
    <s v="Gamay"/>
    <n v="0"/>
    <n v="8.5"/>
    <n v="1"/>
    <n v="1"/>
    <n v="51"/>
    <n v="0"/>
    <n v="8.5"/>
    <n v="2019"/>
    <m/>
    <x v="1"/>
    <m/>
    <m/>
  </r>
  <r>
    <n v="506"/>
    <d v="2019-07-15T00:00:00"/>
    <s v="Cadeau - Lan"/>
    <s v="Les vignerons de Maury"/>
    <s v="Tradition - Maury Sec"/>
    <x v="0"/>
    <x v="17"/>
    <x v="6"/>
    <s v="Maury Sec"/>
    <m/>
    <s v="80% Grenache Noir, 20% Carignan"/>
    <n v="0"/>
    <n v="10"/>
    <n v="1"/>
    <n v="1"/>
    <n v="52"/>
    <n v="0"/>
    <n v="10"/>
    <n v="2020"/>
    <m/>
    <x v="4"/>
    <m/>
    <m/>
  </r>
  <r>
    <n v="507"/>
    <d v="2019-08-11T00:00:00"/>
    <s v="Cadeau - Patator"/>
    <s v="Château de Cercy"/>
    <s v="Cuvée Marly"/>
    <x v="0"/>
    <x v="12"/>
    <x v="9"/>
    <s v="Beaujolais"/>
    <m/>
    <s v="Gamay"/>
    <m/>
    <n v="11"/>
    <n v="1"/>
    <n v="1"/>
    <n v="33"/>
    <n v="0"/>
    <n v="11"/>
    <n v="2020"/>
    <m/>
    <x v="4"/>
    <m/>
    <m/>
  </r>
  <r>
    <n v="248"/>
    <d v="2015-06-01T00:00:00"/>
    <s v="Cave de Papa"/>
    <s v="Chapel Down"/>
    <s v="TENTERDEN ESTATE BACCHUS RESERVE"/>
    <x v="2"/>
    <x v="10"/>
    <x v="7"/>
    <s v="Anglais"/>
    <s v="Anglais"/>
    <s v=" "/>
    <n v="13"/>
    <n v="13"/>
    <n v="1"/>
    <n v="0"/>
    <n v="52"/>
    <n v="13"/>
    <n v="0"/>
    <n v="2018"/>
    <n v="0"/>
    <x v="2"/>
    <m/>
    <s v="Cepage 100% Bacchus"/>
  </r>
  <r>
    <n v="508"/>
    <d v="2019-08-11T00:00:00"/>
    <s v="Cadeau - Jean-Luc"/>
    <s v="Fruitière Vinicole de Pupillin"/>
    <s v="Savagnin"/>
    <x v="2"/>
    <x v="11"/>
    <x v="1"/>
    <s v="Arbois-Pupillin"/>
    <m/>
    <s v="Savagnin"/>
    <m/>
    <n v="14"/>
    <n v="6"/>
    <n v="5"/>
    <n v="43"/>
    <n v="0"/>
    <n v="70"/>
    <n v="2020"/>
    <m/>
    <x v="4"/>
    <m/>
    <m/>
  </r>
  <r>
    <n v="509"/>
    <d v="2019-08-30T00:00:00"/>
    <s v="Cadeau - Christophe Duperray"/>
    <s v="Domaine de l'Epinay"/>
    <s v="L'improbable"/>
    <x v="0"/>
    <x v="14"/>
    <x v="4"/>
    <s v="Vin de France"/>
    <m/>
    <s v="90 % Syrah et 10 %  Merlot"/>
    <n v="0"/>
    <n v="10"/>
    <n v="6"/>
    <n v="6"/>
    <m/>
    <n v="0"/>
    <n v="60"/>
    <n v="2020"/>
    <m/>
    <x v="4"/>
    <s v="Ce produit sera le compagnon idéal des moments conviviaux entre amis. Vin rouge épicé, fruité et très suave. Il pourra accompagner vos entrées de charcuterie mais aussi vos viandes rouges. Tentez le sur volailles : vous serez surpris! À consommer dans les quatre années qui suivent la commercialisation."/>
    <s v="DEGUSTATION_x000a__x000a_Robe :violine intense._x000a__x000a_Arômes : Nez  épicé très intense avec des touches de réglisses, très atypiques pour notre région_x000a__x000a_Bouche : Attaque en bouche souple et tanins suaves. Finale ample et ronde."/>
  </r>
</pivotCacheRecords>
</file>

<file path=xl/pivotCache/pivotCacheRecords2.xml><?xml version="1.0" encoding="utf-8"?>
<pivotCacheRecords xmlns="http://schemas.openxmlformats.org/spreadsheetml/2006/main" xmlns:r="http://schemas.openxmlformats.org/officeDocument/2006/relationships" count="708">
  <r>
    <n v="396"/>
    <d v="2018-03-12T00:00:00"/>
    <s v="Rouhier"/>
    <s v="Louis Latour"/>
    <x v="0"/>
    <x v="0"/>
    <n v="2015"/>
    <s v="Rhône"/>
    <s v="Vin de Pays de l'Ardèche"/>
    <x v="0"/>
    <m/>
    <m/>
    <m/>
  </r>
  <r>
    <n v="471"/>
    <d v="2018-12-24T00:00:00"/>
    <s v="Jean-Luc Verlyck"/>
    <s v="Domaine du Moulin"/>
    <x v="1"/>
    <x v="0"/>
    <n v="2017"/>
    <s v="Loire"/>
    <s v="Touraine"/>
    <x v="1"/>
    <m/>
    <m/>
    <m/>
  </r>
  <r>
    <n v="418"/>
    <d v="2018-07-17T00:00:00"/>
    <s v="Domaine"/>
    <s v="Cuilleron"/>
    <x v="2"/>
    <x v="0"/>
    <n v="2016"/>
    <s v="Rhône"/>
    <s v="Vin de Pays des Collines Rhodaniennes"/>
    <x v="2"/>
    <m/>
    <m/>
    <m/>
  </r>
  <r>
    <n v="417"/>
    <d v="2018-07-17T00:00:00"/>
    <s v="Domaine"/>
    <s v="Cuilleron"/>
    <x v="3"/>
    <x v="0"/>
    <n v="2016"/>
    <s v="Rhône"/>
    <s v="Saint-Péray"/>
    <x v="3"/>
    <m/>
    <m/>
    <m/>
  </r>
  <r>
    <n v="291"/>
    <d v="2016-05-15T00:00:00"/>
    <s v="Domaine"/>
    <s v="Château de Cercy"/>
    <x v="4"/>
    <x v="0"/>
    <n v="2014"/>
    <s v="Beaujolais"/>
    <s v="Bourgogne"/>
    <x v="4"/>
    <m/>
    <m/>
    <m/>
  </r>
  <r>
    <n v="508"/>
    <d v="2019-08-11T00:00:00"/>
    <s v="Cadeau - Jean-Luc"/>
    <s v="Fruitière Vinicole de Pupillin"/>
    <x v="5"/>
    <x v="0"/>
    <n v="2014"/>
    <s v="Jura"/>
    <s v="Arbois-Pupillin"/>
    <x v="5"/>
    <m/>
    <m/>
    <m/>
  </r>
  <r>
    <n v="477"/>
    <d v="2018-12-26T00:00:00"/>
    <s v="Meximieux"/>
    <s v="Champagne Barbelet-Leroux"/>
    <x v="6"/>
    <x v="1"/>
    <n v="2017"/>
    <s v="Champagne"/>
    <s v="Champagne"/>
    <x v="6"/>
    <m/>
    <m/>
    <m/>
  </r>
  <r>
    <n v="477"/>
    <d v="2018-12-26T00:00:00"/>
    <s v="Meximieux"/>
    <s v="Champagne Barbelet-Leroux"/>
    <x v="6"/>
    <x v="1"/>
    <n v="2017"/>
    <s v="Champagne"/>
    <s v="Champagne"/>
    <x v="6"/>
    <m/>
    <m/>
    <m/>
  </r>
  <r>
    <n v="66"/>
    <d v="2010-06-01T00:00:00"/>
    <s v="Cave de Papa"/>
    <s v="Château Sociando mallet"/>
    <x v="7"/>
    <x v="2"/>
    <n v="2008"/>
    <s v="Bordeaux"/>
    <s v="Haut-Médoc"/>
    <x v="6"/>
    <m/>
    <m/>
    <m/>
  </r>
  <r>
    <n v="503"/>
    <d v="2019-07-15T00:00:00"/>
    <s v="Cadeau"/>
    <s v="la cave d'Augustin Florent"/>
    <x v="8"/>
    <x v="0"/>
    <n v="2017"/>
    <s v="Alsace"/>
    <s v="Riesling"/>
    <x v="7"/>
    <m/>
    <m/>
    <m/>
  </r>
  <r>
    <n v="460"/>
    <d v="2018-11-15T00:00:00"/>
    <s v="Worldline"/>
    <s v="Le Chai Duchet"/>
    <x v="9"/>
    <x v="0"/>
    <n v="2017"/>
    <s v="Bourgogne"/>
    <s v="Mâcon"/>
    <x v="8"/>
    <m/>
    <m/>
    <m/>
  </r>
  <r>
    <n v="458"/>
    <d v="2018-11-15T00:00:00"/>
    <s v="Worldline"/>
    <s v="Jean-Paul Jamet"/>
    <x v="10"/>
    <x v="2"/>
    <n v="2017"/>
    <s v="Rhône"/>
    <s v="Côtes du Rhône"/>
    <x v="8"/>
    <m/>
    <m/>
    <m/>
  </r>
  <r>
    <n v="470"/>
    <d v="2018-12-24T00:00:00"/>
    <s v="Jean-Luc Verlyck"/>
    <s v="Domaine du Moulin"/>
    <x v="11"/>
    <x v="2"/>
    <n v="2016"/>
    <s v="Loire"/>
    <s v="Touraine"/>
    <x v="9"/>
    <m/>
    <m/>
    <m/>
  </r>
  <r>
    <n v="486"/>
    <d v="2019-03-03T00:00:00"/>
    <s v="Meximieux"/>
    <s v="Yves Girard Madoux"/>
    <x v="12"/>
    <x v="0"/>
    <n v="2015"/>
    <s v="Savoie_Bugey"/>
    <s v="Chignin-Bergeron"/>
    <x v="9"/>
    <m/>
    <m/>
    <m/>
  </r>
  <r>
    <n v="289"/>
    <d v="2016-05-15T00:00:00"/>
    <s v="Domaine"/>
    <s v="Château de Cercy"/>
    <x v="13"/>
    <x v="2"/>
    <n v="2014"/>
    <s v="Beaujolais"/>
    <s v="Moulin-à-Vent"/>
    <x v="9"/>
    <m/>
    <m/>
    <m/>
  </r>
  <r>
    <n v="504"/>
    <d v="2019-07-15T00:00:00"/>
    <s v="Cadeau - Olivier Deschamps"/>
    <s v="Clerambault"/>
    <x v="14"/>
    <x v="1"/>
    <n v="2018"/>
    <s v="Champagne"/>
    <s v="Champagne"/>
    <x v="10"/>
    <m/>
    <m/>
    <m/>
  </r>
  <r>
    <n v="50"/>
    <d v="2010-03-29T00:00:00"/>
    <s v="Verlyck"/>
    <s v="Beaujeau"/>
    <x v="15"/>
    <x v="3"/>
    <n v="2010"/>
    <s v="Loire"/>
    <s v="Coteaux-du-Layon"/>
    <x v="11"/>
    <m/>
    <m/>
    <m/>
  </r>
  <r>
    <n v="438"/>
    <d v="2018-10-13T00:00:00"/>
    <s v="Domaine"/>
    <s v="Philippe Milan"/>
    <x v="16"/>
    <x v="0"/>
    <n v="2016"/>
    <s v="Bourgogne"/>
    <s v="Maranges"/>
    <x v="11"/>
    <m/>
    <m/>
    <m/>
  </r>
  <r>
    <n v="493"/>
    <d v="2019-06-14T00:00:00"/>
    <s v="Domaine"/>
    <s v="René Rostaing"/>
    <x v="17"/>
    <x v="2"/>
    <n v="2013"/>
    <s v="Rhône"/>
    <s v="Côte-Rôtie"/>
    <x v="11"/>
    <m/>
    <m/>
    <m/>
  </r>
  <r>
    <n v="456"/>
    <d v="2018-11-15T00:00:00"/>
    <s v="Worldline"/>
    <s v="Le Chai Duchet"/>
    <x v="18"/>
    <x v="0"/>
    <n v="2014"/>
    <s v="Bourgogne"/>
    <s v="Viré-Clessé"/>
    <x v="12"/>
    <m/>
    <m/>
    <m/>
  </r>
  <r>
    <n v="445"/>
    <d v="2018-10-13T00:00:00"/>
    <s v="Domaine"/>
    <s v="Michel Mallard"/>
    <x v="19"/>
    <x v="0"/>
    <n v="2015"/>
    <s v="Bourgogne"/>
    <s v="Ladoix 1er cru"/>
    <x v="13"/>
    <m/>
    <m/>
    <m/>
  </r>
  <r>
    <n v="494"/>
    <d v="2019-06-14T00:00:00"/>
    <s v="Domaine"/>
    <s v="René Rostaing"/>
    <x v="20"/>
    <x v="2"/>
    <n v="2014"/>
    <s v="Languedoc_Roussillon"/>
    <s v="Coteaux-du-Languedoc"/>
    <x v="14"/>
    <m/>
    <m/>
    <m/>
  </r>
  <r>
    <n v="308"/>
    <d v="2016-06-27T00:00:00"/>
    <s v="Domaine"/>
    <s v="Des Remizières"/>
    <x v="21"/>
    <x v="0"/>
    <n v="2015"/>
    <s v="Rhône"/>
    <s v="Crozes-Hermitage"/>
    <x v="15"/>
    <m/>
    <m/>
    <m/>
  </r>
  <r>
    <n v="347"/>
    <d v="2017-04-20T00:00:00"/>
    <s v="Domaine"/>
    <s v="Grangier"/>
    <x v="22"/>
    <x v="0"/>
    <n v="2016"/>
    <s v="Rhône"/>
    <s v="Vin de Pays des Collines Rhodaniennes"/>
    <x v="16"/>
    <m/>
    <m/>
    <m/>
  </r>
  <r>
    <n v="381"/>
    <d v="2017-09-30T00:00:00"/>
    <s v="Domaine"/>
    <s v="Cuilleron"/>
    <x v="23"/>
    <x v="0"/>
    <n v="2016"/>
    <s v="Rhône"/>
    <s v="Vin de Pays des Collines Rhodaniennes"/>
    <x v="16"/>
    <m/>
    <m/>
    <m/>
  </r>
  <r>
    <n v="412"/>
    <d v="2018-05-08T00:00:00"/>
    <s v="Domaine"/>
    <s v="Des Remizières"/>
    <x v="24"/>
    <x v="0"/>
    <n v="2017"/>
    <s v="Rhône"/>
    <s v="Vin de Pays des Collines Rhodaniennes"/>
    <x v="16"/>
    <m/>
    <m/>
    <m/>
  </r>
  <r>
    <n v="351"/>
    <d v="2017-05-13T00:00:00"/>
    <s v="Domaine"/>
    <s v="Joannet"/>
    <x v="25"/>
    <x v="0"/>
    <n v="2015"/>
    <s v="Bourgogne"/>
    <s v="Hautes-Côtes-de-Nuits"/>
    <x v="16"/>
    <m/>
    <m/>
    <m/>
  </r>
  <r>
    <n v="485"/>
    <d v="2019-03-03T00:00:00"/>
    <s v="Meximieux"/>
    <s v="Yves Girard Madoux"/>
    <x v="26"/>
    <x v="0"/>
    <n v="2017"/>
    <s v="Savoie_Bugey"/>
    <s v="Chignin-Bergeron"/>
    <x v="17"/>
    <m/>
    <m/>
    <m/>
  </r>
  <r>
    <n v="408"/>
    <d v="2018-05-05T00:00:00"/>
    <s v="Domaine"/>
    <s v="Jacques Puffeney"/>
    <x v="27"/>
    <x v="0"/>
    <n v="2016"/>
    <s v="Jura"/>
    <s v="Arbois"/>
    <x v="18"/>
    <m/>
    <m/>
    <m/>
  </r>
  <r>
    <n v="499"/>
    <d v="2019-06-14T00:00:00"/>
    <s v="Domaine"/>
    <s v="Chapoutier"/>
    <x v="28"/>
    <x v="0"/>
    <n v="2017"/>
    <s v="Rhône"/>
    <s v="Saint-Péray"/>
    <x v="19"/>
    <m/>
    <m/>
    <m/>
  </r>
  <r>
    <n v="325"/>
    <d v="2016-10-29T00:00:00"/>
    <s v="Tony Garnier"/>
    <s v="Haut-Montlong"/>
    <x v="29"/>
    <x v="3"/>
    <n v="2011"/>
    <s v="Sud_Ouest"/>
    <s v="Monbazillac"/>
    <x v="10"/>
    <m/>
    <m/>
    <m/>
  </r>
  <r>
    <n v="326"/>
    <d v="2016-10-29T00:00:00"/>
    <s v="Tony Garnier"/>
    <s v="Haut-Montlong"/>
    <x v="30"/>
    <x v="2"/>
    <n v="2013"/>
    <s v="Sud_Ouest"/>
    <s v="Côtes-de-Bergerac"/>
    <x v="20"/>
    <m/>
    <m/>
    <m/>
  </r>
  <r>
    <n v="476"/>
    <d v="2018-12-24T00:00:00"/>
    <s v="David Prilliez"/>
    <s v="Cellier des Templiers"/>
    <x v="31"/>
    <x v="2"/>
    <n v="2016"/>
    <s v="Rhône"/>
    <s v="Grignan-les-Adhémar"/>
    <x v="21"/>
    <m/>
    <m/>
    <m/>
  </r>
  <r>
    <n v="415"/>
    <d v="2018-07-17T00:00:00"/>
    <s v="Domaine"/>
    <s v="Cuilleron"/>
    <x v="32"/>
    <x v="2"/>
    <n v="2016"/>
    <s v="Rhône"/>
    <s v="Vin de Pays des Collines Rhodaniennes"/>
    <x v="22"/>
    <m/>
    <m/>
    <m/>
  </r>
  <r>
    <n v="434"/>
    <d v="2018-08-25T00:00:00"/>
    <s v="Adrien - LCL"/>
    <s v="Château Patache d'Aux"/>
    <x v="33"/>
    <x v="2"/>
    <n v="2014"/>
    <s v="Bordeaux"/>
    <s v="Médoc"/>
    <x v="22"/>
    <m/>
    <m/>
    <m/>
  </r>
  <r>
    <n v="477"/>
    <d v="2018-12-26T00:00:00"/>
    <s v="Meximieux"/>
    <s v="Champagne Barbelet-Leroux"/>
    <x v="6"/>
    <x v="1"/>
    <n v="2017"/>
    <s v="Champagne"/>
    <s v="Champagne"/>
    <x v="23"/>
    <m/>
    <m/>
    <m/>
  </r>
  <r>
    <n v="477"/>
    <d v="2018-12-26T00:00:00"/>
    <s v="Meximieux"/>
    <s v="Champagne Barbelet-Leroux"/>
    <x v="6"/>
    <x v="1"/>
    <n v="2017"/>
    <s v="Champagne"/>
    <s v="Champagne"/>
    <x v="23"/>
    <m/>
    <m/>
    <m/>
  </r>
  <r>
    <n v="414"/>
    <d v="2018-05-08T00:00:00"/>
    <s v="Domaine"/>
    <s v="Des Remizières"/>
    <x v="34"/>
    <x v="0"/>
    <n v="2017"/>
    <s v="Rhône"/>
    <s v="Vin de Pays de la Drôme"/>
    <x v="24"/>
    <m/>
    <m/>
    <m/>
  </r>
  <r>
    <n v="441"/>
    <d v="2018-10-13T00:00:00"/>
    <s v="Domaine"/>
    <s v="Philippe Milan"/>
    <x v="35"/>
    <x v="2"/>
    <n v="2015"/>
    <s v="Bourgogne"/>
    <s v="Santenay 1er cru"/>
    <x v="25"/>
    <m/>
    <m/>
    <m/>
  </r>
  <r>
    <n v="446"/>
    <d v="2018-10-13T00:00:00"/>
    <s v="Domaine"/>
    <s v="Michel Mallard"/>
    <x v="36"/>
    <x v="0"/>
    <n v="2015"/>
    <s v="Bourgogne"/>
    <s v="Ladoix"/>
    <x v="26"/>
    <m/>
    <m/>
    <m/>
  </r>
  <r>
    <n v="442"/>
    <d v="2018-10-13T00:00:00"/>
    <s v="Domaine"/>
    <s v="Michel Mallard"/>
    <x v="37"/>
    <x v="2"/>
    <n v="2006"/>
    <s v="Bourgogne"/>
    <s v="Aloxe-Corton 1er cru"/>
    <x v="27"/>
    <m/>
    <m/>
    <m/>
  </r>
  <r>
    <n v="274"/>
    <d v="2016-01-23T00:00:00"/>
    <s v="Ampuis"/>
    <s v="Guigal"/>
    <x v="38"/>
    <x v="2"/>
    <n v="2011"/>
    <s v="Rhône"/>
    <s v="Côte-Rôtie"/>
    <x v="27"/>
    <m/>
    <m/>
    <m/>
  </r>
  <r>
    <n v="415"/>
    <d v="2018-07-17T00:00:00"/>
    <s v="Domaine"/>
    <s v="Cuilleron"/>
    <x v="32"/>
    <x v="2"/>
    <n v="2016"/>
    <s v="Rhône"/>
    <s v="Vin de Pays des Collines Rhodaniennes"/>
    <x v="28"/>
    <m/>
    <m/>
    <m/>
  </r>
  <r>
    <n v="375"/>
    <d v="2017-09-01T00:00:00"/>
    <s v="Yann Agosti"/>
    <s v="Yann"/>
    <x v="39"/>
    <x v="2"/>
    <n v="2015"/>
    <s v="Rhône"/>
    <s v="Saint-Joseph"/>
    <x v="29"/>
    <m/>
    <m/>
    <m/>
  </r>
  <r>
    <n v="319"/>
    <d v="2016-10-15T00:00:00"/>
    <s v="Vinomedia"/>
    <s v="Semper"/>
    <x v="40"/>
    <x v="2"/>
    <n v="2014"/>
    <s v="Languedoc_Roussillon"/>
    <s v="Maury"/>
    <x v="30"/>
    <m/>
    <m/>
    <m/>
  </r>
  <r>
    <n v="265"/>
    <d v="2015-10-10T00:00:00"/>
    <s v="Vinomedia"/>
    <s v="Hubert Krick"/>
    <x v="41"/>
    <x v="0"/>
    <n v="2013"/>
    <s v="Alsace"/>
    <s v="Gewurztraminer"/>
    <x v="31"/>
    <m/>
    <m/>
    <m/>
  </r>
  <r>
    <n v="457"/>
    <d v="2018-11-15T00:00:00"/>
    <s v="Worldline"/>
    <s v="Le Chai Duchet"/>
    <x v="42"/>
    <x v="0"/>
    <n v="2015"/>
    <s v="Bourgogne"/>
    <s v="Viré-Clessé"/>
    <x v="31"/>
    <m/>
    <m/>
    <m/>
  </r>
  <r>
    <n v="299"/>
    <d v="2016-06-01T00:00:00"/>
    <s v="Cave de Papa"/>
    <s v="Domaine Gauby"/>
    <x v="43"/>
    <x v="0"/>
    <n v="2014"/>
    <s v="Languedoc_Roussillon"/>
    <s v="IGP Côtes Catalanes"/>
    <x v="32"/>
    <m/>
    <m/>
    <m/>
  </r>
  <r>
    <n v="404"/>
    <d v="2018-05-05T00:00:00"/>
    <s v="Magasin"/>
    <s v="Domaine Badoz"/>
    <x v="44"/>
    <x v="4"/>
    <n v="2011"/>
    <s v="Jura"/>
    <s v="Côtes-du-Jura"/>
    <x v="33"/>
    <m/>
    <m/>
    <m/>
  </r>
  <r>
    <n v="427"/>
    <d v="2018-07-19T00:00:00"/>
    <s v="Cadeau - ???"/>
    <s v="Narjou-Normand"/>
    <x v="45"/>
    <x v="2"/>
    <n v="2013"/>
    <s v="Bourgogne"/>
    <s v="Mercurey 1er Cru"/>
    <x v="33"/>
    <m/>
    <m/>
    <m/>
  </r>
  <r>
    <n v="279"/>
    <d v="2016-02-27T00:00:00"/>
    <s v="Meximieux"/>
    <s v="Christophe Campoy"/>
    <x v="46"/>
    <x v="0"/>
    <n v="2014"/>
    <s v="Sud_Ouest"/>
    <s v="Cahors"/>
    <x v="34"/>
    <m/>
    <m/>
    <m/>
  </r>
  <r>
    <n v="237"/>
    <d v="2015-04-17T00:00:00"/>
    <s v="Domaine"/>
    <s v="Des Remizières"/>
    <x v="21"/>
    <x v="2"/>
    <n v="2013"/>
    <s v="Rhône"/>
    <s v="Crozes-Hermitage"/>
    <x v="35"/>
    <m/>
    <m/>
    <m/>
  </r>
  <r>
    <n v="313"/>
    <d v="2016-07-05T00:00:00"/>
    <s v="Alexandre Bonniface"/>
    <s v="Cave de Tain"/>
    <x v="47"/>
    <x v="0"/>
    <n v="2014"/>
    <s v="Rhône"/>
    <s v="Crozes-Hermitage"/>
    <x v="36"/>
    <m/>
    <m/>
    <m/>
  </r>
  <r>
    <n v="422"/>
    <d v="2018-07-17T00:00:00"/>
    <s v="Domaine"/>
    <s v="Grangier"/>
    <x v="48"/>
    <x v="0"/>
    <n v="2017"/>
    <s v="Rhône"/>
    <s v="Saint-Joseph"/>
    <x v="37"/>
    <m/>
    <m/>
    <m/>
  </r>
  <r>
    <n v="20"/>
    <d v="2007-06-01T00:00:00"/>
    <s v="Cave de Papa"/>
    <s v="Château Recougne"/>
    <x v="49"/>
    <x v="2"/>
    <n v="2005"/>
    <s v="Bordeaux"/>
    <s v="Bordeaux supérieur"/>
    <x v="37"/>
    <m/>
    <m/>
    <m/>
  </r>
  <r>
    <n v="413"/>
    <d v="2018-05-08T00:00:00"/>
    <s v="Domaine"/>
    <s v="Des Remizières"/>
    <x v="50"/>
    <x v="0"/>
    <n v="2017"/>
    <s v="Rhône"/>
    <s v="Vin de Pays de la Drôme"/>
    <x v="38"/>
    <m/>
    <m/>
    <m/>
  </r>
  <r>
    <n v="415"/>
    <d v="2018-07-17T00:00:00"/>
    <s v="Domaine"/>
    <s v="Cuilleron"/>
    <x v="32"/>
    <x v="2"/>
    <n v="2016"/>
    <s v="Rhône"/>
    <s v="Vin de Pays des Collines Rhodaniennes"/>
    <x v="39"/>
    <m/>
    <m/>
    <m/>
  </r>
  <r>
    <n v="477"/>
    <d v="2018-12-26T00:00:00"/>
    <s v="Meximieux"/>
    <s v="Champagne Barbelet-Leroux"/>
    <x v="6"/>
    <x v="1"/>
    <n v="2017"/>
    <s v="Champagne"/>
    <s v="Champagne"/>
    <x v="40"/>
    <m/>
    <m/>
    <m/>
  </r>
  <r>
    <n v="237"/>
    <d v="2015-04-17T00:00:00"/>
    <s v="Domaine"/>
    <s v="Des Remizières"/>
    <x v="21"/>
    <x v="2"/>
    <n v="2013"/>
    <s v="Rhône"/>
    <s v="Crozes-Hermitage"/>
    <x v="41"/>
    <m/>
    <m/>
    <m/>
  </r>
  <r>
    <n v="413"/>
    <d v="2018-05-08T00:00:00"/>
    <s v="Domaine"/>
    <s v="Des Remizières"/>
    <x v="50"/>
    <x v="0"/>
    <n v="2017"/>
    <s v="Rhône"/>
    <s v="Vin de Pays de la Drôme"/>
    <x v="42"/>
    <m/>
    <m/>
    <m/>
  </r>
  <r>
    <n v="285"/>
    <d v="2016-04-09T00:00:00"/>
    <s v="Domaine"/>
    <s v="Philippe Gavignet"/>
    <x v="51"/>
    <x v="0"/>
    <n v="2014"/>
    <s v="Bourgogne"/>
    <s v="Nuits-Saint-Georges"/>
    <x v="42"/>
    <m/>
    <m/>
    <m/>
  </r>
  <r>
    <n v="442"/>
    <d v="2018-10-13T00:00:00"/>
    <s v="Domaine"/>
    <s v="Michel Mallard"/>
    <x v="37"/>
    <x v="2"/>
    <n v="2006"/>
    <s v="Bourgogne"/>
    <s v="Aloxe-Corton 1er cru"/>
    <x v="42"/>
    <m/>
    <m/>
    <m/>
  </r>
  <r>
    <n v="364"/>
    <d v="2017-06-01T00:00:00"/>
    <s v="Cave de Papa"/>
    <s v="Roc d'anglade"/>
    <x v="52"/>
    <x v="2"/>
    <n v="2015"/>
    <s v="Languedoc_Roussillon"/>
    <s v="Vin de Pays du Gard"/>
    <x v="43"/>
    <m/>
    <m/>
    <m/>
  </r>
  <r>
    <n v="458"/>
    <d v="2018-11-15T00:00:00"/>
    <s v="Worldline"/>
    <s v="Jean-Paul Jamet"/>
    <x v="10"/>
    <x v="2"/>
    <n v="2017"/>
    <s v="Rhône"/>
    <s v="Côtes du Rhône"/>
    <x v="44"/>
    <m/>
    <m/>
    <m/>
  </r>
  <r>
    <n v="307"/>
    <d v="2016-06-27T00:00:00"/>
    <s v="Domaine"/>
    <s v="Des Remizières"/>
    <x v="21"/>
    <x v="2"/>
    <n v="2014"/>
    <s v="Rhône"/>
    <s v="Crozes-Hermitage"/>
    <x v="45"/>
    <m/>
    <m/>
    <m/>
  </r>
  <r>
    <n v="477"/>
    <d v="2018-12-26T00:00:00"/>
    <s v="Meximieux"/>
    <s v="Champagne Barbelet-Leroux"/>
    <x v="6"/>
    <x v="1"/>
    <n v="2017"/>
    <s v="Champagne"/>
    <s v="Champagne"/>
    <x v="45"/>
    <m/>
    <m/>
    <m/>
  </r>
  <r>
    <n v="403"/>
    <d v="2018-04-28T00:00:00"/>
    <s v="Cadeau - Copain Hannah"/>
    <s v="Domaine des Perelles"/>
    <x v="53"/>
    <x v="0"/>
    <n v="2015"/>
    <s v="Bourgogne"/>
    <s v="Saint-Veran"/>
    <x v="45"/>
    <m/>
    <m/>
    <m/>
  </r>
  <r>
    <n v="454"/>
    <d v="2018-10-28T00:00:00"/>
    <s v="Adrien"/>
    <s v="Château de Santenay"/>
    <x v="54"/>
    <x v="2"/>
    <n v="2015"/>
    <s v="Bourgogne"/>
    <s v="Mercurey 1er Cru"/>
    <x v="46"/>
    <m/>
    <m/>
    <m/>
  </r>
  <r>
    <n v="377"/>
    <d v="2017-09-08T00:00:00"/>
    <s v="Vente privé"/>
    <s v="Sonberk"/>
    <x v="55"/>
    <x v="0"/>
    <n v="2011"/>
    <s v="Etranger"/>
    <s v="Riesling"/>
    <x v="46"/>
    <m/>
    <m/>
    <m/>
  </r>
  <r>
    <n v="308"/>
    <d v="2016-06-27T00:00:00"/>
    <s v="Domaine"/>
    <s v="Des Remizières"/>
    <x v="21"/>
    <x v="0"/>
    <n v="2015"/>
    <s v="Rhône"/>
    <s v="Crozes-Hermitage"/>
    <x v="47"/>
    <m/>
    <m/>
    <m/>
  </r>
  <r>
    <n v="468"/>
    <d v="2018-12-24T00:00:00"/>
    <s v="Jean-Luc Verlyck"/>
    <s v="Domaine du Moulin"/>
    <x v="56"/>
    <x v="1"/>
    <n v="2017"/>
    <s v="Loire"/>
    <s v="Crémant de Loire"/>
    <x v="48"/>
    <m/>
    <m/>
    <m/>
  </r>
  <r>
    <n v="242"/>
    <d v="2015-04-20T00:00:00"/>
    <s v="Jerome Milleron"/>
    <s v="Le vignoble du Mas"/>
    <x v="57"/>
    <x v="5"/>
    <n v="2014"/>
    <s v="Provence_Corse"/>
    <s v="Côtes-de-Provence"/>
    <x v="49"/>
    <m/>
    <m/>
    <m/>
  </r>
  <r>
    <n v="293"/>
    <d v="2016-06-01T00:00:00"/>
    <s v="Cave de Papa"/>
    <s v="Zind humbrecht"/>
    <x v="58"/>
    <x v="0"/>
    <n v="2014"/>
    <s v="Alsace"/>
    <s v="Riesling"/>
    <x v="50"/>
    <m/>
    <m/>
    <m/>
  </r>
  <r>
    <n v="479"/>
    <d v="2019-02-23T00:00:00"/>
    <s v="Vente aux enchères"/>
    <s v="Les Baux de Provence"/>
    <x v="59"/>
    <x v="2"/>
    <n v="2005"/>
    <s v="Provence_Corse"/>
    <s v="Les Baux de Provence"/>
    <x v="51"/>
    <m/>
    <m/>
    <m/>
  </r>
  <r>
    <n v="478"/>
    <d v="2019-02-23T00:00:00"/>
    <s v="Vente aux enchères"/>
    <s v="Francois de Lignet"/>
    <x v="60"/>
    <x v="2"/>
    <n v="2015"/>
    <s v="Bordeaux"/>
    <s v="Bordeaux"/>
    <x v="51"/>
    <m/>
    <m/>
    <m/>
  </r>
  <r>
    <n v="487"/>
    <d v="2019-03-15T00:00:00"/>
    <s v="Club de Bridge"/>
    <s v="Butterlin"/>
    <x v="61"/>
    <x v="2"/>
    <n v="2014"/>
    <s v="Alsace"/>
    <s v="Pinot Noir"/>
    <x v="52"/>
    <m/>
    <m/>
    <m/>
  </r>
  <r>
    <n v="317"/>
    <d v="2016-10-15T00:00:00"/>
    <s v="Jacques Perez"/>
    <s v="Château Coujan"/>
    <x v="62"/>
    <x v="2"/>
    <n v="2013"/>
    <s v="Languedoc_Roussillon"/>
    <s v="Saint-Chinian"/>
    <x v="53"/>
    <m/>
    <m/>
    <m/>
  </r>
  <r>
    <n v="413"/>
    <d v="2018-05-08T00:00:00"/>
    <s v="Domaine"/>
    <s v="Des Remizières"/>
    <x v="50"/>
    <x v="0"/>
    <n v="2017"/>
    <s v="Rhône"/>
    <s v="Vin de Pays de la Drôme"/>
    <x v="54"/>
    <m/>
    <m/>
    <m/>
  </r>
  <r>
    <n v="459"/>
    <d v="2018-11-15T00:00:00"/>
    <s v="Worldline"/>
    <s v="La vallée du Mistral"/>
    <x v="63"/>
    <x v="2"/>
    <n v="2017"/>
    <s v="Rhône"/>
    <s v="Côtes du Rhône"/>
    <x v="54"/>
    <m/>
    <m/>
    <m/>
  </r>
  <r>
    <n v="415"/>
    <d v="2018-07-17T00:00:00"/>
    <s v="Domaine"/>
    <s v="Cuilleron"/>
    <x v="32"/>
    <x v="2"/>
    <n v="2016"/>
    <s v="Rhône"/>
    <s v="Vin de Pays des Collines Rhodaniennes"/>
    <x v="55"/>
    <m/>
    <m/>
    <m/>
  </r>
  <r>
    <n v="451"/>
    <d v="2018-10-27T00:00:00"/>
    <s v="Tony Garnier"/>
    <s v="Château de Cercy"/>
    <x v="64"/>
    <x v="0"/>
    <n v="2016"/>
    <s v="Beaujolais"/>
    <s v="Vin de France"/>
    <x v="56"/>
    <m/>
    <m/>
    <m/>
  </r>
  <r>
    <n v="445"/>
    <d v="2018-10-13T00:00:00"/>
    <s v="Domaine"/>
    <s v="Michel Mallard"/>
    <x v="19"/>
    <x v="0"/>
    <n v="2015"/>
    <s v="Bourgogne"/>
    <s v="Ladoix 1er cru"/>
    <x v="57"/>
    <m/>
    <m/>
    <m/>
  </r>
  <r>
    <n v="357"/>
    <d v="2017-05-13T00:00:00"/>
    <s v="Domaine"/>
    <s v="Doudet-Naudin"/>
    <x v="65"/>
    <x v="0"/>
    <n v="2014"/>
    <s v="Bourgogne"/>
    <s v="Savigny-lès-Beaune"/>
    <x v="57"/>
    <m/>
    <m/>
    <m/>
  </r>
  <r>
    <n v="347"/>
    <d v="2017-04-20T00:00:00"/>
    <s v="Domaine"/>
    <s v="Grangier"/>
    <x v="22"/>
    <x v="0"/>
    <n v="2016"/>
    <s v="Rhône"/>
    <s v="Vin de Pays des Collines Rhodaniennes"/>
    <x v="58"/>
    <m/>
    <m/>
    <m/>
  </r>
  <r>
    <n v="459"/>
    <d v="2018-11-15T00:00:00"/>
    <s v="Worldline"/>
    <s v="La vallée du Mistral"/>
    <x v="63"/>
    <x v="2"/>
    <n v="2017"/>
    <s v="Rhône"/>
    <s v="Côtes du Rhône"/>
    <x v="59"/>
    <m/>
    <m/>
    <m/>
  </r>
  <r>
    <n v="157"/>
    <d v="2013-01-25T00:00:00"/>
    <s v="Manu Girard"/>
    <s v="Guigal"/>
    <x v="38"/>
    <x v="2"/>
    <n v="2008"/>
    <s v="Rhône"/>
    <s v="Côte-Rôtie"/>
    <x v="60"/>
    <m/>
    <m/>
    <m/>
  </r>
  <r>
    <n v="462"/>
    <d v="2018-11-17T00:00:00"/>
    <s v="Caviste"/>
    <s v="Jean-Baptiste Duperray"/>
    <x v="66"/>
    <x v="2"/>
    <n v="2018"/>
    <s v="Beaujolais"/>
    <s v="Beaujolais"/>
    <x v="61"/>
    <m/>
    <m/>
    <m/>
  </r>
  <r>
    <n v="431"/>
    <d v="2018-08-08T00:00:00"/>
    <s v="Domaine"/>
    <s v="Mann"/>
    <x v="67"/>
    <x v="0"/>
    <n v="2013"/>
    <s v="Alsace"/>
    <s v="Pinot Gris - Grand Cru"/>
    <x v="62"/>
    <m/>
    <m/>
    <m/>
  </r>
  <r>
    <n v="117"/>
    <d v="2012-06-01T00:00:00"/>
    <s v="Cave de Papa"/>
    <s v="Halbeisen"/>
    <x v="68"/>
    <x v="0"/>
    <n v="2010"/>
    <s v="Alsace"/>
    <s v="Riesling"/>
    <x v="63"/>
    <m/>
    <m/>
    <m/>
  </r>
  <r>
    <n v="265"/>
    <d v="2015-10-10T00:00:00"/>
    <s v="Vinomedia"/>
    <s v="Hubert Krick"/>
    <x v="41"/>
    <x v="0"/>
    <n v="2013"/>
    <s v="Alsace"/>
    <s v="Gewurztraminer"/>
    <x v="64"/>
    <m/>
    <m/>
    <m/>
  </r>
  <r>
    <n v="204"/>
    <d v="2014-06-01T00:00:00"/>
    <s v="Cave de Papa"/>
    <s v="Château Joinin"/>
    <x v="60"/>
    <x v="2"/>
    <n v="2012"/>
    <s v="Bordeaux"/>
    <s v="Bordeaux"/>
    <x v="64"/>
    <m/>
    <m/>
    <m/>
  </r>
  <r>
    <n v="319"/>
    <d v="2016-10-15T00:00:00"/>
    <s v="Vinomedia"/>
    <s v="Semper"/>
    <x v="40"/>
    <x v="2"/>
    <n v="2014"/>
    <s v="Languedoc_Roussillon"/>
    <s v="Maury"/>
    <x v="65"/>
    <m/>
    <m/>
    <m/>
  </r>
  <r>
    <n v="291"/>
    <d v="2016-05-15T00:00:00"/>
    <s v="Domaine"/>
    <s v="Château de Cercy"/>
    <x v="4"/>
    <x v="0"/>
    <n v="2014"/>
    <s v="Beaujolais"/>
    <s v="Bourgogne"/>
    <x v="66"/>
    <m/>
    <m/>
    <m/>
  </r>
  <r>
    <n v="359"/>
    <d v="2017-06-01T00:00:00"/>
    <s v="Cave de Papa"/>
    <s v="Domaine Maurice gay"/>
    <x v="43"/>
    <x v="2"/>
    <n v="2015"/>
    <s v="Beaujolais"/>
    <s v="Moulin-à-Vent"/>
    <x v="67"/>
    <m/>
    <m/>
    <m/>
  </r>
  <r>
    <n v="308"/>
    <d v="2016-06-27T00:00:00"/>
    <s v="Domaine"/>
    <s v="Des Remizières"/>
    <x v="21"/>
    <x v="0"/>
    <n v="2015"/>
    <s v="Rhône"/>
    <s v="Crozes-Hermitage"/>
    <x v="67"/>
    <m/>
    <m/>
    <m/>
  </r>
  <r>
    <n v="353"/>
    <d v="2017-05-13T00:00:00"/>
    <s v="Domaine"/>
    <s v="Doudet-Naudin"/>
    <x v="69"/>
    <x v="0"/>
    <n v="2014"/>
    <s v="Bourgogne"/>
    <s v="Chablis Premier Cru"/>
    <x v="68"/>
    <m/>
    <m/>
    <m/>
  </r>
  <r>
    <n v="466"/>
    <d v="2018-12-11T00:00:00"/>
    <s v="Florian Dannoux"/>
    <s v="Guigal"/>
    <x v="70"/>
    <x v="2"/>
    <n v="2015"/>
    <s v="Rhône"/>
    <s v="Crozes-Hermitage"/>
    <x v="69"/>
    <m/>
    <m/>
    <m/>
  </r>
  <r>
    <n v="434"/>
    <d v="2018-08-25T00:00:00"/>
    <s v="Adrien - LCL"/>
    <s v="Château Patache d'Aux"/>
    <x v="33"/>
    <x v="2"/>
    <n v="2014"/>
    <s v="Bordeaux"/>
    <s v="Médoc"/>
    <x v="70"/>
    <m/>
    <m/>
    <m/>
  </r>
  <r>
    <m/>
    <d v="2017-02-08T00:00:00"/>
    <s v="Domaine"/>
    <s v="Louis Latour"/>
    <x v="0"/>
    <x v="0"/>
    <n v="2014"/>
    <e v="#N/A"/>
    <s v="Vin de Pays de l'Ardèche"/>
    <x v="70"/>
    <m/>
    <m/>
    <m/>
  </r>
  <r>
    <n v="340"/>
    <d v="2017-01-22T00:00:00"/>
    <s v="Ampuis"/>
    <s v="Mouton"/>
    <x v="71"/>
    <x v="0"/>
    <n v="2015"/>
    <s v="Rhône"/>
    <s v="Condrieu"/>
    <x v="71"/>
    <m/>
    <m/>
    <m/>
  </r>
  <r>
    <n v="332"/>
    <d v="2016-12-25T00:00:00"/>
    <s v="Cadeau - JF Duperray"/>
    <s v="Château Pipeau"/>
    <x v="72"/>
    <x v="2"/>
    <n v="2014"/>
    <s v="Bordeaux"/>
    <s v="Saint-Émilion Grand Cru"/>
    <x v="72"/>
    <m/>
    <m/>
    <m/>
  </r>
  <r>
    <n v="376"/>
    <d v="2017-09-08T00:00:00"/>
    <s v="Vente privé"/>
    <s v="Krasna Hora - Moravie"/>
    <x v="73"/>
    <x v="2"/>
    <n v="2011"/>
    <s v="Etranger"/>
    <m/>
    <x v="73"/>
    <m/>
    <m/>
    <m/>
  </r>
  <r>
    <n v="447"/>
    <d v="2018-10-14T00:00:00"/>
    <s v="Cadeau - Nicolas Démoulin"/>
    <s v="Château Villa Bel-Air"/>
    <x v="74"/>
    <x v="2"/>
    <n v="2012"/>
    <s v="Bordeaux"/>
    <s v="Graves"/>
    <x v="74"/>
    <m/>
    <m/>
    <m/>
  </r>
  <r>
    <n v="291"/>
    <d v="2016-05-15T00:00:00"/>
    <s v="Domaine"/>
    <s v="Château de Cercy"/>
    <x v="4"/>
    <x v="0"/>
    <n v="2014"/>
    <s v="Beaujolais"/>
    <s v="Bourgogne"/>
    <x v="74"/>
    <m/>
    <m/>
    <m/>
  </r>
  <r>
    <n v="415"/>
    <d v="2018-07-17T00:00:00"/>
    <s v="Domaine"/>
    <s v="Cuilleron"/>
    <x v="32"/>
    <x v="2"/>
    <n v="2016"/>
    <s v="Rhône"/>
    <s v="Vin de Pays des Collines Rhodaniennes"/>
    <x v="75"/>
    <m/>
    <m/>
    <m/>
  </r>
  <r>
    <n v="393"/>
    <d v="2018-01-15T00:00:00"/>
    <s v="Cadeau-Collegue Céline"/>
    <s v="Château Puech Haut"/>
    <x v="75"/>
    <x v="2"/>
    <n v="2015"/>
    <s v="Languedoc_Roussillon"/>
    <s v="Coteaux-du-Languedoc"/>
    <x v="76"/>
    <m/>
    <m/>
    <m/>
  </r>
  <r>
    <n v="347"/>
    <d v="2017-04-20T00:00:00"/>
    <s v="Domaine"/>
    <s v="Grangier"/>
    <x v="22"/>
    <x v="0"/>
    <n v="2016"/>
    <s v="Rhône"/>
    <s v="Vin de Pays des Collines Rhodaniennes"/>
    <x v="77"/>
    <m/>
    <m/>
    <m/>
  </r>
  <r>
    <n v="415"/>
    <d v="2018-07-17T00:00:00"/>
    <s v="Domaine"/>
    <s v="Cuilleron"/>
    <x v="32"/>
    <x v="2"/>
    <n v="2016"/>
    <s v="Rhône"/>
    <s v="Vin de Pays des Collines Rhodaniennes"/>
    <x v="78"/>
    <m/>
    <m/>
    <m/>
  </r>
  <r>
    <n v="346"/>
    <d v="2017-02-08T00:00:00"/>
    <s v="Domaine"/>
    <s v="Louis Latour"/>
    <x v="0"/>
    <x v="0"/>
    <n v="2014"/>
    <s v="Rhône"/>
    <s v="Vin de Pays de l'Ardèche"/>
    <x v="79"/>
    <m/>
    <m/>
    <m/>
  </r>
  <r>
    <n v="423"/>
    <d v="2018-07-17T00:00:00"/>
    <s v="Domaine"/>
    <s v="Grangier"/>
    <x v="76"/>
    <x v="0"/>
    <n v="2017"/>
    <s v="Rhône"/>
    <s v="Condrieu"/>
    <x v="80"/>
    <m/>
    <m/>
    <m/>
  </r>
  <r>
    <n v="423"/>
    <d v="2018-07-17T00:00:00"/>
    <s v="Domaine"/>
    <s v="Grangier"/>
    <x v="76"/>
    <x v="0"/>
    <n v="2017"/>
    <s v="Rhône"/>
    <s v="Condrieu"/>
    <x v="80"/>
    <m/>
    <m/>
    <m/>
  </r>
  <r>
    <n v="477"/>
    <d v="2018-12-26T00:00:00"/>
    <s v="Meximieux"/>
    <s v="Champagne Barbelet-Leroux"/>
    <x v="6"/>
    <x v="1"/>
    <n v="2017"/>
    <s v="Champagne"/>
    <s v="Champagne"/>
    <x v="80"/>
    <m/>
    <m/>
    <m/>
  </r>
  <r>
    <n v="477"/>
    <d v="2018-12-26T00:00:00"/>
    <s v="Meximieux"/>
    <s v="Champagne Barbelet-Leroux"/>
    <x v="6"/>
    <x v="1"/>
    <n v="2017"/>
    <s v="Champagne"/>
    <s v="Champagne"/>
    <x v="81"/>
    <m/>
    <m/>
    <m/>
  </r>
  <r>
    <n v="271"/>
    <d v="2015-12-24T00:00:00"/>
    <s v="Cadeau - JF Duperray"/>
    <s v="Francois Carillon 1611"/>
    <x v="77"/>
    <x v="0"/>
    <n v="2013"/>
    <s v="Bourgogne"/>
    <s v="Chassagne-Montrachet"/>
    <x v="82"/>
    <m/>
    <m/>
    <m/>
  </r>
  <r>
    <n v="345"/>
    <d v="2017-01-22T00:00:00"/>
    <s v="Domaine"/>
    <s v="Stéphane Ogier"/>
    <x v="78"/>
    <x v="2"/>
    <n v="2014"/>
    <s v="Rhône"/>
    <s v="Vin de Pays des Collines Rhodaniennes"/>
    <x v="83"/>
    <m/>
    <m/>
    <m/>
  </r>
  <r>
    <n v="402"/>
    <d v="2018-03-13T00:00:00"/>
    <s v="Adrien"/>
    <s v="Boizel"/>
    <x v="79"/>
    <x v="1"/>
    <n v="2007"/>
    <s v="Champagne"/>
    <s v="Champagne"/>
    <x v="83"/>
    <m/>
    <m/>
    <m/>
  </r>
  <r>
    <n v="401"/>
    <d v="2018-03-13T00:00:00"/>
    <s v="Adrien"/>
    <s v="Boizel"/>
    <x v="80"/>
    <x v="1"/>
    <n v="2017"/>
    <s v="Champagne"/>
    <s v="Champagne"/>
    <x v="83"/>
    <m/>
    <m/>
    <m/>
  </r>
  <r>
    <n v="302"/>
    <d v="2016-06-18T00:00:00"/>
    <s v="Domaine"/>
    <s v="Jean-Christophe Pellerin"/>
    <x v="81"/>
    <x v="0"/>
    <n v="2014"/>
    <s v="Savoie_Bugey"/>
    <s v="Bugey"/>
    <x v="84"/>
    <m/>
    <m/>
    <m/>
  </r>
  <r>
    <n v="328"/>
    <d v="2016-12-03T00:00:00"/>
    <s v="Domaine"/>
    <s v="René Rostaing"/>
    <x v="82"/>
    <x v="0"/>
    <n v="2014"/>
    <s v="Rhône"/>
    <s v="Vin de Pays des Collines Rhodaniennes"/>
    <x v="85"/>
    <m/>
    <m/>
    <m/>
  </r>
  <r>
    <n v="413"/>
    <d v="2018-05-08T00:00:00"/>
    <s v="Domaine"/>
    <s v="Des Remizières"/>
    <x v="50"/>
    <x v="0"/>
    <n v="2017"/>
    <s v="Rhône"/>
    <s v="Vin de Pays de la Drôme"/>
    <x v="86"/>
    <m/>
    <m/>
    <m/>
  </r>
  <r>
    <n v="324"/>
    <d v="2016-10-29T00:00:00"/>
    <s v="Tony Garnier"/>
    <s v="De la Pinte"/>
    <x v="83"/>
    <x v="0"/>
    <n v="2009"/>
    <s v="Jura"/>
    <s v="Arbois"/>
    <x v="87"/>
    <m/>
    <m/>
    <m/>
  </r>
  <r>
    <n v="396"/>
    <d v="2018-03-12T00:00:00"/>
    <s v="Rouhier"/>
    <s v="Louis Latour"/>
    <x v="0"/>
    <x v="0"/>
    <n v="2015"/>
    <s v="Rhône"/>
    <s v="Vin de Pays de l'Ardèche"/>
    <x v="88"/>
    <m/>
    <m/>
    <m/>
  </r>
  <r>
    <n v="357"/>
    <d v="2017-05-13T00:00:00"/>
    <s v="Domaine"/>
    <s v="Doudet-Naudin"/>
    <x v="65"/>
    <x v="0"/>
    <n v="2014"/>
    <s v="Bourgogne"/>
    <s v="Savigny-lès-Beaune"/>
    <x v="89"/>
    <m/>
    <m/>
    <m/>
  </r>
  <r>
    <n v="311"/>
    <d v="2016-06-27T00:00:00"/>
    <s v="Domaine"/>
    <s v="Grangier"/>
    <x v="76"/>
    <x v="0"/>
    <n v="2015"/>
    <s v="Rhône"/>
    <s v="Condrieu"/>
    <x v="90"/>
    <m/>
    <m/>
    <m/>
  </r>
  <r>
    <n v="300"/>
    <d v="2016-06-01T00:00:00"/>
    <s v="Cave de Papa"/>
    <s v="Le rocher des violettes"/>
    <x v="84"/>
    <x v="0"/>
    <n v="2014"/>
    <s v="Loire"/>
    <s v="Montlouis-sur-Loire"/>
    <x v="91"/>
    <m/>
    <m/>
    <m/>
  </r>
  <r>
    <n v="202"/>
    <d v="2014-03-22T00:00:00"/>
    <s v="Vinomedia"/>
    <s v="Caveau des Byards"/>
    <x v="85"/>
    <x v="3"/>
    <n v="2010"/>
    <s v="Jura"/>
    <s v="Côtes-du-Jura"/>
    <x v="92"/>
    <m/>
    <m/>
    <m/>
  </r>
  <r>
    <n v="297"/>
    <d v="2016-06-01T00:00:00"/>
    <s v="Cave de Papa"/>
    <s v="Chapelle de Novilis"/>
    <x v="86"/>
    <x v="0"/>
    <n v="2014"/>
    <s v="Languedoc_Roussillon"/>
    <s v="Coteaux d'Ensérune"/>
    <x v="93"/>
    <m/>
    <m/>
    <m/>
  </r>
  <r>
    <n v="346"/>
    <d v="2017-02-08T00:00:00"/>
    <s v="Domaine"/>
    <s v="Louis Latour"/>
    <x v="0"/>
    <x v="0"/>
    <n v="2014"/>
    <s v="Rhône"/>
    <s v="Vin de Pays de l'Ardèche"/>
    <x v="94"/>
    <m/>
    <m/>
    <m/>
  </r>
  <r>
    <n v="306"/>
    <d v="2016-06-27T00:00:00"/>
    <s v="Domaine"/>
    <s v="Grangier"/>
    <x v="48"/>
    <x v="0"/>
    <n v="2015"/>
    <s v="Rhône"/>
    <s v="Saint-Joseph"/>
    <x v="94"/>
    <m/>
    <m/>
    <m/>
  </r>
  <r>
    <n v="4"/>
    <d v="2001-06-01T00:00:00"/>
    <s v="Cave de Papa"/>
    <s v="Domaine des molieres"/>
    <x v="87"/>
    <x v="0"/>
    <n v="1999"/>
    <s v="Loire"/>
    <s v="Jasnières"/>
    <x v="94"/>
    <m/>
    <m/>
    <m/>
  </r>
  <r>
    <n v="200"/>
    <d v="2014-03-22T00:00:00"/>
    <s v="Vinomedia"/>
    <s v="Caveau des Byards"/>
    <x v="88"/>
    <x v="4"/>
    <n v="2006"/>
    <s v="Jura"/>
    <s v="Château-Châlon"/>
    <x v="95"/>
    <m/>
    <m/>
    <m/>
  </r>
  <r>
    <n v="395"/>
    <d v="2018-01-24T00:00:00"/>
    <s v="Cadeau-Alexandre Bonniface"/>
    <s v="Nuiton-Beaunoy"/>
    <x v="89"/>
    <x v="2"/>
    <n v="2015"/>
    <s v="Bourgogne"/>
    <s v="Hautes-Côtes-de-Beaune"/>
    <x v="95"/>
    <m/>
    <m/>
    <m/>
  </r>
  <r>
    <n v="98"/>
    <d v="2011-06-01T00:00:00"/>
    <s v="Cave de Papa"/>
    <s v="Château Colombe Peylande"/>
    <x v="90"/>
    <x v="2"/>
    <n v="2009"/>
    <s v="Bordeaux"/>
    <s v="Haut-Médoc"/>
    <x v="96"/>
    <m/>
    <m/>
    <m/>
  </r>
  <r>
    <n v="1"/>
    <d v="1998-06-01T00:00:00"/>
    <s v="Cave de Papa"/>
    <s v="Château Colombe Peylande"/>
    <x v="90"/>
    <x v="2"/>
    <n v="1996"/>
    <s v="Bordeaux"/>
    <s v="Haut-Médoc"/>
    <x v="96"/>
    <m/>
    <m/>
    <m/>
  </r>
  <r>
    <n v="253"/>
    <d v="2015-07-31T00:00:00"/>
    <s v="Château"/>
    <s v="Fort De Vauban"/>
    <x v="91"/>
    <x v="2"/>
    <n v="2010"/>
    <s v="Bordeaux"/>
    <s v="Haut-Médoc"/>
    <x v="97"/>
    <m/>
    <m/>
    <m/>
  </r>
  <r>
    <n v="334"/>
    <d v="2016-12-25T00:00:00"/>
    <s v="Cadeau - JF Duperray"/>
    <s v="Château Saint Eulalie"/>
    <x v="92"/>
    <x v="2"/>
    <n v="2010"/>
    <s v="Languedoc_Roussillon"/>
    <s v="Minervois-La Livinière"/>
    <x v="98"/>
    <m/>
    <m/>
    <m/>
  </r>
  <r>
    <n v="265"/>
    <d v="2015-10-10T00:00:00"/>
    <s v="Vinomedia"/>
    <s v="Hubert Krick"/>
    <x v="41"/>
    <x v="0"/>
    <n v="2013"/>
    <s v="Alsace"/>
    <s v="Gewurztraminer"/>
    <x v="99"/>
    <m/>
    <m/>
    <m/>
  </r>
  <r>
    <n v="400"/>
    <d v="2018-03-13T00:00:00"/>
    <s v="Adrien"/>
    <s v="Boizel"/>
    <x v="93"/>
    <x v="1"/>
    <n v="2017"/>
    <s v="Champagne"/>
    <s v="Champagne"/>
    <x v="100"/>
    <m/>
    <m/>
    <m/>
  </r>
  <r>
    <n v="217"/>
    <d v="2014-10-11T00:00:00"/>
    <s v="Vinomedia"/>
    <s v="Ostertag-Hurlimann"/>
    <x v="94"/>
    <x v="0"/>
    <n v="2013"/>
    <s v="Alsace"/>
    <s v="Gewurztraminer"/>
    <x v="101"/>
    <m/>
    <m/>
    <m/>
  </r>
  <r>
    <n v="312"/>
    <d v="2016-06-27T00:00:00"/>
    <s v="Domaine"/>
    <s v="Des Remizières"/>
    <x v="24"/>
    <x v="0"/>
    <n v="2015"/>
    <s v="Rhône"/>
    <s v="Vin de Pays des Collines Rhodaniennes"/>
    <x v="102"/>
    <m/>
    <m/>
    <m/>
  </r>
  <r>
    <n v="369"/>
    <d v="2017-06-01T00:00:00"/>
    <s v="Cave de Papa"/>
    <s v="Le rocher des violettes"/>
    <x v="95"/>
    <x v="0"/>
    <n v="2015"/>
    <s v="Loire"/>
    <s v="Montlouis-sur-Loire"/>
    <x v="103"/>
    <m/>
    <m/>
    <m/>
  </r>
  <r>
    <n v="308"/>
    <d v="2016-06-27T00:00:00"/>
    <s v="Domaine"/>
    <s v="Des Remizières"/>
    <x v="21"/>
    <x v="0"/>
    <n v="2015"/>
    <s v="Rhône"/>
    <s v="Crozes-Hermitage"/>
    <x v="104"/>
    <m/>
    <m/>
    <m/>
  </r>
  <r>
    <n v="315"/>
    <d v="2016-10-15T00:00:00"/>
    <s v="Pérouges"/>
    <s v="Château Condat"/>
    <x v="72"/>
    <x v="2"/>
    <n v="2012"/>
    <s v="Bordeaux"/>
    <s v="Saint-Émilion Grand Cru"/>
    <x v="104"/>
    <m/>
    <m/>
    <m/>
  </r>
  <r>
    <n v="404"/>
    <d v="2018-05-05T00:00:00"/>
    <s v="Magasin"/>
    <s v="Domaine Badoz"/>
    <x v="44"/>
    <x v="4"/>
    <n v="2011"/>
    <s v="Jura"/>
    <s v="Côtes-du-Jura"/>
    <x v="104"/>
    <m/>
    <m/>
    <m/>
  </r>
  <r>
    <n v="282"/>
    <d v="2016-04-09T00:00:00"/>
    <s v="Domaine"/>
    <s v="Philippe Milan"/>
    <x v="96"/>
    <x v="0"/>
    <n v="2014"/>
    <s v="Bourgogne"/>
    <s v="Santenay 1er cru"/>
    <x v="105"/>
    <m/>
    <m/>
    <m/>
  </r>
  <r>
    <n v="323"/>
    <d v="2016-10-29T00:00:00"/>
    <s v="Tony Garnier"/>
    <s v="Grand"/>
    <x v="5"/>
    <x v="0"/>
    <n v="2011"/>
    <s v="Jura"/>
    <s v="Arbois"/>
    <x v="106"/>
    <m/>
    <m/>
    <m/>
  </r>
  <r>
    <n v="18"/>
    <d v="2007-06-01T00:00:00"/>
    <s v="Cave de Papa"/>
    <s v="Domaine de bablut"/>
    <x v="97"/>
    <x v="2"/>
    <n v="2005"/>
    <s v="Loire"/>
    <s v="Anjou-Villages Brissac"/>
    <x v="107"/>
    <m/>
    <m/>
    <m/>
  </r>
  <r>
    <n v="207"/>
    <d v="2014-06-01T00:00:00"/>
    <s v="Cave de Papa"/>
    <s v="Casina di Cornia"/>
    <x v="98"/>
    <x v="2"/>
    <n v="2012"/>
    <s v="Etranger"/>
    <s v="Chianti Classico"/>
    <x v="107"/>
    <m/>
    <m/>
    <m/>
  </r>
  <r>
    <n v="303"/>
    <d v="2016-06-18T00:00:00"/>
    <s v="Domaine"/>
    <s v="Jean-Christophe Pellerin"/>
    <x v="99"/>
    <x v="2"/>
    <n v="2014"/>
    <s v="Savoie_Bugey"/>
    <s v="Bugey"/>
    <x v="108"/>
    <m/>
    <m/>
    <m/>
  </r>
  <r>
    <n v="436"/>
    <d v="2018-09-13T00:00:00"/>
    <s v="La ruche qui dit oui"/>
    <s v="Domaine des Montillets"/>
    <x v="100"/>
    <x v="2"/>
    <n v="2016"/>
    <s v="Beaujolais"/>
    <s v="Morgon"/>
    <x v="109"/>
    <m/>
    <m/>
    <m/>
  </r>
  <r>
    <n v="319"/>
    <d v="2016-10-15T00:00:00"/>
    <s v="Vinomedia"/>
    <s v="Semper"/>
    <x v="40"/>
    <x v="2"/>
    <n v="2014"/>
    <s v="Languedoc_Roussillon"/>
    <s v="Maury"/>
    <x v="109"/>
    <m/>
    <m/>
    <m/>
  </r>
  <r>
    <n v="347"/>
    <d v="2017-04-20T00:00:00"/>
    <s v="Domaine"/>
    <s v="Grangier"/>
    <x v="22"/>
    <x v="0"/>
    <n v="2016"/>
    <s v="Rhône"/>
    <s v="Vin de Pays des Collines Rhodaniennes"/>
    <x v="109"/>
    <m/>
    <m/>
    <m/>
  </r>
  <r>
    <n v="327"/>
    <d v="2016-12-03T00:00:00"/>
    <s v="Domaine"/>
    <s v="René Rostaing"/>
    <x v="101"/>
    <x v="2"/>
    <n v="2013"/>
    <s v="Languedoc_Roussillon"/>
    <s v="Coteaux-du-Languedoc"/>
    <x v="109"/>
    <m/>
    <m/>
    <m/>
  </r>
  <r>
    <n v="422"/>
    <d v="2018-07-17T00:00:00"/>
    <s v="Domaine"/>
    <s v="Grangier"/>
    <x v="48"/>
    <x v="0"/>
    <n v="2017"/>
    <s v="Rhône"/>
    <s v="Saint-Joseph"/>
    <x v="110"/>
    <m/>
    <m/>
    <m/>
  </r>
  <r>
    <n v="312"/>
    <d v="2016-06-27T00:00:00"/>
    <s v="Domaine"/>
    <s v="Des Remizières"/>
    <x v="24"/>
    <x v="0"/>
    <n v="2015"/>
    <s v="Rhône"/>
    <s v="Vin de Pays des Collines Rhodaniennes"/>
    <x v="111"/>
    <m/>
    <m/>
    <m/>
  </r>
  <r>
    <n v="244"/>
    <d v="2015-06-01T00:00:00"/>
    <s v="Cave de Papa"/>
    <s v="Château de chante grive"/>
    <x v="102"/>
    <x v="0"/>
    <n v="2013"/>
    <s v="Bordeaux"/>
    <s v="Graves"/>
    <x v="112"/>
    <m/>
    <m/>
    <m/>
  </r>
  <r>
    <n v="377"/>
    <d v="2017-09-08T00:00:00"/>
    <s v="Vente privé"/>
    <s v="Sonberk"/>
    <x v="55"/>
    <x v="0"/>
    <n v="2011"/>
    <s v="Etranger"/>
    <s v="Riesling"/>
    <x v="112"/>
    <m/>
    <m/>
    <m/>
  </r>
  <r>
    <n v="108"/>
    <d v="2012-03-10T00:00:00"/>
    <s v="Vinomedia"/>
    <s v="Earl Lissner"/>
    <x v="103"/>
    <x v="0"/>
    <n v="2011"/>
    <s v="Alsace"/>
    <s v="Gewurztraminer"/>
    <x v="113"/>
    <m/>
    <m/>
    <m/>
  </r>
  <r>
    <n v="308"/>
    <d v="2016-06-27T00:00:00"/>
    <s v="Domaine"/>
    <s v="Des Remizières"/>
    <x v="21"/>
    <x v="0"/>
    <n v="2015"/>
    <s v="Rhône"/>
    <s v="Crozes-Hermitage"/>
    <x v="114"/>
    <m/>
    <m/>
    <m/>
  </r>
  <r>
    <n v="237"/>
    <d v="2015-04-17T00:00:00"/>
    <s v="Domaine"/>
    <s v="Des Remizières"/>
    <x v="21"/>
    <x v="2"/>
    <n v="2013"/>
    <s v="Rhône"/>
    <s v="Crozes-Hermitage"/>
    <x v="114"/>
    <m/>
    <m/>
    <m/>
  </r>
  <r>
    <n v="399"/>
    <d v="2018-03-13T00:00:00"/>
    <s v="Adrien"/>
    <s v="Boizel"/>
    <x v="104"/>
    <x v="1"/>
    <n v="2017"/>
    <s v="Champagne"/>
    <s v="Champagne"/>
    <x v="115"/>
    <m/>
    <m/>
    <m/>
  </r>
  <r>
    <n v="357"/>
    <d v="2017-05-13T00:00:00"/>
    <s v="Domaine"/>
    <s v="Doudet-Naudin"/>
    <x v="65"/>
    <x v="0"/>
    <n v="2014"/>
    <s v="Bourgogne"/>
    <s v="Savigny-lès-Beaune"/>
    <x v="116"/>
    <m/>
    <m/>
    <m/>
  </r>
  <r>
    <n v="396"/>
    <d v="2018-03-12T00:00:00"/>
    <s v="Rouhier"/>
    <s v="Louis Latour"/>
    <x v="0"/>
    <x v="0"/>
    <n v="2015"/>
    <s v="Rhône"/>
    <s v="Vin de Pays de l'Ardèche"/>
    <x v="117"/>
    <m/>
    <m/>
    <m/>
  </r>
  <r>
    <n v="308"/>
    <d v="2016-06-27T00:00:00"/>
    <s v="Domaine"/>
    <s v="Des Remizières"/>
    <x v="21"/>
    <x v="0"/>
    <n v="2015"/>
    <s v="Rhône"/>
    <s v="Crozes-Hermitage"/>
    <x v="118"/>
    <m/>
    <m/>
    <m/>
  </r>
  <r>
    <n v="108"/>
    <d v="2012-03-10T00:00:00"/>
    <s v="Vinomedia"/>
    <s v="Earl Lissner"/>
    <x v="103"/>
    <x v="0"/>
    <n v="2011"/>
    <s v="Alsace"/>
    <s v="Gewurztraminer"/>
    <x v="119"/>
    <m/>
    <m/>
    <m/>
  </r>
  <r>
    <n v="396"/>
    <d v="2018-03-12T00:00:00"/>
    <s v="Rouhier"/>
    <s v="Louis Latour"/>
    <x v="0"/>
    <x v="0"/>
    <n v="2015"/>
    <s v="Rhône"/>
    <s v="Vin de Pays de l'Ardèche"/>
    <x v="119"/>
    <m/>
    <m/>
    <m/>
  </r>
  <r>
    <n v="346"/>
    <d v="2017-02-08T00:00:00"/>
    <s v="Domaine"/>
    <s v="Louis Latour"/>
    <x v="0"/>
    <x v="0"/>
    <n v="2014"/>
    <s v="Rhône"/>
    <s v="Vin de Pays de l'Ardèche"/>
    <x v="119"/>
    <m/>
    <m/>
    <m/>
  </r>
  <r>
    <n v="422"/>
    <d v="2018-07-17T00:00:00"/>
    <s v="Domaine"/>
    <s v="Grangier"/>
    <x v="48"/>
    <x v="0"/>
    <n v="2017"/>
    <s v="Rhône"/>
    <s v="Saint-Joseph"/>
    <x v="120"/>
    <m/>
    <m/>
    <m/>
  </r>
  <r>
    <n v="330"/>
    <d v="2016-12-15T00:00:00"/>
    <s v="Nicolas"/>
    <s v="Egreteau"/>
    <x v="105"/>
    <x v="0"/>
    <n v="0"/>
    <s v="Cognac"/>
    <s v="Pineau-des-charentes"/>
    <x v="121"/>
    <m/>
    <m/>
    <m/>
  </r>
  <r>
    <n v="214"/>
    <d v="2014-08-31T00:00:00"/>
    <s v="Rouhier"/>
    <s v="Louis Latour"/>
    <x v="0"/>
    <x v="0"/>
    <n v="2012"/>
    <s v="Rhône"/>
    <s v="Vin de Pays de l'Ardèche"/>
    <x v="121"/>
    <m/>
    <m/>
    <m/>
  </r>
  <r>
    <n v="288"/>
    <d v="2016-05-15T00:00:00"/>
    <s v="Domaine"/>
    <s v="Château de Cercy"/>
    <x v="106"/>
    <x v="2"/>
    <n v="2014"/>
    <s v="Beaujolais"/>
    <s v="Beaujolais"/>
    <x v="121"/>
    <m/>
    <m/>
    <m/>
  </r>
  <r>
    <n v="284"/>
    <d v="2016-04-09T00:00:00"/>
    <s v="Domaine"/>
    <s v="Philippe Milan"/>
    <x v="107"/>
    <x v="0"/>
    <n v="2014"/>
    <s v="Bourgogne"/>
    <s v="Maranges"/>
    <x v="122"/>
    <m/>
    <m/>
    <m/>
  </r>
  <r>
    <n v="367"/>
    <d v="2017-06-01T00:00:00"/>
    <s v="Cave de Papa"/>
    <s v="Patrick Noel"/>
    <x v="108"/>
    <x v="0"/>
    <n v="2015"/>
    <s v="Loire"/>
    <s v="Sancerre"/>
    <x v="123"/>
    <m/>
    <m/>
    <m/>
  </r>
  <r>
    <n v="378"/>
    <d v="2017-09-23T00:00:00"/>
    <s v="Intermarché"/>
    <s v="Château Gréa"/>
    <x v="5"/>
    <x v="0"/>
    <n v="2012"/>
    <s v="Jura"/>
    <s v="Côtes-du-Jura"/>
    <x v="124"/>
    <m/>
    <m/>
    <m/>
  </r>
  <r>
    <n v="311"/>
    <d v="2016-06-27T00:00:00"/>
    <s v="Domaine"/>
    <s v="Grangier"/>
    <x v="76"/>
    <x v="0"/>
    <n v="2015"/>
    <s v="Rhône"/>
    <s v="Condrieu"/>
    <x v="125"/>
    <m/>
    <m/>
    <m/>
  </r>
  <r>
    <n v="356"/>
    <d v="2017-05-13T00:00:00"/>
    <s v="Domaine"/>
    <s v="Joannet"/>
    <x v="109"/>
    <x v="2"/>
    <n v="2015"/>
    <s v="Bourgogne"/>
    <s v="Pernand-Vergelesses"/>
    <x v="126"/>
    <m/>
    <m/>
    <m/>
  </r>
  <r>
    <n v="320"/>
    <d v="2016-10-15T00:00:00"/>
    <s v="Vinomedia"/>
    <s v="Semper"/>
    <x v="110"/>
    <x v="0"/>
    <n v="2015"/>
    <s v="Languedoc_Roussillon"/>
    <s v="Vin de Pays des Côtes Catalanes"/>
    <x v="127"/>
    <m/>
    <m/>
    <m/>
  </r>
  <r>
    <n v="128"/>
    <d v="2012-08-06T00:00:00"/>
    <s v="Domaine"/>
    <s v="Château Coujan"/>
    <x v="111"/>
    <x v="3"/>
    <n v="2003"/>
    <s v="Languedoc_Roussillon"/>
    <s v="Saint-Chinian"/>
    <x v="128"/>
    <m/>
    <m/>
    <m/>
  </r>
  <r>
    <n v="308"/>
    <d v="2016-06-27T00:00:00"/>
    <s v="Domaine"/>
    <s v="Des Remizières"/>
    <x v="21"/>
    <x v="0"/>
    <n v="2015"/>
    <s v="Rhône"/>
    <s v="Crozes-Hermitage"/>
    <x v="129"/>
    <m/>
    <m/>
    <m/>
  </r>
  <r>
    <n v="237"/>
    <d v="2015-04-17T00:00:00"/>
    <s v="Domaine"/>
    <s v="Des Remizières"/>
    <x v="21"/>
    <x v="2"/>
    <n v="2013"/>
    <s v="Rhône"/>
    <s v="Crozes-Hermitage"/>
    <x v="129"/>
    <m/>
    <m/>
    <m/>
  </r>
  <r>
    <n v="414"/>
    <d v="2018-05-08T00:00:00"/>
    <s v="Domaine"/>
    <s v="Des Remizières"/>
    <x v="34"/>
    <x v="0"/>
    <n v="2017"/>
    <s v="Rhône"/>
    <s v="Vin de Pays de la Drôme"/>
    <x v="130"/>
    <m/>
    <m/>
    <m/>
  </r>
  <r>
    <n v="389"/>
    <d v="2017-11-01T00:00:00"/>
    <s v="Domaine"/>
    <s v="Stéphane Ogier"/>
    <x v="112"/>
    <x v="2"/>
    <n v="2015"/>
    <s v="Rhône"/>
    <s v="Côtes-du-Rhône"/>
    <x v="131"/>
    <m/>
    <m/>
    <m/>
  </r>
  <r>
    <n v="306"/>
    <d v="2016-06-27T00:00:00"/>
    <s v="Domaine"/>
    <s v="Grangier"/>
    <x v="48"/>
    <x v="0"/>
    <n v="2015"/>
    <s v="Rhône"/>
    <s v="Saint-Joseph"/>
    <x v="132"/>
    <m/>
    <m/>
    <m/>
  </r>
  <r>
    <n v="44"/>
    <d v="2009-10-30T00:00:00"/>
    <s v="Tony Garnier"/>
    <s v="Charles Allexant &amp; Fils"/>
    <x v="113"/>
    <x v="0"/>
    <n v="2007"/>
    <s v="Bourgogne"/>
    <s v="Puligny-Montrachet"/>
    <x v="133"/>
    <m/>
    <m/>
    <m/>
  </r>
  <r>
    <n v="252"/>
    <d v="2015-06-06T00:00:00"/>
    <s v="Jerome Milleron"/>
    <s v="Divers"/>
    <x v="114"/>
    <x v="5"/>
    <n v="2014"/>
    <s v="Provence_Corse"/>
    <m/>
    <x v="134"/>
    <m/>
    <m/>
    <m/>
  </r>
  <r>
    <n v="349"/>
    <d v="2017-04-20T00:00:00"/>
    <s v="Domaine"/>
    <s v="Des Remizières"/>
    <x v="50"/>
    <x v="0"/>
    <n v="2016"/>
    <s v="Rhône"/>
    <s v="Vin de Pays de la Drôme"/>
    <x v="134"/>
    <m/>
    <m/>
    <m/>
  </r>
  <r>
    <n v="312"/>
    <d v="2016-06-27T00:00:00"/>
    <s v="Domaine"/>
    <s v="Des Remizières"/>
    <x v="24"/>
    <x v="0"/>
    <n v="2015"/>
    <s v="Rhône"/>
    <s v="Vin de Pays des Collines Rhodaniennes"/>
    <x v="134"/>
    <m/>
    <m/>
    <m/>
  </r>
  <r>
    <n v="350"/>
    <d v="2017-04-20T00:00:00"/>
    <s v="Domaine"/>
    <s v="Vincent Cluzel"/>
    <x v="115"/>
    <x v="2"/>
    <n v="2016"/>
    <s v="Rhône"/>
    <s v="Saint-Joseph"/>
    <x v="134"/>
    <m/>
    <m/>
    <m/>
  </r>
  <r>
    <n v="310"/>
    <d v="2016-06-27T00:00:00"/>
    <s v="Domaine"/>
    <s v="Des Remizières"/>
    <x v="116"/>
    <x v="0"/>
    <n v="2015"/>
    <s v="Rhône"/>
    <s v="Crozes-Hermitage"/>
    <x v="135"/>
    <m/>
    <m/>
    <m/>
  </r>
  <r>
    <n v="380"/>
    <d v="2017-09-30T00:00:00"/>
    <s v="Domaine"/>
    <s v="Cuilleron"/>
    <x v="32"/>
    <x v="2"/>
    <n v="2015"/>
    <s v="Rhône"/>
    <s v="Vin de Pays des Collines Rhodaniennes"/>
    <x v="136"/>
    <m/>
    <m/>
    <m/>
  </r>
  <r>
    <n v="349"/>
    <d v="2017-04-20T00:00:00"/>
    <s v="Domaine"/>
    <s v="Des Remizières"/>
    <x v="50"/>
    <x v="0"/>
    <n v="2016"/>
    <s v="Rhône"/>
    <s v="Vin de Pays de la Drôme"/>
    <x v="136"/>
    <m/>
    <m/>
    <m/>
  </r>
  <r>
    <n v="245"/>
    <d v="2015-06-01T00:00:00"/>
    <s v="Cave de Papa"/>
    <s v="Decelle Villa"/>
    <x v="117"/>
    <x v="2"/>
    <n v="2013"/>
    <s v="Bourgogne"/>
    <s v="Savigny-lès-Beaune"/>
    <x v="137"/>
    <m/>
    <m/>
    <m/>
  </r>
  <r>
    <n v="247"/>
    <d v="2015-06-01T00:00:00"/>
    <s v="Cave de Papa"/>
    <s v="Philippe Viret"/>
    <x v="118"/>
    <x v="2"/>
    <n v="2013"/>
    <s v="Rhône"/>
    <s v="Côtes du Rhône villages St Maurice"/>
    <x v="137"/>
    <m/>
    <m/>
    <m/>
  </r>
  <r>
    <n v="95"/>
    <d v="2011-06-01T00:00:00"/>
    <s v="Cave de Papa"/>
    <s v="Van volxem"/>
    <x v="119"/>
    <x v="0"/>
    <n v="2009"/>
    <s v="Alsace"/>
    <s v="Riesling"/>
    <x v="137"/>
    <m/>
    <m/>
    <m/>
  </r>
  <r>
    <n v="376"/>
    <d v="2017-09-08T00:00:00"/>
    <s v="Vente privé"/>
    <s v="Krasna Hora - Moravie"/>
    <x v="73"/>
    <x v="2"/>
    <n v="2011"/>
    <s v="Etranger"/>
    <m/>
    <x v="137"/>
    <m/>
    <m/>
    <m/>
  </r>
  <r>
    <n v="349"/>
    <d v="2017-04-20T00:00:00"/>
    <s v="Domaine"/>
    <s v="Des Remizières"/>
    <x v="50"/>
    <x v="0"/>
    <n v="2016"/>
    <s v="Rhône"/>
    <s v="Vin de Pays de la Drôme"/>
    <x v="137"/>
    <m/>
    <m/>
    <m/>
  </r>
  <r>
    <n v="174"/>
    <d v="2013-06-01T00:00:00"/>
    <s v="Cave de Papa"/>
    <s v="Château Belle-vue"/>
    <x v="120"/>
    <x v="2"/>
    <n v="2011"/>
    <s v="Bordeaux"/>
    <s v="Haut-Médoc"/>
    <x v="138"/>
    <m/>
    <m/>
    <m/>
  </r>
  <r>
    <n v="252"/>
    <d v="2015-06-06T00:00:00"/>
    <s v="Jerome Milleron"/>
    <s v="Divers"/>
    <x v="114"/>
    <x v="5"/>
    <n v="2014"/>
    <s v="Provence_Corse"/>
    <m/>
    <x v="138"/>
    <m/>
    <m/>
    <m/>
  </r>
  <r>
    <n v="301"/>
    <d v="2016-06-01T00:00:00"/>
    <s v="Cave de Papa"/>
    <s v="Domaine de la Tourade"/>
    <x v="121"/>
    <x v="2"/>
    <n v="2014"/>
    <s v="Rhône"/>
    <s v="Gigondas"/>
    <x v="139"/>
    <m/>
    <m/>
    <m/>
  </r>
  <r>
    <n v="394"/>
    <d v="2018-01-15T00:00:00"/>
    <s v="Cadeau"/>
    <s v="Vignerons Ardéchois"/>
    <x v="64"/>
    <x v="0"/>
    <n v="2015"/>
    <s v="Rhône"/>
    <s v="IGP Ardèche"/>
    <x v="139"/>
    <m/>
    <m/>
    <m/>
  </r>
  <r>
    <n v="305"/>
    <d v="2016-06-27T00:00:00"/>
    <s v="Domaine"/>
    <s v="Grangier"/>
    <x v="22"/>
    <x v="0"/>
    <n v="2015"/>
    <s v="Rhône"/>
    <s v="Vin de Pays des Collines Rhodaniennes"/>
    <x v="140"/>
    <m/>
    <m/>
    <m/>
  </r>
  <r>
    <n v="342"/>
    <d v="2017-01-22T00:00:00"/>
    <s v="Domaine"/>
    <s v="Stéphane Ogier"/>
    <x v="112"/>
    <x v="2"/>
    <n v="2015"/>
    <s v="Rhône"/>
    <s v="Côtes-du-Rhône"/>
    <x v="141"/>
    <m/>
    <m/>
    <m/>
  </r>
  <r>
    <n v="399"/>
    <d v="2018-03-13T00:00:00"/>
    <s v="Adrien"/>
    <s v="Boizel"/>
    <x v="104"/>
    <x v="1"/>
    <n v="2017"/>
    <s v="Champagne"/>
    <s v="Champagne"/>
    <x v="142"/>
    <m/>
    <m/>
    <m/>
  </r>
  <r>
    <n v="175"/>
    <d v="2013-06-01T00:00:00"/>
    <s v="Cave de Papa"/>
    <s v="Château de Bachen"/>
    <x v="122"/>
    <x v="2"/>
    <n v="2011"/>
    <s v="Sud_Ouest"/>
    <s v="Vin de Pays des Landes"/>
    <x v="142"/>
    <m/>
    <m/>
    <m/>
  </r>
  <r>
    <n v="345"/>
    <d v="2017-01-22T00:00:00"/>
    <s v="Domaine"/>
    <s v="Stéphane Ogier"/>
    <x v="78"/>
    <x v="2"/>
    <n v="2014"/>
    <s v="Rhône"/>
    <s v="Vin de Pays des Collines Rhodaniennes"/>
    <x v="143"/>
    <m/>
    <m/>
    <m/>
  </r>
  <r>
    <n v="286"/>
    <d v="2016-04-09T00:00:00"/>
    <s v="Domaine"/>
    <s v="Joannet"/>
    <x v="123"/>
    <x v="2"/>
    <n v="2014"/>
    <s v="Bourgogne"/>
    <s v="Pernand-Vergelesses"/>
    <x v="144"/>
    <m/>
    <m/>
    <m/>
  </r>
  <r>
    <n v="305"/>
    <d v="2016-06-27T00:00:00"/>
    <s v="Domaine"/>
    <s v="Grangier"/>
    <x v="22"/>
    <x v="0"/>
    <n v="2015"/>
    <s v="Rhône"/>
    <s v="Vin de Pays des Collines Rhodaniennes"/>
    <x v="145"/>
    <m/>
    <m/>
    <m/>
  </r>
  <r>
    <n v="353"/>
    <d v="2017-05-13T00:00:00"/>
    <s v="Domaine"/>
    <s v="Doudet-Naudin"/>
    <x v="69"/>
    <x v="0"/>
    <n v="2014"/>
    <s v="Bourgogne"/>
    <s v="Chablis Premier Cru"/>
    <x v="146"/>
    <m/>
    <m/>
    <m/>
  </r>
  <r>
    <n v="217"/>
    <d v="2014-10-11T00:00:00"/>
    <s v="Vinomedia"/>
    <s v="Ostertag-Hurlimann"/>
    <x v="94"/>
    <x v="0"/>
    <n v="2013"/>
    <s v="Alsace"/>
    <s v="Gewurztraminer"/>
    <x v="147"/>
    <m/>
    <m/>
    <m/>
  </r>
  <r>
    <n v="283"/>
    <d v="2016-04-09T00:00:00"/>
    <s v="Domaine"/>
    <s v="Philippe Milan"/>
    <x v="96"/>
    <x v="2"/>
    <n v="2014"/>
    <s v="Bourgogne"/>
    <s v="Santenay 1er cru"/>
    <x v="148"/>
    <m/>
    <m/>
    <m/>
  </r>
  <r>
    <n v="381"/>
    <d v="2017-09-30T00:00:00"/>
    <s v="Domaine"/>
    <s v="Domaine Cuilleron"/>
    <x v="124"/>
    <x v="0"/>
    <n v="2016"/>
    <s v="Rhône"/>
    <s v="Vin de Pays des Collines Rhodaniennes"/>
    <x v="148"/>
    <m/>
    <m/>
    <m/>
  </r>
  <r>
    <n v="312"/>
    <d v="2016-06-27T00:00:00"/>
    <s v="Domaine"/>
    <s v="Domaine des Remizières"/>
    <x v="24"/>
    <x v="0"/>
    <n v="2015"/>
    <s v="Rhône"/>
    <s v="Vin de Pays des Collines Rhodaniennes"/>
    <x v="149"/>
    <m/>
    <m/>
    <m/>
  </r>
  <r>
    <n v="349"/>
    <d v="2017-04-20T00:00:00"/>
    <s v="Domaine"/>
    <s v="Domaine des Remizières"/>
    <x v="50"/>
    <x v="0"/>
    <n v="2016"/>
    <s v="Rhône"/>
    <s v="Vin de Pays de la Drôme"/>
    <x v="150"/>
    <m/>
    <m/>
    <m/>
  </r>
  <r>
    <n v="414"/>
    <d v="2018-05-08T00:00:00"/>
    <s v="Domaine"/>
    <s v="Domaine des Remizières"/>
    <x v="34"/>
    <x v="0"/>
    <n v="2017"/>
    <s v="Rhône"/>
    <s v="Vin de Pays de la Drôme"/>
    <x v="151"/>
    <m/>
    <m/>
    <m/>
  </r>
  <r>
    <n v="380"/>
    <d v="2017-09-30T00:00:00"/>
    <s v="Domaine"/>
    <s v="Domaine Cuilleron"/>
    <x v="124"/>
    <x v="2"/>
    <n v="2015"/>
    <s v="Rhône"/>
    <s v="Vin de Pays des Collines Rhodaniennes"/>
    <x v="151"/>
    <m/>
    <m/>
    <m/>
  </r>
  <r>
    <n v="201"/>
    <d v="2014-03-22T00:00:00"/>
    <s v="Vinomedia"/>
    <s v="Caveau des Byards"/>
    <x v="5"/>
    <x v="0"/>
    <n v="2009"/>
    <s v="Jura"/>
    <s v="Arbois"/>
    <x v="151"/>
    <m/>
    <m/>
    <m/>
  </r>
  <r>
    <n v="229"/>
    <d v="2014-10-18T00:00:00"/>
    <s v="Domaine"/>
    <s v="Moulin de la roque"/>
    <x v="125"/>
    <x v="2"/>
    <n v="2011"/>
    <s v="Provence_Corse"/>
    <s v="Bandol"/>
    <x v="152"/>
    <m/>
    <m/>
    <m/>
  </r>
  <r>
    <n v="365"/>
    <d v="2017-06-01T00:00:00"/>
    <s v="Cave de Papa"/>
    <s v="Domaine Gauby"/>
    <x v="126"/>
    <x v="0"/>
    <n v="2015"/>
    <s v="Languedoc_Roussillon"/>
    <s v="IGP Côtes Catalanes"/>
    <x v="153"/>
    <m/>
    <m/>
    <m/>
  </r>
  <r>
    <n v="250"/>
    <d v="2015-06-06T00:00:00"/>
    <s v="Domaine"/>
    <s v="Louis Latour"/>
    <x v="127"/>
    <x v="2"/>
    <n v="2012"/>
    <s v="Provence_Corse"/>
    <s v="Vin de Pays du Var"/>
    <x v="154"/>
    <m/>
    <m/>
    <m/>
  </r>
  <r>
    <n v="6"/>
    <d v="2005-06-01T00:00:00"/>
    <s v="Cave de Papa"/>
    <s v="Marc Tempé"/>
    <x v="128"/>
    <x v="0"/>
    <n v="2003"/>
    <s v="Alsace"/>
    <s v="Riesling"/>
    <x v="155"/>
    <m/>
    <m/>
    <m/>
  </r>
  <r>
    <n v="19"/>
    <d v="2007-06-01T00:00:00"/>
    <s v="Cave de Papa"/>
    <s v="Domaine de la chevalerie"/>
    <x v="129"/>
    <x v="2"/>
    <n v="2005"/>
    <s v="Loire"/>
    <s v="Bourgueil"/>
    <x v="155"/>
    <m/>
    <m/>
    <m/>
  </r>
  <r>
    <n v="328"/>
    <d v="2016-12-03T00:00:00"/>
    <s v="Domaine"/>
    <s v="René Rostaing"/>
    <x v="82"/>
    <x v="0"/>
    <n v="2014"/>
    <s v="Rhône"/>
    <s v="Vin de Pays des Collines Rhodaniennes"/>
    <x v="156"/>
    <m/>
    <m/>
    <m/>
  </r>
  <r>
    <n v="289"/>
    <d v="2016-05-15T00:00:00"/>
    <s v="Domaine"/>
    <s v="Château de Cercy"/>
    <x v="13"/>
    <x v="2"/>
    <n v="2014"/>
    <s v="Beaujolais"/>
    <s v="Moulin-à-Vent"/>
    <x v="157"/>
    <m/>
    <m/>
    <m/>
  </r>
  <r>
    <n v="308"/>
    <d v="2016-06-27T00:00:00"/>
    <s v="Domaine"/>
    <s v="Domaine des Remizières"/>
    <x v="21"/>
    <x v="0"/>
    <n v="2015"/>
    <s v="Rhône"/>
    <s v="Crozes-Hermitage"/>
    <x v="157"/>
    <m/>
    <m/>
    <m/>
  </r>
  <r>
    <n v="308"/>
    <d v="2016-06-27T00:00:00"/>
    <s v="Domaine"/>
    <s v="Domaine des Remizières"/>
    <x v="21"/>
    <x v="0"/>
    <n v="2015"/>
    <s v="Rhône"/>
    <s v="Crozes-Hermitage"/>
    <x v="158"/>
    <m/>
    <m/>
    <m/>
  </r>
  <r>
    <n v="2"/>
    <d v="1999-06-01T00:00:00"/>
    <s v="Cave de Papa"/>
    <s v="Ferreira"/>
    <x v="130"/>
    <x v="2"/>
    <n v="1997"/>
    <s v="Porto"/>
    <m/>
    <x v="158"/>
    <m/>
    <m/>
    <m/>
  </r>
  <r>
    <n v="349"/>
    <d v="2017-04-20T00:00:00"/>
    <s v="Domaine"/>
    <s v="Domaine des Remizières"/>
    <x v="50"/>
    <x v="0"/>
    <n v="2016"/>
    <s v="Rhône"/>
    <s v="Vin de Pays de la Drôme"/>
    <x v="158"/>
    <m/>
    <m/>
    <m/>
  </r>
  <r>
    <n v="346"/>
    <d v="2017-02-08T00:00:00"/>
    <s v="Domaine"/>
    <s v="Louis Latour"/>
    <x v="0"/>
    <x v="0"/>
    <n v="2014"/>
    <s v="Rhône"/>
    <s v="Vin de Pays de l'Ardèche"/>
    <x v="159"/>
    <m/>
    <m/>
    <m/>
  </r>
  <r>
    <n v="337"/>
    <d v="2016-12-26T00:00:00"/>
    <m/>
    <s v="Chapoutier"/>
    <x v="131"/>
    <x v="2"/>
    <n v="2014"/>
    <s v="Rhône"/>
    <s v="Châteauneuf-du-Pape"/>
    <x v="159"/>
    <m/>
    <m/>
    <m/>
  </r>
  <r>
    <n v="229"/>
    <d v="2014-10-18T00:00:00"/>
    <s v="Domaine"/>
    <s v="Moulin de la roque"/>
    <x v="125"/>
    <x v="2"/>
    <n v="2011"/>
    <s v="Provence_Corse"/>
    <s v="Bandol"/>
    <x v="160"/>
    <m/>
    <m/>
    <m/>
  </r>
  <r>
    <n v="284"/>
    <d v="2016-04-09T00:00:00"/>
    <s v="Domaine"/>
    <s v="Philippe Milan"/>
    <x v="107"/>
    <x v="0"/>
    <n v="2014"/>
    <s v="Bourgogne"/>
    <s v="Maranges"/>
    <x v="161"/>
    <m/>
    <m/>
    <m/>
  </r>
  <r>
    <n v="62"/>
    <d v="2010-06-01T00:00:00"/>
    <s v="Cave de Papa"/>
    <s v="de Venoge"/>
    <x v="132"/>
    <x v="2"/>
    <n v="0"/>
    <s v="Champagne"/>
    <s v="Coteaux-Champenois"/>
    <x v="162"/>
    <m/>
    <m/>
    <m/>
  </r>
  <r>
    <n v="8"/>
    <d v="2006-06-01T00:00:00"/>
    <s v="Cave de Papa"/>
    <s v="Domaine de la Tourade"/>
    <x v="133"/>
    <x v="2"/>
    <n v="2004"/>
    <s v="Rhône"/>
    <s v="Gigondas"/>
    <x v="162"/>
    <m/>
    <m/>
    <m/>
  </r>
  <r>
    <n v="376"/>
    <d v="2017-09-08T00:00:00"/>
    <s v="Vente privé"/>
    <s v="Krasna Hora - Moravie"/>
    <x v="73"/>
    <x v="2"/>
    <n v="2011"/>
    <s v="Etranger"/>
    <m/>
    <x v="163"/>
    <m/>
    <m/>
    <m/>
  </r>
  <r>
    <n v="121"/>
    <d v="2012-06-01T00:00:00"/>
    <s v="Cave de Papa"/>
    <s v="Bodega Vina Magana"/>
    <x v="134"/>
    <x v="2"/>
    <n v="2010"/>
    <s v="Etranger"/>
    <s v="Navarra"/>
    <x v="163"/>
    <m/>
    <m/>
    <m/>
  </r>
  <r>
    <n v="218"/>
    <d v="2014-10-11T00:00:00"/>
    <s v="Vinomedia"/>
    <s v="Domaine Morel"/>
    <x v="5"/>
    <x v="0"/>
    <n v="2010"/>
    <s v="Jura"/>
    <s v="Arbois"/>
    <x v="164"/>
    <m/>
    <m/>
    <m/>
  </r>
  <r>
    <n v="270"/>
    <d v="2015-12-24T00:00:00"/>
    <s v="Jeanne"/>
    <s v="Tour Prignac"/>
    <x v="135"/>
    <x v="2"/>
    <n v="2010"/>
    <s v="Bordeaux"/>
    <s v="Médoc"/>
    <x v="164"/>
    <m/>
    <m/>
    <m/>
  </r>
  <r>
    <n v="274"/>
    <d v="2016-01-23T00:00:00"/>
    <s v="Ampuis"/>
    <s v="Guigal"/>
    <x v="38"/>
    <x v="2"/>
    <n v="2011"/>
    <s v="Rhône"/>
    <s v="Côte Rôtie"/>
    <x v="165"/>
    <m/>
    <m/>
    <m/>
  </r>
  <r>
    <n v="208"/>
    <d v="2014-06-13T00:00:00"/>
    <s v="Domaine"/>
    <s v="Domaine des Remizières"/>
    <x v="21"/>
    <x v="2"/>
    <n v="2012"/>
    <s v="Rhône"/>
    <s v="Crozes-Hermitage"/>
    <x v="166"/>
    <m/>
    <m/>
    <m/>
  </r>
  <r>
    <n v="281"/>
    <d v="2016-04-09T00:00:00"/>
    <s v="Domaine"/>
    <s v="Joannet"/>
    <x v="89"/>
    <x v="0"/>
    <n v="2014"/>
    <s v="Bourgogne"/>
    <s v="Hautes-Côtes-de-Beaune"/>
    <x v="167"/>
    <m/>
    <m/>
    <m/>
  </r>
  <r>
    <n v="280"/>
    <d v="2016-04-09T00:00:00"/>
    <s v="Domaine"/>
    <s v="Philippe Gavignet"/>
    <x v="136"/>
    <x v="2"/>
    <n v="2014"/>
    <s v="Bourgogne"/>
    <s v="Hautes-Côtes-de-Nuits"/>
    <x v="167"/>
    <m/>
    <m/>
    <m/>
  </r>
  <r>
    <n v="399"/>
    <d v="2018-03-13T00:00:00"/>
    <s v="Adrien"/>
    <s v="Boizel"/>
    <x v="104"/>
    <x v="1"/>
    <n v="2017"/>
    <s v="Champagne"/>
    <s v="Champagne"/>
    <x v="168"/>
    <m/>
    <m/>
    <m/>
  </r>
  <r>
    <n v="194"/>
    <d v="2013-12-29T00:00:00"/>
    <s v="Adrien"/>
    <s v="Château Blaignan"/>
    <x v="135"/>
    <x v="2"/>
    <n v="2012"/>
    <s v="Bordeaux"/>
    <s v="Médoc"/>
    <x v="169"/>
    <m/>
    <m/>
    <m/>
  </r>
  <r>
    <n v="281"/>
    <d v="2016-04-09T00:00:00"/>
    <s v="Domaine"/>
    <s v="Joannet"/>
    <x v="89"/>
    <x v="0"/>
    <n v="2014"/>
    <s v="Bourgogne"/>
    <s v="Hautes-Côtes-de-Beaune"/>
    <x v="169"/>
    <m/>
    <m/>
    <m/>
  </r>
  <r>
    <n v="347"/>
    <d v="2017-04-20T00:00:00"/>
    <s v="Domaine"/>
    <s v="Grangier"/>
    <x v="22"/>
    <x v="0"/>
    <n v="2016"/>
    <s v="Rhône"/>
    <s v="Vin de Pays des Collines Rhodaniennes"/>
    <x v="170"/>
    <m/>
    <m/>
    <m/>
  </r>
  <r>
    <n v="101"/>
    <d v="2011-06-01T00:00:00"/>
    <s v="Cave de Papa"/>
    <s v="Domaine des chesnaies"/>
    <x v="137"/>
    <x v="3"/>
    <n v="2009"/>
    <s v="Loire"/>
    <s v="Chaume 1er cru des Coteaux-du-Layon"/>
    <x v="170"/>
    <m/>
    <m/>
    <m/>
  </r>
  <r>
    <n v="5"/>
    <d v="2003-06-01T00:00:00"/>
    <s v="Cave de Papa"/>
    <s v="La Coulée de Serrant"/>
    <x v="138"/>
    <x v="0"/>
    <n v="2001"/>
    <s v="Loire"/>
    <s v="Savennières"/>
    <x v="170"/>
    <m/>
    <m/>
    <m/>
  </r>
  <r>
    <n v="289"/>
    <d v="2016-05-15T00:00:00"/>
    <s v="Domaine"/>
    <s v="Château de Cercy"/>
    <x v="13"/>
    <x v="2"/>
    <n v="2014"/>
    <s v="Beaujolais"/>
    <s v="Moulin-à-Vent"/>
    <x v="171"/>
    <m/>
    <m/>
    <m/>
  </r>
  <r>
    <n v="346"/>
    <d v="2017-02-08T00:00:00"/>
    <s v="Domaine"/>
    <s v="Louis Latour"/>
    <x v="0"/>
    <x v="0"/>
    <n v="2014"/>
    <s v="Rhône"/>
    <s v="Vin de Pays de l'Ardèche"/>
    <x v="172"/>
    <m/>
    <m/>
    <m/>
  </r>
  <r>
    <n v="302"/>
    <d v="2016-06-18T00:00:00"/>
    <s v="Domaine"/>
    <s v="Jean-Christophe Pellerin"/>
    <x v="81"/>
    <x v="0"/>
    <n v="2014"/>
    <s v="Savoie_Bugey"/>
    <s v="Bugey"/>
    <x v="173"/>
    <m/>
    <m/>
    <m/>
  </r>
  <r>
    <n v="176"/>
    <d v="2013-06-01T00:00:00"/>
    <s v="Cave de Papa"/>
    <s v="Domaine Maby"/>
    <x v="139"/>
    <x v="2"/>
    <n v="2011"/>
    <s v="Rhône"/>
    <s v="Lirac"/>
    <x v="173"/>
    <m/>
    <m/>
    <m/>
  </r>
  <r>
    <n v="96"/>
    <d v="2011-06-01T00:00:00"/>
    <s v="Cave de Papa"/>
    <s v="André Scherer"/>
    <x v="140"/>
    <x v="0"/>
    <n v="2009"/>
    <s v="Alsace"/>
    <s v="Riesling"/>
    <x v="174"/>
    <m/>
    <m/>
    <m/>
  </r>
  <r>
    <n v="118"/>
    <d v="2012-06-01T00:00:00"/>
    <s v="Cave de Papa"/>
    <s v="Château la croix du casse"/>
    <x v="141"/>
    <x v="2"/>
    <n v="2010"/>
    <s v="Bordeaux"/>
    <s v="Pomerol"/>
    <x v="175"/>
    <m/>
    <m/>
    <m/>
  </r>
  <r>
    <n v="335"/>
    <d v="2016-12-25T00:00:00"/>
    <s v="Lucien Verlyck"/>
    <s v="LorsGris"/>
    <x v="142"/>
    <x v="5"/>
    <n v="2016"/>
    <s v="Languedoc_Roussillon"/>
    <s v="Sable de Camargue"/>
    <x v="175"/>
    <m/>
    <m/>
    <m/>
  </r>
  <r>
    <n v="272"/>
    <d v="2015-12-24T00:00:00"/>
    <s v="JF Duperray"/>
    <s v="La taille aux loup"/>
    <x v="143"/>
    <x v="0"/>
    <n v="2013"/>
    <s v="Loire"/>
    <s v="Montlouis-sur-Loire"/>
    <x v="176"/>
    <m/>
    <m/>
    <m/>
  </r>
  <r>
    <n v="102"/>
    <d v="2011-06-01T00:00:00"/>
    <s v="Cave de Papa"/>
    <s v="Domaine des chesnaies"/>
    <x v="144"/>
    <x v="2"/>
    <n v="2009"/>
    <s v="Loire"/>
    <s v="Anjou Villages"/>
    <x v="177"/>
    <m/>
    <m/>
    <m/>
  </r>
  <r>
    <n v="267"/>
    <d v="2015-10-10T00:00:00"/>
    <s v="Vinomedia"/>
    <s v="Domaine Morel"/>
    <x v="44"/>
    <x v="0"/>
    <n v="2007"/>
    <s v="Jura"/>
    <s v="Côtes du Jura"/>
    <x v="177"/>
    <m/>
    <m/>
    <m/>
  </r>
  <r>
    <n v="191"/>
    <d v="2013-10-25T00:00:00"/>
    <s v="Rouhier"/>
    <s v="Louis Latour"/>
    <x v="0"/>
    <x v="0"/>
    <n v="2011"/>
    <s v="Rhône"/>
    <s v="Vin de Pays de l'Ardèche"/>
    <x v="178"/>
    <m/>
    <m/>
    <m/>
  </r>
  <r>
    <n v="177"/>
    <d v="2013-06-01T00:00:00"/>
    <s v="Cave de Papa"/>
    <s v="Villa Veroni"/>
    <x v="145"/>
    <x v="2"/>
    <n v="2011"/>
    <s v="Etranger"/>
    <s v="Italie"/>
    <x v="178"/>
    <m/>
    <m/>
    <m/>
  </r>
  <r>
    <n v="248"/>
    <d v="2015-06-01T00:00:00"/>
    <s v="Cave de Papa"/>
    <s v="Chapel Down"/>
    <x v="146"/>
    <x v="0"/>
    <n v="2013"/>
    <s v="Etranger"/>
    <s v="Anglais"/>
    <x v="179"/>
    <m/>
    <m/>
    <m/>
  </r>
  <r>
    <n v="149"/>
    <d v="2012-10-24T00:00:00"/>
    <s v="Tony Garnier"/>
    <s v="Jacque Tissot"/>
    <x v="5"/>
    <x v="0"/>
    <n v="2007"/>
    <s v="Jura"/>
    <s v="Arbois"/>
    <x v="180"/>
    <m/>
    <m/>
    <m/>
  </r>
  <r>
    <n v="217"/>
    <d v="2014-10-11T00:00:00"/>
    <s v="Vinomedia"/>
    <s v="Ostertag-Hurlimann"/>
    <x v="94"/>
    <x v="0"/>
    <n v="2013"/>
    <s v="Alsace"/>
    <s v="Gewurztraminer"/>
    <x v="181"/>
    <m/>
    <m/>
    <m/>
  </r>
  <r>
    <n v="120"/>
    <d v="2012-06-01T00:00:00"/>
    <s v="Cave de Papa"/>
    <s v="Château Maucaillou"/>
    <x v="147"/>
    <x v="2"/>
    <n v="2010"/>
    <s v="Bordeaux"/>
    <s v="Moulis"/>
    <x v="182"/>
    <m/>
    <m/>
    <m/>
  </r>
  <r>
    <n v="381"/>
    <d v="2017-09-30T00:00:00"/>
    <s v="Domaine"/>
    <s v="Domaine Cuilleron"/>
    <x v="124"/>
    <x v="0"/>
    <n v="2016"/>
    <s v="Rhône"/>
    <s v="Vin de Pays des Collines Rhodaniennes"/>
    <x v="182"/>
    <m/>
    <m/>
    <m/>
  </r>
  <r>
    <n v="328"/>
    <d v="2016-12-03T00:00:00"/>
    <s v="Domaine"/>
    <s v="René Rostaing"/>
    <x v="82"/>
    <x v="0"/>
    <n v="2014"/>
    <s v="Rhône"/>
    <s v="Vin de Pays des Collines Rhodaniennes"/>
    <x v="183"/>
    <m/>
    <m/>
    <m/>
  </r>
  <r>
    <n v="100"/>
    <d v="2011-06-01T00:00:00"/>
    <s v="Cave de Papa"/>
    <s v="Charles Joguet"/>
    <x v="148"/>
    <x v="2"/>
    <n v="2009"/>
    <s v="Loire"/>
    <s v="Chinon"/>
    <x v="184"/>
    <m/>
    <m/>
    <m/>
  </r>
  <r>
    <n v="396"/>
    <d v="2018-03-12T00:00:00"/>
    <s v="Rouhier"/>
    <s v="Louis Latour"/>
    <x v="0"/>
    <x v="0"/>
    <n v="2015"/>
    <s v="Rhône"/>
    <s v="Vin de Pays de l'Ardèche"/>
    <x v="185"/>
    <m/>
    <m/>
    <m/>
  </r>
  <r>
    <n v="275"/>
    <d v="2016-02-27T00:00:00"/>
    <s v="Meximieux"/>
    <s v="Domaine Morizet"/>
    <x v="43"/>
    <x v="0"/>
    <n v="2011"/>
    <s v="Bourgogne"/>
    <s v="Mâcon"/>
    <x v="186"/>
    <m/>
    <m/>
    <m/>
  </r>
  <r>
    <n v="363"/>
    <s v="01/06/2017"/>
    <s v="Cave de Papa"/>
    <s v="Philippe Chesnelong"/>
    <x v="149"/>
    <x v="2"/>
    <n v="2015"/>
    <s v="Languedoc_Roussillon"/>
    <s v="Vin de Pays d'Oc"/>
    <x v="186"/>
    <m/>
    <m/>
    <m/>
  </r>
  <r>
    <n v="246"/>
    <s v="01/06/2015"/>
    <s v="Cave de Papa"/>
    <s v="Domaine Jean Vullien"/>
    <x v="26"/>
    <x v="0"/>
    <n v="2013"/>
    <s v="Savoie_Bugey"/>
    <s v="Chignin-Bergeron"/>
    <x v="187"/>
    <m/>
    <m/>
    <m/>
  </r>
  <r>
    <n v="206"/>
    <s v="01/06/2014"/>
    <s v="Cave de Papa"/>
    <s v="Jean Luc Colombo"/>
    <x v="150"/>
    <x v="2"/>
    <n v="2012"/>
    <s v="Rhône"/>
    <s v="Vinsobres"/>
    <x v="187"/>
    <m/>
    <m/>
    <m/>
  </r>
  <r>
    <n v="303"/>
    <d v="2016-06-18T00:00:00"/>
    <s v="Domaine"/>
    <s v="Jean-Christophe Pellerin"/>
    <x v="99"/>
    <x v="2"/>
    <n v="2014"/>
    <s v="Savoie_Bugey"/>
    <s v="Bugey"/>
    <x v="187"/>
    <m/>
    <m/>
    <m/>
  </r>
  <r>
    <n v="283"/>
    <d v="2016-04-09T00:00:00"/>
    <s v="Domaine"/>
    <s v="Philippe Milan"/>
    <x v="96"/>
    <x v="2"/>
    <n v="2014"/>
    <s v="Bourgogne"/>
    <s v="Santenay 1er cru"/>
    <x v="188"/>
    <m/>
    <m/>
    <m/>
  </r>
  <r>
    <n v="66"/>
    <s v="01/06/2010"/>
    <s v="Cave de Papa"/>
    <s v="Château Sociando mallet"/>
    <x v="7"/>
    <x v="2"/>
    <n v="2008"/>
    <s v="Bordeaux"/>
    <s v="Haut-Médoc"/>
    <x v="189"/>
    <m/>
    <m/>
    <m/>
  </r>
  <r>
    <n v="245"/>
    <s v="01/06/2015"/>
    <s v="Cave de Papa"/>
    <s v="Decelle Villa"/>
    <x v="117"/>
    <x v="2"/>
    <n v="2013"/>
    <s v="Bourgogne"/>
    <s v="Savigny-lès-Beaune"/>
    <x v="189"/>
    <m/>
    <m/>
    <m/>
  </r>
  <r>
    <n v="304"/>
    <d v="2016-06-26T00:00:00"/>
    <s v="Jerome"/>
    <s v="Les vins de vienne"/>
    <x v="151"/>
    <x v="2"/>
    <n v="2009"/>
    <s v="Rhône"/>
    <s v="Vin de Pays des Collines Rhodaniennes"/>
    <x v="189"/>
    <m/>
    <m/>
    <m/>
  </r>
  <r>
    <n v="301"/>
    <s v="01/06/2016"/>
    <s v="Cave de Papa"/>
    <s v="Domaine de la Tourade"/>
    <x v="121"/>
    <x v="2"/>
    <n v="2014"/>
    <s v="Rhône"/>
    <s v="Gigondas"/>
    <x v="190"/>
    <m/>
    <m/>
    <m/>
  </r>
  <r>
    <n v="255"/>
    <d v="2015-08-29T00:00:00"/>
    <s v="Domaine"/>
    <s v="Domaine Trichon"/>
    <x v="152"/>
    <x v="0"/>
    <n v="2012"/>
    <s v="Savoie_Bugey"/>
    <s v="Bugey"/>
    <x v="191"/>
    <m/>
    <m/>
    <m/>
  </r>
  <r>
    <n v="294"/>
    <s v="01/06/2016"/>
    <s v="Cave de Papa"/>
    <s v="Château de Grandchamp"/>
    <x v="153"/>
    <x v="2"/>
    <n v="2014"/>
    <s v="Bordeaux"/>
    <s v="Montagne-Saint-Emilion"/>
    <x v="191"/>
    <m/>
    <m/>
    <m/>
  </r>
  <r>
    <n v="341"/>
    <d v="2017-01-22T00:00:00"/>
    <s v="Ampuis"/>
    <s v="Domaine du Tunnel"/>
    <x v="154"/>
    <x v="0"/>
    <n v="2015"/>
    <s v="Rhône"/>
    <s v="Saint-Péray"/>
    <x v="191"/>
    <m/>
    <m/>
    <m/>
  </r>
  <r>
    <n v="336"/>
    <d v="2016-12-25T00:00:00"/>
    <s v="JF Duperray"/>
    <s v="Pascal Lambert"/>
    <x v="155"/>
    <x v="0"/>
    <n v="2012"/>
    <s v="Loire"/>
    <s v="Chinon"/>
    <x v="192"/>
    <m/>
    <m/>
    <m/>
  </r>
  <r>
    <n v="275"/>
    <d v="2016-02-27T00:00:00"/>
    <s v="Meximieux"/>
    <s v="Domaine Morizet"/>
    <x v="43"/>
    <x v="0"/>
    <n v="2011"/>
    <s v="Bourgogne"/>
    <s v="Mâcon"/>
    <x v="193"/>
    <m/>
    <m/>
    <m/>
  </r>
  <r>
    <n v="238"/>
    <d v="2015-04-17T00:00:00"/>
    <s v="Domaine"/>
    <s v="Domaine des Remizières"/>
    <x v="21"/>
    <x v="0"/>
    <n v="2013"/>
    <s v="Rhône"/>
    <s v="Crozes-Hermitage"/>
    <x v="194"/>
    <m/>
    <m/>
    <m/>
  </r>
  <r>
    <n v="243"/>
    <s v="01/06/2015"/>
    <s v="Cave de Papa"/>
    <s v="Ziegler mauler"/>
    <x v="156"/>
    <x v="0"/>
    <n v="2013"/>
    <s v="Alsace"/>
    <s v="Riesling"/>
    <x v="194"/>
    <m/>
    <m/>
    <m/>
  </r>
  <r>
    <n v="288"/>
    <d v="2016-05-15T00:00:00"/>
    <s v="Domaine"/>
    <s v="Château de Cercy"/>
    <x v="106"/>
    <x v="2"/>
    <n v="2014"/>
    <s v="Beaujolais"/>
    <s v="Beaujolais"/>
    <x v="194"/>
    <m/>
    <m/>
    <m/>
  </r>
  <r>
    <n v="305"/>
    <d v="2016-06-27T00:00:00"/>
    <s v="Domaine"/>
    <s v="Grangier"/>
    <x v="22"/>
    <x v="0"/>
    <n v="2015"/>
    <s v="Rhône"/>
    <s v="Vin de Pays des Collines Rhodaniennes"/>
    <x v="194"/>
    <m/>
    <m/>
    <m/>
  </r>
  <r>
    <n v="352"/>
    <d v="2017-05-13T00:00:00"/>
    <s v="Domaine"/>
    <s v="Joannet"/>
    <x v="157"/>
    <x v="2"/>
    <n v="2015"/>
    <s v="Bourgogne"/>
    <s v="Bourgogne"/>
    <x v="195"/>
    <m/>
    <m/>
    <m/>
  </r>
  <r>
    <n v="349"/>
    <d v="2017-04-20T00:00:00"/>
    <s v="Domaine"/>
    <s v="Domaine des Remizières"/>
    <x v="50"/>
    <x v="0"/>
    <n v="2016"/>
    <s v="Rhône"/>
    <s v="Vin de Pays de la Drôme"/>
    <x v="196"/>
    <m/>
    <m/>
    <m/>
  </r>
  <r>
    <n v="280"/>
    <d v="2016-04-09T00:00:00"/>
    <s v="Domaine"/>
    <s v="Philippe Gavignet"/>
    <x v="136"/>
    <x v="2"/>
    <n v="2014"/>
    <s v="Bourgogne"/>
    <s v="Hautes-Côtes-de-Nuits"/>
    <x v="197"/>
    <m/>
    <m/>
    <m/>
  </r>
  <r>
    <n v="229"/>
    <d v="2014-10-18T00:00:00"/>
    <s v="Domaine"/>
    <s v="Moulin de la roque"/>
    <x v="125"/>
    <x v="2"/>
    <n v="2011"/>
    <s v="Provence_Corse"/>
    <s v="Bandol"/>
    <x v="198"/>
    <m/>
    <m/>
    <m/>
  </r>
  <r>
    <n v="289"/>
    <d v="2016-05-15T00:00:00"/>
    <s v="Domaine"/>
    <s v="Château de Cercy"/>
    <x v="13"/>
    <x v="2"/>
    <n v="2014"/>
    <s v="Beaujolais"/>
    <s v="Moulin-à-Vent"/>
    <x v="198"/>
    <m/>
    <m/>
    <m/>
  </r>
  <r>
    <n v="305"/>
    <d v="2016-06-27T00:00:00"/>
    <s v="Domaine"/>
    <s v="Grangier"/>
    <x v="22"/>
    <x v="0"/>
    <n v="2015"/>
    <s v="Rhône"/>
    <s v="Vin de Pays des Collines Rhodaniennes"/>
    <x v="198"/>
    <m/>
    <m/>
    <m/>
  </r>
  <r>
    <n v="208"/>
    <d v="2014-06-13T00:00:00"/>
    <s v="Domaine"/>
    <s v="Domaine des Remizières"/>
    <x v="21"/>
    <x v="2"/>
    <n v="2012"/>
    <s v="Rhône"/>
    <s v="Crozes-Hermitage"/>
    <x v="199"/>
    <m/>
    <m/>
    <m/>
  </r>
  <r>
    <n v="326"/>
    <d v="2016-10-29T00:00:00"/>
    <s v="Tony Garnier"/>
    <s v="Haut-Montlong"/>
    <x v="30"/>
    <x v="2"/>
    <n v="2013"/>
    <s v="Sud_Ouest"/>
    <s v="Côtes de Bergerac"/>
    <x v="199"/>
    <m/>
    <m/>
    <m/>
  </r>
  <r>
    <n v="3"/>
    <d v="2000-06-01T00:00:00"/>
    <s v="Cave de Papa"/>
    <s v="Château de Fieuzal"/>
    <x v="158"/>
    <x v="2"/>
    <n v="1998"/>
    <s v="Bordeaux"/>
    <s v="Pessac-Léognan"/>
    <x v="200"/>
    <m/>
    <m/>
    <m/>
  </r>
  <r>
    <n v="7"/>
    <d v="2005-06-01T00:00:00"/>
    <s v="Cave de Papa"/>
    <s v="Mas de Daumas Gassac"/>
    <x v="159"/>
    <x v="2"/>
    <n v="2003"/>
    <s v="Languedoc_Roussillon"/>
    <s v="Vin de Pays de l'Hérault"/>
    <x v="200"/>
    <m/>
    <m/>
    <m/>
  </r>
  <r>
    <n v="251"/>
    <d v="2015-06-06T00:00:00"/>
    <s v="Domaine"/>
    <s v="Louis Latour"/>
    <x v="0"/>
    <x v="0"/>
    <n v="2013"/>
    <s v="Rhône"/>
    <s v="Vin de Pays de l'Ardèche"/>
    <x v="201"/>
    <m/>
    <m/>
    <m/>
  </r>
  <r>
    <n v="221"/>
    <d v="2014-10-11T00:00:00"/>
    <s v="Vinomedia"/>
    <s v="Semper"/>
    <x v="160"/>
    <x v="2"/>
    <n v="2011"/>
    <s v="Languedoc_Roussillon"/>
    <s v="Côtes du Roussillon Villages"/>
    <x v="201"/>
    <m/>
    <m/>
    <m/>
  </r>
  <r>
    <n v="168"/>
    <d v="2014-06-13T00:00:00"/>
    <s v="Domaine"/>
    <s v="Domaine des Remizières"/>
    <x v="21"/>
    <x v="2"/>
    <n v="2012"/>
    <s v="Loire"/>
    <s v="Bourgueil"/>
    <x v="202"/>
    <m/>
    <m/>
    <m/>
  </r>
  <r>
    <n v="205"/>
    <d v="2014-06-01T00:00:00"/>
    <s v="Cave de Papa"/>
    <s v="Château Grand Corbin-Despagne"/>
    <x v="161"/>
    <x v="2"/>
    <n v="2012"/>
    <s v="Bordeaux"/>
    <s v="Saint-Emilion grand cru"/>
    <x v="203"/>
    <m/>
    <m/>
    <m/>
  </r>
  <r>
    <n v="169"/>
    <d v="2013-04-24T00:00:00"/>
    <s v="Domaine"/>
    <s v="Taille aux Loups"/>
    <x v="162"/>
    <x v="0"/>
    <n v="2011"/>
    <s v="Loire"/>
    <s v="Montlouis-sur-Loire"/>
    <x v="204"/>
    <m/>
    <m/>
    <m/>
  </r>
  <r>
    <n v="319"/>
    <d v="2016-10-15T00:00:00"/>
    <s v="Vinomedia"/>
    <s v="Semper"/>
    <x v="40"/>
    <x v="2"/>
    <n v="2014"/>
    <s v="Languedoc_Roussillon"/>
    <s v="Maury"/>
    <x v="204"/>
    <m/>
    <m/>
    <m/>
  </r>
  <r>
    <n v="360"/>
    <d v="2017-06-01T00:00:00"/>
    <s v="Cave de Papa"/>
    <s v="Château Guiraud"/>
    <x v="163"/>
    <x v="0"/>
    <n v="2015"/>
    <s v="Bordeaux"/>
    <s v="Bordeaux"/>
    <x v="205"/>
    <m/>
    <m/>
    <m/>
  </r>
  <r>
    <n v="97"/>
    <d v="2011-06-01T00:00:00"/>
    <s v="Cave de Papa"/>
    <s v="Château Charmail"/>
    <x v="164"/>
    <x v="2"/>
    <n v="2009"/>
    <s v="Bordeaux"/>
    <s v="Haut-Médoc"/>
    <x v="205"/>
    <m/>
    <m/>
    <m/>
  </r>
  <r>
    <n v="332"/>
    <d v="2016-12-25T00:00:00"/>
    <s v="JF Duperray"/>
    <s v="Château Pipeau"/>
    <x v="72"/>
    <x v="2"/>
    <n v="2014"/>
    <s v="Bordeaux"/>
    <s v="Saint-Emilion grand cru"/>
    <x v="205"/>
    <m/>
    <m/>
    <m/>
  </r>
  <r>
    <n v="380"/>
    <d v="2017-09-30T00:00:00"/>
    <s v="Domaine"/>
    <s v="Domaine Cuilleron"/>
    <x v="124"/>
    <x v="2"/>
    <n v="2015"/>
    <s v="Rhône"/>
    <s v="Vin de Pays des Collines Rhodaniennes"/>
    <x v="206"/>
    <m/>
    <m/>
    <m/>
  </r>
  <r>
    <n v="119"/>
    <d v="2012-06-01T00:00:00"/>
    <s v="Cave de Papa"/>
    <s v="Château la Caderie"/>
    <x v="165"/>
    <x v="2"/>
    <n v="2010"/>
    <s v="Bordeaux"/>
    <s v="Bordeaux supérieur"/>
    <x v="207"/>
    <m/>
    <m/>
    <m/>
  </r>
  <r>
    <n v="99"/>
    <d v="2011-06-01T00:00:00"/>
    <s v="Cave de Papa"/>
    <s v="Domaine Louis Magnin"/>
    <x v="166"/>
    <x v="2"/>
    <n v="2009"/>
    <s v="Savoie_Bugey"/>
    <s v="Arbin"/>
    <x v="207"/>
    <m/>
    <m/>
    <m/>
  </r>
  <r>
    <n v="214"/>
    <d v="2014-08-31T00:00:00"/>
    <s v="Rouhier"/>
    <s v="Louis Latour"/>
    <x v="0"/>
    <x v="0"/>
    <n v="2012"/>
    <s v="Rhône"/>
    <s v="Vin de Pays de l'Ardèche"/>
    <x v="207"/>
    <m/>
    <m/>
    <m/>
  </r>
  <r>
    <n v="96"/>
    <d v="2011-06-01T00:00:00"/>
    <s v="Cave de Papa"/>
    <s v="André Scherer"/>
    <x v="140"/>
    <x v="0"/>
    <n v="2009"/>
    <s v="Alsace"/>
    <s v="Riesling"/>
    <x v="208"/>
    <m/>
    <m/>
    <m/>
  </r>
  <r>
    <n v="389"/>
    <d v="2017-11-01T00:00:00"/>
    <s v="Domaine"/>
    <s v="Stéphane Ogier"/>
    <x v="167"/>
    <x v="2"/>
    <n v="2015"/>
    <s v="Rhône"/>
    <s v="Côtes du Rhône"/>
    <x v="209"/>
    <m/>
    <m/>
    <m/>
  </r>
  <r>
    <n v="189"/>
    <d v="2013-08-26T00:00:00"/>
    <s v="Domaine"/>
    <s v="Domaine des Remizières"/>
    <x v="168"/>
    <x v="0"/>
    <n v="2011"/>
    <s v="Rhône"/>
    <s v="Hermitage"/>
    <x v="210"/>
    <m/>
    <m/>
    <m/>
  </r>
  <r>
    <n v="219"/>
    <d v="2015-10-10T00:00:00"/>
    <s v="Vinomedia"/>
    <s v="Domaine Morel"/>
    <x v="169"/>
    <x v="0"/>
    <n v="2009"/>
    <s v="Jura"/>
    <s v="Côtes du Jura"/>
    <x v="210"/>
    <m/>
    <m/>
    <m/>
  </r>
  <r>
    <n v="267"/>
    <d v="2015-10-10T00:00:00"/>
    <s v="Vinomedia"/>
    <s v="Domaine Morel"/>
    <x v="44"/>
    <x v="0"/>
    <n v="2007"/>
    <s v="Jura"/>
    <s v="Côtes du Jura"/>
    <x v="210"/>
    <m/>
    <m/>
    <m/>
  </r>
  <r>
    <n v="308"/>
    <d v="2016-06-27T00:00:00"/>
    <s v="Domaine"/>
    <s v="Domaine des Remizières"/>
    <x v="170"/>
    <x v="0"/>
    <n v="2015"/>
    <s v="Rhône"/>
    <s v="Crozes-Hermitage"/>
    <x v="210"/>
    <m/>
    <m/>
    <m/>
  </r>
  <r>
    <n v="340"/>
    <d v="2017-01-22T00:00:00"/>
    <s v="Ampuis"/>
    <s v="Mouton"/>
    <x v="171"/>
    <x v="0"/>
    <n v="2015"/>
    <s v="Rhône"/>
    <s v="Condrieu"/>
    <x v="210"/>
    <m/>
    <m/>
    <m/>
  </r>
  <r>
    <n v="344"/>
    <d v="2017-01-22T00:00:00"/>
    <s v="Domaine"/>
    <s v="Stéphane Ogier"/>
    <x v="172"/>
    <x v="2"/>
    <n v="2014"/>
    <s v="Rhône"/>
    <s v="Côte Rôtie"/>
    <x v="210"/>
    <m/>
    <m/>
    <m/>
  </r>
  <r>
    <n v="377"/>
    <d v="2017-09-08T00:00:00"/>
    <s v="Vente privé"/>
    <s v="Sonberk"/>
    <x v="55"/>
    <x v="0"/>
    <n v="2011"/>
    <s v="Etranger"/>
    <s v="Riesling"/>
    <x v="210"/>
    <m/>
    <m/>
    <m/>
  </r>
  <r>
    <n v="382"/>
    <d v="2017-09-30T00:00:00"/>
    <s v="Domaine"/>
    <s v="Domaine Cuilleron"/>
    <x v="173"/>
    <x v="2"/>
    <n v="2015"/>
    <s v="Rhône"/>
    <s v="Côte Rôtie"/>
    <x v="210"/>
    <m/>
    <m/>
    <m/>
  </r>
  <r>
    <n v="325"/>
    <d v="2016-10-29T00:00:00"/>
    <s v="Tony Garnier"/>
    <s v="Haut-Montlong"/>
    <x v="29"/>
    <x v="0"/>
    <n v="2011"/>
    <s v="Sud_Ouest"/>
    <s v="Monbazillac"/>
    <x v="211"/>
    <m/>
    <m/>
    <m/>
  </r>
  <r>
    <n v="376"/>
    <d v="2017-09-08T00:00:00"/>
    <s v="Vente privé"/>
    <s v="Krasna Hora - Moravie"/>
    <x v="73"/>
    <x v="2"/>
    <n v="2011"/>
    <s v="Etranger"/>
    <s v="Tchèque"/>
    <x v="212"/>
    <m/>
    <m/>
    <m/>
  </r>
  <r>
    <n v="290"/>
    <d v="2016-05-15T00:00:00"/>
    <s v="Domaine"/>
    <s v="Château de Cercy"/>
    <x v="174"/>
    <x v="0"/>
    <n v="2015"/>
    <s v="Bourgogne"/>
    <s v="Bourgogne"/>
    <x v="213"/>
    <m/>
    <m/>
    <m/>
  </r>
  <r>
    <n v="379"/>
    <d v="2017-09-30T00:00:00"/>
    <s v="Vins de la cotière"/>
    <s v="Haut puech"/>
    <x v="175"/>
    <x v="2"/>
    <n v="2015"/>
    <n v="0"/>
    <s v=" "/>
    <x v="214"/>
    <m/>
    <m/>
    <m/>
  </r>
  <r>
    <n v="346"/>
    <d v="2017-02-08T00:00:00"/>
    <s v="Domaine"/>
    <s v="Louis Latour"/>
    <x v="0"/>
    <x v="0"/>
    <n v="2014"/>
    <s v="Rhône"/>
    <s v="Vin de Pays de l'Ardèche"/>
    <x v="215"/>
    <m/>
    <m/>
    <m/>
  </r>
  <r>
    <n v="281"/>
    <d v="2016-04-09T00:00:00"/>
    <s v="Domaine"/>
    <s v="Joannet"/>
    <x v="89"/>
    <x v="0"/>
    <n v="2014"/>
    <s v="Bourgogne"/>
    <s v="Hautes-Côtes-de-Beaune"/>
    <x v="216"/>
    <m/>
    <m/>
    <m/>
  </r>
  <r>
    <n v="262"/>
    <d v="2016-06-18T00:00:00"/>
    <s v="Domaine"/>
    <s v="Jean-Christophe Pellerin"/>
    <x v="176"/>
    <x v="0"/>
    <n v="2009"/>
    <s v="Savoie_Bugey"/>
    <s v="Bugey"/>
    <x v="217"/>
    <m/>
    <m/>
    <m/>
  </r>
  <r>
    <n v="275"/>
    <d v="2016-02-27T00:00:00"/>
    <s v="Meximieux"/>
    <s v="Domaine Morizet"/>
    <x v="177"/>
    <x v="0"/>
    <n v="2011"/>
    <s v="Bourgogne"/>
    <s v="Mâcon"/>
    <x v="218"/>
    <m/>
    <m/>
    <m/>
  </r>
  <r>
    <n v="290"/>
    <d v="2016-05-15T00:00:00"/>
    <s v="Domaine"/>
    <s v="Château de Cercy"/>
    <x v="174"/>
    <x v="0"/>
    <n v="2015"/>
    <s v="Bourgogne"/>
    <s v="Bourgogne"/>
    <x v="219"/>
    <m/>
    <m/>
    <m/>
  </r>
  <r>
    <n v="290"/>
    <d v="2016-05-15T00:00:00"/>
    <s v="Domaine"/>
    <s v="Château de Cercy"/>
    <x v="174"/>
    <x v="0"/>
    <n v="2015"/>
    <s v="Bourgogne"/>
    <s v="Bourgogne"/>
    <x v="219"/>
    <m/>
    <m/>
    <m/>
  </r>
  <r>
    <n v="290"/>
    <d v="2016-05-15T00:00:00"/>
    <s v="Domaine"/>
    <s v="Château de Cercy"/>
    <x v="174"/>
    <x v="0"/>
    <n v="2015"/>
    <s v="Bourgogne"/>
    <s v="Bourgogne"/>
    <x v="219"/>
    <m/>
    <m/>
    <m/>
  </r>
  <r>
    <n v="327"/>
    <d v="2016-12-03T00:00:00"/>
    <s v="Domaine"/>
    <s v="René Rostaing"/>
    <x v="178"/>
    <x v="2"/>
    <n v="2013"/>
    <s v="Languedoc_Roussillon"/>
    <s v="Coteaux-du-Languedoc"/>
    <x v="220"/>
    <m/>
    <m/>
    <m/>
  </r>
  <r>
    <n v="147"/>
    <d v="2012-10-24T00:00:00"/>
    <s v="Tony Garnier"/>
    <s v="Etange de Colombes"/>
    <x v="179"/>
    <x v="2"/>
    <n v="2008"/>
    <n v="0"/>
    <s v=" "/>
    <x v="221"/>
    <m/>
    <m/>
    <m/>
  </r>
  <r>
    <n v="238"/>
    <d v="2015-04-17T00:00:00"/>
    <s v="Domaine"/>
    <s v="Domaine des Remizières"/>
    <x v="180"/>
    <x v="0"/>
    <n v="2013"/>
    <s v="Rhône"/>
    <s v="Crozes-Hermitage"/>
    <x v="221"/>
    <m/>
    <m/>
    <m/>
  </r>
  <r>
    <n v="349"/>
    <d v="2017-04-20T00:00:00"/>
    <s v="Domaine"/>
    <s v="Domaine des Remizières"/>
    <x v="181"/>
    <x v="0"/>
    <m/>
    <s v="Rhône"/>
    <s v="Vin de Pays de la Drôme"/>
    <x v="221"/>
    <m/>
    <m/>
    <m/>
  </r>
  <r>
    <n v="238"/>
    <d v="2015-04-17T00:00:00"/>
    <s v="Domaine"/>
    <s v="Domaine des Remizières"/>
    <x v="170"/>
    <x v="0"/>
    <n v="2013"/>
    <s v="Rhône"/>
    <s v="Crozes-Hermitage"/>
    <x v="222"/>
    <m/>
    <m/>
    <m/>
  </r>
  <r>
    <n v="378"/>
    <d v="2017-09-23T00:00:00"/>
    <s v="Intermarché"/>
    <s v="Château Gréa"/>
    <x v="182"/>
    <x v="0"/>
    <n v="2012"/>
    <s v="Jura"/>
    <s v="Côtes du Jura"/>
    <x v="223"/>
    <m/>
    <m/>
    <m/>
  </r>
  <r>
    <n v="282"/>
    <d v="2016-04-09T00:00:00"/>
    <s v="Domaine"/>
    <s v="Philippe Milan"/>
    <x v="183"/>
    <x v="0"/>
    <n v="2014"/>
    <s v="Bourgogne"/>
    <s v="Santenay 1er cru"/>
    <x v="224"/>
    <m/>
    <m/>
    <m/>
  </r>
  <r>
    <n v="376"/>
    <d v="2017-09-08T00:00:00"/>
    <s v="Vente privé"/>
    <s v="Krasna Hora - Moravie"/>
    <x v="73"/>
    <x v="2"/>
    <n v="2011"/>
    <s v="Etranger"/>
    <s v="Tchèque"/>
    <x v="225"/>
    <m/>
    <m/>
    <m/>
  </r>
  <r>
    <n v="290"/>
    <d v="2016-05-15T00:00:00"/>
    <s v="Domaine"/>
    <s v="Château de Cercy"/>
    <x v="174"/>
    <x v="0"/>
    <n v="2015"/>
    <s v="Bourgogne"/>
    <s v="Bourgogne"/>
    <x v="226"/>
    <m/>
    <m/>
    <m/>
  </r>
  <r>
    <n v="238"/>
    <d v="2015-04-17T00:00:00"/>
    <s v="Domaine"/>
    <s v="Domaine des Remizières"/>
    <x v="170"/>
    <x v="0"/>
    <n v="2013"/>
    <s v="Rhône"/>
    <s v="Crozes-Hermitage"/>
    <x v="227"/>
    <m/>
    <m/>
    <m/>
  </r>
  <r>
    <n v="349"/>
    <d v="2017-04-20T00:00:00"/>
    <s v="Domaine"/>
    <s v="Domaine des Remizières"/>
    <x v="181"/>
    <x v="0"/>
    <m/>
    <s v="Rhône"/>
    <s v="Vin de Pays de la Drôme"/>
    <x v="227"/>
    <m/>
    <m/>
    <m/>
  </r>
  <r>
    <n v="253"/>
    <d v="2015-07-31T00:00:00"/>
    <s v="Château"/>
    <s v="Fort De Vauban"/>
    <x v="91"/>
    <x v="2"/>
    <n v="2010"/>
    <s v="Bordeaux"/>
    <s v="Haut-Médoc"/>
    <x v="228"/>
    <m/>
    <m/>
    <m/>
  </r>
  <r>
    <n v="237"/>
    <d v="2015-04-17T00:00:00"/>
    <s v="Domaine"/>
    <s v="Domaine des Remizières"/>
    <x v="170"/>
    <x v="2"/>
    <n v="2013"/>
    <s v="Rhône"/>
    <s v="Crozes-Hermitage"/>
    <x v="229"/>
    <m/>
    <m/>
    <m/>
  </r>
  <r>
    <n v="254"/>
    <d v="2015-08-15T00:00:00"/>
    <s v="Domaine"/>
    <s v="Château de Cercy"/>
    <x v="184"/>
    <x v="0"/>
    <n v="2013"/>
    <s v="Bourgogne"/>
    <s v="Bourgogne"/>
    <x v="229"/>
    <m/>
    <m/>
    <m/>
  </r>
  <r>
    <n v="286"/>
    <d v="2016-04-09T00:00:00"/>
    <s v="Domaine"/>
    <s v="Joannet"/>
    <x v="123"/>
    <x v="2"/>
    <n v="2014"/>
    <s v="Bourgogne"/>
    <s v="Pernand-Vergelesses"/>
    <x v="229"/>
    <m/>
    <m/>
    <m/>
  </r>
  <r>
    <n v="269"/>
    <d v="2015-11-12T00:00:00"/>
    <s v="Metro"/>
    <s v="Durand Perron"/>
    <x v="185"/>
    <x v="0"/>
    <n v="2007"/>
    <s v="Jura"/>
    <s v="Château-Chalon"/>
    <x v="230"/>
    <m/>
    <m/>
    <m/>
  </r>
  <r>
    <n v="273"/>
    <d v="2016-01-23T00:00:00"/>
    <s v="Ampuis"/>
    <s v="Mouton"/>
    <x v="186"/>
    <x v="0"/>
    <n v="2014"/>
    <s v="Rhône"/>
    <s v="Condrieu"/>
    <x v="230"/>
    <m/>
    <m/>
    <m/>
  </r>
  <r>
    <n v="319"/>
    <d v="2016-10-15T00:00:00"/>
    <s v="Vinomedia"/>
    <s v="Semper"/>
    <x v="40"/>
    <x v="2"/>
    <n v="2014"/>
    <s v="Languedoc_Roussillon"/>
    <s v="Maury"/>
    <x v="230"/>
    <m/>
    <m/>
    <m/>
  </r>
  <r>
    <n v="254"/>
    <d v="2015-08-15T00:00:00"/>
    <s v="Domaine"/>
    <s v="Château de Cercy"/>
    <x v="184"/>
    <x v="0"/>
    <n v="2013"/>
    <s v="Bourgogne"/>
    <s v="Bourgogne"/>
    <x v="231"/>
    <m/>
    <m/>
    <m/>
  </r>
  <r>
    <n v="212"/>
    <d v="2014-06-13T00:00:00"/>
    <s v="Chapoutier"/>
    <s v="Bila-Haut"/>
    <x v="187"/>
    <x v="2"/>
    <n v="2012"/>
    <n v="0"/>
    <s v=" "/>
    <x v="231"/>
    <m/>
    <m/>
    <m/>
  </r>
  <r>
    <n v="353"/>
    <d v="2017-05-13T00:00:00"/>
    <s v="Domaine"/>
    <s v="Doudet-Naudin"/>
    <x v="188"/>
    <x v="0"/>
    <n v="2014"/>
    <s v="Bourgogne"/>
    <s v="Chablis Premier Cru"/>
    <x v="232"/>
    <m/>
    <m/>
    <m/>
  </r>
  <r>
    <n v="193"/>
    <d v="2013-12-29T00:00:00"/>
    <s v="Adrien"/>
    <s v="Château Blaignan"/>
    <x v="135"/>
    <x v="2"/>
    <n v="2009"/>
    <s v="Bordeaux"/>
    <s v="Médoc"/>
    <x v="233"/>
    <m/>
    <m/>
    <m/>
  </r>
  <r>
    <n v="318"/>
    <d v="2016-10-15T00:00:00"/>
    <s v="Vinomedia"/>
    <s v="Semper"/>
    <x v="189"/>
    <x v="2"/>
    <s v="Hors d'age"/>
    <s v="Languedoc_Roussillon"/>
    <s v="Maury"/>
    <x v="234"/>
    <m/>
    <m/>
    <m/>
  </r>
  <r>
    <n v="251"/>
    <d v="2015-06-06T00:00:00"/>
    <s v="Domaine"/>
    <s v="Louis Latour"/>
    <x v="0"/>
    <x v="0"/>
    <n v="2013"/>
    <s v="Rhône"/>
    <s v="Vin de Pays de l'Ardèche"/>
    <x v="235"/>
    <m/>
    <m/>
    <m/>
  </r>
  <r>
    <n v="188"/>
    <d v="2013-08-26T00:00:00"/>
    <s v="Domaine"/>
    <s v="Domaine des Remizières"/>
    <x v="170"/>
    <x v="2"/>
    <n v="2011"/>
    <s v="Rhône"/>
    <s v="Crozes-Hermitage"/>
    <x v="236"/>
    <m/>
    <m/>
    <m/>
  </r>
  <r>
    <n v="212"/>
    <d v="2014-06-13T00:00:00"/>
    <s v="Chapoutier"/>
    <s v="Bila-Haut"/>
    <x v="187"/>
    <x v="2"/>
    <n v="2012"/>
    <n v="0"/>
    <s v=" "/>
    <x v="236"/>
    <m/>
    <m/>
    <m/>
  </r>
  <r>
    <n v="201"/>
    <d v="2014-03-22T00:00:00"/>
    <s v="Vinomedia"/>
    <s v="Caveau des Byards"/>
    <x v="5"/>
    <x v="0"/>
    <n v="2009"/>
    <s v="Jura"/>
    <s v="Arbois"/>
    <x v="237"/>
    <m/>
    <m/>
    <m/>
  </r>
  <r>
    <n v="238"/>
    <d v="2015-04-17T00:00:00"/>
    <s v="Domaine"/>
    <s v="Domaine des Remizières"/>
    <x v="170"/>
    <x v="0"/>
    <n v="2013"/>
    <s v="Rhône"/>
    <s v="Crozes-Hermitage"/>
    <x v="237"/>
    <m/>
    <m/>
    <m/>
  </r>
  <r>
    <n v="254"/>
    <d v="2015-08-15T00:00:00"/>
    <s v="Domaine"/>
    <s v="Château de Cercy"/>
    <x v="184"/>
    <x v="0"/>
    <n v="2013"/>
    <s v="Bourgogne"/>
    <s v="Bourgogne"/>
    <x v="237"/>
    <m/>
    <m/>
    <m/>
  </r>
  <r>
    <n v="147"/>
    <d v="2012-10-24T00:00:00"/>
    <s v="Tony Garnier"/>
    <s v="Etange de Colombes"/>
    <x v="179"/>
    <x v="2"/>
    <n v="2008"/>
    <n v="0"/>
    <s v=" "/>
    <x v="238"/>
    <m/>
    <m/>
    <m/>
  </r>
  <r>
    <n v="305"/>
    <d v="2016-06-27T00:00:00"/>
    <s v="Domaine"/>
    <s v="Grangier"/>
    <x v="190"/>
    <x v="0"/>
    <n v="2015"/>
    <s v="Rhône"/>
    <s v="Vin de Pays des Collines Rhodaniennes"/>
    <x v="238"/>
    <m/>
    <m/>
    <m/>
  </r>
  <r>
    <n v="342"/>
    <d v="2017-01-22T00:00:00"/>
    <s v="Domaine"/>
    <s v="Stéphane Ogier"/>
    <x v="167"/>
    <x v="2"/>
    <n v="2015"/>
    <s v="Rhône"/>
    <s v="Côtes du Rhône"/>
    <x v="238"/>
    <m/>
    <m/>
    <m/>
  </r>
  <r>
    <n v="138"/>
    <d v="2012-10-14T00:00:00"/>
    <s v="Vinomedia"/>
    <s v="Ostertag-Hurlimann"/>
    <x v="191"/>
    <x v="0"/>
    <n v="2011"/>
    <s v="Alsace"/>
    <s v="Gewurztraminer"/>
    <x v="239"/>
    <m/>
    <m/>
    <m/>
  </r>
  <r>
    <n v="139"/>
    <d v="2012-10-14T00:00:00"/>
    <s v="Vinomedia"/>
    <s v="Ostertag-Hurlimann"/>
    <x v="192"/>
    <x v="0"/>
    <n v="2011"/>
    <s v="Alsace"/>
    <s v="Riesling"/>
    <x v="239"/>
    <m/>
    <m/>
    <m/>
  </r>
  <r>
    <n v="238"/>
    <d v="2015-04-17T00:00:00"/>
    <s v="Domaine"/>
    <s v="Domaine des Remizières"/>
    <x v="170"/>
    <x v="0"/>
    <n v="2013"/>
    <s v="Rhône"/>
    <s v="Crozes-Hermitage"/>
    <x v="239"/>
    <m/>
    <m/>
    <m/>
  </r>
  <r>
    <n v="188"/>
    <d v="2013-08-26T00:00:00"/>
    <s v="Domaine"/>
    <s v="Domaine des Remizières"/>
    <x v="170"/>
    <x v="2"/>
    <n v="2011"/>
    <s v="Rhône"/>
    <s v="Crozes-Hermitage"/>
    <x v="239"/>
    <m/>
    <m/>
    <m/>
  </r>
  <r>
    <n v="213"/>
    <d v="2014-08-31T00:00:00"/>
    <s v="Vins de la cotière"/>
    <s v="Cave de Fronton"/>
    <x v="193"/>
    <x v="2"/>
    <n v="2011"/>
    <n v="0"/>
    <s v=" "/>
    <x v="239"/>
    <m/>
    <m/>
    <m/>
  </r>
  <r>
    <n v="284"/>
    <d v="2016-04-09T00:00:00"/>
    <s v="Domaine"/>
    <s v="Philippe Milan"/>
    <x v="16"/>
    <x v="0"/>
    <n v="2014"/>
    <s v="Bourgogne"/>
    <s v="Maranges"/>
    <x v="239"/>
    <m/>
    <m/>
    <m/>
  </r>
  <r>
    <n v="289"/>
    <d v="2016-05-15T00:00:00"/>
    <s v="Domaine"/>
    <s v="Château de Cercy"/>
    <x v="13"/>
    <x v="2"/>
    <n v="2014"/>
    <s v="Beaujolais"/>
    <s v="Moulin-à-Vent"/>
    <x v="239"/>
    <m/>
    <m/>
    <m/>
  </r>
  <r>
    <n v="302"/>
    <d v="2016-06-18T00:00:00"/>
    <s v="Domaine"/>
    <s v="Jean-Christophe Pellerin"/>
    <x v="81"/>
    <x v="0"/>
    <n v="2014"/>
    <s v="Savoie_Bugey"/>
    <s v="Bugey"/>
    <x v="239"/>
    <m/>
    <m/>
    <m/>
  </r>
  <r>
    <n v="348"/>
    <d v="2017-04-20T00:00:00"/>
    <s v="Domaine"/>
    <s v="Domaine des Remizières"/>
    <x v="170"/>
    <x v="2"/>
    <n v="2015"/>
    <s v="Rhône"/>
    <s v="Crozes-Hermitage"/>
    <x v="239"/>
    <m/>
    <m/>
    <m/>
  </r>
  <r>
    <n v="397"/>
    <d v="2014-06-13T00:00:00"/>
    <s v="Domaine"/>
    <s v="Domaine des Remizières"/>
    <x v="170"/>
    <x v="0"/>
    <n v="2012"/>
    <s v="Rhône"/>
    <s v="Crozes-Hermitage"/>
    <x v="239"/>
    <m/>
    <m/>
    <m/>
  </r>
  <r>
    <n v="262"/>
    <d v="2016-06-18T00:00:00"/>
    <s v="Domaine"/>
    <s v="Jean-Christophe Pellerin"/>
    <x v="176"/>
    <x v="0"/>
    <n v="2009"/>
    <s v="Savoie_Bugey"/>
    <s v="Bugey"/>
    <x v="240"/>
    <m/>
    <m/>
    <m/>
  </r>
  <r>
    <n v="343"/>
    <d v="2017-01-22T00:00:00"/>
    <s v="Manu Girard"/>
    <s v="Stéphane Ogier"/>
    <x v="167"/>
    <x v="0"/>
    <n v="2015"/>
    <s v="Rhône"/>
    <s v="Côtes du Rhône"/>
    <x v="240"/>
    <m/>
    <m/>
    <m/>
  </r>
  <r>
    <n v="319"/>
    <d v="2016-10-15T00:00:00"/>
    <s v="Vinomedia"/>
    <s v="Semper"/>
    <x v="40"/>
    <x v="2"/>
    <n v="2014"/>
    <s v="Languedoc_Roussillon"/>
    <s v="Maury"/>
    <x v="241"/>
    <m/>
    <m/>
    <m/>
  </r>
  <r>
    <s v=" "/>
    <d v="2017-02-04T00:00:00"/>
    <s v="Sou des ecoles"/>
    <s v="La lande de Taleyran"/>
    <x v="194"/>
    <x v="2"/>
    <n v="2014"/>
    <e v="#N/A"/>
    <e v="#N/A"/>
    <x v="241"/>
    <m/>
    <m/>
    <m/>
  </r>
  <r>
    <n v="229"/>
    <d v="2014-10-18T00:00:00"/>
    <s v="Domaine"/>
    <s v="Moulin de la rogue"/>
    <x v="195"/>
    <x v="2"/>
    <n v="2011"/>
    <s v="Provence_Corse"/>
    <s v="Bandol"/>
    <x v="242"/>
    <m/>
    <m/>
    <m/>
  </r>
  <r>
    <m/>
    <d v="2016-12-25T00:00:00"/>
    <s v="Lucien Verlyck"/>
    <s v="Prince de Saint Aubain"/>
    <x v="196"/>
    <x v="3"/>
    <n v="2014"/>
    <e v="#N/A"/>
    <e v="#N/A"/>
    <x v="242"/>
    <m/>
    <m/>
    <m/>
  </r>
  <r>
    <n v="147"/>
    <d v="2012-10-24T00:00:00"/>
    <s v="Tony Garnier"/>
    <s v="Etange de Colombes"/>
    <x v="179"/>
    <x v="2"/>
    <n v="2008"/>
    <n v="0"/>
    <s v=" "/>
    <x v="243"/>
    <m/>
    <m/>
    <m/>
  </r>
  <r>
    <n v="312"/>
    <d v="2016-06-27T00:00:00"/>
    <s v="Domaine"/>
    <s v="Domaine des Remizières"/>
    <x v="197"/>
    <x v="0"/>
    <m/>
    <s v="Rhône"/>
    <s v="Vin de Pays des Collines Rhodaniennes"/>
    <x v="243"/>
    <m/>
    <m/>
    <m/>
  </r>
  <r>
    <n v="349"/>
    <d v="2017-04-20T00:00:00"/>
    <s v="Domaine"/>
    <s v="Domaine des Remizières"/>
    <x v="181"/>
    <x v="0"/>
    <m/>
    <s v="Rhône"/>
    <s v="Vin de Pays de la Drôme"/>
    <x v="243"/>
    <m/>
    <m/>
    <m/>
  </r>
  <r>
    <n v="47"/>
    <d v="2010-03-29T00:00:00"/>
    <s v="Foire de Lyon"/>
    <s v="Haut Poulvère"/>
    <x v="198"/>
    <x v="3"/>
    <n v="2006"/>
    <n v="0"/>
    <s v=" "/>
    <x v="244"/>
    <m/>
    <m/>
    <m/>
  </r>
  <r>
    <n v="213"/>
    <d v="2014-08-31T00:00:00"/>
    <s v="Vins de la cotière"/>
    <s v="Cave de Fronton"/>
    <x v="193"/>
    <x v="2"/>
    <n v="2011"/>
    <n v="0"/>
    <s v=" "/>
    <x v="245"/>
    <m/>
    <m/>
    <m/>
  </r>
  <r>
    <n v="273"/>
    <d v="2016-01-23T00:00:00"/>
    <s v="Ampuis"/>
    <s v="Mouton"/>
    <x v="186"/>
    <x v="0"/>
    <n v="2014"/>
    <s v="Rhône"/>
    <s v="Condrieu"/>
    <x v="245"/>
    <m/>
    <m/>
    <m/>
  </r>
  <r>
    <n v="312"/>
    <d v="2016-06-27T00:00:00"/>
    <s v="Domaine"/>
    <s v="Domaine des Remizières"/>
    <x v="197"/>
    <x v="0"/>
    <m/>
    <s v="Rhône"/>
    <s v="Vin de Pays des Collines Rhodaniennes"/>
    <x v="245"/>
    <m/>
    <m/>
    <m/>
  </r>
  <r>
    <n v="327"/>
    <d v="2016-12-03T00:00:00"/>
    <s v="Domaine"/>
    <s v="René Rostaing"/>
    <x v="178"/>
    <x v="2"/>
    <n v="2013"/>
    <s v="Languedoc_Roussillon"/>
    <s v="Coteaux-du-Languedoc"/>
    <x v="245"/>
    <m/>
    <m/>
    <m/>
  </r>
  <r>
    <n v="349"/>
    <d v="2017-04-20T00:00:00"/>
    <s v="Domaine"/>
    <s v="Domaine des Remizières"/>
    <x v="181"/>
    <x v="0"/>
    <m/>
    <s v="Rhône"/>
    <s v="Vin de Pays de la Drôme"/>
    <x v="245"/>
    <m/>
    <m/>
    <m/>
  </r>
  <r>
    <n v="241"/>
    <d v="2015-04-20T00:00:00"/>
    <s v="Jerome Milleron"/>
    <s v="Maitres vigneron St-Tropez"/>
    <x v="199"/>
    <x v="5"/>
    <n v="2014"/>
    <s v="Provence_Corse"/>
    <n v="0"/>
    <x v="246"/>
    <m/>
    <m/>
    <m/>
  </r>
  <r>
    <n v="242"/>
    <d v="2015-04-20T00:00:00"/>
    <s v="Jerome Milleron"/>
    <s v="Le vignoble du Mas"/>
    <x v="200"/>
    <x v="5"/>
    <n v="2014"/>
    <s v="Provence_Corse"/>
    <n v="0"/>
    <x v="246"/>
    <m/>
    <m/>
    <m/>
  </r>
  <r>
    <n v="255"/>
    <d v="2015-08-29T00:00:00"/>
    <s v="Domaine"/>
    <s v="Trichon"/>
    <x v="152"/>
    <x v="0"/>
    <n v="2012"/>
    <s v="Savoie_Bugey"/>
    <s v="Bugey"/>
    <x v="247"/>
    <m/>
    <m/>
    <m/>
  </r>
  <r>
    <n v="254"/>
    <d v="2015-08-15T00:00:00"/>
    <s v="Domaine"/>
    <s v="Château de Cercy"/>
    <x v="184"/>
    <x v="0"/>
    <n v="2013"/>
    <s v="Bourgogne"/>
    <s v="Bourgogne"/>
    <x v="248"/>
    <m/>
    <m/>
    <m/>
  </r>
  <r>
    <n v="147"/>
    <d v="2012-10-24T00:00:00"/>
    <s v="Tony Garnier"/>
    <s v="Etange de Colombes"/>
    <x v="179"/>
    <x v="2"/>
    <n v="2008"/>
    <n v="0"/>
    <s v=" "/>
    <x v="249"/>
    <m/>
    <m/>
    <m/>
  </r>
  <r>
    <n v="152"/>
    <d v="2012-10-24T00:00:00"/>
    <s v="Tony Garnier"/>
    <s v="Haut-Montlong"/>
    <x v="201"/>
    <x v="2"/>
    <n v="2010"/>
    <s v="Sud_Ouest"/>
    <s v="Côtes de Bergerac"/>
    <x v="249"/>
    <m/>
    <m/>
    <m/>
  </r>
  <r>
    <n v="326"/>
    <d v="2016-10-29T00:00:00"/>
    <s v="Tony Garnier"/>
    <s v="Haut-Montlong"/>
    <x v="201"/>
    <x v="2"/>
    <n v="2013"/>
    <s v="Sud_Ouest"/>
    <s v="Côtes de Bergerac"/>
    <x v="249"/>
    <m/>
    <m/>
    <m/>
  </r>
  <r>
    <n v="345"/>
    <d v="2017-01-22T00:00:00"/>
    <s v="Domaine"/>
    <s v="Stéphane Ogier"/>
    <x v="78"/>
    <x v="2"/>
    <n v="2014"/>
    <s v="Rhône"/>
    <s v="Vin de Pays des Collines Rhodaniennes"/>
    <x v="249"/>
    <m/>
    <m/>
    <m/>
  </r>
  <r>
    <m/>
    <d v="2008-12-25T00:00:00"/>
    <s v="Cadeau"/>
    <s v="Klipfel"/>
    <x v="202"/>
    <x v="0"/>
    <n v="2001"/>
    <e v="#N/A"/>
    <e v="#N/A"/>
    <x v="250"/>
    <m/>
    <m/>
    <m/>
  </r>
  <r>
    <n v="222"/>
    <d v="2014-10-11T00:00:00"/>
    <s v="Vinomedia"/>
    <s v="Semper"/>
    <x v="203"/>
    <x v="2"/>
    <n v="2012"/>
    <s v="Languedoc_Roussillon"/>
    <s v="Côtes du Roussillon Villages"/>
    <x v="251"/>
    <m/>
    <m/>
    <m/>
  </r>
  <r>
    <n v="319"/>
    <d v="2016-10-15T00:00:00"/>
    <s v="Vinomedia"/>
    <s v="Semper"/>
    <x v="40"/>
    <x v="2"/>
    <n v="2014"/>
    <s v="Languedoc_Roussillon"/>
    <s v="Maury"/>
    <x v="251"/>
    <m/>
    <m/>
    <m/>
  </r>
  <r>
    <n v="192"/>
    <d v="2013-12-29T00:00:00"/>
    <s v="Adrien"/>
    <s v="Marquis de Mons"/>
    <x v="204"/>
    <x v="2"/>
    <n v="2008"/>
    <n v="0"/>
    <s v=" "/>
    <x v="251"/>
    <m/>
    <m/>
    <m/>
  </r>
  <r>
    <n v="69"/>
    <d v="2010-06-30T00:00:00"/>
    <s v="Rouhier"/>
    <s v="Louis Latour"/>
    <x v="0"/>
    <x v="0"/>
    <n v="2007"/>
    <s v="Rhône"/>
    <s v="Vin de Pays de l'Ardèche"/>
    <x v="252"/>
    <m/>
    <m/>
    <m/>
  </r>
  <r>
    <n v="346"/>
    <d v="2017-02-08T00:00:00"/>
    <s v="Domaine"/>
    <s v="Louis Latour"/>
    <x v="0"/>
    <x v="0"/>
    <n v="2014"/>
    <s v="Rhône"/>
    <s v="Vin de Pays de l'Ardèche"/>
    <x v="252"/>
    <m/>
    <m/>
    <m/>
  </r>
  <r>
    <n v="138"/>
    <d v="2012-10-14T00:00:00"/>
    <s v="Vinomedia"/>
    <s v="Ostertag-Hurlimann"/>
    <x v="191"/>
    <x v="0"/>
    <n v="2011"/>
    <s v="Alsace"/>
    <s v="Gewurztraminer"/>
    <x v="253"/>
    <m/>
    <m/>
    <m/>
  </r>
  <r>
    <n v="192"/>
    <d v="2013-12-29T00:00:00"/>
    <s v="Adrien"/>
    <s v="Marquis de Mons"/>
    <x v="204"/>
    <x v="2"/>
    <n v="2008"/>
    <n v="0"/>
    <s v=" "/>
    <x v="253"/>
    <m/>
    <m/>
    <m/>
  </r>
  <r>
    <n v="139"/>
    <d v="2012-10-14T00:00:00"/>
    <s v="Vinomedia"/>
    <s v="Ostertag-Hurlimann"/>
    <x v="192"/>
    <x v="0"/>
    <n v="2011"/>
    <s v="Alsace"/>
    <s v="Riesling"/>
    <x v="253"/>
    <m/>
    <m/>
    <m/>
  </r>
  <r>
    <n v="163"/>
    <d v="2013-04-24T00:00:00"/>
    <s v="Domaine"/>
    <s v="Château de Nitray"/>
    <x v="205"/>
    <x v="1"/>
    <m/>
    <n v="0"/>
    <s v=" "/>
    <x v="254"/>
    <m/>
    <m/>
    <m/>
  </r>
  <r>
    <n v="221"/>
    <d v="2014-10-11T00:00:00"/>
    <s v="Vinomedia"/>
    <s v="Semper"/>
    <x v="160"/>
    <x v="2"/>
    <n v="2011"/>
    <s v="Languedoc_Roussillon"/>
    <s v="Côtes du Roussillon Villages"/>
    <x v="254"/>
    <m/>
    <m/>
    <m/>
  </r>
  <r>
    <n v="288"/>
    <d v="2016-05-15T00:00:00"/>
    <s v="Domaine"/>
    <s v="Château de Cercy"/>
    <x v="206"/>
    <x v="2"/>
    <n v="2014"/>
    <s v="Beaujolais"/>
    <s v="Beaujolais"/>
    <x v="254"/>
    <m/>
    <m/>
    <m/>
  </r>
  <r>
    <n v="314"/>
    <d v="2016-10-15T00:00:00"/>
    <s v="Vinomedia"/>
    <s v="Semper"/>
    <x v="207"/>
    <x v="0"/>
    <n v="2015"/>
    <n v="0"/>
    <s v=" "/>
    <x v="254"/>
    <m/>
    <m/>
    <m/>
  </r>
  <r>
    <n v="319"/>
    <d v="2016-10-15T00:00:00"/>
    <s v="Vinomedia"/>
    <s v="Semper"/>
    <x v="40"/>
    <x v="2"/>
    <n v="2014"/>
    <s v="Languedoc_Roussillon"/>
    <s v="Maury"/>
    <x v="254"/>
    <m/>
    <m/>
    <m/>
  </r>
  <r>
    <m/>
    <d v="2015-12-24T00:00:00"/>
    <s v="JF Duperray"/>
    <s v="Grussaute"/>
    <x v="208"/>
    <x v="0"/>
    <n v="2011"/>
    <e v="#N/A"/>
    <e v="#N/A"/>
    <x v="254"/>
    <m/>
    <m/>
    <m/>
  </r>
  <r>
    <m/>
    <d v="2015-12-31T00:00:00"/>
    <s v="Jeff Guerrand"/>
    <s v="Château de Bellevue"/>
    <x v="33"/>
    <x v="2"/>
    <n v="2011"/>
    <e v="#N/A"/>
    <e v="#N/A"/>
    <x v="254"/>
    <m/>
    <m/>
    <m/>
  </r>
  <r>
    <n v="290"/>
    <d v="2016-05-15T00:00:00"/>
    <s v="Domaine"/>
    <s v="Château de Cercy"/>
    <x v="174"/>
    <x v="0"/>
    <n v="2015"/>
    <s v="Bourgogne"/>
    <s v="Bourgogne"/>
    <x v="255"/>
    <m/>
    <m/>
    <m/>
  </r>
  <r>
    <n v="253"/>
    <d v="2015-07-31T00:00:00"/>
    <s v="Château"/>
    <s v="Fort De Vauban"/>
    <x v="91"/>
    <x v="2"/>
    <n v="2010"/>
    <s v="Bordeaux"/>
    <s v="Haut-Médoc"/>
    <x v="255"/>
    <m/>
    <m/>
    <m/>
  </r>
  <r>
    <n v="193"/>
    <d v="2013-12-29T00:00:00"/>
    <s v="Adrien"/>
    <s v="Château Blaignan"/>
    <x v="135"/>
    <x v="2"/>
    <n v="2009"/>
    <s v="Bordeaux"/>
    <s v="Médoc"/>
    <x v="255"/>
    <m/>
    <m/>
    <m/>
  </r>
  <r>
    <n v="192"/>
    <d v="2013-12-29T00:00:00"/>
    <s v="Adrien"/>
    <s v="Marquis de Mons"/>
    <x v="204"/>
    <x v="2"/>
    <n v="2008"/>
    <n v="0"/>
    <s v=" "/>
    <x v="256"/>
    <m/>
    <m/>
    <m/>
  </r>
  <r>
    <n v="287"/>
    <d v="2016-05-15T00:00:00"/>
    <s v="Domaine"/>
    <s v="Duperray"/>
    <x v="209"/>
    <x v="0"/>
    <n v="2014"/>
    <s v="Beaujolais"/>
    <s v="Beaujolais"/>
    <x v="256"/>
    <m/>
    <m/>
    <m/>
  </r>
  <r>
    <n v="166"/>
    <d v="2013-04-24T00:00:00"/>
    <s v="Domaine"/>
    <s v="Château de Nitray"/>
    <x v="1"/>
    <x v="0"/>
    <n v="2011"/>
    <n v="0"/>
    <s v=" "/>
    <x v="257"/>
    <m/>
    <m/>
    <m/>
  </r>
  <r>
    <n v="312"/>
    <d v="2016-06-27T00:00:00"/>
    <s v="Domaine"/>
    <s v="Domaine des Remizières"/>
    <x v="197"/>
    <x v="0"/>
    <m/>
    <s v="Rhône"/>
    <s v="Vin de Pays des Collines Rhodaniennes"/>
    <x v="258"/>
    <m/>
    <m/>
    <m/>
  </r>
  <r>
    <n v="397"/>
    <d v="2014-06-13T00:00:00"/>
    <s v="Domaine"/>
    <s v="Domaine des Remizières"/>
    <x v="170"/>
    <x v="0"/>
    <n v="2012"/>
    <s v="Rhône"/>
    <s v="Crozes-Hermitage"/>
    <x v="259"/>
    <m/>
    <m/>
    <m/>
  </r>
  <r>
    <n v="214"/>
    <d v="2014-08-31T00:00:00"/>
    <s v="Rouhier"/>
    <s v="Louis Latour"/>
    <x v="0"/>
    <x v="0"/>
    <n v="2012"/>
    <s v="Rhône"/>
    <s v="Vin de Pays de l'Ardèche"/>
    <x v="260"/>
    <m/>
    <m/>
    <m/>
  </r>
  <r>
    <n v="255"/>
    <d v="2015-08-29T00:00:00"/>
    <s v="Domaine"/>
    <s v="Trichon"/>
    <x v="152"/>
    <x v="0"/>
    <n v="2012"/>
    <s v="Savoie_Bugey"/>
    <s v="Bugey"/>
    <x v="260"/>
    <m/>
    <m/>
    <m/>
  </r>
  <r>
    <n v="306"/>
    <d v="2016-06-27T00:00:00"/>
    <s v="Domaine"/>
    <s v="Grangier"/>
    <x v="210"/>
    <x v="0"/>
    <n v="2015"/>
    <s v="Rhône"/>
    <s v="Saint-Joseph"/>
    <x v="261"/>
    <m/>
    <m/>
    <m/>
  </r>
  <r>
    <n v="273"/>
    <d v="2016-01-23T00:00:00"/>
    <s v="Ampuis"/>
    <s v="Mouton"/>
    <x v="186"/>
    <x v="0"/>
    <n v="2014"/>
    <s v="Rhône"/>
    <s v="Condrieu"/>
    <x v="262"/>
    <m/>
    <m/>
    <m/>
  </r>
  <r>
    <n v="198"/>
    <d v="2014-03-22T00:00:00"/>
    <s v="Vinomedia"/>
    <s v="Caveau des Byards"/>
    <x v="211"/>
    <x v="0"/>
    <n v="2011"/>
    <n v="0"/>
    <s v=" "/>
    <x v="263"/>
    <m/>
    <m/>
    <m/>
  </r>
  <r>
    <n v="106"/>
    <d v="2012-03-10T00:00:00"/>
    <s v="Vinomedia"/>
    <s v="Vayssette"/>
    <x v="212"/>
    <x v="2"/>
    <n v="2009"/>
    <n v="0"/>
    <s v=" "/>
    <x v="263"/>
    <m/>
    <m/>
    <m/>
  </r>
  <r>
    <n v="346"/>
    <d v="2017-02-08T00:00:00"/>
    <s v="Domaine"/>
    <s v="Louis Latour"/>
    <x v="0"/>
    <x v="0"/>
    <n v="2014"/>
    <s v="Rhône"/>
    <s v="Vin de Pays de l'Ardèche"/>
    <x v="263"/>
    <m/>
    <m/>
    <m/>
  </r>
  <r>
    <n v="346"/>
    <d v="2017-02-08T00:00:00"/>
    <s v="Domaine"/>
    <s v="Louis Latour"/>
    <x v="0"/>
    <x v="0"/>
    <n v="2014"/>
    <s v="Rhône"/>
    <s v="Vin de Pays de l'Ardèche"/>
    <x v="264"/>
    <m/>
    <m/>
    <m/>
  </r>
  <r>
    <n v="290"/>
    <d v="2016-05-15T00:00:00"/>
    <s v="Domaine"/>
    <s v="Château de Cercy"/>
    <x v="174"/>
    <x v="0"/>
    <n v="2015"/>
    <s v="Bourgogne"/>
    <s v="Bourgogne"/>
    <x v="265"/>
    <m/>
    <m/>
    <m/>
  </r>
  <r>
    <n v="290"/>
    <d v="2016-05-15T00:00:00"/>
    <s v="Domaine"/>
    <s v="Château de Cercy"/>
    <x v="174"/>
    <x v="0"/>
    <n v="2015"/>
    <s v="Bourgogne"/>
    <s v="Bourgogne"/>
    <x v="266"/>
    <m/>
    <m/>
    <m/>
  </r>
  <r>
    <m/>
    <d v="2016-06-21T00:00:00"/>
    <s v="Enfants"/>
    <s v="Rouet"/>
    <x v="213"/>
    <x v="2"/>
    <n v="2014"/>
    <e v="#N/A"/>
    <e v="#N/A"/>
    <x v="267"/>
    <m/>
    <m/>
    <m/>
  </r>
  <r>
    <m/>
    <d v="2012-09-14T00:00:00"/>
    <s v="Mouky"/>
    <s v="Domaine Mathieu"/>
    <x v="214"/>
    <x v="2"/>
    <n v="2009"/>
    <e v="#N/A"/>
    <e v="#N/A"/>
    <x v="268"/>
    <m/>
    <m/>
    <m/>
  </r>
  <r>
    <n v="290"/>
    <d v="2016-05-15T00:00:00"/>
    <s v="Domaine"/>
    <s v="Château de Cercy"/>
    <x v="174"/>
    <x v="0"/>
    <n v="2015"/>
    <s v="Bourgogne"/>
    <s v="Bourgogne"/>
    <x v="269"/>
    <m/>
    <m/>
    <m/>
  </r>
  <r>
    <n v="290"/>
    <d v="2016-05-15T00:00:00"/>
    <s v="Domaine"/>
    <s v="Château de Cercy"/>
    <x v="174"/>
    <x v="0"/>
    <n v="2015"/>
    <s v="Bourgogne"/>
    <s v="Bourgogne"/>
    <x v="269"/>
    <m/>
    <m/>
    <m/>
  </r>
  <r>
    <n v="224"/>
    <d v="2014-10-11T00:00:00"/>
    <s v="Vinomedia"/>
    <s v="Semper"/>
    <x v="110"/>
    <x v="0"/>
    <n v="2012"/>
    <s v="Languedoc_Roussillon"/>
    <s v="Vin de Pays des Côtes Catalanes"/>
    <x v="270"/>
    <m/>
    <m/>
    <m/>
  </r>
  <r>
    <n v="224"/>
    <d v="2014-10-11T00:00:00"/>
    <s v="Vinomedia"/>
    <s v="Semper"/>
    <x v="110"/>
    <x v="0"/>
    <n v="2012"/>
    <s v="Languedoc_Roussillon"/>
    <s v="Vin de Pays des Côtes Catalanes"/>
    <x v="270"/>
    <m/>
    <m/>
    <m/>
  </r>
  <r>
    <n v="232"/>
    <d v="2014-10-20T00:00:00"/>
    <s v="Papy D'Allard"/>
    <s v="Joseph Cattin"/>
    <x v="215"/>
    <x v="0"/>
    <n v="2011"/>
    <s v="Alsace"/>
    <s v="Gewurztraminer"/>
    <x v="270"/>
    <m/>
    <m/>
    <m/>
  </r>
  <r>
    <n v="254"/>
    <d v="2015-08-15T00:00:00"/>
    <s v="Domaine"/>
    <s v="Château de Cercy"/>
    <x v="184"/>
    <x v="0"/>
    <n v="2013"/>
    <s v="Bourgogne"/>
    <s v="Bourgogne"/>
    <x v="270"/>
    <m/>
    <m/>
    <m/>
  </r>
  <r>
    <n v="228"/>
    <d v="2014-10-11T00:00:00"/>
    <s v="Vinomedia"/>
    <s v="Domaine La ligière"/>
    <x v="216"/>
    <x v="0"/>
    <n v="2012"/>
    <n v="0"/>
    <s v=" "/>
    <x v="271"/>
    <m/>
    <m/>
    <m/>
  </r>
  <r>
    <n v="124"/>
    <d v="2012-08-02T00:00:00"/>
    <s v="Domaine"/>
    <s v="Santa Estela"/>
    <x v="217"/>
    <x v="2"/>
    <n v="2011"/>
    <n v="0"/>
    <s v=" "/>
    <x v="272"/>
    <m/>
    <m/>
    <m/>
  </r>
  <r>
    <n v="215"/>
    <d v="2014-09-06T00:00:00"/>
    <s v="Domaine"/>
    <s v="Mouton"/>
    <x v="186"/>
    <x v="0"/>
    <n v="2013"/>
    <s v="Rhône"/>
    <s v="Condrieu"/>
    <x v="273"/>
    <m/>
    <m/>
    <m/>
  </r>
  <r>
    <n v="290"/>
    <d v="2016-05-15T00:00:00"/>
    <s v="Domaine"/>
    <s v="Château de Cercy"/>
    <x v="174"/>
    <x v="0"/>
    <n v="2015"/>
    <s v="Bourgogne"/>
    <s v="Bourgogne"/>
    <x v="274"/>
    <m/>
    <m/>
    <m/>
  </r>
  <r>
    <n v="152"/>
    <d v="2012-10-24T00:00:00"/>
    <s v="Tony Garnier"/>
    <s v="Haut-Montlong"/>
    <x v="201"/>
    <x v="2"/>
    <n v="2010"/>
    <s v="Sud_Ouest"/>
    <s v="Côtes de Bergerac"/>
    <x v="275"/>
    <m/>
    <m/>
    <m/>
  </r>
  <r>
    <n v="251"/>
    <d v="2015-06-06T00:00:00"/>
    <s v="Domaine"/>
    <s v="Louis Latour"/>
    <x v="0"/>
    <x v="0"/>
    <n v="2013"/>
    <s v="Rhône"/>
    <s v="Vin de Pays de l'Ardèche"/>
    <x v="275"/>
    <m/>
    <m/>
    <m/>
  </r>
  <r>
    <n v="397"/>
    <d v="2014-06-13T00:00:00"/>
    <s v="Domaine"/>
    <s v="Domaine des Remizières"/>
    <x v="170"/>
    <x v="0"/>
    <n v="2012"/>
    <s v="Rhône"/>
    <s v="Crozes-Hermitage"/>
    <x v="275"/>
    <m/>
    <m/>
    <m/>
  </r>
  <r>
    <n v="199"/>
    <d v="2014-03-22T00:00:00"/>
    <s v="Vinomedia"/>
    <s v="Ostertag-Hurlimann"/>
    <x v="94"/>
    <x v="0"/>
    <n v="2012"/>
    <s v="Alsace"/>
    <s v="Gewurztraminer"/>
    <x v="276"/>
    <m/>
    <m/>
    <m/>
  </r>
  <r>
    <n v="191"/>
    <d v="2013-10-25T00:00:00"/>
    <s v="Rouhier"/>
    <s v="Louis Latour"/>
    <x v="0"/>
    <x v="0"/>
    <n v="2011"/>
    <s v="Rhône"/>
    <s v="Vin de Pays de l'Ardèche"/>
    <x v="276"/>
    <m/>
    <m/>
    <m/>
  </r>
  <r>
    <n v="236"/>
    <d v="2015-03-14T00:00:00"/>
    <s v="Vinomedia"/>
    <s v="Fleischer"/>
    <x v="218"/>
    <x v="0"/>
    <n v="2014"/>
    <n v="0"/>
    <s v=" "/>
    <x v="276"/>
    <m/>
    <m/>
    <m/>
  </r>
  <r>
    <m/>
    <d v="2014-12-25T00:00:00"/>
    <s v="JF Duperray"/>
    <s v="Château Gaudrelle"/>
    <x v="219"/>
    <x v="0"/>
    <n v="2012"/>
    <e v="#N/A"/>
    <e v="#N/A"/>
    <x v="276"/>
    <m/>
    <m/>
    <m/>
  </r>
  <r>
    <n v="312"/>
    <d v="2016-06-27T00:00:00"/>
    <s v="Domaine"/>
    <s v="Domaine des Remizières"/>
    <x v="197"/>
    <x v="0"/>
    <m/>
    <s v="Rhône"/>
    <s v="Vin de Pays des Collines Rhodaniennes"/>
    <x v="277"/>
    <m/>
    <m/>
    <m/>
  </r>
  <r>
    <n v="197"/>
    <d v="2014-02-20T00:00:00"/>
    <s v="Domaine"/>
    <s v="Château de Cercy"/>
    <x v="184"/>
    <x v="0"/>
    <n v="2010"/>
    <s v="Bourgogne"/>
    <s v="Bourgogne"/>
    <x v="278"/>
    <m/>
    <m/>
    <m/>
  </r>
  <r>
    <n v="249"/>
    <d v="2015-06-03T00:00:00"/>
    <s v="Domaine"/>
    <s v="Domaines D'OTT"/>
    <x v="220"/>
    <x v="2"/>
    <n v="2011"/>
    <n v="0"/>
    <s v=" "/>
    <x v="278"/>
    <m/>
    <m/>
    <m/>
  </r>
  <r>
    <n v="290"/>
    <d v="2016-05-15T00:00:00"/>
    <s v="Domaine"/>
    <s v="Château de Cercy"/>
    <x v="174"/>
    <x v="0"/>
    <n v="2015"/>
    <s v="Bourgogne"/>
    <s v="Bourgogne"/>
    <x v="279"/>
    <m/>
    <m/>
    <m/>
  </r>
  <r>
    <m/>
    <d v="2016-12-25T00:00:00"/>
    <s v="JF Duperray"/>
    <s v="Château Béchereau"/>
    <x v="196"/>
    <x v="0"/>
    <n v="1996"/>
    <e v="#N/A"/>
    <e v="#N/A"/>
    <x v="280"/>
    <m/>
    <m/>
    <m/>
  </r>
  <r>
    <n v="216"/>
    <d v="2014-09-06T00:00:00"/>
    <s v="Domaine"/>
    <s v="Des hauts chassis"/>
    <x v="221"/>
    <x v="2"/>
    <n v="2012"/>
    <n v="0"/>
    <s v=" "/>
    <x v="281"/>
    <m/>
    <m/>
    <m/>
  </r>
  <r>
    <n v="397"/>
    <d v="2014-06-13T00:00:00"/>
    <s v="Domaine"/>
    <s v="Domaine des Remizières"/>
    <x v="170"/>
    <x v="0"/>
    <n v="2012"/>
    <s v="Rhône"/>
    <s v="Crozes-Hermitage"/>
    <x v="281"/>
    <m/>
    <m/>
    <m/>
  </r>
  <r>
    <n v="213"/>
    <d v="2014-08-31T00:00:00"/>
    <s v="Vins de la cotière"/>
    <s v="Cave de Fronton"/>
    <x v="193"/>
    <x v="2"/>
    <n v="2011"/>
    <n v="0"/>
    <s v=" "/>
    <x v="282"/>
    <m/>
    <m/>
    <m/>
  </r>
  <r>
    <n v="226"/>
    <d v="2014-10-11T00:00:00"/>
    <s v="Vinomedia"/>
    <s v="Domaine des Bories"/>
    <x v="222"/>
    <x v="2"/>
    <n v="2010"/>
    <n v="0"/>
    <s v=" "/>
    <x v="282"/>
    <m/>
    <m/>
    <m/>
  </r>
  <r>
    <n v="287"/>
    <d v="2016-05-15T00:00:00"/>
    <s v="Domaine"/>
    <s v="Duperray"/>
    <x v="209"/>
    <x v="0"/>
    <n v="2014"/>
    <s v="Beaujolais"/>
    <s v="Beaujolais"/>
    <x v="282"/>
    <m/>
    <m/>
    <m/>
  </r>
  <r>
    <n v="287"/>
    <d v="2016-05-15T00:00:00"/>
    <s v="Domaine"/>
    <s v="Duperray"/>
    <x v="209"/>
    <x v="0"/>
    <n v="2014"/>
    <s v="Beaujolais"/>
    <s v="Beaujolais"/>
    <x v="282"/>
    <m/>
    <m/>
    <m/>
  </r>
  <r>
    <n v="314"/>
    <d v="2016-10-15T00:00:00"/>
    <s v="Vinomedia"/>
    <s v="Semper"/>
    <x v="207"/>
    <x v="0"/>
    <n v="2015"/>
    <n v="0"/>
    <s v=" "/>
    <x v="283"/>
    <m/>
    <m/>
    <m/>
  </r>
  <r>
    <n v="398"/>
    <d v="2014-06-13T00:00:00"/>
    <s v="Domaine"/>
    <s v="Domaine des Remizières"/>
    <x v="181"/>
    <x v="0"/>
    <m/>
    <s v="Rhône"/>
    <s v="Vin de Pays de la Drôme"/>
    <x v="284"/>
    <m/>
    <m/>
    <m/>
  </r>
  <r>
    <m/>
    <d v="2015-12-10T00:00:00"/>
    <s v="José Rodriguez"/>
    <s v="Jean Francois Mérieau"/>
    <x v="223"/>
    <x v="2"/>
    <n v="2011"/>
    <e v="#N/A"/>
    <e v="#N/A"/>
    <x v="285"/>
    <m/>
    <m/>
    <m/>
  </r>
  <r>
    <n v="290"/>
    <d v="2016-05-15T00:00:00"/>
    <s v="Domaine"/>
    <s v="Château de Cercy"/>
    <x v="174"/>
    <x v="0"/>
    <n v="2015"/>
    <s v="Bourgogne"/>
    <s v="Bourgogne"/>
    <x v="286"/>
    <m/>
    <m/>
    <m/>
  </r>
  <r>
    <n v="287"/>
    <d v="2016-05-15T00:00:00"/>
    <s v="Domaine"/>
    <s v="Duperray"/>
    <x v="209"/>
    <x v="0"/>
    <n v="2014"/>
    <s v="Beaujolais"/>
    <s v="Beaujolais"/>
    <x v="287"/>
    <m/>
    <m/>
    <m/>
  </r>
  <r>
    <n v="125"/>
    <d v="2012-08-06T00:00:00"/>
    <s v="Domaine"/>
    <s v="Château Coujan"/>
    <x v="62"/>
    <x v="2"/>
    <n v="2009"/>
    <n v="0"/>
    <s v=" "/>
    <x v="288"/>
    <m/>
    <m/>
    <m/>
  </r>
  <r>
    <n v="208"/>
    <d v="2014-06-13T00:00:00"/>
    <s v="Domaine"/>
    <s v="Domaine des Remizières"/>
    <x v="170"/>
    <x v="2"/>
    <n v="2012"/>
    <s v="Rhône"/>
    <s v="Crozes-Hermitage"/>
    <x v="289"/>
    <m/>
    <m/>
    <m/>
  </r>
  <r>
    <n v="216"/>
    <d v="2014-09-06T00:00:00"/>
    <s v="Domaine"/>
    <s v="Des hauts chassis"/>
    <x v="221"/>
    <x v="2"/>
    <n v="2012"/>
    <n v="0"/>
    <s v=" "/>
    <x v="289"/>
    <m/>
    <m/>
    <m/>
  </r>
  <r>
    <n v="238"/>
    <d v="2015-04-17T00:00:00"/>
    <s v="Domaine"/>
    <s v="Domaine des Remizières"/>
    <x v="170"/>
    <x v="0"/>
    <n v="2013"/>
    <s v="Rhône"/>
    <s v="Crozes-Hermitage"/>
    <x v="289"/>
    <m/>
    <m/>
    <m/>
  </r>
  <r>
    <m/>
    <d v="2011-12-25T00:00:00"/>
    <s v="Cadeau"/>
    <s v="Maurice Schoech"/>
    <x v="224"/>
    <x v="0"/>
    <n v="2010"/>
    <e v="#N/A"/>
    <e v="#N/A"/>
    <x v="290"/>
    <m/>
    <m/>
    <m/>
  </r>
  <r>
    <n v="221"/>
    <d v="2014-10-11T00:00:00"/>
    <s v="Vinomedia"/>
    <s v="Semper"/>
    <x v="160"/>
    <x v="2"/>
    <n v="2011"/>
    <s v="Languedoc_Roussillon"/>
    <s v="Côtes du Roussillon Villages"/>
    <x v="291"/>
    <m/>
    <m/>
    <m/>
  </r>
  <r>
    <n v="222"/>
    <d v="2014-10-11T00:00:00"/>
    <s v="Vinomedia"/>
    <s v="Semper"/>
    <x v="203"/>
    <x v="2"/>
    <n v="2012"/>
    <s v="Languedoc_Roussillon"/>
    <s v="Côtes du Roussillon Villages"/>
    <x v="291"/>
    <m/>
    <m/>
    <m/>
  </r>
  <r>
    <n v="212"/>
    <d v="2014-06-13T00:00:00"/>
    <s v="Chapoutier"/>
    <s v="Bila-Haut"/>
    <x v="187"/>
    <x v="2"/>
    <n v="2012"/>
    <n v="0"/>
    <s v=" "/>
    <x v="291"/>
    <m/>
    <m/>
    <m/>
  </r>
  <r>
    <n v="225"/>
    <d v="2014-10-11T00:00:00"/>
    <s v="Vinomedia"/>
    <s v="Domaine La ligière"/>
    <x v="225"/>
    <x v="2"/>
    <n v="2012"/>
    <n v="0"/>
    <s v=" "/>
    <x v="291"/>
    <m/>
    <m/>
    <m/>
  </r>
  <r>
    <n v="291"/>
    <d v="2016-05-15T00:00:00"/>
    <s v="Domaine"/>
    <s v="Château de Cercy"/>
    <x v="184"/>
    <x v="0"/>
    <n v="2014"/>
    <s v="Beaujolais"/>
    <s v="Bourgogne"/>
    <x v="291"/>
    <m/>
    <m/>
    <m/>
  </r>
  <r>
    <n v="222"/>
    <d v="2014-10-11T00:00:00"/>
    <s v="Vinomedia"/>
    <s v="Semper"/>
    <x v="203"/>
    <x v="2"/>
    <n v="2012"/>
    <s v="Languedoc_Roussillon"/>
    <s v="Côtes du Roussillon Villages"/>
    <x v="291"/>
    <m/>
    <m/>
    <m/>
  </r>
  <r>
    <n v="290"/>
    <d v="2016-05-15T00:00:00"/>
    <s v="Domaine"/>
    <s v="Château de Cercy"/>
    <x v="174"/>
    <x v="0"/>
    <n v="2015"/>
    <s v="Bourgogne"/>
    <s v="Bourgogne"/>
    <x v="292"/>
    <m/>
    <m/>
    <m/>
  </r>
  <r>
    <m/>
    <d v="2015-12-25T00:00:00"/>
    <s v="Lucien Verlyck"/>
    <s v="Les caves du soleil"/>
    <x v="226"/>
    <x v="2"/>
    <n v="2011"/>
    <e v="#N/A"/>
    <e v="#N/A"/>
    <x v="292"/>
    <m/>
    <m/>
    <m/>
  </r>
  <r>
    <n v="213"/>
    <d v="2014-08-31T00:00:00"/>
    <s v="Vins de la cotière"/>
    <s v="Cave de Fronton"/>
    <x v="193"/>
    <x v="2"/>
    <n v="2011"/>
    <n v="0"/>
    <s v=" "/>
    <x v="292"/>
    <m/>
    <m/>
    <m/>
  </r>
  <r>
    <n v="312"/>
    <d v="2016-06-27T00:00:00"/>
    <s v="Domaine"/>
    <s v="Domaine des Remizières"/>
    <x v="197"/>
    <x v="0"/>
    <m/>
    <s v="Rhône"/>
    <s v="Vin de Pays des Collines Rhodaniennes"/>
    <x v="292"/>
    <m/>
    <m/>
    <m/>
  </r>
  <r>
    <n v="251"/>
    <d v="2015-06-06T00:00:00"/>
    <s v="Domaine"/>
    <s v="Louis Latour"/>
    <x v="0"/>
    <x v="0"/>
    <n v="2013"/>
    <s v="Rhône"/>
    <s v="Vin de Pays de l'Ardèche"/>
    <x v="293"/>
    <m/>
    <m/>
    <m/>
  </r>
  <r>
    <n v="129"/>
    <d v="2012-08-10T00:00:00"/>
    <s v="Domaine"/>
    <s v="Saint Martin des Champs"/>
    <x v="227"/>
    <x v="2"/>
    <n v="2008"/>
    <n v="0"/>
    <s v=" "/>
    <x v="294"/>
    <m/>
    <m/>
    <m/>
  </r>
  <r>
    <n v="129"/>
    <d v="2012-08-10T00:00:00"/>
    <s v="Domaine"/>
    <s v="Saint Martin des Champs"/>
    <x v="227"/>
    <x v="2"/>
    <n v="2008"/>
    <n v="0"/>
    <s v=" "/>
    <x v="294"/>
    <m/>
    <m/>
    <m/>
  </r>
  <r>
    <n v="265"/>
    <d v="2015-10-10T00:00:00"/>
    <s v="Vinomedia"/>
    <s v="Hubert Krick"/>
    <x v="41"/>
    <x v="0"/>
    <n v="2013"/>
    <s v="Alsace"/>
    <s v="Gewurztraminer"/>
    <x v="295"/>
    <m/>
    <m/>
    <m/>
  </r>
  <r>
    <n v="290"/>
    <d v="2016-05-15T00:00:00"/>
    <s v="Domaine"/>
    <s v="Château de Cercy"/>
    <x v="174"/>
    <x v="0"/>
    <n v="2015"/>
    <s v="Bourgogne"/>
    <s v="Bourgogne"/>
    <x v="296"/>
    <m/>
    <m/>
    <m/>
  </r>
  <r>
    <n v="287"/>
    <d v="2016-05-15T00:00:00"/>
    <s v="Domaine"/>
    <s v="Duperray"/>
    <x v="209"/>
    <x v="0"/>
    <n v="2014"/>
    <s v="Beaujolais"/>
    <s v="Beaujolais"/>
    <x v="296"/>
    <m/>
    <m/>
    <m/>
  </r>
  <r>
    <n v="251"/>
    <d v="2015-06-06T00:00:00"/>
    <s v="Domaine"/>
    <s v="Louis Latour"/>
    <x v="0"/>
    <x v="0"/>
    <n v="2013"/>
    <s v="Rhône"/>
    <s v="Vin de Pays de l'Ardèche"/>
    <x v="296"/>
    <m/>
    <m/>
    <m/>
  </r>
  <r>
    <n v="262"/>
    <d v="2016-06-18T00:00:00"/>
    <s v="Domaine"/>
    <s v="Jean-Christophe Pellerin"/>
    <x v="176"/>
    <x v="0"/>
    <n v="2009"/>
    <s v="Savoie_Bugey"/>
    <s v="Bugey"/>
    <x v="296"/>
    <m/>
    <m/>
    <m/>
  </r>
  <r>
    <n v="126"/>
    <d v="2012-08-06T00:00:00"/>
    <s v="Domaine"/>
    <s v="Château Coujan"/>
    <x v="228"/>
    <x v="2"/>
    <n v="2009"/>
    <n v="0"/>
    <s v=" "/>
    <x v="297"/>
    <m/>
    <m/>
    <m/>
  </r>
  <r>
    <m/>
    <d v="2014-12-25T00:00:00"/>
    <s v="JF Duperray"/>
    <s v="Château Gaudrelle"/>
    <x v="219"/>
    <x v="0"/>
    <n v="2012"/>
    <e v="#N/A"/>
    <e v="#N/A"/>
    <x v="298"/>
    <m/>
    <m/>
    <m/>
  </r>
  <r>
    <n v="168"/>
    <d v="2013-04-24T00:00:00"/>
    <s v="Domaine"/>
    <s v="Taille aux Loups"/>
    <x v="229"/>
    <x v="2"/>
    <n v="2011"/>
    <s v="Loire"/>
    <s v="Bourgueil"/>
    <x v="299"/>
    <m/>
    <m/>
    <m/>
  </r>
  <r>
    <n v="218"/>
    <d v="2015-10-10T00:00:00"/>
    <s v="Vinomedia"/>
    <s v="Domaine Morel"/>
    <x v="5"/>
    <x v="0"/>
    <n v="2010"/>
    <s v="Jura"/>
    <s v="Arbois"/>
    <x v="300"/>
    <m/>
    <m/>
    <m/>
  </r>
  <r>
    <n v="274"/>
    <d v="2016-01-23T00:00:00"/>
    <s v="Ampuis"/>
    <s v="Guigal"/>
    <x v="230"/>
    <x v="2"/>
    <n v="2011"/>
    <s v="Rhône"/>
    <s v="Côte Rôtie"/>
    <x v="300"/>
    <m/>
    <m/>
    <m/>
  </r>
  <r>
    <n v="305"/>
    <d v="2016-06-27T00:00:00"/>
    <s v="Domaine"/>
    <s v="Grangier"/>
    <x v="190"/>
    <x v="0"/>
    <n v="2015"/>
    <s v="Rhône"/>
    <s v="Vin de Pays des Collines Rhodaniennes"/>
    <x v="300"/>
    <m/>
    <m/>
    <m/>
  </r>
  <r>
    <n v="218"/>
    <d v="2015-10-10T00:00:00"/>
    <s v="Vinomedia"/>
    <s v="Domaine Morel"/>
    <x v="5"/>
    <x v="0"/>
    <n v="2010"/>
    <s v="Jura"/>
    <s v="Arbois"/>
    <x v="300"/>
    <m/>
    <m/>
    <m/>
  </r>
  <r>
    <n v="290"/>
    <d v="2016-05-15T00:00:00"/>
    <s v="Domaine"/>
    <s v="Château de Cercy"/>
    <x v="174"/>
    <x v="0"/>
    <n v="2015"/>
    <s v="Bourgogne"/>
    <s v="Bourgogne"/>
    <x v="301"/>
    <m/>
    <m/>
    <m/>
  </r>
  <r>
    <m/>
    <d v="2015-12-31T00:00:00"/>
    <s v="Laurent Guille"/>
    <s v="Mouton Cadet"/>
    <x v="60"/>
    <x v="2"/>
    <n v="2013"/>
    <e v="#N/A"/>
    <e v="#N/A"/>
    <x v="301"/>
    <m/>
    <m/>
    <m/>
  </r>
  <r>
    <n v="250"/>
    <d v="2015-06-06T00:00:00"/>
    <s v="Domaine"/>
    <s v="Louis Latour"/>
    <x v="231"/>
    <x v="2"/>
    <n v="2012"/>
    <s v="Provence_Corse"/>
    <s v="Vin de Pays du Var"/>
    <x v="302"/>
    <m/>
    <m/>
    <m/>
  </r>
  <r>
    <n v="279"/>
    <d v="2016-02-27T00:00:00"/>
    <s v="Meximieux"/>
    <s v="Christophe Campoy"/>
    <x v="46"/>
    <x v="0"/>
    <n v="2014"/>
    <s v="Sud_Ouest"/>
    <s v="Cahors"/>
    <x v="302"/>
    <m/>
    <m/>
    <m/>
  </r>
  <r>
    <n v="312"/>
    <d v="2016-06-27T00:00:00"/>
    <s v="Domaine"/>
    <s v="Domaine des Remizières"/>
    <x v="197"/>
    <x v="0"/>
    <m/>
    <s v="Rhône"/>
    <s v="Vin de Pays des Collines Rhodaniennes"/>
    <x v="302"/>
    <m/>
    <m/>
    <m/>
  </r>
  <r>
    <n v="141"/>
    <d v="2012-10-18T00:00:00"/>
    <s v="Domaine"/>
    <s v="Paul Garaudet"/>
    <x v="232"/>
    <x v="2"/>
    <n v="2008"/>
    <s v="Bourgogne"/>
    <s v="Monthélie"/>
    <x v="303"/>
    <m/>
    <m/>
    <m/>
  </r>
  <r>
    <n v="237"/>
    <d v="2015-04-17T00:00:00"/>
    <s v="Domaine"/>
    <s v="Domaine des Remizières"/>
    <x v="170"/>
    <x v="2"/>
    <n v="2013"/>
    <s v="Rhône"/>
    <s v="Crozes-Hermitage"/>
    <x v="304"/>
    <m/>
    <m/>
    <m/>
  </r>
  <r>
    <n v="229"/>
    <d v="2014-10-18T00:00:00"/>
    <s v="Domaine"/>
    <s v="Moulin de la rogue"/>
    <x v="195"/>
    <x v="2"/>
    <n v="2011"/>
    <s v="Provence_Corse"/>
    <s v="Bandol"/>
    <x v="305"/>
    <m/>
    <m/>
    <m/>
  </r>
  <r>
    <n v="242"/>
    <d v="2015-04-20T00:00:00"/>
    <s v="Jerome Milleron"/>
    <s v="Le vignoble du Mas"/>
    <x v="200"/>
    <x v="5"/>
    <n v="2014"/>
    <s v="Provence_Corse"/>
    <n v="0"/>
    <x v="305"/>
    <m/>
    <m/>
    <m/>
  </r>
  <r>
    <n v="251"/>
    <d v="2015-06-06T00:00:00"/>
    <s v="Domaine"/>
    <s v="Louis Latour"/>
    <x v="0"/>
    <x v="0"/>
    <n v="2013"/>
    <s v="Rhône"/>
    <s v="Vin de Pays de l'Ardèche"/>
    <x v="306"/>
    <m/>
    <m/>
    <m/>
  </r>
  <r>
    <n v="290"/>
    <d v="2016-05-15T00:00:00"/>
    <s v="Domaine"/>
    <s v="Château de Cercy"/>
    <x v="174"/>
    <x v="0"/>
    <n v="2015"/>
    <s v="Bourgogne"/>
    <s v="Bourgogne"/>
    <x v="307"/>
    <m/>
    <m/>
    <m/>
  </r>
  <r>
    <n v="195"/>
    <d v="2014-02-14T00:00:00"/>
    <s v="Vins de la cotière"/>
    <s v="Domaine Grangier"/>
    <x v="233"/>
    <x v="0"/>
    <n v="2010"/>
    <s v="Rhône"/>
    <s v="Condrieu"/>
    <x v="308"/>
    <m/>
    <m/>
    <m/>
  </r>
  <r>
    <n v="268"/>
    <d v="2015-10-10T00:00:00"/>
    <s v="Vinomedia"/>
    <s v="Semper"/>
    <x v="40"/>
    <x v="2"/>
    <n v="2013"/>
    <s v="Languedoc_Roussillon"/>
    <s v="Maury"/>
    <x v="309"/>
    <m/>
    <m/>
    <m/>
  </r>
  <r>
    <n v="312"/>
    <d v="2016-06-27T00:00:00"/>
    <s v="Domaine"/>
    <s v="Domaine des Remizières"/>
    <x v="197"/>
    <x v="0"/>
    <m/>
    <s v="Rhône"/>
    <s v="Vin de Pays des Collines Rhodaniennes"/>
    <x v="309"/>
    <m/>
    <m/>
    <m/>
  </r>
  <r>
    <n v="106"/>
    <d v="2012-03-10T00:00:00"/>
    <s v="Vinomedia"/>
    <s v="Vayssette"/>
    <x v="212"/>
    <x v="2"/>
    <n v="2009"/>
    <n v="0"/>
    <s v=" "/>
    <x v="310"/>
    <m/>
    <m/>
    <m/>
  </r>
  <r>
    <n v="106"/>
    <d v="2012-03-10T00:00:00"/>
    <s v="Vinomedia"/>
    <s v="Vayssette"/>
    <x v="212"/>
    <x v="2"/>
    <n v="2009"/>
    <n v="0"/>
    <s v=" "/>
    <x v="310"/>
    <m/>
    <m/>
    <m/>
  </r>
  <r>
    <n v="240"/>
    <d v="2015-04-17T00:00:00"/>
    <s v="Domaine"/>
    <s v="Domaine des Remizières"/>
    <x v="197"/>
    <x v="0"/>
    <m/>
    <s v="Rhône"/>
    <s v="Vin de Pays des Collines Rhodaniennes"/>
    <x v="310"/>
    <m/>
    <m/>
    <m/>
  </r>
  <r>
    <n v="173"/>
    <d v="2013-06-01T00:00:00"/>
    <s v="En gros."/>
    <s v="Grume H &amp; Fils"/>
    <x v="234"/>
    <x v="2"/>
    <m/>
    <n v="0"/>
    <s v=" "/>
    <x v="311"/>
    <m/>
    <m/>
    <m/>
  </r>
  <r>
    <n v="168"/>
    <d v="2013-04-24T00:00:00"/>
    <s v="Domaine"/>
    <s v="Taille aux Loups"/>
    <x v="229"/>
    <x v="2"/>
    <n v="2011"/>
    <s v="Loire"/>
    <s v="Bourgueil"/>
    <x v="312"/>
    <m/>
    <m/>
    <m/>
  </r>
  <r>
    <n v="225"/>
    <d v="2014-10-11T00:00:00"/>
    <s v="Vinomedia"/>
    <s v="Domaine La ligière"/>
    <x v="225"/>
    <x v="2"/>
    <n v="2012"/>
    <n v="0"/>
    <s v=" "/>
    <x v="312"/>
    <m/>
    <m/>
    <m/>
  </r>
  <r>
    <n v="225"/>
    <d v="2014-10-11T00:00:00"/>
    <s v="Vinomedia"/>
    <s v="Domaine La ligière"/>
    <x v="225"/>
    <x v="2"/>
    <n v="2012"/>
    <n v="0"/>
    <s v=" "/>
    <x v="312"/>
    <m/>
    <m/>
    <m/>
  </r>
  <r>
    <n v="287"/>
    <d v="2016-05-15T00:00:00"/>
    <s v="Domaine"/>
    <s v="Duperray"/>
    <x v="209"/>
    <x v="0"/>
    <n v="2014"/>
    <s v="Beaujolais"/>
    <s v="Beaujolais"/>
    <x v="312"/>
    <m/>
    <m/>
    <m/>
  </r>
  <r>
    <n v="216"/>
    <d v="2014-09-06T00:00:00"/>
    <s v="Domaine"/>
    <s v="Des hauts chassis"/>
    <x v="221"/>
    <x v="2"/>
    <n v="2012"/>
    <n v="0"/>
    <s v=" "/>
    <x v="313"/>
    <m/>
    <m/>
    <m/>
  </r>
  <r>
    <n v="193"/>
    <d v="2013-12-29T00:00:00"/>
    <s v="Adrien"/>
    <s v="Château Blaignan"/>
    <x v="135"/>
    <x v="2"/>
    <n v="2009"/>
    <s v="Bordeaux"/>
    <s v="Médoc"/>
    <x v="314"/>
    <m/>
    <m/>
    <m/>
  </r>
  <r>
    <n v="212"/>
    <d v="2014-06-13T00:00:00"/>
    <s v="Chapoutier"/>
    <s v="Bila-Haut"/>
    <x v="187"/>
    <x v="2"/>
    <n v="2012"/>
    <n v="0"/>
    <s v=" "/>
    <x v="314"/>
    <m/>
    <m/>
    <m/>
  </r>
  <r>
    <n v="212"/>
    <d v="2014-06-13T00:00:00"/>
    <s v="Chapoutier"/>
    <s v="Bila-Haut"/>
    <x v="187"/>
    <x v="2"/>
    <n v="2012"/>
    <n v="0"/>
    <s v=" "/>
    <x v="314"/>
    <m/>
    <m/>
    <m/>
  </r>
  <r>
    <n v="241"/>
    <d v="2015-04-20T00:00:00"/>
    <s v="Jerome Milleron"/>
    <s v="Maitres vigneron St-Tropez"/>
    <x v="199"/>
    <x v="5"/>
    <n v="2014"/>
    <s v="Provence_Corse"/>
    <n v="0"/>
    <x v="314"/>
    <m/>
    <m/>
    <m/>
  </r>
  <r>
    <n v="287"/>
    <d v="2016-05-15T00:00:00"/>
    <s v="Domaine"/>
    <s v="Duperray"/>
    <x v="209"/>
    <x v="0"/>
    <n v="2014"/>
    <s v="Beaujolais"/>
    <s v="Beaujolais"/>
    <x v="314"/>
    <m/>
    <m/>
    <m/>
  </r>
  <r>
    <n v="287"/>
    <d v="2016-05-15T00:00:00"/>
    <s v="Domaine"/>
    <s v="Duperray"/>
    <x v="209"/>
    <x v="0"/>
    <n v="2014"/>
    <s v="Beaujolais"/>
    <s v="Beaujolais"/>
    <x v="314"/>
    <m/>
    <m/>
    <m/>
  </r>
  <r>
    <n v="287"/>
    <d v="2016-05-15T00:00:00"/>
    <s v="Domaine"/>
    <s v="Duperray"/>
    <x v="209"/>
    <x v="0"/>
    <n v="2014"/>
    <s v="Beaujolais"/>
    <s v="Beaujolais"/>
    <x v="314"/>
    <m/>
    <m/>
    <m/>
  </r>
  <r>
    <n v="287"/>
    <d v="2016-05-15T00:00:00"/>
    <s v="Domaine"/>
    <s v="Duperray"/>
    <x v="209"/>
    <x v="0"/>
    <n v="2014"/>
    <s v="Beaujolais"/>
    <s v="Beaujolais"/>
    <x v="314"/>
    <m/>
    <m/>
    <m/>
  </r>
  <r>
    <n v="129"/>
    <d v="2012-08-10T00:00:00"/>
    <s v="Domaine"/>
    <s v="Saint Martin des Champs"/>
    <x v="227"/>
    <x v="2"/>
    <n v="2008"/>
    <n v="0"/>
    <s v=" "/>
    <x v="315"/>
    <m/>
    <m/>
    <m/>
  </r>
  <r>
    <n v="290"/>
    <d v="2016-05-15T00:00:00"/>
    <s v="Domaine"/>
    <s v="Château de Cercy"/>
    <x v="174"/>
    <x v="0"/>
    <n v="2015"/>
    <s v="Bourgogne"/>
    <s v="Bourgogne"/>
    <x v="315"/>
    <m/>
    <m/>
    <m/>
  </r>
  <r>
    <n v="224"/>
    <d v="2014-10-11T00:00:00"/>
    <s v="Vinomedia"/>
    <s v="Semper"/>
    <x v="110"/>
    <x v="0"/>
    <n v="2012"/>
    <s v="Languedoc_Roussillon"/>
    <s v="Vin de Pays des Côtes Catalanes"/>
    <x v="316"/>
    <m/>
    <m/>
    <m/>
  </r>
  <r>
    <n v="397"/>
    <d v="2014-06-13T00:00:00"/>
    <s v="Domaine"/>
    <s v="Domaine des Remizières"/>
    <x v="170"/>
    <x v="0"/>
    <n v="2012"/>
    <s v="Rhône"/>
    <s v="Crozes-Hermitage"/>
    <x v="317"/>
    <m/>
    <m/>
    <m/>
  </r>
  <r>
    <n v="290"/>
    <d v="2016-05-15T00:00:00"/>
    <s v="Domaine"/>
    <s v="Château de Cercy"/>
    <x v="174"/>
    <x v="0"/>
    <n v="2015"/>
    <s v="Bourgogne"/>
    <s v="Bourgogne"/>
    <x v="318"/>
    <m/>
    <m/>
    <m/>
  </r>
  <r>
    <n v="290"/>
    <d v="2016-05-15T00:00:00"/>
    <s v="Domaine"/>
    <s v="Château de Cercy"/>
    <x v="174"/>
    <x v="0"/>
    <n v="2015"/>
    <s v="Bourgogne"/>
    <s v="Bourgogne"/>
    <x v="319"/>
    <m/>
    <m/>
    <m/>
  </r>
  <r>
    <n v="155"/>
    <d v="2012-12-25T00:00:00"/>
    <s v="JF Duperray"/>
    <s v="Caronne Sainte Gemme"/>
    <x v="235"/>
    <x v="2"/>
    <n v="2010"/>
    <s v="Bordeaux"/>
    <s v="Haut-Médoc"/>
    <x v="320"/>
    <m/>
    <m/>
    <m/>
  </r>
  <r>
    <n v="251"/>
    <d v="2015-06-06T00:00:00"/>
    <s v="Domaine"/>
    <s v="Louis Latour"/>
    <x v="0"/>
    <x v="0"/>
    <n v="2013"/>
    <s v="Rhône"/>
    <s v="Vin de Pays de l'Ardèche"/>
    <x v="321"/>
    <m/>
    <m/>
    <m/>
  </r>
  <r>
    <n v="124"/>
    <d v="2012-08-02T00:00:00"/>
    <s v="Domaine"/>
    <s v="Santa Estela"/>
    <x v="217"/>
    <x v="2"/>
    <n v="2011"/>
    <n v="0"/>
    <s v=" "/>
    <x v="322"/>
    <m/>
    <m/>
    <m/>
  </r>
  <r>
    <n v="172"/>
    <d v="2013-06-01T00:00:00"/>
    <s v="En gros."/>
    <s v="Grume H &amp; Fils"/>
    <x v="236"/>
    <x v="2"/>
    <m/>
    <n v="0"/>
    <s v=" "/>
    <x v="322"/>
    <m/>
    <m/>
    <m/>
  </r>
  <r>
    <n v="398"/>
    <d v="2014-06-13T00:00:00"/>
    <s v="Domaine"/>
    <s v="Domaine des Remizières"/>
    <x v="181"/>
    <x v="0"/>
    <m/>
    <s v="Rhône"/>
    <s v="Vin de Pays de la Drôme"/>
    <x v="322"/>
    <m/>
    <m/>
    <m/>
  </r>
  <r>
    <n v="208"/>
    <d v="2014-06-13T00:00:00"/>
    <s v="Domaine"/>
    <s v="Domaine des Remizières"/>
    <x v="170"/>
    <x v="2"/>
    <n v="2012"/>
    <s v="Rhône"/>
    <s v="Crozes-Hermitage"/>
    <x v="323"/>
    <m/>
    <m/>
    <m/>
  </r>
  <r>
    <m/>
    <d v="2013-12-24T00:00:00"/>
    <s v="JF Duperray"/>
    <s v="Domaine Montcalmes"/>
    <x v="237"/>
    <x v="2"/>
    <n v="2010"/>
    <e v="#N/A"/>
    <e v="#N/A"/>
    <x v="323"/>
    <m/>
    <m/>
    <m/>
  </r>
  <r>
    <m/>
    <d v="2014-12-25T00:00:00"/>
    <s v="JF Duperray"/>
    <s v="Château Gaudrelle"/>
    <x v="219"/>
    <x v="0"/>
    <n v="2012"/>
    <e v="#N/A"/>
    <e v="#N/A"/>
    <x v="324"/>
    <m/>
    <m/>
    <m/>
  </r>
  <r>
    <n v="59"/>
    <d v="2010-05-27T00:00:00"/>
    <s v="Primard"/>
    <s v="Domaine de Grangeneuve"/>
    <x v="238"/>
    <x v="2"/>
    <n v="2007"/>
    <n v="0"/>
    <s v=" "/>
    <x v="324"/>
    <m/>
    <m/>
    <m/>
  </r>
  <r>
    <n v="240"/>
    <d v="2015-04-17T00:00:00"/>
    <s v="Domaine"/>
    <s v="Domaine des Remizières"/>
    <x v="197"/>
    <x v="0"/>
    <m/>
    <s v="Rhône"/>
    <s v="Vin de Pays des Collines Rhodaniennes"/>
    <x v="325"/>
    <m/>
    <m/>
    <m/>
  </r>
  <r>
    <n v="192"/>
    <d v="2013-12-29T00:00:00"/>
    <s v="Adrien"/>
    <s v="Marquis de Mons"/>
    <x v="204"/>
    <x v="2"/>
    <n v="2008"/>
    <n v="0"/>
    <s v=" "/>
    <x v="326"/>
    <m/>
    <m/>
    <m/>
  </r>
  <r>
    <n v="126"/>
    <d v="2012-08-06T00:00:00"/>
    <s v="Domaine"/>
    <s v="Château Coujan"/>
    <x v="228"/>
    <x v="2"/>
    <n v="2009"/>
    <n v="0"/>
    <s v=" "/>
    <x v="327"/>
    <m/>
    <m/>
    <m/>
  </r>
  <r>
    <n v="287"/>
    <d v="2016-05-15T00:00:00"/>
    <s v="Domaine"/>
    <s v="Duperray"/>
    <x v="209"/>
    <x v="0"/>
    <n v="2014"/>
    <s v="Beaujolais"/>
    <s v="Beaujolais"/>
    <x v="327"/>
    <m/>
    <m/>
    <m/>
  </r>
  <r>
    <n v="275"/>
    <d v="2016-02-27T00:00:00"/>
    <s v="Meximieux"/>
    <s v="Domaine Morizet"/>
    <x v="177"/>
    <x v="0"/>
    <n v="2011"/>
    <s v="Bourgogne"/>
    <s v="Mâcon"/>
    <x v="328"/>
    <m/>
    <m/>
    <m/>
  </r>
  <r>
    <n v="130"/>
    <d v="2012-08-10T00:00:00"/>
    <s v="Domaine"/>
    <s v="Saint Martin des Champs"/>
    <x v="239"/>
    <x v="2"/>
    <n v="2005"/>
    <n v="0"/>
    <s v=" "/>
    <x v="328"/>
    <m/>
    <m/>
    <m/>
  </r>
  <r>
    <n v="216"/>
    <d v="2014-09-06T00:00:00"/>
    <s v="Domaine"/>
    <s v="Des hauts chassis"/>
    <x v="221"/>
    <x v="2"/>
    <n v="2012"/>
    <n v="0"/>
    <s v=" "/>
    <x v="329"/>
    <m/>
    <m/>
    <m/>
  </r>
  <r>
    <n v="218"/>
    <d v="2014-10-11T00:00:00"/>
    <s v="Vinomedia"/>
    <s v="Domaine Morel"/>
    <x v="5"/>
    <x v="0"/>
    <n v="2010"/>
    <s v="Jura"/>
    <s v="Arbois"/>
    <x v="330"/>
    <m/>
    <m/>
    <m/>
  </r>
  <r>
    <n v="254"/>
    <d v="2015-08-15T00:00:00"/>
    <s v="Domaine"/>
    <s v="Château de Cercy"/>
    <x v="184"/>
    <x v="0"/>
    <n v="2013"/>
    <s v="Bourgogne"/>
    <s v="Bourgogne"/>
    <x v="330"/>
    <m/>
    <m/>
    <m/>
  </r>
  <r>
    <n v="287"/>
    <d v="2016-05-15T00:00:00"/>
    <s v="Domaine"/>
    <s v="Duperray"/>
    <x v="209"/>
    <x v="0"/>
    <n v="2014"/>
    <s v="Beaujolais"/>
    <s v="Beaujolais"/>
    <x v="330"/>
    <m/>
    <m/>
    <m/>
  </r>
  <r>
    <n v="210"/>
    <d v="2014-06-13T00:00:00"/>
    <s v="Chapoutier"/>
    <s v="Terlato &amp; Chapoutier"/>
    <x v="240"/>
    <x v="2"/>
    <n v="2008"/>
    <n v="0"/>
    <s v=" "/>
    <x v="331"/>
    <m/>
    <m/>
    <m/>
  </r>
  <r>
    <n v="277"/>
    <d v="2016-02-27T00:00:00"/>
    <s v="Meximieux"/>
    <s v="Domaine des Ronces"/>
    <x v="5"/>
    <x v="0"/>
    <n v="2010"/>
    <s v="Jura"/>
    <s v="Côtes du Jura"/>
    <x v="331"/>
    <m/>
    <m/>
    <m/>
  </r>
  <r>
    <n v="192"/>
    <d v="2013-12-29T00:00:00"/>
    <s v="Adrien"/>
    <s v="Marquis de Mons"/>
    <x v="204"/>
    <x v="2"/>
    <n v="2008"/>
    <n v="0"/>
    <s v=" "/>
    <x v="332"/>
    <m/>
    <m/>
    <m/>
  </r>
  <r>
    <n v="216"/>
    <d v="2014-09-06T00:00:00"/>
    <s v="Domaine"/>
    <s v="Des hauts chassis"/>
    <x v="221"/>
    <x v="2"/>
    <n v="2012"/>
    <n v="0"/>
    <s v=" "/>
    <x v="333"/>
    <m/>
    <m/>
    <m/>
  </r>
  <r>
    <n v="266"/>
    <d v="2015-10-10T00:00:00"/>
    <s v="Vinomedia"/>
    <s v="Joannet"/>
    <x v="89"/>
    <x v="0"/>
    <n v="2013"/>
    <s v="Bourgogne"/>
    <s v="Hautes-Côtes-de-Beaune"/>
    <x v="333"/>
    <m/>
    <m/>
    <m/>
  </r>
  <r>
    <m/>
    <d v="2011-12-25T00:00:00"/>
    <s v="Cadeau"/>
    <s v="Maurice Schoech"/>
    <x v="224"/>
    <x v="0"/>
    <n v="2010"/>
    <e v="#N/A"/>
    <e v="#N/A"/>
    <x v="334"/>
    <m/>
    <m/>
    <m/>
  </r>
  <r>
    <n v="125"/>
    <d v="2012-08-06T00:00:00"/>
    <s v="Domaine"/>
    <s v="Château Coujan"/>
    <x v="62"/>
    <x v="2"/>
    <n v="2009"/>
    <n v="0"/>
    <s v=" "/>
    <x v="335"/>
    <m/>
    <m/>
    <m/>
  </r>
  <r>
    <n v="172"/>
    <d v="2013-06-01T00:00:00"/>
    <s v="En gros."/>
    <s v="Grume H &amp; Fils"/>
    <x v="236"/>
    <x v="2"/>
    <m/>
    <n v="0"/>
    <s v=" "/>
    <x v="335"/>
    <m/>
    <m/>
    <m/>
  </r>
  <r>
    <n v="125"/>
    <d v="2012-08-06T00:00:00"/>
    <s v="Domaine"/>
    <s v="Château Coujan"/>
    <x v="62"/>
    <x v="2"/>
    <n v="2009"/>
    <n v="0"/>
    <s v=" "/>
    <x v="336"/>
    <m/>
    <m/>
    <m/>
  </r>
  <r>
    <n v="287"/>
    <d v="2016-05-15T00:00:00"/>
    <s v="Domaine"/>
    <s v="Duperray"/>
    <x v="209"/>
    <x v="0"/>
    <n v="2014"/>
    <s v="Beaujolais"/>
    <s v="Beaujolais"/>
    <x v="336"/>
    <m/>
    <m/>
    <m/>
  </r>
  <r>
    <n v="240"/>
    <d v="2015-04-17T00:00:00"/>
    <s v="Domaine"/>
    <s v="Domaine des Remizières"/>
    <x v="197"/>
    <x v="0"/>
    <m/>
    <s v="Rhône"/>
    <s v="Vin de Pays des Collines Rhodaniennes"/>
    <x v="337"/>
    <m/>
    <m/>
    <m/>
  </r>
  <r>
    <n v="151"/>
    <d v="2012-10-24T00:00:00"/>
    <s v="Tony Garnier"/>
    <s v="Haut-Montlong"/>
    <x v="29"/>
    <x v="3"/>
    <n v="2005"/>
    <s v="Sud_Ouest"/>
    <s v="Monbazillac"/>
    <x v="338"/>
    <m/>
    <m/>
    <m/>
  </r>
  <r>
    <m/>
    <d v="2015-05-08T00:00:00"/>
    <s v="Beaujolais"/>
    <s v="Saint jean des vignes"/>
    <x v="209"/>
    <x v="0"/>
    <n v="2012"/>
    <e v="#N/A"/>
    <e v="#N/A"/>
    <x v="338"/>
    <m/>
    <m/>
    <m/>
  </r>
  <r>
    <n v="208"/>
    <d v="2014-06-13T00:00:00"/>
    <s v="Domaine"/>
    <s v="Domaine des Remizières"/>
    <x v="170"/>
    <x v="2"/>
    <n v="2012"/>
    <s v="Rhône"/>
    <s v="Crozes-Hermitage"/>
    <x v="339"/>
    <m/>
    <m/>
    <m/>
  </r>
  <r>
    <n v="209"/>
    <d v="2014-06-13T00:00:00"/>
    <s v="Chapoutier"/>
    <s v="Des Granges de Mirabel"/>
    <x v="241"/>
    <x v="0"/>
    <n v="2013"/>
    <s v="Rhône"/>
    <s v=" "/>
    <x v="339"/>
    <m/>
    <m/>
    <m/>
  </r>
  <r>
    <n v="218"/>
    <d v="2014-10-11T00:00:00"/>
    <s v="Vinomedia"/>
    <s v="Domaine Morel"/>
    <x v="5"/>
    <x v="0"/>
    <n v="2010"/>
    <s v="Jura"/>
    <s v="Arbois"/>
    <x v="340"/>
    <m/>
    <m/>
    <m/>
  </r>
  <r>
    <n v="268"/>
    <d v="2015-10-10T00:00:00"/>
    <s v="Vinomedia"/>
    <s v="Semper"/>
    <x v="40"/>
    <x v="2"/>
    <n v="2013"/>
    <s v="Languedoc_Roussillon"/>
    <s v="Maury"/>
    <x v="340"/>
    <m/>
    <m/>
    <m/>
  </r>
  <r>
    <n v="261"/>
    <d v="2015-09-21T00:00:00"/>
    <s v="Vins de la cotière"/>
    <s v="Cave Saint Maurice"/>
    <x v="242"/>
    <x v="0"/>
    <n v="2014"/>
    <n v="0"/>
    <s v=" "/>
    <x v="341"/>
    <m/>
    <m/>
    <m/>
  </r>
  <r>
    <n v="290"/>
    <d v="2016-05-15T00:00:00"/>
    <s v="Domaine"/>
    <s v="Château de Cercy"/>
    <x v="174"/>
    <x v="0"/>
    <n v="2015"/>
    <s v="Bourgogne"/>
    <s v="Bourgogne"/>
    <x v="342"/>
    <m/>
    <m/>
    <m/>
  </r>
  <r>
    <n v="290"/>
    <d v="2016-05-15T00:00:00"/>
    <s v="Domaine"/>
    <s v="Château de Cercy"/>
    <x v="174"/>
    <x v="0"/>
    <n v="2015"/>
    <s v="Bourgogne"/>
    <s v="Bourgogne"/>
    <x v="342"/>
    <m/>
    <m/>
    <m/>
  </r>
  <r>
    <n v="188"/>
    <d v="2013-08-26T00:00:00"/>
    <s v="Domaine"/>
    <s v="Domaine des Remizières"/>
    <x v="170"/>
    <x v="2"/>
    <n v="2011"/>
    <s v="Rhône"/>
    <s v="Crozes-Hermitage"/>
    <x v="343"/>
    <m/>
    <m/>
    <m/>
  </r>
  <r>
    <n v="275"/>
    <d v="2016-02-27T00:00:00"/>
    <s v="Meximieux"/>
    <s v="Domaine Morizet"/>
    <x v="177"/>
    <x v="0"/>
    <n v="2011"/>
    <s v="Bourgogne"/>
    <s v="Mâcon"/>
    <x v="343"/>
    <m/>
    <m/>
    <m/>
  </r>
  <r>
    <n v="199"/>
    <d v="2014-03-22T00:00:00"/>
    <s v="Vinomedia"/>
    <s v="Ostertag-Hurlimann"/>
    <x v="94"/>
    <x v="0"/>
    <n v="2012"/>
    <s v="Alsace"/>
    <s v="Gewurztraminer"/>
    <x v="344"/>
    <m/>
    <m/>
    <m/>
  </r>
  <r>
    <m/>
    <d v="2013-12-24T00:00:00"/>
    <s v="JF Duperray"/>
    <s v="Domaine Tempier"/>
    <x v="243"/>
    <x v="2"/>
    <n v="2011"/>
    <e v="#N/A"/>
    <e v="#N/A"/>
    <x v="345"/>
    <m/>
    <m/>
    <m/>
  </r>
  <r>
    <n v="234"/>
    <d v="2014-10-31T00:00:00"/>
    <s v="Domaine"/>
    <s v="Trichon"/>
    <x v="174"/>
    <x v="0"/>
    <n v="2012"/>
    <s v="Savoie_Bugey"/>
    <s v="Bugey"/>
    <x v="346"/>
    <m/>
    <m/>
    <m/>
  </r>
  <r>
    <m/>
    <d v="2016-01-13T00:00:00"/>
    <s v="Jamy Rondeau"/>
    <s v="Amirault Grosbois"/>
    <x v="244"/>
    <x v="2"/>
    <n v="2014"/>
    <e v="#N/A"/>
    <e v="#N/A"/>
    <x v="346"/>
    <m/>
    <m/>
    <m/>
  </r>
  <r>
    <n v="214"/>
    <d v="2014-08-31T00:00:00"/>
    <s v="Rouhier"/>
    <s v="Louis Latour"/>
    <x v="0"/>
    <x v="0"/>
    <n v="2012"/>
    <s v="Rhône"/>
    <s v="Vin de Pays de l'Ardèche"/>
    <x v="347"/>
    <m/>
    <m/>
    <m/>
  </r>
  <r>
    <m/>
    <d v="2014-12-25T00:00:00"/>
    <s v="JF Duperray"/>
    <s v="Château Gaudrelle"/>
    <x v="219"/>
    <x v="0"/>
    <n v="2012"/>
    <e v="#N/A"/>
    <e v="#N/A"/>
    <x v="348"/>
    <m/>
    <m/>
    <m/>
  </r>
  <r>
    <n v="234"/>
    <d v="2014-10-31T00:00:00"/>
    <s v="Domaine"/>
    <s v="Trichon"/>
    <x v="174"/>
    <x v="0"/>
    <n v="2012"/>
    <s v="Savoie_Bugey"/>
    <s v="Bugey"/>
    <x v="349"/>
    <m/>
    <m/>
    <m/>
  </r>
  <r>
    <m/>
    <d v="2013-12-24T00:00:00"/>
    <s v="JF Duperray"/>
    <s v="Pierre Boisson"/>
    <x v="245"/>
    <x v="0"/>
    <n v="2011"/>
    <e v="#N/A"/>
    <e v="#N/A"/>
    <x v="350"/>
    <m/>
    <m/>
    <m/>
  </r>
  <r>
    <n v="266"/>
    <d v="2015-10-10T00:00:00"/>
    <s v="Vinomedia"/>
    <s v="Joannet"/>
    <x v="89"/>
    <x v="0"/>
    <n v="2013"/>
    <s v="Bourgogne"/>
    <s v="Hautes-Côtes-de-Beaune"/>
    <x v="351"/>
    <m/>
    <m/>
    <m/>
  </r>
  <r>
    <n v="214"/>
    <d v="2014-08-31T00:00:00"/>
    <s v="Rouhier"/>
    <s v="Louis Latour"/>
    <x v="0"/>
    <x v="0"/>
    <n v="2012"/>
    <s v="Rhône"/>
    <s v="Vin de Pays de l'Ardèche"/>
    <x v="352"/>
    <m/>
    <m/>
    <m/>
  </r>
  <r>
    <n v="147"/>
    <d v="2012-10-24T00:00:00"/>
    <s v="Tony Garnier"/>
    <s v="Etange de Colombes"/>
    <x v="179"/>
    <x v="2"/>
    <n v="2008"/>
    <n v="0"/>
    <s v=" "/>
    <x v="352"/>
    <m/>
    <m/>
    <m/>
  </r>
  <r>
    <n v="275"/>
    <d v="2016-02-27T00:00:00"/>
    <s v="Meximieux"/>
    <s v="Domaine Morizet"/>
    <x v="177"/>
    <x v="0"/>
    <n v="2011"/>
    <s v="Bourgogne"/>
    <s v="Mâcon"/>
    <x v="353"/>
    <m/>
    <m/>
    <m/>
  </r>
  <r>
    <n v="265"/>
    <d v="2015-10-10T00:00:00"/>
    <s v="Vinomedia"/>
    <s v="Hubert Krick"/>
    <x v="41"/>
    <x v="0"/>
    <n v="2013"/>
    <s v="Alsace"/>
    <s v="Gewurztraminer"/>
    <x v="354"/>
    <m/>
    <m/>
    <m/>
  </r>
  <r>
    <n v="211"/>
    <d v="2014-06-13T00:00:00"/>
    <s v="Chapoutier"/>
    <s v="Chapoutier"/>
    <x v="246"/>
    <x v="0"/>
    <n v="2013"/>
    <n v="0"/>
    <s v=" "/>
    <x v="355"/>
    <m/>
    <m/>
    <m/>
  </r>
  <r>
    <n v="397"/>
    <d v="2014-06-13T00:00:00"/>
    <s v="Domaine"/>
    <s v="Domaine des Remizières"/>
    <x v="170"/>
    <x v="0"/>
    <n v="2012"/>
    <s v="Rhône"/>
    <s v="Crozes-Hermitage"/>
    <x v="355"/>
    <m/>
    <m/>
    <m/>
  </r>
  <r>
    <n v="152"/>
    <d v="2012-10-24T00:00:00"/>
    <s v="Tony Garnier"/>
    <s v="Haut-Montlong"/>
    <x v="201"/>
    <x v="2"/>
    <n v="2010"/>
    <s v="Sud_Ouest"/>
    <s v="Côtes de Bergerac"/>
    <x v="356"/>
    <m/>
    <m/>
    <m/>
  </r>
  <r>
    <n v="209"/>
    <d v="2014-06-13T00:00:00"/>
    <s v="Chapoutier"/>
    <s v="Des Granges de Mirabel"/>
    <x v="241"/>
    <x v="0"/>
    <n v="2013"/>
    <s v="Rhône"/>
    <s v=" "/>
    <x v="356"/>
    <m/>
    <m/>
    <m/>
  </r>
  <r>
    <n v="266"/>
    <d v="2015-10-10T00:00:00"/>
    <s v="Vinomedia"/>
    <s v="Joannet"/>
    <x v="89"/>
    <x v="0"/>
    <n v="2013"/>
    <s v="Bourgogne"/>
    <s v="Hautes-Côtes-de-Beaune"/>
    <x v="357"/>
    <m/>
    <m/>
    <m/>
  </r>
  <r>
    <n v="196"/>
    <d v="2014-02-20T00:00:00"/>
    <s v="Domaine"/>
    <s v="Château de Cercy"/>
    <x v="174"/>
    <x v="0"/>
    <n v="2012"/>
    <s v="Bourgogne"/>
    <s v="Bourgogne"/>
    <x v="358"/>
    <m/>
    <m/>
    <m/>
  </r>
  <r>
    <n v="68"/>
    <d v="2010-06-12T00:00:00"/>
    <s v="Oble"/>
    <s v="Chermette"/>
    <x v="247"/>
    <x v="2"/>
    <n v="2009"/>
    <s v="Beaujolais"/>
    <s v="Fleurie"/>
    <x v="359"/>
    <m/>
    <m/>
    <m/>
  </r>
  <r>
    <m/>
    <d v="2011-12-25T00:00:00"/>
    <s v="Cadeau"/>
    <s v="Maurice Schoech"/>
    <x v="224"/>
    <x v="0"/>
    <n v="2010"/>
    <e v="#N/A"/>
    <e v="#N/A"/>
    <x v="359"/>
    <m/>
    <m/>
    <m/>
  </r>
  <r>
    <n v="215"/>
    <d v="2014-09-06T00:00:00"/>
    <s v="Domaine"/>
    <s v="Mouton"/>
    <x v="186"/>
    <x v="0"/>
    <n v="2013"/>
    <s v="Rhône"/>
    <s v="Condrieu"/>
    <x v="360"/>
    <m/>
    <m/>
    <m/>
  </r>
  <r>
    <n v="210"/>
    <d v="2014-06-13T00:00:00"/>
    <s v="Chapoutier"/>
    <s v="Terlato &amp; Chapoutier"/>
    <x v="240"/>
    <x v="2"/>
    <n v="2008"/>
    <n v="0"/>
    <s v=" "/>
    <x v="361"/>
    <m/>
    <m/>
    <m/>
  </r>
  <r>
    <n v="265"/>
    <d v="2015-10-10T00:00:00"/>
    <s v="Vinomedia"/>
    <s v="Hubert Krick"/>
    <x v="41"/>
    <x v="0"/>
    <n v="2013"/>
    <s v="Alsace"/>
    <s v="Gewurztraminer"/>
    <x v="362"/>
    <m/>
    <m/>
    <m/>
  </r>
  <r>
    <n v="141"/>
    <d v="2012-10-18T00:00:00"/>
    <s v="Domaine"/>
    <s v="Paul Garaudet"/>
    <x v="232"/>
    <x v="2"/>
    <n v="2008"/>
    <s v="Bourgogne"/>
    <s v="Monthélie"/>
    <x v="363"/>
    <m/>
    <m/>
    <m/>
  </r>
  <r>
    <m/>
    <d v="2015-12-25T00:00:00"/>
    <s v="Lucien Verlyck"/>
    <s v="Jean Giner"/>
    <x v="248"/>
    <x v="0"/>
    <m/>
    <e v="#N/A"/>
    <e v="#N/A"/>
    <x v="364"/>
    <m/>
    <m/>
    <m/>
  </r>
  <r>
    <n v="186"/>
    <d v="2013-08-23T00:00:00"/>
    <s v="Domaine"/>
    <s v="Domaines D'OTT"/>
    <x v="220"/>
    <x v="2"/>
    <n v="2010"/>
    <n v="0"/>
    <s v=" "/>
    <x v="365"/>
    <m/>
    <m/>
    <m/>
  </r>
  <r>
    <n v="219"/>
    <d v="2014-10-11T00:00:00"/>
    <s v="Vinomedia"/>
    <s v="Domaine Morel"/>
    <x v="169"/>
    <x v="3"/>
    <n v="2009"/>
    <s v="Jura"/>
    <s v="Côtes du Jura"/>
    <x v="365"/>
    <m/>
    <m/>
    <m/>
  </r>
  <r>
    <n v="211"/>
    <d v="2014-06-13T00:00:00"/>
    <s v="Chapoutier"/>
    <s v="Chapoutier"/>
    <x v="246"/>
    <x v="0"/>
    <n v="2013"/>
    <n v="0"/>
    <s v=" "/>
    <x v="366"/>
    <m/>
    <m/>
    <m/>
  </r>
  <r>
    <n v="262"/>
    <d v="2015-09-26T00:00:00"/>
    <s v="Domaine"/>
    <s v="Jean-Christophe Pellerin"/>
    <x v="176"/>
    <x v="0"/>
    <n v="2009"/>
    <s v="Savoie_Bugey"/>
    <s v="Bugey"/>
    <x v="367"/>
    <m/>
    <m/>
    <m/>
  </r>
  <r>
    <m/>
    <d v="2009-04-12T00:00:00"/>
    <s v="JF Duperray"/>
    <s v="Haut MontRavel"/>
    <x v="249"/>
    <x v="3"/>
    <n v="2003"/>
    <e v="#N/A"/>
    <e v="#N/A"/>
    <x v="368"/>
    <m/>
    <m/>
    <m/>
  </r>
  <r>
    <n v="397"/>
    <d v="2014-06-13T00:00:00"/>
    <s v="Domaine"/>
    <s v="Domaine des Remizières"/>
    <x v="170"/>
    <x v="0"/>
    <n v="2012"/>
    <s v="Rhône"/>
    <s v="Crozes-Hermitage"/>
    <x v="369"/>
    <m/>
    <m/>
    <m/>
  </r>
  <r>
    <n v="168"/>
    <d v="2013-04-24T00:00:00"/>
    <s v="Domaine"/>
    <s v="Taille aux Loups"/>
    <x v="229"/>
    <x v="2"/>
    <n v="2011"/>
    <s v="Loire"/>
    <s v="Bourgueil"/>
    <x v="370"/>
    <m/>
    <m/>
    <m/>
  </r>
  <r>
    <n v="164"/>
    <d v="2013-04-24T00:00:00"/>
    <s v="Domaine"/>
    <s v="Château de Nitray"/>
    <x v="250"/>
    <x v="2"/>
    <m/>
    <n v="0"/>
    <s v=" "/>
    <x v="371"/>
    <m/>
    <m/>
    <m/>
  </r>
  <r>
    <n v="144"/>
    <d v="2012-10-19T00:00:00"/>
    <s v="Vins de la cotière"/>
    <s v="Cave de Fronton"/>
    <x v="251"/>
    <x v="2"/>
    <n v="2009"/>
    <n v="0"/>
    <s v=" "/>
    <x v="372"/>
    <m/>
    <m/>
    <m/>
  </r>
  <r>
    <n v="213"/>
    <d v="2014-08-31T00:00:00"/>
    <s v="Vins de la cotière"/>
    <s v="Cave de Fronton"/>
    <x v="193"/>
    <x v="2"/>
    <n v="2011"/>
    <n v="0"/>
    <s v=" "/>
    <x v="372"/>
    <m/>
    <m/>
    <m/>
  </r>
  <r>
    <n v="213"/>
    <d v="2014-08-31T00:00:00"/>
    <s v="Vins de la cotière"/>
    <s v="Cave de Fronton"/>
    <x v="193"/>
    <x v="2"/>
    <n v="2011"/>
    <n v="0"/>
    <s v=" "/>
    <x v="372"/>
    <m/>
    <m/>
    <m/>
  </r>
  <r>
    <m/>
    <d v="2014-12-25T00:00:00"/>
    <s v="JF Duperray"/>
    <s v="Château Gaudrelle"/>
    <x v="219"/>
    <x v="0"/>
    <n v="2012"/>
    <e v="#N/A"/>
    <e v="#N/A"/>
    <x v="373"/>
    <m/>
    <m/>
    <m/>
  </r>
  <r>
    <n v="173"/>
    <d v="2013-06-01T00:00:00"/>
    <s v="En gros."/>
    <s v="Grume H &amp; Fils"/>
    <x v="234"/>
    <x v="2"/>
    <m/>
    <n v="0"/>
    <s v=" "/>
    <x v="374"/>
    <m/>
    <m/>
    <m/>
  </r>
  <r>
    <n v="214"/>
    <d v="2014-08-31T00:00:00"/>
    <s v="Rouhier"/>
    <s v="Louis Latour"/>
    <x v="0"/>
    <x v="0"/>
    <n v="2012"/>
    <s v="Rhône"/>
    <s v="Vin de Pays de l'Ardèche"/>
    <x v="374"/>
    <m/>
    <m/>
    <m/>
  </r>
  <r>
    <n v="268"/>
    <d v="2015-10-10T00:00:00"/>
    <s v="Vinomedia"/>
    <s v="Semper"/>
    <x v="40"/>
    <x v="2"/>
    <n v="2013"/>
    <s v="Languedoc_Roussillon"/>
    <s v="Maury"/>
    <x v="375"/>
    <m/>
    <m/>
    <m/>
  </r>
  <r>
    <n v="255"/>
    <d v="2015-08-29T00:00:00"/>
    <s v="Domaine"/>
    <s v="Trichon"/>
    <x v="152"/>
    <x v="0"/>
    <n v="2012"/>
    <s v="Savoie_Bugey"/>
    <s v="Bugey"/>
    <x v="376"/>
    <m/>
    <m/>
    <m/>
  </r>
  <r>
    <n v="251"/>
    <d v="2015-06-06T00:00:00"/>
    <s v="Domaine"/>
    <s v="Louis Latour"/>
    <x v="0"/>
    <x v="0"/>
    <n v="2013"/>
    <s v="Rhône"/>
    <s v="Vin de Pays de l'Ardèche"/>
    <x v="377"/>
    <m/>
    <m/>
    <m/>
  </r>
  <r>
    <m/>
    <d v="2007-12-25T00:00:00"/>
    <s v="Cadeau"/>
    <s v="Tour du goua"/>
    <x v="235"/>
    <x v="2"/>
    <n v="2005"/>
    <e v="#N/A"/>
    <e v="#N/A"/>
    <x v="377"/>
    <m/>
    <m/>
    <m/>
  </r>
  <r>
    <m/>
    <d v="2014-03-15T00:00:00"/>
    <s v="JF Duperray"/>
    <s v="Domaine des Chesnaies"/>
    <x v="252"/>
    <x v="3"/>
    <n v="2009"/>
    <e v="#N/A"/>
    <e v="#N/A"/>
    <x v="377"/>
    <m/>
    <m/>
    <m/>
  </r>
  <r>
    <n v="209"/>
    <d v="2014-06-13T00:00:00"/>
    <s v="Chapoutier"/>
    <s v="Des Granges de Mirabel"/>
    <x v="241"/>
    <x v="0"/>
    <n v="2013"/>
    <s v="Rhône"/>
    <s v=" "/>
    <x v="378"/>
    <m/>
    <m/>
    <m/>
  </r>
  <r>
    <n v="172"/>
    <d v="2013-06-01T00:00:00"/>
    <s v="En gros."/>
    <s v="Grume H &amp; Fils"/>
    <x v="236"/>
    <x v="2"/>
    <m/>
    <n v="0"/>
    <s v=" "/>
    <x v="379"/>
    <m/>
    <m/>
    <m/>
  </r>
  <r>
    <m/>
    <d v="2015-06-21T00:00:00"/>
    <s v="Hannah"/>
    <s v="Terre D'armandier"/>
    <x v="253"/>
    <x v="0"/>
    <n v="2013"/>
    <e v="#N/A"/>
    <e v="#N/A"/>
    <x v="380"/>
    <m/>
    <m/>
    <m/>
  </r>
  <r>
    <n v="259"/>
    <d v="2015-09-21T00:00:00"/>
    <s v="Vins de la cotière"/>
    <s v="Jaboulet"/>
    <x v="254"/>
    <x v="0"/>
    <n v="2014"/>
    <n v="0"/>
    <s v=" "/>
    <x v="381"/>
    <m/>
    <m/>
    <m/>
  </r>
  <r>
    <n v="196"/>
    <d v="2014-02-20T00:00:00"/>
    <s v="Domaine"/>
    <s v="Château de Cercy"/>
    <x v="174"/>
    <x v="0"/>
    <n v="2012"/>
    <s v="Bourgogne"/>
    <s v="Bourgogne"/>
    <x v="382"/>
    <m/>
    <m/>
    <m/>
  </r>
  <r>
    <n v="233"/>
    <d v="2014-10-25T00:00:00"/>
    <s v="Metro"/>
    <s v="Fruitière Vinicole de Voiteur"/>
    <x v="44"/>
    <x v="0"/>
    <n v="2007"/>
    <n v="0"/>
    <s v=" "/>
    <x v="383"/>
    <m/>
    <m/>
    <m/>
  </r>
  <r>
    <n v="193"/>
    <d v="2013-12-29T00:00:00"/>
    <s v="Adrien"/>
    <s v="Château Blaignan"/>
    <x v="135"/>
    <x v="2"/>
    <n v="2009"/>
    <s v="Bordeaux"/>
    <s v="Médoc"/>
    <x v="384"/>
    <m/>
    <m/>
    <m/>
  </r>
  <r>
    <n v="398"/>
    <d v="2014-06-13T00:00:00"/>
    <s v="Domaine"/>
    <s v="Domaine des Remizières"/>
    <x v="181"/>
    <x v="0"/>
    <m/>
    <s v="Rhône"/>
    <s v="Vin de Pays de la Drôme"/>
    <x v="384"/>
    <m/>
    <m/>
    <m/>
  </r>
  <r>
    <n v="211"/>
    <d v="2014-06-13T00:00:00"/>
    <s v="Chapoutier"/>
    <s v="Chapoutier"/>
    <x v="246"/>
    <x v="0"/>
    <n v="2013"/>
    <n v="0"/>
    <s v=" "/>
    <x v="384"/>
    <m/>
    <m/>
    <m/>
  </r>
  <r>
    <n v="263"/>
    <d v="2015-09-26T00:00:00"/>
    <s v="Domaine"/>
    <s v="Jean-Christophe Pellerin"/>
    <x v="255"/>
    <x v="2"/>
    <n v="2014"/>
    <s v="Savoie_Bugey"/>
    <s v="Bugey"/>
    <x v="384"/>
    <m/>
    <m/>
    <m/>
  </r>
  <r>
    <n v="264"/>
    <d v="2015-09-26T00:00:00"/>
    <s v="Domaine"/>
    <s v="Jean-Christophe Pellerin"/>
    <x v="256"/>
    <x v="2"/>
    <n v="2009"/>
    <s v="Savoie_Bugey"/>
    <s v="Bugey"/>
    <x v="384"/>
    <m/>
    <m/>
    <m/>
  </r>
  <r>
    <n v="268"/>
    <d v="2015-10-10T00:00:00"/>
    <s v="Vinomedia"/>
    <s v="Semper"/>
    <x v="40"/>
    <x v="2"/>
    <n v="2013"/>
    <s v="Languedoc_Roussillon"/>
    <s v="Maury"/>
    <x v="384"/>
    <m/>
    <m/>
    <m/>
  </r>
  <r>
    <n v="197"/>
    <d v="2014-02-20T00:00:00"/>
    <s v="Domaine"/>
    <s v="Château de Cercy"/>
    <x v="184"/>
    <x v="0"/>
    <n v="2010"/>
    <s v="Bourgogne"/>
    <s v="Bourgogne"/>
    <x v="385"/>
    <m/>
    <m/>
    <m/>
  </r>
  <r>
    <n v="88"/>
    <d v="2011-03-20T00:00:00"/>
    <s v="Vinomedia"/>
    <s v="Ostertag-Hurlimann"/>
    <x v="257"/>
    <x v="0"/>
    <n v="2009"/>
    <s v="Alsace"/>
    <s v="Pinot Gris"/>
    <x v="386"/>
    <m/>
    <m/>
    <m/>
  </r>
  <r>
    <n v="398"/>
    <d v="2014-06-13T00:00:00"/>
    <s v="Domaine"/>
    <s v="Domaine des Remizières"/>
    <x v="197"/>
    <x v="0"/>
    <m/>
    <s v="Rhône"/>
    <s v="Vin de Pays de la Drôme"/>
    <x v="387"/>
    <m/>
    <m/>
    <m/>
  </r>
  <r>
    <n v="192"/>
    <d v="2013-12-29T00:00:00"/>
    <s v="Adrien"/>
    <s v="Marquis de Mons"/>
    <x v="204"/>
    <x v="2"/>
    <n v="2008"/>
    <n v="0"/>
    <s v=" "/>
    <x v="388"/>
    <m/>
    <m/>
    <m/>
  </r>
  <r>
    <n v="256"/>
    <d v="2015-09-21T00:00:00"/>
    <s v="Vins de la cotière"/>
    <s v="Vignerons de Buxy"/>
    <x v="258"/>
    <x v="0"/>
    <n v="2012"/>
    <n v="0"/>
    <s v=" "/>
    <x v="388"/>
    <m/>
    <m/>
    <m/>
  </r>
  <r>
    <n v="221"/>
    <d v="2014-10-11T00:00:00"/>
    <s v="Vinomedia"/>
    <s v="Semper"/>
    <x v="160"/>
    <x v="2"/>
    <n v="2011"/>
    <s v="Languedoc_Roussillon"/>
    <s v="Côtes du Roussillon Villages"/>
    <x v="389"/>
    <m/>
    <m/>
    <m/>
  </r>
  <r>
    <n v="262"/>
    <d v="2015-09-26T00:00:00"/>
    <s v="Domaine"/>
    <s v="Jean-Christophe Pellerin"/>
    <x v="176"/>
    <x v="0"/>
    <n v="2009"/>
    <s v="Savoie_Bugey"/>
    <s v="Bugey"/>
    <x v="390"/>
    <m/>
    <m/>
    <m/>
  </r>
  <r>
    <n v="227"/>
    <d v="2014-10-11T00:00:00"/>
    <s v="Vinomedia"/>
    <s v="Domaine La ligière"/>
    <x v="259"/>
    <x v="0"/>
    <n v="2012"/>
    <n v="0"/>
    <s v=" "/>
    <x v="391"/>
    <m/>
    <m/>
    <m/>
  </r>
  <r>
    <n v="255"/>
    <d v="2015-08-29T00:00:00"/>
    <s v="Domaine"/>
    <s v="Trichon"/>
    <x v="152"/>
    <x v="0"/>
    <n v="2012"/>
    <s v="Savoie_Bugey"/>
    <s v="Bugey"/>
    <x v="392"/>
    <m/>
    <m/>
    <m/>
  </r>
  <r>
    <n v="142"/>
    <d v="2012-10-18T00:00:00"/>
    <s v="Domaine"/>
    <s v="Paul Garaudet"/>
    <x v="260"/>
    <x v="2"/>
    <n v="2007"/>
    <s v="Bourgogne"/>
    <s v="Monthélie"/>
    <x v="392"/>
    <m/>
    <m/>
    <m/>
  </r>
  <r>
    <n v="251"/>
    <d v="2015-06-06T00:00:00"/>
    <s v="Domaine"/>
    <s v="Louis Latour"/>
    <x v="0"/>
    <x v="0"/>
    <n v="2013"/>
    <s v="Rhône"/>
    <s v="Vin de Pays de l'Ardèche"/>
    <x v="393"/>
    <m/>
    <m/>
    <m/>
  </r>
  <r>
    <n v="258"/>
    <d v="2015-09-21T00:00:00"/>
    <s v="Vins de la cotière"/>
    <s v="Brumont"/>
    <x v="261"/>
    <x v="2"/>
    <n v="2012"/>
    <n v="0"/>
    <s v=" "/>
    <x v="393"/>
    <m/>
    <m/>
    <m/>
  </r>
  <r>
    <n v="259"/>
    <d v="2015-09-21T00:00:00"/>
    <s v="Vins de la cotière"/>
    <s v="Jaboulet"/>
    <x v="254"/>
    <x v="2"/>
    <n v="2014"/>
    <n v="0"/>
    <s v=" "/>
    <x v="393"/>
    <m/>
    <m/>
    <m/>
  </r>
  <r>
    <n v="257"/>
    <d v="2015-09-21T00:00:00"/>
    <s v="Vins de la cotière"/>
    <s v="Cave Saint Maurice"/>
    <x v="262"/>
    <x v="0"/>
    <n v="2014"/>
    <n v="0"/>
    <s v=" "/>
    <x v="394"/>
    <m/>
    <m/>
    <m/>
  </r>
  <r>
    <n v="196"/>
    <d v="2014-02-20T00:00:00"/>
    <s v="Domaine"/>
    <s v="Château de Cercy"/>
    <x v="174"/>
    <x v="0"/>
    <n v="2012"/>
    <s v="Bourgogne"/>
    <s v="Bourgogne"/>
    <x v="395"/>
    <m/>
    <m/>
    <m/>
  </r>
  <r>
    <n v="185"/>
    <d v="2013-08-23T00:00:00"/>
    <s v="Domaine"/>
    <s v="Domaines D'OTT"/>
    <x v="263"/>
    <x v="0"/>
    <n v="2012"/>
    <n v="0"/>
    <s v=" "/>
    <x v="396"/>
    <m/>
    <m/>
    <m/>
  </r>
  <r>
    <n v="235"/>
    <d v="2015-03-14T00:00:00"/>
    <s v="Vinomedia"/>
    <s v="Joannet"/>
    <x v="264"/>
    <x v="2"/>
    <n v="2012"/>
    <s v="Bourgogne"/>
    <s v="Vosne-Romanée"/>
    <x v="396"/>
    <m/>
    <m/>
    <m/>
  </r>
  <r>
    <n v="251"/>
    <d v="2015-06-06T00:00:00"/>
    <s v="Domaine"/>
    <s v="Louis Latour"/>
    <x v="0"/>
    <x v="0"/>
    <n v="2013"/>
    <s v="Rhône"/>
    <s v="Vin de Pays de l'Ardèche"/>
    <x v="397"/>
    <m/>
    <m/>
    <m/>
  </r>
  <r>
    <n v="155"/>
    <d v="2012-12-25T00:00:00"/>
    <s v="JF Duperray"/>
    <s v="Caronne Sainte Gemme"/>
    <x v="235"/>
    <x v="2"/>
    <n v="2010"/>
    <s v="Bordeaux"/>
    <s v="Haut-Médoc"/>
    <x v="398"/>
    <m/>
    <m/>
    <m/>
  </r>
  <r>
    <n v="193"/>
    <d v="2013-12-29T00:00:00"/>
    <s v="Adrien"/>
    <s v="Château Blaignan"/>
    <x v="135"/>
    <x v="2"/>
    <n v="2009"/>
    <s v="Bordeaux"/>
    <s v="Médoc"/>
    <x v="399"/>
    <m/>
    <m/>
    <m/>
  </r>
  <r>
    <n v="236"/>
    <d v="2015-03-14T00:00:00"/>
    <s v="Vinomedia"/>
    <s v="Fleischer"/>
    <x v="218"/>
    <x v="0"/>
    <n v="2014"/>
    <n v="0"/>
    <s v=" "/>
    <x v="400"/>
    <m/>
    <m/>
    <m/>
  </r>
  <r>
    <n v="209"/>
    <d v="2014-06-13T00:00:00"/>
    <s v="Chapoutier"/>
    <s v="Des Granges de Mirabel"/>
    <x v="241"/>
    <x v="0"/>
    <n v="2013"/>
    <s v="Rhône"/>
    <s v=" "/>
    <x v="401"/>
    <m/>
    <m/>
    <m/>
  </r>
  <r>
    <m/>
    <d v="2007-12-25T00:00:00"/>
    <s v="Cadeau"/>
    <s v="Tour du goua"/>
    <x v="235"/>
    <x v="2"/>
    <n v="2005"/>
    <e v="#N/A"/>
    <e v="#N/A"/>
    <x v="401"/>
    <m/>
    <m/>
    <m/>
  </r>
  <r>
    <n v="397"/>
    <d v="2014-06-13T00:00:00"/>
    <s v="Domaine"/>
    <s v="Domaine des Remizières"/>
    <x v="170"/>
    <x v="0"/>
    <n v="2012"/>
    <s v="Rhône"/>
    <s v="Crozes-Hermitage"/>
    <x v="402"/>
    <m/>
    <m/>
    <m/>
  </r>
  <r>
    <n v="214"/>
    <d v="2014-08-31T00:00:00"/>
    <s v="Rouhier"/>
    <s v="Louis Latour"/>
    <x v="0"/>
    <x v="0"/>
    <n v="2012"/>
    <s v="Rhône"/>
    <s v="Vin de Pays de l'Ardèche"/>
    <x v="403"/>
    <m/>
    <m/>
    <m/>
  </r>
  <r>
    <n v="88"/>
    <d v="2011-03-20T00:00:00"/>
    <s v="Vinomedia"/>
    <s v="Ostertag-Hurlimann"/>
    <x v="257"/>
    <x v="0"/>
    <n v="2009"/>
    <s v="Alsace"/>
    <s v="Pinot Gris"/>
    <x v="404"/>
    <m/>
    <m/>
    <m/>
  </r>
  <r>
    <n v="129"/>
    <d v="2012-08-10T00:00:00"/>
    <s v="Domaine"/>
    <s v="Saint Martin des Champs"/>
    <x v="227"/>
    <x v="2"/>
    <n v="2008"/>
    <n v="0"/>
    <s v=" "/>
    <x v="405"/>
    <m/>
    <m/>
    <m/>
  </r>
  <r>
    <n v="226"/>
    <d v="2014-10-11T00:00:00"/>
    <s v="Vinomedia"/>
    <s v="Domaine des Bories"/>
    <x v="222"/>
    <x v="2"/>
    <n v="2010"/>
    <n v="0"/>
    <s v=" "/>
    <x v="405"/>
    <m/>
    <m/>
    <m/>
  </r>
  <r>
    <n v="196"/>
    <d v="2014-02-20T00:00:00"/>
    <s v="Domaine"/>
    <s v="Château de Cercy"/>
    <x v="174"/>
    <x v="0"/>
    <n v="2012"/>
    <s v="Bourgogne"/>
    <s v="Bourgogne"/>
    <x v="406"/>
    <m/>
    <m/>
    <m/>
  </r>
  <r>
    <n v="128"/>
    <d v="2012-08-06T00:00:00"/>
    <s v="Domaine"/>
    <s v="Château Coujan"/>
    <x v="111"/>
    <x v="3"/>
    <n v="2003"/>
    <s v="Languedoc_Roussillon"/>
    <s v="Saint-Chinian"/>
    <x v="406"/>
    <m/>
    <m/>
    <m/>
  </r>
  <r>
    <n v="228"/>
    <d v="2014-10-11T00:00:00"/>
    <s v="Vinomedia"/>
    <s v="Domaine La ligière"/>
    <x v="216"/>
    <x v="0"/>
    <n v="2012"/>
    <n v="0"/>
    <s v=" "/>
    <x v="407"/>
    <m/>
    <m/>
    <m/>
  </r>
  <r>
    <n v="106"/>
    <d v="2012-03-10T00:00:00"/>
    <s v="Vinomedia"/>
    <s v="Vayssette"/>
    <x v="212"/>
    <x v="2"/>
    <n v="2009"/>
    <n v="0"/>
    <s v=" "/>
    <x v="408"/>
    <m/>
    <m/>
    <m/>
  </r>
  <r>
    <n v="152"/>
    <d v="2012-10-24T00:00:00"/>
    <s v="Tony Garnier"/>
    <s v="Haut-Montlong"/>
    <x v="201"/>
    <x v="2"/>
    <n v="2010"/>
    <s v="Sud_Ouest"/>
    <s v="Côtes de Bergerac"/>
    <x v="408"/>
    <m/>
    <m/>
    <m/>
  </r>
  <r>
    <n v="211"/>
    <d v="2014-06-13T00:00:00"/>
    <s v="Chapoutier"/>
    <s v="Chapoutier"/>
    <x v="246"/>
    <x v="0"/>
    <n v="2013"/>
    <n v="0"/>
    <s v=" "/>
    <x v="408"/>
    <m/>
    <m/>
    <m/>
  </r>
  <r>
    <n v="214"/>
    <d v="2014-08-31T00:00:00"/>
    <s v="Rouhier"/>
    <s v="Louis Latour"/>
    <x v="0"/>
    <x v="0"/>
    <n v="2012"/>
    <s v="Rhône"/>
    <s v="Vin de Pays de l'Ardèche"/>
    <x v="408"/>
    <m/>
    <m/>
    <m/>
  </r>
  <r>
    <n v="217"/>
    <d v="2014-10-11T00:00:00"/>
    <s v="Vinomedia"/>
    <s v="Ostertag-Hurlimann"/>
    <x v="94"/>
    <x v="0"/>
    <n v="2013"/>
    <s v="Alsace"/>
    <s v="Gewurztraminer"/>
    <x v="408"/>
    <m/>
    <m/>
    <m/>
  </r>
  <r>
    <n v="398"/>
    <d v="2014-06-13T00:00:00"/>
    <s v="Domaine"/>
    <s v="Domaine des Remizières"/>
    <x v="181"/>
    <x v="0"/>
    <m/>
    <s v="Rhône"/>
    <s v="Vin de Pays de la Drôme"/>
    <x v="408"/>
    <m/>
    <m/>
    <m/>
  </r>
  <r>
    <n v="182"/>
    <d v="2013-08-10T00:00:00"/>
    <s v="Domaine"/>
    <s v="Château de Cercy"/>
    <x v="206"/>
    <x v="2"/>
    <n v="2011"/>
    <s v="Beaujolais"/>
    <s v="Beaujolais"/>
    <x v="409"/>
    <m/>
    <m/>
    <m/>
  </r>
  <r>
    <n v="241"/>
    <d v="2015-04-20T00:00:00"/>
    <s v="Jerome Milleron"/>
    <s v="Maitres vigneron St-Tropez"/>
    <x v="199"/>
    <x v="5"/>
    <n v="2014"/>
    <s v="Provence_Corse"/>
    <n v="0"/>
    <x v="409"/>
    <m/>
    <m/>
    <m/>
  </r>
  <r>
    <n v="126"/>
    <d v="2012-08-06T00:00:00"/>
    <s v="Domaine"/>
    <s v="Château Coujan"/>
    <x v="228"/>
    <x v="2"/>
    <n v="2009"/>
    <n v="0"/>
    <s v=" "/>
    <x v="410"/>
    <m/>
    <m/>
    <m/>
  </r>
  <r>
    <n v="75"/>
    <d v="2010-08-25T00:00:00"/>
    <s v="Vinobest"/>
    <s v="Domane Volterra"/>
    <x v="265"/>
    <x v="2"/>
    <n v="2005"/>
    <n v="0"/>
    <s v=" "/>
    <x v="411"/>
    <m/>
    <m/>
    <m/>
  </r>
  <r>
    <n v="234"/>
    <d v="2014-10-31T00:00:00"/>
    <s v="Domaine"/>
    <s v="Trichon"/>
    <x v="174"/>
    <x v="0"/>
    <n v="2012"/>
    <s v="Savoie_Bugey"/>
    <s v="Bugey"/>
    <x v="412"/>
    <m/>
    <m/>
    <m/>
  </r>
  <r>
    <n v="60"/>
    <d v="2010-05-27T00:00:00"/>
    <s v="Primard"/>
    <s v="Domaine de Gourgazaud"/>
    <x v="266"/>
    <x v="2"/>
    <n v="2007"/>
    <n v="0"/>
    <s v=" "/>
    <x v="412"/>
    <m/>
    <m/>
    <m/>
  </r>
  <r>
    <n v="212"/>
    <d v="2014-06-13T00:00:00"/>
    <s v="Chapoutier"/>
    <s v="Bila-Haut"/>
    <x v="187"/>
    <x v="2"/>
    <n v="2012"/>
    <n v="0"/>
    <s v=" "/>
    <x v="413"/>
    <m/>
    <m/>
    <m/>
  </r>
  <r>
    <n v="173"/>
    <d v="2013-06-01T00:00:00"/>
    <s v="En gros."/>
    <s v="Grume H &amp; Fils"/>
    <x v="234"/>
    <x v="2"/>
    <m/>
    <n v="0"/>
    <s v=" "/>
    <x v="414"/>
    <m/>
    <m/>
    <m/>
  </r>
  <r>
    <n v="229"/>
    <d v="2014-10-18T00:00:00"/>
    <s v="Domaine"/>
    <s v="Moulin de la rogue"/>
    <x v="195"/>
    <x v="2"/>
    <n v="2011"/>
    <s v="Provence_Corse"/>
    <s v="Bandol"/>
    <x v="414"/>
    <m/>
    <m/>
    <m/>
  </r>
  <r>
    <n v="230"/>
    <d v="2014-10-18T00:00:00"/>
    <s v="Coopérative"/>
    <s v="La cadierenne"/>
    <x v="243"/>
    <x v="0"/>
    <n v="2012"/>
    <n v="0"/>
    <s v=" "/>
    <x v="414"/>
    <m/>
    <m/>
    <m/>
  </r>
  <r>
    <n v="223"/>
    <d v="2014-10-11T00:00:00"/>
    <s v="Vinomedia"/>
    <s v="Semper"/>
    <x v="40"/>
    <x v="3"/>
    <n v="2012"/>
    <s v="Languedoc_Roussillon"/>
    <s v="Maury"/>
    <x v="415"/>
    <m/>
    <m/>
    <m/>
  </r>
  <r>
    <n v="223"/>
    <d v="2014-10-11T00:00:00"/>
    <s v="Vinomedia"/>
    <s v="Semper"/>
    <x v="40"/>
    <x v="3"/>
    <n v="2012"/>
    <s v="Languedoc_Roussillon"/>
    <s v="Maury"/>
    <x v="415"/>
    <m/>
    <m/>
    <m/>
  </r>
  <r>
    <n v="242"/>
    <d v="2015-04-20T00:00:00"/>
    <s v="Jerome Milleron"/>
    <s v="Le vignoble du Mas"/>
    <x v="200"/>
    <x v="5"/>
    <n v="2014"/>
    <s v="Provence_Corse"/>
    <n v="0"/>
    <x v="415"/>
    <m/>
    <m/>
    <m/>
  </r>
  <r>
    <n v="398"/>
    <d v="2014-06-13T00:00:00"/>
    <s v="Domaine"/>
    <s v="Domaine des Remizières"/>
    <x v="181"/>
    <x v="0"/>
    <m/>
    <s v="Rhône"/>
    <s v="Vin de Pays de la Drôme"/>
    <x v="415"/>
    <m/>
    <m/>
    <m/>
  </r>
  <r>
    <n v="398"/>
    <d v="2014-06-13T00:00:00"/>
    <s v="Domaine"/>
    <s v="Domaine des Remizières"/>
    <x v="181"/>
    <x v="0"/>
    <m/>
    <s v="Rhône"/>
    <s v="Vin de Pays de la Drôme"/>
    <x v="416"/>
    <m/>
    <m/>
    <m/>
  </r>
  <r>
    <n v="211"/>
    <d v="2014-06-13T00:00:00"/>
    <s v="Chapoutier"/>
    <s v="Chapoutier"/>
    <x v="246"/>
    <x v="0"/>
    <n v="2013"/>
    <n v="0"/>
    <s v=" "/>
    <x v="417"/>
    <m/>
    <m/>
    <m/>
  </r>
  <r>
    <n v="398"/>
    <d v="2014-06-13T00:00:00"/>
    <s v="Domaine"/>
    <s v="Domaine des Remizières"/>
    <x v="181"/>
    <x v="0"/>
    <m/>
    <s v="Rhône"/>
    <s v="Vin de Pays de la Drôme"/>
    <x v="417"/>
    <m/>
    <m/>
    <m/>
  </r>
  <r>
    <n v="211"/>
    <d v="2014-06-13T00:00:00"/>
    <s v="Chapoutier"/>
    <s v="Chapoutier"/>
    <x v="246"/>
    <x v="0"/>
    <n v="2013"/>
    <n v="0"/>
    <s v=" "/>
    <x v="418"/>
    <m/>
    <m/>
    <m/>
  </r>
  <r>
    <n v="191"/>
    <d v="2013-10-25T00:00:00"/>
    <s v="Rouhier"/>
    <s v="Louis Latour"/>
    <x v="0"/>
    <x v="0"/>
    <n v="2011"/>
    <s v="Rhône"/>
    <s v="Vin de Pays de l'Ardèche"/>
    <x v="419"/>
    <m/>
    <m/>
    <m/>
  </r>
  <r>
    <m/>
    <d v="2014-12-25T00:00:00"/>
    <s v="JF Duperray"/>
    <s v="Château Gaudrelle"/>
    <x v="219"/>
    <x v="0"/>
    <n v="2012"/>
    <e v="#N/A"/>
    <e v="#N/A"/>
    <x v="419"/>
    <m/>
    <m/>
    <m/>
  </r>
  <r>
    <n v="196"/>
    <d v="2014-02-20T00:00:00"/>
    <s v="Domaine"/>
    <s v="Château de Cercy"/>
    <x v="174"/>
    <x v="0"/>
    <n v="2012"/>
    <s v="Bourgogne"/>
    <s v="Bourgogne"/>
    <x v="420"/>
    <m/>
    <m/>
    <m/>
  </r>
  <r>
    <n v="214"/>
    <d v="2014-08-31T00:00:00"/>
    <s v="Rouhier"/>
    <s v="Louis Latour"/>
    <x v="0"/>
    <x v="0"/>
    <n v="2012"/>
    <s v="Rhône"/>
    <s v="Vin de Pays de l'Ardèche"/>
    <x v="421"/>
    <m/>
    <m/>
    <m/>
  </r>
  <r>
    <n v="188"/>
    <d v="2013-08-26T00:00:00"/>
    <s v="Domaine"/>
    <s v="Domaine des Remizières"/>
    <x v="170"/>
    <x v="2"/>
    <n v="2011"/>
    <s v="Rhône"/>
    <s v="Crozes-Hermitage"/>
    <x v="422"/>
    <m/>
    <m/>
    <m/>
  </r>
  <r>
    <n v="210"/>
    <d v="2014-06-13T00:00:00"/>
    <s v="Chapoutier"/>
    <s v="Terlato &amp; Chapoutier"/>
    <x v="240"/>
    <x v="2"/>
    <n v="2008"/>
    <n v="0"/>
    <s v=" "/>
    <x v="422"/>
    <m/>
    <m/>
    <m/>
  </r>
  <r>
    <n v="147"/>
    <d v="2012-10-24T00:00:00"/>
    <s v="Tony Garnier"/>
    <s v="Etange de Colombes"/>
    <x v="179"/>
    <x v="2"/>
    <n v="2008"/>
    <n v="0"/>
    <s v=" "/>
    <x v="423"/>
    <m/>
    <m/>
    <m/>
  </r>
  <r>
    <n v="197"/>
    <d v="2014-02-20T00:00:00"/>
    <s v="Domaine"/>
    <s v="Château de Cercy"/>
    <x v="184"/>
    <x v="0"/>
    <n v="2010"/>
    <s v="Bourgogne"/>
    <s v="Bourgogne"/>
    <x v="424"/>
    <m/>
    <m/>
    <m/>
  </r>
  <r>
    <m/>
    <d v="2015-05-08T00:00:00"/>
    <s v="Beaujolais"/>
    <s v="Saint jean des vignes"/>
    <x v="209"/>
    <x v="0"/>
    <n v="2012"/>
    <e v="#N/A"/>
    <e v="#N/A"/>
    <x v="425"/>
    <m/>
    <m/>
    <m/>
  </r>
  <r>
    <n v="188"/>
    <d v="2013-08-26T00:00:00"/>
    <s v="Domaine"/>
    <s v="Domaine des Remizières"/>
    <x v="170"/>
    <x v="2"/>
    <n v="2011"/>
    <s v="Rhône"/>
    <s v="Crozes-Hermitage"/>
    <x v="426"/>
    <m/>
    <m/>
    <m/>
  </r>
  <r>
    <n v="216"/>
    <d v="2014-09-06T00:00:00"/>
    <s v="Domaine"/>
    <s v="Des hauts chassis"/>
    <x v="221"/>
    <x v="2"/>
    <n v="2012"/>
    <n v="0"/>
    <s v=" "/>
    <x v="426"/>
    <m/>
    <m/>
    <m/>
  </r>
  <r>
    <n v="241"/>
    <d v="2015-04-20T00:00:00"/>
    <s v="Jerome Milleron"/>
    <s v="Maitres vigneron St-Tropez"/>
    <x v="199"/>
    <x v="5"/>
    <n v="2014"/>
    <s v="Provence_Corse"/>
    <n v="0"/>
    <x v="427"/>
    <m/>
    <m/>
    <m/>
  </r>
  <r>
    <n v="234"/>
    <d v="2014-10-31T00:00:00"/>
    <s v="Domaine"/>
    <s v="Trichon"/>
    <x v="174"/>
    <x v="0"/>
    <n v="2012"/>
    <s v="Savoie_Bugey"/>
    <s v="Bugey"/>
    <x v="428"/>
    <m/>
    <m/>
    <m/>
  </r>
  <r>
    <n v="181"/>
    <d v="2013-08-10T00:00:00"/>
    <s v="Domaine"/>
    <s v="Château de Cercy"/>
    <x v="267"/>
    <x v="2"/>
    <n v="2005"/>
    <s v="Beaujolais"/>
    <s v="Beaujolais"/>
    <x v="429"/>
    <m/>
    <m/>
    <m/>
  </r>
  <r>
    <n v="217"/>
    <d v="2014-10-11T00:00:00"/>
    <s v="Vinomedia"/>
    <s v="Ostertag-Hurlimann"/>
    <x v="94"/>
    <x v="0"/>
    <n v="2013"/>
    <s v="Alsace"/>
    <s v="Gewurztraminer"/>
    <x v="430"/>
    <m/>
    <m/>
    <m/>
  </r>
  <r>
    <n v="232"/>
    <d v="2014-10-20T00:00:00"/>
    <s v="Papy D'Allard"/>
    <s v="Joseph Cattin"/>
    <x v="215"/>
    <x v="0"/>
    <n v="2011"/>
    <s v="Alsace"/>
    <s v="Gewurztraminer"/>
    <x v="431"/>
    <m/>
    <m/>
    <m/>
  </r>
  <r>
    <n v="234"/>
    <d v="2014-10-31T00:00:00"/>
    <s v="Domaine"/>
    <s v="Trichon"/>
    <x v="174"/>
    <x v="0"/>
    <n v="2012"/>
    <s v="Savoie_Bugey"/>
    <s v="Bugey"/>
    <x v="432"/>
    <m/>
    <m/>
    <m/>
  </r>
  <r>
    <n v="187"/>
    <d v="2013-08-26T00:00:00"/>
    <s v="Domaine"/>
    <s v="Domaine des Remizières"/>
    <x v="170"/>
    <x v="0"/>
    <n v="2012"/>
    <s v="Rhône"/>
    <s v="Crozes-Hermitage"/>
    <x v="433"/>
    <m/>
    <m/>
    <m/>
  </r>
  <r>
    <n v="214"/>
    <d v="2014-08-31T00:00:00"/>
    <s v="Rouhier"/>
    <s v="Louis Latour"/>
    <x v="0"/>
    <x v="0"/>
    <n v="2012"/>
    <s v="Rhône"/>
    <s v="Vin de Pays de l'Ardèche"/>
    <x v="434"/>
    <m/>
    <m/>
    <m/>
  </r>
  <r>
    <n v="199"/>
    <d v="2014-03-22T00:00:00"/>
    <s v="Vinomedia"/>
    <s v="Ostertag-Hurlimann"/>
    <x v="94"/>
    <x v="0"/>
    <n v="2012"/>
    <s v="Alsace"/>
    <s v="Gewurztraminer"/>
    <x v="435"/>
    <m/>
    <m/>
    <m/>
  </r>
  <r>
    <n v="398"/>
    <d v="2014-06-13T00:00:00"/>
    <s v="Domaine"/>
    <s v="Domaine des Remizières"/>
    <x v="181"/>
    <x v="0"/>
    <m/>
    <s v="Rhône"/>
    <s v="Vin de Pays de la Drôme"/>
    <x v="436"/>
    <m/>
    <m/>
    <m/>
  </r>
  <r>
    <n v="218"/>
    <d v="2014-10-11T00:00:00"/>
    <s v="Vinomedia"/>
    <s v="Domaine Morel"/>
    <x v="5"/>
    <x v="0"/>
    <n v="2010"/>
    <s v="Jura"/>
    <s v="Arbois"/>
    <x v="437"/>
    <m/>
    <m/>
    <m/>
  </r>
  <r>
    <m/>
    <d v="2011-12-25T00:00:00"/>
    <s v="Cadeau"/>
    <s v="Maurice Schoech"/>
    <x v="224"/>
    <x v="0"/>
    <n v="2010"/>
    <e v="#N/A"/>
    <e v="#N/A"/>
    <x v="437"/>
    <m/>
    <m/>
    <m/>
  </r>
  <r>
    <n v="109"/>
    <d v="2012-03-10T00:00:00"/>
    <s v="Vinomedia"/>
    <s v="Earl Lissner"/>
    <x v="268"/>
    <x v="0"/>
    <n v="2011"/>
    <s v="Alsace"/>
    <s v="Riesling"/>
    <x v="438"/>
    <m/>
    <m/>
    <m/>
  </r>
</pivotCacheRecords>
</file>

<file path=xl/pivotCache/pivotCacheRecords3.xml><?xml version="1.0" encoding="utf-8"?>
<pivotCacheRecords xmlns="http://schemas.openxmlformats.org/spreadsheetml/2006/main" xmlns:r="http://schemas.openxmlformats.org/officeDocument/2006/relationships" count="509">
  <r>
    <n v="21"/>
    <x v="0"/>
    <s v="Auchan"/>
    <s v="Alexis Lichine"/>
    <s v="1° Cuvée exceptionnelle"/>
    <x v="0"/>
    <n v="2005"/>
    <x v="0"/>
    <s v=" "/>
    <s v=" "/>
    <s v=" "/>
    <n v="5"/>
    <n v="5"/>
    <n v="6"/>
    <n v="0"/>
    <m/>
    <n v="30"/>
    <n v="0"/>
    <n v="0"/>
    <n v="0"/>
    <s v=" "/>
    <m/>
    <m/>
  </r>
  <r>
    <n v="22"/>
    <x v="1"/>
    <s v="Primard"/>
    <s v="Plaugier"/>
    <s v="Un air de famille"/>
    <x v="1"/>
    <n v="2008"/>
    <x v="0"/>
    <s v=" "/>
    <s v=" "/>
    <s v=" "/>
    <n v="5"/>
    <n v="5"/>
    <n v="1"/>
    <n v="0"/>
    <m/>
    <n v="5"/>
    <n v="0"/>
    <n v="0"/>
    <n v="0"/>
    <s v=" "/>
    <m/>
    <m/>
  </r>
  <r>
    <n v="23"/>
    <x v="1"/>
    <s v="Primard"/>
    <s v="Colombo"/>
    <s v="Viogner la violette"/>
    <x v="2"/>
    <n v="2007"/>
    <x v="0"/>
    <s v=" "/>
    <s v=" "/>
    <s v=" "/>
    <n v="7"/>
    <n v="7"/>
    <n v="6"/>
    <n v="0"/>
    <m/>
    <n v="42"/>
    <n v="0"/>
    <n v="0"/>
    <n v="0"/>
    <s v=" "/>
    <m/>
    <m/>
  </r>
  <r>
    <n v="30"/>
    <x v="2"/>
    <s v="Eurexpo"/>
    <s v="Chateau de Pennautier"/>
    <s v="Borie Blanche"/>
    <x v="0"/>
    <n v="2007"/>
    <x v="0"/>
    <s v=" "/>
    <s v=" "/>
    <s v=" "/>
    <n v="5.15"/>
    <n v="5.15"/>
    <n v="6"/>
    <n v="0"/>
    <m/>
    <n v="30.900000000000002"/>
    <n v="0"/>
    <n v="0"/>
    <n v="0"/>
    <s v=" "/>
    <m/>
    <s v="Domaine du copain d'Adrien"/>
  </r>
  <r>
    <n v="31"/>
    <x v="2"/>
    <s v="Eurexpo"/>
    <s v="Chateau de Pennautier"/>
    <s v="Cabardès"/>
    <x v="1"/>
    <n v="2007"/>
    <x v="0"/>
    <s v=" "/>
    <s v=" "/>
    <s v=" "/>
    <n v="0"/>
    <n v="0"/>
    <n v="1"/>
    <n v="0"/>
    <m/>
    <n v="0"/>
    <n v="0"/>
    <n v="0"/>
    <n v="0"/>
    <s v=" "/>
    <m/>
    <s v="Domaine du copain d'Adrien"/>
  </r>
  <r>
    <n v="32"/>
    <x v="2"/>
    <s v="Eurexpo"/>
    <s v="Chateau de Pennautier"/>
    <s v="Moulin de Ciffire"/>
    <x v="0"/>
    <n v="2007"/>
    <x v="0"/>
    <s v=" "/>
    <s v=" "/>
    <s v=" "/>
    <n v="8"/>
    <n v="8"/>
    <n v="3"/>
    <n v="0"/>
    <m/>
    <n v="24"/>
    <n v="0"/>
    <n v="0"/>
    <n v="0"/>
    <s v=" "/>
    <m/>
    <s v="Domaine du copain d'Adrien"/>
  </r>
  <r>
    <n v="47"/>
    <x v="3"/>
    <s v="Foire de Lyon"/>
    <s v="Haut Poulvère"/>
    <s v="Montbazillac - Tirecul"/>
    <x v="3"/>
    <n v="2006"/>
    <x v="0"/>
    <s v=" "/>
    <s v=" "/>
    <s v=" "/>
    <n v="13.5"/>
    <n v="13.5"/>
    <n v="2"/>
    <n v="0"/>
    <m/>
    <n v="27"/>
    <n v="0"/>
    <n v="0"/>
    <n v="0"/>
    <s v=" "/>
    <m/>
    <m/>
  </r>
  <r>
    <n v="48"/>
    <x v="3"/>
    <s v="Foire de Lyon"/>
    <s v="Château le Renaudie"/>
    <s v="Pecharmant, Cuvé des douze"/>
    <x v="0"/>
    <n v="2005"/>
    <x v="0"/>
    <s v=" "/>
    <s v=" "/>
    <s v=" "/>
    <n v="8.5"/>
    <n v="8.5"/>
    <n v="4"/>
    <n v="0"/>
    <m/>
    <n v="34"/>
    <n v="0"/>
    <n v="0"/>
    <n v="0"/>
    <s v=" "/>
    <m/>
    <m/>
  </r>
  <r>
    <n v="51"/>
    <x v="4"/>
    <s v="Resto B"/>
    <s v="Domaine de Mouscaillo"/>
    <s v="Limoux"/>
    <x v="2"/>
    <n v="2006"/>
    <x v="0"/>
    <s v=" "/>
    <s v=" "/>
    <s v=" "/>
    <n v="15"/>
    <n v="15"/>
    <n v="1"/>
    <n v="0"/>
    <m/>
    <n v="15"/>
    <n v="0"/>
    <n v="0"/>
    <n v="0"/>
    <s v=" "/>
    <m/>
    <m/>
  </r>
  <r>
    <n v="52"/>
    <x v="4"/>
    <s v="Resto B"/>
    <s v="Francoise Chidaine"/>
    <s v="Touraine - Sauvignon"/>
    <x v="2"/>
    <n v="2009"/>
    <x v="0"/>
    <s v=" "/>
    <s v=" "/>
    <s v=" "/>
    <n v="8"/>
    <n v="8"/>
    <n v="2"/>
    <n v="0"/>
    <m/>
    <n v="16"/>
    <n v="0"/>
    <n v="0"/>
    <n v="0"/>
    <s v=" "/>
    <m/>
    <m/>
  </r>
  <r>
    <n v="53"/>
    <x v="5"/>
    <s v="Propriétaire"/>
    <s v="Chapelle Saint Heyriès"/>
    <s v="Ventoux"/>
    <x v="1"/>
    <n v="2008"/>
    <x v="0"/>
    <s v=" "/>
    <s v=" "/>
    <s v=" "/>
    <n v="4.4000000000000004"/>
    <n v="4.4000000000000004"/>
    <n v="6"/>
    <n v="0"/>
    <m/>
    <n v="26.400000000000002"/>
    <n v="0"/>
    <n v="0"/>
    <n v="0"/>
    <s v=" "/>
    <m/>
    <m/>
  </r>
  <r>
    <n v="54"/>
    <x v="5"/>
    <s v="Propriétaire"/>
    <s v="Chapelle Saint Heyriès"/>
    <s v="Ventoux"/>
    <x v="0"/>
    <n v="2007"/>
    <x v="0"/>
    <s v=" "/>
    <s v=" "/>
    <s v=" "/>
    <n v="4.4000000000000004"/>
    <n v="4.4000000000000004"/>
    <n v="6"/>
    <n v="0"/>
    <m/>
    <n v="26.400000000000002"/>
    <n v="0"/>
    <n v="0"/>
    <n v="0"/>
    <s v=" "/>
    <m/>
    <m/>
  </r>
  <r>
    <n v="55"/>
    <x v="5"/>
    <s v="Propriétaire"/>
    <s v="Chapelle Saint Heyriès"/>
    <s v="Ventoux, vieilli en futs de chene"/>
    <x v="0"/>
    <n v="2007"/>
    <x v="0"/>
    <s v=" "/>
    <s v=" "/>
    <s v=" "/>
    <n v="7.2"/>
    <n v="7.2"/>
    <n v="6"/>
    <n v="0"/>
    <m/>
    <n v="43.2"/>
    <n v="0"/>
    <n v="0"/>
    <n v="0"/>
    <s v=" "/>
    <m/>
    <m/>
  </r>
  <r>
    <n v="56"/>
    <x v="6"/>
    <s v="Primard"/>
    <s v="Patrick Charlin"/>
    <s v="Altesse Montagnieu"/>
    <x v="2"/>
    <n v="2007"/>
    <x v="0"/>
    <s v=" "/>
    <s v=" "/>
    <s v=" "/>
    <n v="8"/>
    <n v="8"/>
    <n v="6"/>
    <n v="0"/>
    <m/>
    <n v="48"/>
    <n v="0"/>
    <n v="0"/>
    <n v="0"/>
    <s v=" "/>
    <m/>
    <m/>
  </r>
  <r>
    <n v="57"/>
    <x v="6"/>
    <s v="Primard"/>
    <s v="Baulac"/>
    <s v="Bordeaux"/>
    <x v="2"/>
    <n v="2008"/>
    <x v="0"/>
    <s v=" "/>
    <s v=" "/>
    <s v=" "/>
    <n v="3.5"/>
    <n v="3.5"/>
    <n v="12"/>
    <n v="0"/>
    <m/>
    <n v="42"/>
    <n v="0"/>
    <n v="0"/>
    <n v="0"/>
    <s v=" "/>
    <m/>
    <m/>
  </r>
  <r>
    <n v="58"/>
    <x v="6"/>
    <s v="Primard"/>
    <s v="Domaine de Gourgazaud"/>
    <s v="Cabernet sauvignon"/>
    <x v="0"/>
    <n v="2005"/>
    <x v="0"/>
    <s v=" "/>
    <s v=" "/>
    <s v=" "/>
    <n v="3.84"/>
    <n v="3.84"/>
    <n v="6"/>
    <n v="0"/>
    <m/>
    <n v="23.04"/>
    <n v="0"/>
    <n v="0"/>
    <n v="0"/>
    <s v=" "/>
    <m/>
    <m/>
  </r>
  <r>
    <n v="59"/>
    <x v="6"/>
    <s v="Primard"/>
    <s v="Domaine de Grangeneuve"/>
    <s v="Magnum - cuvée vieilles vignes"/>
    <x v="0"/>
    <n v="2007"/>
    <x v="0"/>
    <s v=" "/>
    <s v=" "/>
    <s v=" "/>
    <n v="11"/>
    <n v="11"/>
    <n v="6"/>
    <n v="0"/>
    <m/>
    <n v="66"/>
    <n v="0"/>
    <n v="0"/>
    <n v="0"/>
    <s v=" "/>
    <m/>
    <m/>
  </r>
  <r>
    <n v="60"/>
    <x v="6"/>
    <s v="Primard"/>
    <s v="Domaine de Gourgazaud"/>
    <s v="Minervois Mathilde"/>
    <x v="0"/>
    <n v="2007"/>
    <x v="0"/>
    <s v=" "/>
    <s v=" "/>
    <s v=" "/>
    <n v="4.7699999999999996"/>
    <n v="4.7699999999999996"/>
    <n v="6"/>
    <n v="0"/>
    <m/>
    <n v="28.619999999999997"/>
    <n v="0"/>
    <n v="0"/>
    <n v="0"/>
    <s v=" "/>
    <m/>
    <m/>
  </r>
  <r>
    <n v="61"/>
    <x v="6"/>
    <s v="Primard"/>
    <s v="Domaine de Gourgazaud"/>
    <s v="Viognier Chardonnay"/>
    <x v="2"/>
    <n v="2008"/>
    <x v="0"/>
    <s v=" "/>
    <s v=" "/>
    <s v=" "/>
    <n v="4.5999999999999996"/>
    <n v="4.5999999999999996"/>
    <n v="6"/>
    <n v="0"/>
    <m/>
    <n v="27.599999999999998"/>
    <n v="0"/>
    <n v="0"/>
    <n v="0"/>
    <s v=" "/>
    <m/>
    <m/>
  </r>
  <r>
    <n v="67"/>
    <x v="7"/>
    <s v="Mariage Seb"/>
    <s v=" "/>
    <s v="Fronsac"/>
    <x v="0"/>
    <n v="2005"/>
    <x v="0"/>
    <s v=" "/>
    <s v=" "/>
    <s v=" "/>
    <n v="5"/>
    <n v="5"/>
    <n v="6"/>
    <n v="0"/>
    <m/>
    <n v="30"/>
    <n v="0"/>
    <n v="0"/>
    <n v="0"/>
    <s v=" "/>
    <m/>
    <m/>
  </r>
  <r>
    <n v="70"/>
    <x v="8"/>
    <s v="Pyla sur mer"/>
    <s v="La valade"/>
    <s v="Blanc sec"/>
    <x v="2"/>
    <n v="2009"/>
    <x v="0"/>
    <s v=" "/>
    <s v=" "/>
    <s v=" "/>
    <n v="5"/>
    <n v="5"/>
    <n v="1"/>
    <n v="0"/>
    <m/>
    <n v="5"/>
    <n v="0"/>
    <n v="0"/>
    <n v="0"/>
    <s v=" "/>
    <m/>
    <m/>
  </r>
  <r>
    <n v="71"/>
    <x v="8"/>
    <s v="Pyla sur mer"/>
    <s v="La valade"/>
    <s v="Magnum - Premières cotes de Blaye"/>
    <x v="0"/>
    <n v="2005"/>
    <x v="0"/>
    <s v=" "/>
    <s v=" "/>
    <s v=" "/>
    <n v="14"/>
    <n v="14"/>
    <n v="2"/>
    <n v="0"/>
    <m/>
    <n v="28"/>
    <n v="0"/>
    <n v="0"/>
    <n v="0"/>
    <s v=" "/>
    <m/>
    <m/>
  </r>
  <r>
    <n v="72"/>
    <x v="8"/>
    <s v="Pyla sur mer"/>
    <s v="La valade"/>
    <s v="Premières cotes de Blaye - cuvée spéciale"/>
    <x v="0"/>
    <n v="2006"/>
    <x v="0"/>
    <s v=" "/>
    <s v=" "/>
    <s v=" "/>
    <n v="5.9"/>
    <n v="5.9"/>
    <n v="6"/>
    <n v="0"/>
    <m/>
    <n v="35.400000000000006"/>
    <n v="0"/>
    <n v="0"/>
    <n v="0"/>
    <s v=" "/>
    <m/>
    <m/>
  </r>
  <r>
    <n v="75"/>
    <x v="9"/>
    <s v="Vinobest"/>
    <s v="Domane Volterra"/>
    <s v="Volterra"/>
    <x v="0"/>
    <n v="2005"/>
    <x v="0"/>
    <s v=" "/>
    <s v=" "/>
    <s v=" "/>
    <n v="5"/>
    <n v="5"/>
    <n v="6"/>
    <n v="0"/>
    <m/>
    <n v="30"/>
    <n v="0"/>
    <n v="0"/>
    <n v="0"/>
    <s v=" "/>
    <m/>
    <m/>
  </r>
  <r>
    <n v="84"/>
    <x v="10"/>
    <s v="Comme des chefs"/>
    <s v="XXX"/>
    <s v="Pellehaut ete gascon"/>
    <x v="1"/>
    <n v="0"/>
    <x v="0"/>
    <s v=" "/>
    <s v=" "/>
    <s v=" "/>
    <n v="9.9"/>
    <n v="9.9"/>
    <n v="1"/>
    <n v="0"/>
    <m/>
    <n v="9.9"/>
    <n v="0"/>
    <n v="0"/>
    <n v="0"/>
    <s v=" "/>
    <m/>
    <m/>
  </r>
  <r>
    <n v="85"/>
    <x v="11"/>
    <s v="Vavro"/>
    <s v="Domaine de la preceptorie"/>
    <s v="Cotes du Roussillon - Terres nouvelles"/>
    <x v="2"/>
    <n v="2008"/>
    <x v="0"/>
    <s v=" "/>
    <s v=" "/>
    <s v=" "/>
    <n v="19"/>
    <n v="19"/>
    <n v="1"/>
    <n v="0"/>
    <m/>
    <n v="19"/>
    <n v="0"/>
    <n v="0"/>
    <n v="0"/>
    <s v=" "/>
    <m/>
    <s v="Excellent blanc, proche d'un puligny montrachet."/>
  </r>
  <r>
    <n v="86"/>
    <x v="11"/>
    <s v="Vavro"/>
    <s v="Domaine trio infernal"/>
    <s v="Priorat 1/3"/>
    <x v="0"/>
    <n v="2006"/>
    <x v="0"/>
    <s v=" "/>
    <s v=" "/>
    <s v=" "/>
    <n v="33"/>
    <n v="33"/>
    <n v="1"/>
    <n v="0"/>
    <m/>
    <n v="33"/>
    <n v="0"/>
    <n v="0"/>
    <n v="0"/>
    <s v=" "/>
    <m/>
    <m/>
  </r>
  <r>
    <n v="87"/>
    <x v="12"/>
    <s v="Vinomedia"/>
    <s v="Mesté Bertrand"/>
    <s v="Madiran"/>
    <x v="0"/>
    <n v="2003"/>
    <x v="0"/>
    <s v=" "/>
    <s v=" "/>
    <s v=" "/>
    <n v="9.5"/>
    <n v="9.5"/>
    <n v="3"/>
    <n v="0"/>
    <m/>
    <n v="28.5"/>
    <n v="0"/>
    <n v="0"/>
    <n v="0"/>
    <s v=" "/>
    <m/>
    <m/>
  </r>
  <r>
    <n v="91"/>
    <x v="13"/>
    <s v="Beaujolais"/>
    <s v="Gobillard"/>
    <s v="Grande Reserve"/>
    <x v="0"/>
    <n v="0"/>
    <x v="0"/>
    <s v=" "/>
    <s v=" "/>
    <s v=" "/>
    <n v="15.8"/>
    <n v="15.8"/>
    <n v="3"/>
    <n v="0"/>
    <m/>
    <n v="47.400000000000006"/>
    <n v="0"/>
    <n v="0"/>
    <n v="0"/>
    <s v=" "/>
    <m/>
    <m/>
  </r>
  <r>
    <n v="92"/>
    <x v="13"/>
    <s v="Beaujolais"/>
    <s v="Gobillard"/>
    <s v="Prestige Rosé"/>
    <x v="1"/>
    <n v="2006"/>
    <x v="0"/>
    <s v=" "/>
    <s v=" "/>
    <s v=" "/>
    <n v="19.7"/>
    <n v="19.7"/>
    <n v="3"/>
    <n v="0"/>
    <m/>
    <n v="59.099999999999994"/>
    <n v="0"/>
    <n v="0"/>
    <n v="0"/>
    <s v=" "/>
    <m/>
    <m/>
  </r>
  <r>
    <n v="103"/>
    <x v="14"/>
    <s v="Primard"/>
    <s v=" "/>
    <s v="Grain d'automne"/>
    <x v="1"/>
    <n v="0"/>
    <x v="0"/>
    <s v=" "/>
    <s v=" "/>
    <s v=" "/>
    <n v="3"/>
    <n v="3"/>
    <n v="12"/>
    <n v="0"/>
    <m/>
    <n v="36"/>
    <n v="0"/>
    <n v="0"/>
    <n v="0"/>
    <s v=" "/>
    <m/>
    <m/>
  </r>
  <r>
    <n v="105"/>
    <x v="15"/>
    <s v="Vins de la cotière"/>
    <s v=" "/>
    <s v="Chinon"/>
    <x v="0"/>
    <n v="2009"/>
    <x v="0"/>
    <s v=" "/>
    <s v=" "/>
    <s v=" "/>
    <n v="7.9"/>
    <n v="7.9"/>
    <n v="1"/>
    <n v="0"/>
    <m/>
    <n v="7.9"/>
    <n v="0"/>
    <n v="0"/>
    <n v="0"/>
    <s v=" "/>
    <m/>
    <s v="bu, pas trop mal mais sans plus"/>
  </r>
  <r>
    <n v="106"/>
    <x v="15"/>
    <s v="Vinomedia"/>
    <s v="Vayssette"/>
    <s v="Gaillac Cuvée Léa"/>
    <x v="0"/>
    <n v="2009"/>
    <x v="0"/>
    <s v=" "/>
    <s v=" "/>
    <s v=" "/>
    <n v="9.6"/>
    <n v="9.6"/>
    <n v="6"/>
    <n v="0"/>
    <m/>
    <n v="57.599999999999994"/>
    <n v="0"/>
    <n v="0"/>
    <n v="0"/>
    <s v=" "/>
    <m/>
    <m/>
  </r>
  <r>
    <n v="107"/>
    <x v="15"/>
    <s v="Vins de la cotière"/>
    <s v=" "/>
    <s v="Manicle Rouge"/>
    <x v="0"/>
    <n v="2009"/>
    <x v="0"/>
    <s v=" "/>
    <s v=" "/>
    <s v=" "/>
    <n v="13.95"/>
    <n v="13.95"/>
    <n v="1"/>
    <n v="0"/>
    <m/>
    <n v="13.95"/>
    <n v="0"/>
    <n v="0"/>
    <n v="0"/>
    <s v=" "/>
    <m/>
    <s v="bu, trop cher"/>
  </r>
  <r>
    <n v="110"/>
    <x v="16"/>
    <s v="Vins de la cotière"/>
    <s v=" "/>
    <s v="Afrique du sud Pinot"/>
    <x v="0"/>
    <n v="0"/>
    <x v="0"/>
    <s v=" "/>
    <s v=" "/>
    <s v=" "/>
    <n v="6.9"/>
    <n v="6.9"/>
    <n v="1"/>
    <n v="0"/>
    <m/>
    <n v="6.9"/>
    <n v="0"/>
    <n v="0"/>
    <n v="0"/>
    <s v=" "/>
    <m/>
    <s v="Pas trop mal au final !"/>
  </r>
  <r>
    <n v="111"/>
    <x v="16"/>
    <s v="Vins de la cotière"/>
    <s v=" "/>
    <s v="Coteau du tricastin"/>
    <x v="0"/>
    <n v="0"/>
    <x v="0"/>
    <s v=" "/>
    <s v=" "/>
    <s v=" "/>
    <n v="5.4"/>
    <n v="5.4"/>
    <n v="1"/>
    <n v="0"/>
    <m/>
    <n v="5.4"/>
    <n v="0"/>
    <n v="0"/>
    <n v="0"/>
    <s v=" "/>
    <m/>
    <m/>
  </r>
  <r>
    <n v="113"/>
    <x v="17"/>
    <s v="Beaujolais"/>
    <s v="Gobillard"/>
    <s v="Cuvée traditionelle"/>
    <x v="4"/>
    <n v="0"/>
    <x v="0"/>
    <s v=" "/>
    <s v=" "/>
    <s v=" "/>
    <n v="14.2"/>
    <n v="14.2"/>
    <n v="6"/>
    <n v="0"/>
    <m/>
    <n v="85.199999999999989"/>
    <n v="0"/>
    <n v="0"/>
    <n v="0"/>
    <s v=" "/>
    <m/>
    <m/>
  </r>
  <r>
    <n v="123"/>
    <x v="18"/>
    <s v="Domaine"/>
    <s v="Santa Estela"/>
    <s v="Chardonnay La condamine"/>
    <x v="2"/>
    <n v="2010"/>
    <x v="0"/>
    <s v=" "/>
    <s v=" "/>
    <s v=" "/>
    <n v="6.2"/>
    <n v="6.2"/>
    <n v="6"/>
    <n v="0"/>
    <m/>
    <n v="37.200000000000003"/>
    <n v="0"/>
    <n v="0"/>
    <n v="0"/>
    <s v=" "/>
    <m/>
    <m/>
  </r>
  <r>
    <n v="124"/>
    <x v="18"/>
    <s v="Domaine"/>
    <s v="Santa Estela"/>
    <s v="Cuvée prestige Cyjori"/>
    <x v="0"/>
    <n v="2011"/>
    <x v="0"/>
    <s v=" "/>
    <s v=" "/>
    <s v=" "/>
    <n v="8.1999999999999993"/>
    <n v="8.1999999999999993"/>
    <n v="3"/>
    <n v="0"/>
    <m/>
    <n v="24.599999999999998"/>
    <n v="0"/>
    <n v="0"/>
    <n v="0"/>
    <s v=" "/>
    <m/>
    <m/>
  </r>
  <r>
    <n v="125"/>
    <x v="19"/>
    <s v="Domaine"/>
    <s v="Château Coujan"/>
    <s v="Saint Chinain - Cuvée Bois Joli"/>
    <x v="0"/>
    <n v="2009"/>
    <x v="0"/>
    <s v=" "/>
    <s v=" "/>
    <s v=" "/>
    <n v="12.3"/>
    <n v="12.3"/>
    <n v="6"/>
    <n v="0"/>
    <m/>
    <n v="73.800000000000011"/>
    <n v="0"/>
    <n v="0"/>
    <n v="0"/>
    <s v=" "/>
    <m/>
    <m/>
  </r>
  <r>
    <n v="126"/>
    <x v="19"/>
    <s v="Domaine"/>
    <s v="Château Coujan"/>
    <s v="Saint Chinain - Cuvée Gabrielle de Spinola"/>
    <x v="0"/>
    <n v="2009"/>
    <x v="0"/>
    <s v=" "/>
    <s v=" "/>
    <s v=" "/>
    <n v="6.5"/>
    <n v="6.5"/>
    <n v="6"/>
    <n v="0"/>
    <m/>
    <n v="39"/>
    <n v="0"/>
    <n v="0"/>
    <n v="0"/>
    <s v=" "/>
    <m/>
    <m/>
  </r>
  <r>
    <n v="127"/>
    <x v="19"/>
    <s v="Domaine"/>
    <s v="Château Coujan"/>
    <s v="VDP Cépage Rolle"/>
    <x v="2"/>
    <n v="2011"/>
    <x v="0"/>
    <s v=" "/>
    <s v=" "/>
    <s v=" "/>
    <n v="5.75"/>
    <n v="5.75"/>
    <n v="6"/>
    <n v="0"/>
    <m/>
    <n v="34.5"/>
    <n v="0"/>
    <n v="0"/>
    <n v="0"/>
    <s v=" "/>
    <m/>
    <m/>
  </r>
  <r>
    <n v="129"/>
    <x v="20"/>
    <s v="Domaine"/>
    <s v="Saint Martin des Champs"/>
    <s v="Cuvée Hermitage"/>
    <x v="0"/>
    <n v="2008"/>
    <x v="0"/>
    <s v=" "/>
    <s v=" "/>
    <s v=" "/>
    <n v="7.2"/>
    <n v="7.2"/>
    <n v="6"/>
    <n v="0"/>
    <m/>
    <n v="43.2"/>
    <n v="0"/>
    <n v="0"/>
    <n v="0"/>
    <s v=" "/>
    <m/>
    <m/>
  </r>
  <r>
    <n v="130"/>
    <x v="20"/>
    <s v="Domaine"/>
    <s v="Saint Martin des Champs"/>
    <s v="Cuvée Terrasse de Fontenilles"/>
    <x v="0"/>
    <n v="2005"/>
    <x v="0"/>
    <s v=" "/>
    <s v=" "/>
    <s v=" "/>
    <n v="21.7"/>
    <n v="21.7"/>
    <n v="3"/>
    <n v="0"/>
    <m/>
    <n v="65.099999999999994"/>
    <n v="0"/>
    <n v="0"/>
    <n v="0"/>
    <s v=" "/>
    <m/>
    <m/>
  </r>
  <r>
    <n v="131"/>
    <x v="20"/>
    <s v="Domaine"/>
    <s v="Saint Martin des Champs"/>
    <s v="Viognier"/>
    <x v="2"/>
    <n v="2011"/>
    <x v="0"/>
    <s v=" "/>
    <s v=" "/>
    <s v=" "/>
    <n v="6.2"/>
    <n v="6.2"/>
    <n v="6"/>
    <n v="0"/>
    <m/>
    <n v="37.200000000000003"/>
    <n v="0"/>
    <n v="0"/>
    <n v="0"/>
    <s v=" "/>
    <m/>
    <m/>
  </r>
  <r>
    <n v="132"/>
    <x v="21"/>
    <s v="Vins de la cotière"/>
    <s v="Cave de viré"/>
    <s v="Coteaux Bourguignons"/>
    <x v="2"/>
    <n v="2011"/>
    <x v="0"/>
    <s v=" "/>
    <s v=" "/>
    <s v=" "/>
    <n v="5.3"/>
    <n v="5.3"/>
    <n v="1"/>
    <n v="0"/>
    <m/>
    <n v="5.3"/>
    <n v="0"/>
    <n v="0"/>
    <n v="0"/>
    <s v=" "/>
    <m/>
    <m/>
  </r>
  <r>
    <n v="133"/>
    <x v="21"/>
    <s v="Vins de la cotière"/>
    <s v="Cave de Fronton"/>
    <s v="Fronton l'Astolabe"/>
    <x v="0"/>
    <n v="2009"/>
    <x v="0"/>
    <s v=" "/>
    <s v=" "/>
    <s v=" "/>
    <n v="8.74"/>
    <n v="8.74"/>
    <n v="1"/>
    <n v="0"/>
    <m/>
    <n v="8.74"/>
    <n v="0"/>
    <n v="0"/>
    <n v="0"/>
    <s v=" "/>
    <m/>
    <m/>
  </r>
  <r>
    <n v="134"/>
    <x v="21"/>
    <s v="Vins de la cotière"/>
    <s v="Château Lamanieu"/>
    <s v="Graves"/>
    <x v="0"/>
    <n v="2009"/>
    <x v="0"/>
    <s v=" "/>
    <s v=" "/>
    <s v=" "/>
    <n v="7.53"/>
    <n v="7.53"/>
    <n v="1"/>
    <n v="0"/>
    <m/>
    <n v="7.53"/>
    <n v="0"/>
    <n v="0"/>
    <n v="0"/>
    <s v=" "/>
    <m/>
    <m/>
  </r>
  <r>
    <n v="135"/>
    <x v="21"/>
    <s v="Vins de la cotière"/>
    <s v="Jaboulet"/>
    <s v="Parallèle 45"/>
    <x v="0"/>
    <n v="2010"/>
    <x v="0"/>
    <s v=" "/>
    <s v=" "/>
    <s v=" "/>
    <n v="6.97"/>
    <n v="6.97"/>
    <n v="1"/>
    <n v="0"/>
    <m/>
    <n v="6.97"/>
    <n v="0"/>
    <n v="0"/>
    <n v="0"/>
    <s v=" "/>
    <m/>
    <m/>
  </r>
  <r>
    <n v="136"/>
    <x v="21"/>
    <s v="Vins de la cotière"/>
    <s v="Domaine de Boissan"/>
    <s v="Ventoux"/>
    <x v="0"/>
    <n v="2010"/>
    <x v="0"/>
    <s v=" "/>
    <s v=" "/>
    <s v=" "/>
    <n v="4.84"/>
    <n v="4.84"/>
    <n v="1"/>
    <n v="0"/>
    <m/>
    <n v="4.84"/>
    <n v="0"/>
    <n v="0"/>
    <n v="0"/>
    <s v=" "/>
    <m/>
    <m/>
  </r>
  <r>
    <n v="137"/>
    <x v="21"/>
    <s v="Vins de la cotière"/>
    <s v="Jaboulet"/>
    <s v="Viognier - Secret de famille"/>
    <x v="2"/>
    <n v="2011"/>
    <x v="0"/>
    <s v=" "/>
    <s v=" "/>
    <s v=" "/>
    <n v="7.9"/>
    <n v="7.9"/>
    <n v="1"/>
    <n v="0"/>
    <m/>
    <n v="7.9"/>
    <n v="0"/>
    <n v="0"/>
    <n v="0"/>
    <s v=" "/>
    <m/>
    <m/>
  </r>
  <r>
    <n v="143"/>
    <x v="22"/>
    <s v="Vins de la cotière"/>
    <s v="Camille Cayran"/>
    <s v="Cairanne - La réserve"/>
    <x v="0"/>
    <n v="2012"/>
    <x v="0"/>
    <s v=" "/>
    <s v=" "/>
    <s v=" "/>
    <n v="5.95"/>
    <n v="5.95"/>
    <n v="2"/>
    <n v="0"/>
    <m/>
    <n v="11.9"/>
    <n v="0"/>
    <n v="0"/>
    <n v="0"/>
    <s v=" "/>
    <m/>
    <m/>
  </r>
  <r>
    <n v="144"/>
    <x v="22"/>
    <s v="Vins de la cotière"/>
    <s v="Cave de Fronton"/>
    <s v="Fronton l'Astrolabe"/>
    <x v="0"/>
    <n v="2009"/>
    <x v="0"/>
    <s v=" "/>
    <s v=" "/>
    <s v=" "/>
    <n v="8.74"/>
    <n v="8.74"/>
    <n v="6"/>
    <n v="0"/>
    <m/>
    <n v="52.44"/>
    <n v="0"/>
    <n v="0"/>
    <n v="0"/>
    <s v=" "/>
    <m/>
    <m/>
  </r>
  <r>
    <n v="145"/>
    <x v="22"/>
    <s v="Vins de la cotière"/>
    <s v="Jaboulet"/>
    <s v="Parallèle 45"/>
    <x v="0"/>
    <n v="2010"/>
    <x v="0"/>
    <s v=" "/>
    <s v=" "/>
    <s v=" "/>
    <n v="6.97"/>
    <n v="6.97"/>
    <n v="2"/>
    <n v="0"/>
    <m/>
    <n v="13.94"/>
    <n v="0"/>
    <n v="0"/>
    <n v="0"/>
    <s v=" "/>
    <m/>
    <m/>
  </r>
  <r>
    <n v="146"/>
    <x v="22"/>
    <s v="Vins de la cotière"/>
    <s v="Domaine de Boissan"/>
    <s v="Ventoux"/>
    <x v="0"/>
    <n v="2010"/>
    <x v="0"/>
    <s v=" "/>
    <s v=" "/>
    <s v=" "/>
    <n v="4.84"/>
    <n v="4.84"/>
    <n v="2"/>
    <n v="0"/>
    <m/>
    <n v="9.68"/>
    <n v="0"/>
    <n v="0"/>
    <n v="0"/>
    <s v=" "/>
    <m/>
    <m/>
  </r>
  <r>
    <n v="147"/>
    <x v="23"/>
    <s v="Tony Garnier"/>
    <s v="Etange de Colombes"/>
    <s v="Corbières - Bois des dames"/>
    <x v="0"/>
    <n v="2008"/>
    <x v="0"/>
    <s v=" "/>
    <s v=" "/>
    <s v=" "/>
    <n v="10"/>
    <n v="10"/>
    <n v="6"/>
    <n v="0"/>
    <m/>
    <n v="60"/>
    <n v="0"/>
    <n v="0"/>
    <n v="0"/>
    <s v=" "/>
    <m/>
    <m/>
  </r>
  <r>
    <n v="148"/>
    <x v="23"/>
    <s v="Tony Garnier"/>
    <s v="Jacque Tissot"/>
    <s v="MacVin"/>
    <x v="2"/>
    <n v="2011"/>
    <x v="1"/>
    <s v="Macvin du Jura"/>
    <s v=" "/>
    <s v=" "/>
    <n v="17"/>
    <n v="17"/>
    <n v="1"/>
    <n v="0"/>
    <m/>
    <n v="17"/>
    <n v="0"/>
    <n v="0"/>
    <n v="0"/>
    <s v=" "/>
    <m/>
    <m/>
  </r>
  <r>
    <n v="153"/>
    <x v="24"/>
    <s v="Vins de la cotière"/>
    <s v="Domaine Laroche"/>
    <s v="Mas la Chevallière"/>
    <x v="2"/>
    <n v="2008"/>
    <x v="0"/>
    <s v=" "/>
    <s v=" "/>
    <s v=" "/>
    <n v="7"/>
    <n v="7"/>
    <n v="1"/>
    <n v="0"/>
    <m/>
    <n v="7"/>
    <n v="0"/>
    <n v="0"/>
    <n v="0"/>
    <s v=" "/>
    <m/>
    <m/>
  </r>
  <r>
    <n v="154"/>
    <x v="24"/>
    <s v="Vins de la cotière"/>
    <s v="Fleurs de Mont Blanc"/>
    <s v="Muscat Viognier - Cotes de thongue"/>
    <x v="2"/>
    <n v="0"/>
    <x v="0"/>
    <s v=" "/>
    <s v=" "/>
    <s v=" "/>
    <n v="5"/>
    <n v="5"/>
    <n v="1"/>
    <n v="0"/>
    <m/>
    <n v="5"/>
    <n v="0"/>
    <n v="0"/>
    <n v="0"/>
    <s v=" "/>
    <m/>
    <m/>
  </r>
  <r>
    <n v="158"/>
    <x v="25"/>
    <s v="Vins de la cotière"/>
    <s v="Candeley"/>
    <s v="Bordeaux supérieur"/>
    <x v="0"/>
    <n v="2010"/>
    <x v="0"/>
    <s v=" "/>
    <s v=" "/>
    <s v=" "/>
    <n v="5.39"/>
    <n v="5.39"/>
    <n v="6"/>
    <n v="0"/>
    <m/>
    <n v="32.339999999999996"/>
    <n v="0"/>
    <n v="0"/>
    <n v="0"/>
    <s v=" "/>
    <m/>
    <m/>
  </r>
  <r>
    <n v="159"/>
    <x v="25"/>
    <s v="Vins de la cotière"/>
    <s v="Brumont"/>
    <s v="Gros Manseng Sauvignon"/>
    <x v="2"/>
    <n v="2012"/>
    <x v="0"/>
    <s v=" "/>
    <s v=" "/>
    <s v=" "/>
    <n v="5.86"/>
    <n v="5.86"/>
    <n v="6"/>
    <n v="0"/>
    <m/>
    <n v="35.160000000000004"/>
    <n v="0"/>
    <n v="0"/>
    <n v="0"/>
    <s v=" "/>
    <m/>
    <m/>
  </r>
  <r>
    <n v="160"/>
    <x v="25"/>
    <s v="Vins de la cotière"/>
    <s v="Côtes d'Olt"/>
    <s v="Malbec demon noir"/>
    <x v="0"/>
    <n v="2011"/>
    <x v="0"/>
    <s v=" "/>
    <s v=" "/>
    <s v=" "/>
    <n v="4.74"/>
    <n v="4.74"/>
    <n v="2"/>
    <n v="0"/>
    <m/>
    <n v="9.48"/>
    <n v="0"/>
    <n v="0"/>
    <n v="0"/>
    <s v=" "/>
    <m/>
    <s v="vraiment pas mal pour le prix"/>
  </r>
  <r>
    <n v="161"/>
    <x v="25"/>
    <s v="Vins de la cotière"/>
    <s v="L.A. Cetto"/>
    <s v="Mexique Petite Syrah"/>
    <x v="0"/>
    <n v="2010"/>
    <x v="0"/>
    <s v=" "/>
    <s v=" "/>
    <s v=" "/>
    <n v="7.81"/>
    <n v="7.81"/>
    <n v="2"/>
    <n v="0"/>
    <m/>
    <n v="15.62"/>
    <n v="0"/>
    <n v="0"/>
    <n v="0"/>
    <s v=" "/>
    <m/>
    <m/>
  </r>
  <r>
    <n v="162"/>
    <x v="25"/>
    <s v="Vins de la cotière"/>
    <s v="Les vins de vienne"/>
    <s v="Remeage"/>
    <x v="0"/>
    <n v="2011"/>
    <x v="0"/>
    <s v=" "/>
    <s v=" "/>
    <s v=" "/>
    <n v="7.03"/>
    <n v="7.03"/>
    <n v="2"/>
    <n v="0"/>
    <m/>
    <n v="14.06"/>
    <n v="0"/>
    <n v="0"/>
    <n v="0"/>
    <s v=" "/>
    <m/>
    <m/>
  </r>
  <r>
    <n v="163"/>
    <x v="26"/>
    <s v="Domaine"/>
    <s v="Château de Nitray"/>
    <s v="Brut petillant"/>
    <x v="4"/>
    <n v="0"/>
    <x v="0"/>
    <s v=" "/>
    <s v=" "/>
    <s v=" "/>
    <n v="5.6"/>
    <n v="5.6"/>
    <n v="3"/>
    <n v="0"/>
    <m/>
    <n v="16.799999999999997"/>
    <n v="0"/>
    <n v="0"/>
    <n v="0"/>
    <s v=" "/>
    <m/>
    <m/>
  </r>
  <r>
    <n v="164"/>
    <x v="26"/>
    <s v="Domaine"/>
    <s v="Château de Nitray"/>
    <s v="Cabernet rouge"/>
    <x v="0"/>
    <n v="0"/>
    <x v="0"/>
    <s v=" "/>
    <s v=" "/>
    <s v=" "/>
    <n v="4.5"/>
    <n v="4.5"/>
    <n v="3"/>
    <n v="0"/>
    <m/>
    <n v="13.5"/>
    <n v="0"/>
    <n v="0"/>
    <n v="0"/>
    <s v=" "/>
    <m/>
    <m/>
  </r>
  <r>
    <n v="165"/>
    <x v="26"/>
    <s v="Domaine"/>
    <s v="Château de Nitray"/>
    <s v="Chenin (moelleux)"/>
    <x v="2"/>
    <n v="0"/>
    <x v="0"/>
    <s v=" "/>
    <s v=" "/>
    <s v=" "/>
    <n v="8"/>
    <n v="8"/>
    <n v="3"/>
    <n v="0"/>
    <m/>
    <n v="24"/>
    <n v="0"/>
    <n v="0"/>
    <n v="0"/>
    <s v=" "/>
    <m/>
    <m/>
  </r>
  <r>
    <n v="166"/>
    <x v="26"/>
    <s v="Domaine"/>
    <s v="Château de Nitray"/>
    <s v="Sauvignon"/>
    <x v="2"/>
    <n v="0"/>
    <x v="0"/>
    <s v=" "/>
    <s v=" "/>
    <s v=" "/>
    <n v="4.5"/>
    <n v="4.5"/>
    <n v="3"/>
    <n v="0"/>
    <m/>
    <n v="13.5"/>
    <n v="0"/>
    <n v="0"/>
    <n v="0"/>
    <s v=" "/>
    <m/>
    <m/>
  </r>
  <r>
    <n v="167"/>
    <x v="26"/>
    <s v="Domaine"/>
    <s v="Taille aux Loups"/>
    <s v="Triple zéro"/>
    <x v="4"/>
    <n v="0"/>
    <x v="0"/>
    <s v=" "/>
    <s v=" "/>
    <s v=" "/>
    <n v="12.5"/>
    <n v="12.5"/>
    <n v="4"/>
    <n v="0"/>
    <m/>
    <n v="50"/>
    <n v="0"/>
    <n v="0"/>
    <n v="0"/>
    <s v=" "/>
    <m/>
    <m/>
  </r>
  <r>
    <n v="172"/>
    <x v="27"/>
    <s v="En gros."/>
    <s v="Grume H &amp; Fils"/>
    <s v="Crozes"/>
    <x v="0"/>
    <n v="0"/>
    <x v="0"/>
    <s v=" "/>
    <s v=" "/>
    <s v=" "/>
    <n v="5"/>
    <n v="5"/>
    <n v="6"/>
    <n v="0"/>
    <m/>
    <n v="30"/>
    <n v="0"/>
    <n v="0"/>
    <n v="0"/>
    <s v=" "/>
    <m/>
    <m/>
  </r>
  <r>
    <n v="173"/>
    <x v="27"/>
    <s v="En gros."/>
    <s v="Grume H &amp; Fils"/>
    <s v="Vacqueras"/>
    <x v="0"/>
    <n v="0"/>
    <x v="0"/>
    <s v=" "/>
    <s v=" "/>
    <s v=" "/>
    <n v="7.5"/>
    <n v="7.5"/>
    <n v="6"/>
    <n v="0"/>
    <m/>
    <n v="45"/>
    <n v="0"/>
    <n v="0"/>
    <n v="0"/>
    <s v=" "/>
    <m/>
    <m/>
  </r>
  <r>
    <n v="178"/>
    <x v="28"/>
    <s v="Vins de la cotière"/>
    <s v="Château Haut lagrange"/>
    <s v="Pessac leognan"/>
    <x v="2"/>
    <n v="2008"/>
    <x v="0"/>
    <s v=" "/>
    <s v=" "/>
    <s v=" "/>
    <n v="18.100000000000001"/>
    <n v="18.100000000000001"/>
    <n v="1"/>
    <n v="0"/>
    <m/>
    <n v="18.100000000000001"/>
    <n v="0"/>
    <n v="0"/>
    <n v="0"/>
    <s v=" "/>
    <m/>
    <m/>
  </r>
  <r>
    <n v="179"/>
    <x v="29"/>
    <s v="En gros."/>
    <s v="Grume H &amp; Fils"/>
    <s v="Cote de provence"/>
    <x v="1"/>
    <n v="0"/>
    <x v="0"/>
    <s v=" "/>
    <s v=" "/>
    <s v=" "/>
    <n v="3.9"/>
    <n v="3.9"/>
    <n v="13"/>
    <n v="0"/>
    <m/>
    <n v="50.699999999999996"/>
    <n v="0"/>
    <n v="0"/>
    <n v="0"/>
    <s v=" "/>
    <m/>
    <m/>
  </r>
  <r>
    <n v="180"/>
    <x v="29"/>
    <s v="En gros."/>
    <s v="Grume H &amp; Fils"/>
    <s v="Macon"/>
    <x v="2"/>
    <n v="0"/>
    <x v="0"/>
    <s v=" "/>
    <s v=" "/>
    <s v=" "/>
    <n v="3.9"/>
    <n v="3.9"/>
    <n v="13"/>
    <n v="0"/>
    <m/>
    <n v="50.699999999999996"/>
    <n v="0"/>
    <n v="0"/>
    <n v="0"/>
    <s v=" "/>
    <m/>
    <m/>
  </r>
  <r>
    <n v="185"/>
    <x v="30"/>
    <s v="Domaine"/>
    <s v="Domaines D'OTT"/>
    <s v="Blanc de blanc - Clos Mireille"/>
    <x v="2"/>
    <n v="2012"/>
    <x v="0"/>
    <s v=" "/>
    <s v=" "/>
    <s v=" "/>
    <n v="20"/>
    <n v="20"/>
    <n v="1"/>
    <n v="0"/>
    <m/>
    <n v="20"/>
    <n v="0"/>
    <n v="0"/>
    <n v="0"/>
    <s v=" "/>
    <m/>
    <m/>
  </r>
  <r>
    <n v="186"/>
    <x v="30"/>
    <s v="Domaine"/>
    <s v="Domaines D'OTT"/>
    <s v="Comtes de Provence - Château de Selle"/>
    <x v="0"/>
    <n v="2010"/>
    <x v="0"/>
    <s v=" "/>
    <s v=" "/>
    <s v=" "/>
    <n v="21.504079999999998"/>
    <n v="21.504079999999998"/>
    <n v="1"/>
    <n v="0"/>
    <m/>
    <n v="21.504079999999998"/>
    <n v="0"/>
    <n v="0"/>
    <n v="0"/>
    <s v=" "/>
    <m/>
    <m/>
  </r>
  <r>
    <n v="192"/>
    <x v="31"/>
    <s v="Adrien"/>
    <s v="Marquis de Mons"/>
    <s v="Margaux"/>
    <x v="0"/>
    <n v="2008"/>
    <x v="0"/>
    <s v=" "/>
    <s v=" "/>
    <s v=" "/>
    <n v="9"/>
    <n v="9"/>
    <n v="8"/>
    <n v="0"/>
    <m/>
    <n v="72"/>
    <n v="0"/>
    <n v="0"/>
    <n v="0"/>
    <s v=" "/>
    <m/>
    <m/>
  </r>
  <r>
    <n v="198"/>
    <x v="32"/>
    <s v="Vinomedia"/>
    <s v="Caveau des Byards"/>
    <s v="Macvin du Jura"/>
    <x v="2"/>
    <n v="2011"/>
    <x v="0"/>
    <s v=" "/>
    <s v=" "/>
    <s v=" "/>
    <n v="13.7"/>
    <n v="13.7"/>
    <n v="1"/>
    <n v="0"/>
    <m/>
    <n v="13.7"/>
    <n v="0"/>
    <n v="0"/>
    <n v="0"/>
    <s v=" "/>
    <m/>
    <m/>
  </r>
  <r>
    <n v="203"/>
    <x v="33"/>
    <s v="Vins de la cotière"/>
    <s v="Astrolabe"/>
    <s v="Loin de l'œil"/>
    <x v="2"/>
    <n v="2012"/>
    <x v="0"/>
    <s v=" "/>
    <s v=" "/>
    <s v=" "/>
    <n v="10"/>
    <n v="10"/>
    <n v="1"/>
    <n v="0"/>
    <m/>
    <n v="10"/>
    <n v="0"/>
    <n v="0"/>
    <n v="0"/>
    <s v=" "/>
    <m/>
    <m/>
  </r>
  <r>
    <n v="209"/>
    <x v="34"/>
    <s v="Chapoutier"/>
    <s v="Des Granges de Mirabel"/>
    <s v="Viogner Coteaux de l'Ardèche"/>
    <x v="2"/>
    <n v="2013"/>
    <x v="2"/>
    <s v=" "/>
    <s v="Nord"/>
    <s v="Viognier"/>
    <n v="9.2650000000000006"/>
    <n v="9.2650000000000006"/>
    <n v="6"/>
    <n v="0"/>
    <m/>
    <n v="55.59"/>
    <n v="0"/>
    <n v="0"/>
    <n v="0"/>
    <s v=" "/>
    <m/>
    <m/>
  </r>
  <r>
    <n v="210"/>
    <x v="34"/>
    <s v="Chapoutier"/>
    <s v="Terlato &amp; Chapoutier"/>
    <s v="lieu dit Malakoff - Shiraz"/>
    <x v="0"/>
    <n v="2008"/>
    <x v="0"/>
    <s v=" "/>
    <s v=" "/>
    <s v=" "/>
    <n v="16.98583"/>
    <n v="16.98583"/>
    <n v="4"/>
    <n v="0"/>
    <m/>
    <n v="67.94332"/>
    <n v="0"/>
    <n v="0"/>
    <n v="0"/>
    <s v=" "/>
    <m/>
    <m/>
  </r>
  <r>
    <n v="211"/>
    <x v="34"/>
    <s v="Chapoutier"/>
    <s v="Chapoutier"/>
    <s v="Marius Viognier IGP"/>
    <x v="2"/>
    <n v="2013"/>
    <x v="0"/>
    <s v=" "/>
    <s v=" "/>
    <s v=" "/>
    <n v="5.2275"/>
    <n v="5.2275"/>
    <n v="12"/>
    <n v="0"/>
    <m/>
    <n v="62.730000000000004"/>
    <n v="0"/>
    <n v="0"/>
    <n v="0"/>
    <s v=" "/>
    <m/>
    <m/>
  </r>
  <r>
    <n v="212"/>
    <x v="34"/>
    <s v="Chapoutier"/>
    <s v="Bila-Haut"/>
    <s v="Occultum Lapidem"/>
    <x v="0"/>
    <n v="2012"/>
    <x v="0"/>
    <s v=" "/>
    <s v=" "/>
    <s v=" "/>
    <n v="11.3475"/>
    <n v="11.3475"/>
    <n v="6"/>
    <n v="0"/>
    <m/>
    <n v="68.085000000000008"/>
    <n v="0"/>
    <n v="0"/>
    <n v="0"/>
    <s v=" "/>
    <m/>
    <m/>
  </r>
  <r>
    <n v="213"/>
    <x v="35"/>
    <s v="Vins de la cotière"/>
    <s v="Cave de Fronton"/>
    <s v="Fronton l'Astrolabe"/>
    <x v="0"/>
    <n v="2011"/>
    <x v="0"/>
    <s v=" "/>
    <s v=" "/>
    <s v=" "/>
    <n v="10.1"/>
    <n v="10.1"/>
    <n v="6"/>
    <n v="0"/>
    <m/>
    <n v="60.599999999999994"/>
    <n v="0"/>
    <n v="0"/>
    <n v="0"/>
    <s v=" "/>
    <m/>
    <m/>
  </r>
  <r>
    <n v="216"/>
    <x v="36"/>
    <s v="Domaine"/>
    <s v="Des hauts chassis"/>
    <s v="Crozes hermitage : les galets"/>
    <x v="0"/>
    <n v="2012"/>
    <x v="0"/>
    <s v=" "/>
    <s v=" "/>
    <s v=" "/>
    <n v="15.5"/>
    <n v="15.5"/>
    <n v="6"/>
    <n v="0"/>
    <m/>
    <n v="93"/>
    <n v="0"/>
    <n v="0"/>
    <n v="0"/>
    <s v=" "/>
    <m/>
    <m/>
  </r>
  <r>
    <n v="225"/>
    <x v="37"/>
    <s v="Vinomedia"/>
    <s v="Domaine La ligière"/>
    <s v="Beaumes de Venise"/>
    <x v="2"/>
    <n v="2012"/>
    <x v="0"/>
    <s v=" "/>
    <s v=" "/>
    <s v=" "/>
    <n v="11"/>
    <n v="11"/>
    <n v="3"/>
    <n v="0"/>
    <m/>
    <n v="33"/>
    <n v="0"/>
    <n v="0"/>
    <n v="0"/>
    <s v=" "/>
    <m/>
    <m/>
  </r>
  <r>
    <n v="226"/>
    <x v="37"/>
    <s v="Vinomedia"/>
    <s v="Domaine des Bories"/>
    <s v="Madiran Réserve"/>
    <x v="0"/>
    <n v="2010"/>
    <x v="0"/>
    <s v=" "/>
    <s v=" "/>
    <s v=" "/>
    <n v="7.5"/>
    <n v="7.5"/>
    <n v="3"/>
    <n v="0"/>
    <m/>
    <n v="22.5"/>
    <n v="0"/>
    <n v="0"/>
    <n v="0"/>
    <s v=" "/>
    <m/>
    <m/>
  </r>
  <r>
    <n v="227"/>
    <x v="37"/>
    <s v="Vinomedia"/>
    <s v="Domaine La ligière"/>
    <s v="Muscat de Beaumes de Venise"/>
    <x v="2"/>
    <n v="2012"/>
    <x v="0"/>
    <s v=" "/>
    <s v=" "/>
    <s v=" "/>
    <n v="12.5"/>
    <n v="12.5"/>
    <n v="1"/>
    <n v="0"/>
    <m/>
    <n v="12.5"/>
    <n v="0"/>
    <n v="0"/>
    <n v="0"/>
    <s v=" "/>
    <m/>
    <m/>
  </r>
  <r>
    <n v="228"/>
    <x v="37"/>
    <s v="Vinomedia"/>
    <s v="Domaine La ligière"/>
    <s v="Vacqueyras"/>
    <x v="2"/>
    <n v="2012"/>
    <x v="0"/>
    <s v=" "/>
    <s v=" "/>
    <s v=" "/>
    <n v="14"/>
    <n v="14"/>
    <n v="2"/>
    <n v="0"/>
    <m/>
    <n v="28"/>
    <n v="0"/>
    <n v="0"/>
    <n v="0"/>
    <s v=" "/>
    <m/>
    <m/>
  </r>
  <r>
    <n v="230"/>
    <x v="38"/>
    <s v="Coopérative"/>
    <s v="La cadierenne"/>
    <s v="Bandol"/>
    <x v="2"/>
    <n v="2012"/>
    <x v="0"/>
    <s v=" "/>
    <s v=" "/>
    <s v=" "/>
    <n v="6.1"/>
    <n v="6.1"/>
    <n v="3"/>
    <n v="0"/>
    <m/>
    <n v="18.299999999999997"/>
    <n v="0"/>
    <n v="0"/>
    <n v="0"/>
    <s v=" "/>
    <m/>
    <m/>
  </r>
  <r>
    <n v="231"/>
    <x v="38"/>
    <s v="Coopérative"/>
    <s v="La cadierenne"/>
    <s v="VDP du mont Caume"/>
    <x v="2"/>
    <n v="2013"/>
    <x v="0"/>
    <s v=" "/>
    <s v=" "/>
    <s v=" "/>
    <n v="2.7"/>
    <n v="2.7"/>
    <n v="3"/>
    <n v="0"/>
    <m/>
    <n v="8.1000000000000014"/>
    <n v="0"/>
    <n v="0"/>
    <n v="0"/>
    <s v=" "/>
    <m/>
    <m/>
  </r>
  <r>
    <n v="233"/>
    <x v="39"/>
    <s v="Metro"/>
    <s v="Fruitière Vinicole de Voiteur"/>
    <s v="Vin jaune"/>
    <x v="2"/>
    <n v="2007"/>
    <x v="0"/>
    <s v=" "/>
    <s v=" "/>
    <s v=" "/>
    <n v="15"/>
    <n v="15"/>
    <n v="1"/>
    <n v="0"/>
    <m/>
    <n v="15"/>
    <n v="0"/>
    <n v="0"/>
    <n v="0"/>
    <s v=" "/>
    <m/>
    <m/>
  </r>
  <r>
    <n v="236"/>
    <x v="40"/>
    <s v="Vinomedia"/>
    <s v="Fleischer"/>
    <s v="Libertine 5,5%"/>
    <x v="2"/>
    <n v="2014"/>
    <x v="0"/>
    <s v=" "/>
    <s v=" "/>
    <s v=" "/>
    <n v="11"/>
    <n v="11"/>
    <n v="2"/>
    <n v="0"/>
    <m/>
    <n v="22"/>
    <n v="0"/>
    <n v="0"/>
    <n v="0"/>
    <s v=" "/>
    <m/>
    <m/>
  </r>
  <r>
    <n v="249"/>
    <x v="41"/>
    <s v="Domaine"/>
    <s v="Domaines D'OTT"/>
    <s v="Comtes de Provence - Château de Selle"/>
    <x v="0"/>
    <n v="2011"/>
    <x v="0"/>
    <s v=" "/>
    <s v=" "/>
    <s v=" "/>
    <n v="23.2"/>
    <n v="23.2"/>
    <n v="1"/>
    <n v="0"/>
    <m/>
    <n v="23.2"/>
    <n v="0"/>
    <n v="0"/>
    <n v="0"/>
    <s v=" "/>
    <m/>
    <m/>
  </r>
  <r>
    <n v="256"/>
    <x v="42"/>
    <s v="Vins de la cotière"/>
    <s v="Vignerons de Buxy"/>
    <s v="Cote chalonnaise - Chardonay"/>
    <x v="2"/>
    <n v="2012"/>
    <x v="0"/>
    <s v=" "/>
    <s v=" "/>
    <s v=" "/>
    <n v="6.32"/>
    <n v="6.32"/>
    <n v="1"/>
    <n v="0"/>
    <m/>
    <n v="6.32"/>
    <n v="0"/>
    <n v="0"/>
    <n v="0"/>
    <s v=" "/>
    <m/>
    <m/>
  </r>
  <r>
    <n v="257"/>
    <x v="42"/>
    <s v="Vins de la cotière"/>
    <s v="Cave Saint Maurice"/>
    <s v="Le bio de St Maurice"/>
    <x v="2"/>
    <n v="2014"/>
    <x v="0"/>
    <s v=" "/>
    <s v=" "/>
    <s v=" "/>
    <n v="5.61"/>
    <n v="5.61"/>
    <n v="1"/>
    <n v="0"/>
    <m/>
    <n v="5.61"/>
    <n v="0"/>
    <n v="0"/>
    <n v="0"/>
    <s v=" "/>
    <m/>
    <m/>
  </r>
  <r>
    <n v="258"/>
    <x v="42"/>
    <s v="Vins de la cotière"/>
    <s v="Brumont"/>
    <s v="Madiran - Petit Gaston"/>
    <x v="0"/>
    <n v="2012"/>
    <x v="0"/>
    <s v=" "/>
    <s v=" "/>
    <s v=" "/>
    <n v="6.14"/>
    <n v="6.14"/>
    <n v="1"/>
    <n v="0"/>
    <m/>
    <n v="6.14"/>
    <n v="0"/>
    <n v="0"/>
    <n v="0"/>
    <s v=" "/>
    <m/>
    <m/>
  </r>
  <r>
    <n v="259"/>
    <x v="42"/>
    <s v="Vins de la cotière"/>
    <s v="Jaboulet"/>
    <s v="Parallèle 45"/>
    <x v="2"/>
    <n v="2014"/>
    <x v="0"/>
    <s v=" "/>
    <s v=" "/>
    <s v=" "/>
    <n v="6.72"/>
    <n v="6.72"/>
    <n v="1"/>
    <n v="0"/>
    <m/>
    <n v="6.72"/>
    <n v="0"/>
    <n v="0"/>
    <n v="0"/>
    <s v=" "/>
    <m/>
    <m/>
  </r>
  <r>
    <n v="260"/>
    <x v="42"/>
    <s v="Vins de la cotière"/>
    <s v="Jaboulet"/>
    <s v="Parallèle 45"/>
    <x v="0"/>
    <n v="2013"/>
    <x v="0"/>
    <s v=" "/>
    <s v=" "/>
    <s v=" "/>
    <n v="6.97"/>
    <n v="6.97"/>
    <n v="1"/>
    <n v="0"/>
    <m/>
    <n v="6.97"/>
    <n v="0"/>
    <n v="0"/>
    <n v="0"/>
    <s v=" "/>
    <m/>
    <m/>
  </r>
  <r>
    <n v="261"/>
    <x v="42"/>
    <s v="Vins de la cotière"/>
    <s v="Cave Saint Maurice"/>
    <s v="Poujol Lacoste - Cévennes"/>
    <x v="2"/>
    <n v="2014"/>
    <x v="0"/>
    <s v=" "/>
    <s v=" "/>
    <s v=" "/>
    <n v="7.51"/>
    <n v="7.51"/>
    <n v="1"/>
    <n v="0"/>
    <m/>
    <n v="7.51"/>
    <n v="0"/>
    <n v="0"/>
    <n v="0"/>
    <s v=" "/>
    <m/>
    <m/>
  </r>
  <r>
    <n v="314"/>
    <x v="43"/>
    <s v="Vinomedia"/>
    <s v="Semper"/>
    <s v="Muscat"/>
    <x v="2"/>
    <n v="2015"/>
    <x v="0"/>
    <s v=" "/>
    <s v=" "/>
    <s v=" "/>
    <n v="10.5"/>
    <n v="10.5"/>
    <n v="2"/>
    <n v="0"/>
    <m/>
    <n v="21"/>
    <n v="0"/>
    <n v="0"/>
    <n v="0"/>
    <s v=" "/>
    <m/>
    <m/>
  </r>
  <r>
    <n v="379"/>
    <x v="44"/>
    <s v="Vins de la cotière"/>
    <s v="Haut puech"/>
    <s v="Tete de bélier"/>
    <x v="0"/>
    <n v="2015"/>
    <x v="0"/>
    <s v=" "/>
    <s v=" "/>
    <s v=" "/>
    <n v="25.5"/>
    <n v="25.5"/>
    <n v="1"/>
    <n v="0"/>
    <m/>
    <n v="25.5"/>
    <n v="0"/>
    <n v="0"/>
    <n v="0"/>
    <s v=" "/>
    <m/>
    <m/>
  </r>
  <r>
    <n v="442"/>
    <x v="45"/>
    <s v="Domaine"/>
    <s v="Michel Mallard"/>
    <s v="Aloxe-Corton 1er cru - Les Valozières"/>
    <x v="0"/>
    <n v="2006"/>
    <x v="3"/>
    <s v="Aloxe-Corton"/>
    <m/>
    <s v="Pinot Noir"/>
    <n v="36"/>
    <n v="36"/>
    <n v="2"/>
    <n v="0"/>
    <n v="32"/>
    <n v="72"/>
    <n v="0"/>
    <n v="2019"/>
    <m/>
    <n v="2019"/>
    <m/>
    <m/>
  </r>
  <r>
    <n v="18"/>
    <x v="46"/>
    <s v="Cave de Papa"/>
    <s v="Domaine de bablut"/>
    <s v="Petra Alba"/>
    <x v="0"/>
    <n v="2005"/>
    <x v="4"/>
    <s v="Anjou Villages Brissac"/>
    <s v="Anjou"/>
    <s v="Cabernet franc, Cabernet-sauvignon"/>
    <n v="11.3"/>
    <n v="11.3"/>
    <n v="1"/>
    <n v="0"/>
    <n v="42"/>
    <n v="11.3"/>
    <n v="0"/>
    <n v="2018"/>
    <n v="0"/>
    <n v="2018"/>
    <m/>
    <m/>
  </r>
  <r>
    <n v="102"/>
    <x v="14"/>
    <s v="Cave de Papa"/>
    <s v="Domaine des chesnaies"/>
    <s v="La Musse 009"/>
    <x v="0"/>
    <n v="2009"/>
    <x v="4"/>
    <s v="Anjou Villages"/>
    <s v="Anjou"/>
    <s v="Cabernet franc"/>
    <n v="7.5"/>
    <n v="7.5"/>
    <n v="1"/>
    <n v="0"/>
    <n v="42"/>
    <n v="7.5"/>
    <n v="0"/>
    <n v="2017"/>
    <n v="0"/>
    <n v="2017"/>
    <m/>
    <m/>
  </r>
  <r>
    <n v="99"/>
    <x v="14"/>
    <s v="Cave de Papa"/>
    <s v="Domaine Louis Magnin"/>
    <s v="Mondeuse d'Arbin La Brova"/>
    <x v="0"/>
    <n v="2009"/>
    <x v="5"/>
    <s v="Arbin"/>
    <s v=" "/>
    <s v="Mondeuse"/>
    <n v="18"/>
    <n v="18"/>
    <n v="1"/>
    <n v="0"/>
    <m/>
    <n v="18"/>
    <n v="0"/>
    <n v="2017"/>
    <n v="2022"/>
    <n v="2020"/>
    <m/>
    <s v="Ouvrir une heure avant"/>
  </r>
  <r>
    <n v="149"/>
    <x v="23"/>
    <s v="Tony Garnier"/>
    <s v="Jacque Tissot"/>
    <s v="Savagnin"/>
    <x v="2"/>
    <n v="2007"/>
    <x v="1"/>
    <s v="Arbois"/>
    <s v=" "/>
    <s v="Savagnin"/>
    <n v="14"/>
    <n v="14"/>
    <n v="4"/>
    <n v="0"/>
    <n v="23"/>
    <n v="56"/>
    <n v="0"/>
    <n v="2017"/>
    <n v="0"/>
    <n v="2017"/>
    <m/>
    <m/>
  </r>
  <r>
    <n v="201"/>
    <x v="32"/>
    <s v="Vinomedia"/>
    <s v="Caveau des Byards"/>
    <s v="Savagnin"/>
    <x v="2"/>
    <n v="2009"/>
    <x v="1"/>
    <s v="Arbois"/>
    <s v=" "/>
    <s v="Savagnin"/>
    <n v="12.5"/>
    <n v="12.5"/>
    <n v="3"/>
    <n v="0"/>
    <n v="23"/>
    <n v="37.5"/>
    <n v="0"/>
    <n v="2014"/>
    <n v="2018"/>
    <n v="2016"/>
    <m/>
    <m/>
  </r>
  <r>
    <n v="218"/>
    <x v="37"/>
    <s v="Vinomedia"/>
    <s v="Domaine Morel"/>
    <s v="Savagnin"/>
    <x v="2"/>
    <n v="2010"/>
    <x v="1"/>
    <s v="Arbois"/>
    <s v=" "/>
    <s v="Savagnin"/>
    <n v="14.3"/>
    <n v="14.3"/>
    <n v="6"/>
    <n v="0"/>
    <n v="23"/>
    <n v="85.800000000000011"/>
    <n v="0"/>
    <n v="2017"/>
    <n v="0"/>
    <n v="2017"/>
    <m/>
    <m/>
  </r>
  <r>
    <n v="324"/>
    <x v="47"/>
    <s v="Tony Garnier"/>
    <s v="De la Pinte"/>
    <s v="Savagnin - Ouillé"/>
    <x v="2"/>
    <n v="2009"/>
    <x v="1"/>
    <s v="Arbois"/>
    <s v=" "/>
    <s v="Savagnin"/>
    <n v="20"/>
    <n v="20"/>
    <n v="2"/>
    <n v="0"/>
    <n v="23"/>
    <n v="40"/>
    <n v="0"/>
    <n v="2017"/>
    <n v="2019"/>
    <n v="2018"/>
    <m/>
    <m/>
  </r>
  <r>
    <n v="17"/>
    <x v="48"/>
    <s v="Vinomedia"/>
    <s v="Flamand Delétang"/>
    <s v="Moelleux Grande Réserve"/>
    <x v="3"/>
    <n v="2003"/>
    <x v="4"/>
    <s v="Montlouis-sur-Loire"/>
    <s v="Touraine"/>
    <s v="Chenin"/>
    <n v="26"/>
    <n v="26"/>
    <n v="1"/>
    <n v="1"/>
    <n v="53"/>
    <n v="26"/>
    <n v="26"/>
    <n v="2008"/>
    <n v="2023"/>
    <n v="2023"/>
    <m/>
    <s v="A ouvrir plusieurs heures à l'avance et carafer violemment !"/>
  </r>
  <r>
    <n v="24"/>
    <x v="1"/>
    <s v="Cave de Papa"/>
    <s v="Olivier Leflaive"/>
    <s v="Volnay 1er cru - Clos des angles"/>
    <x v="0"/>
    <n v="2006"/>
    <x v="3"/>
    <s v="Volnay"/>
    <s v="Côte de Beaune"/>
    <s v="Pinot Noir"/>
    <n v="30"/>
    <n v="30"/>
    <n v="1"/>
    <n v="1"/>
    <n v="22"/>
    <n v="30"/>
    <n v="30"/>
    <n v="2018"/>
    <n v="2019"/>
    <n v="2019"/>
    <m/>
    <s v="coulommiers, carré de l'est et gibier à plumes. Et de plus globalement (comme tous les Volnay) fromages à pâtes molles à croûte fleurie, oeufs et dinde vont bien avec ce vin-là."/>
  </r>
  <r>
    <n v="25"/>
    <x v="1"/>
    <s v="Cave de Papa"/>
    <s v="Domaine Cazes"/>
    <s v="Rivesaltes grenat"/>
    <x v="3"/>
    <n v="2006"/>
    <x v="6"/>
    <s v="Rivesaltes"/>
    <s v=" "/>
    <s v="Grenache Noir"/>
    <n v="12.3"/>
    <n v="12.3"/>
    <n v="1"/>
    <n v="1"/>
    <n v="52"/>
    <n v="12.3"/>
    <n v="12.3"/>
    <n v="2099"/>
    <n v="0"/>
    <n v="2099"/>
    <m/>
    <s v="Servir à 12°C. Apéritif, canard aux cerises, fromage de brebis affiné, desserts aux fruits rouges et au chocolat"/>
  </r>
  <r>
    <n v="49"/>
    <x v="49"/>
    <s v="Faustine"/>
    <s v="la cave d'Augustin Florent"/>
    <s v="Coteaux du layon"/>
    <x v="3"/>
    <n v="2015"/>
    <x v="4"/>
    <s v="Coteaux du Layon"/>
    <s v="Anjou"/>
    <s v="Chenin"/>
    <n v="0"/>
    <n v="4"/>
    <n v="1"/>
    <n v="1"/>
    <n v="53"/>
    <n v="0"/>
    <n v="4"/>
    <n v="2018"/>
    <n v="0"/>
    <n v="2018"/>
    <m/>
    <m/>
  </r>
  <r>
    <n v="50"/>
    <x v="3"/>
    <s v="Verlyck"/>
    <s v="Beaujeau"/>
    <s v="Coteaux du layon"/>
    <x v="3"/>
    <n v="2010"/>
    <x v="4"/>
    <s v="Coteaux du Layon"/>
    <s v="Anjou"/>
    <s v="Chenin"/>
    <n v="6"/>
    <n v="6"/>
    <n v="2"/>
    <n v="1"/>
    <n v="52"/>
    <n v="12"/>
    <n v="6"/>
    <n v="2018"/>
    <n v="0"/>
    <n v="2018"/>
    <m/>
    <m/>
  </r>
  <r>
    <n v="63"/>
    <x v="50"/>
    <s v="Cave de Papa"/>
    <s v="Charles Joguet"/>
    <s v="Clos de la dioterie"/>
    <x v="0"/>
    <n v="2008"/>
    <x v="4"/>
    <s v="Chinon"/>
    <s v="Touraine"/>
    <s v="Cabernet franc"/>
    <n v="21"/>
    <n v="21"/>
    <n v="1"/>
    <n v="1"/>
    <n v="42"/>
    <n v="21"/>
    <n v="21"/>
    <n v="2019"/>
    <n v="0"/>
    <n v="2019"/>
    <m/>
    <m/>
  </r>
  <r>
    <n v="64"/>
    <x v="50"/>
    <s v="Cave de Papa"/>
    <s v="Nachtgold"/>
    <s v="Eigwein edelsuss"/>
    <x v="3"/>
    <n v="2008"/>
    <x v="7"/>
    <s v="Allemagne"/>
    <s v="Allemagne"/>
    <s v=" "/>
    <n v="9"/>
    <n v="9"/>
    <n v="1"/>
    <n v="1"/>
    <n v="53"/>
    <n v="9"/>
    <n v="9"/>
    <n v="2025"/>
    <n v="2030"/>
    <n v="2028"/>
    <m/>
    <s v="Vin de glace Allemand, type Gewurtz"/>
  </r>
  <r>
    <n v="229"/>
    <x v="38"/>
    <s v="Domaine"/>
    <s v="Moulin de la roque"/>
    <s v="Les Baumes"/>
    <x v="0"/>
    <n v="2011"/>
    <x v="8"/>
    <s v="Bandol"/>
    <s v=" "/>
    <s v="95 % Mourvèdre, 5 % Carignan"/>
    <n v="10.6"/>
    <n v="10.6"/>
    <n v="6"/>
    <n v="0"/>
    <n v="43"/>
    <n v="63.599999999999994"/>
    <n v="0"/>
    <n v="2017"/>
    <n v="2019"/>
    <n v="2018"/>
    <m/>
    <m/>
  </r>
  <r>
    <n v="37"/>
    <x v="51"/>
    <s v="Beaujolais"/>
    <s v="Saint jean des vignes"/>
    <s v="Beaujolais blanc"/>
    <x v="2"/>
    <n v="2008"/>
    <x v="9"/>
    <s v="Beaujolais"/>
    <s v=" "/>
    <s v="Chardonnay"/>
    <n v="5.0999999999999996"/>
    <n v="5.0999999999999996"/>
    <n v="3"/>
    <n v="0"/>
    <m/>
    <n v="15.299999999999999"/>
    <n v="0"/>
    <n v="0"/>
    <n v="0"/>
    <s v=" "/>
    <m/>
    <m/>
  </r>
  <r>
    <n v="38"/>
    <x v="51"/>
    <s v="Beaujolais"/>
    <s v="Saint jean des vignes"/>
    <s v="Beaujolais rosé"/>
    <x v="1"/>
    <n v="2008"/>
    <x v="9"/>
    <s v="Beaujolais"/>
    <s v=" "/>
    <s v="Gamay"/>
    <n v="4.9000000000000004"/>
    <n v="4.9000000000000004"/>
    <n v="3"/>
    <n v="0"/>
    <m/>
    <n v="14.700000000000001"/>
    <n v="0"/>
    <n v="0"/>
    <n v="0"/>
    <s v=" "/>
    <m/>
    <m/>
  </r>
  <r>
    <n v="39"/>
    <x v="51"/>
    <s v="Beaujolais"/>
    <s v="Saint jean des vignes"/>
    <s v="Beaujolais rouge"/>
    <x v="0"/>
    <n v="2006"/>
    <x v="9"/>
    <s v="Beaujolais"/>
    <s v=" "/>
    <s v="Gamay"/>
    <n v="4.8"/>
    <n v="4.8"/>
    <n v="6"/>
    <n v="0"/>
    <m/>
    <n v="28.799999999999997"/>
    <n v="0"/>
    <n v="0"/>
    <n v="0"/>
    <s v=" "/>
    <m/>
    <m/>
  </r>
  <r>
    <n v="40"/>
    <x v="52"/>
    <s v="Carette"/>
    <s v="Claude Bernardin"/>
    <s v="Beaujolais Blanc"/>
    <x v="2"/>
    <n v="2007"/>
    <x v="9"/>
    <s v="Beaujolais"/>
    <s v=" "/>
    <s v="Chardonnay"/>
    <n v="4"/>
    <n v="4"/>
    <n v="6"/>
    <n v="0"/>
    <m/>
    <n v="24"/>
    <n v="0"/>
    <n v="0"/>
    <n v="0"/>
    <s v=" "/>
    <m/>
    <m/>
  </r>
  <r>
    <n v="41"/>
    <x v="52"/>
    <s v="Carette"/>
    <s v="Claude Bernardin"/>
    <s v="Beaujolais rouge, vieilles vignes"/>
    <x v="0"/>
    <n v="2006"/>
    <x v="9"/>
    <s v="Beaujolais"/>
    <s v=" "/>
    <s v="Gamay"/>
    <n v="6"/>
    <n v="6"/>
    <n v="6"/>
    <n v="0"/>
    <m/>
    <n v="36"/>
    <n v="0"/>
    <n v="0"/>
    <n v="0"/>
    <s v=" "/>
    <m/>
    <m/>
  </r>
  <r>
    <n v="93"/>
    <x v="13"/>
    <s v="Beaujolais"/>
    <s v="Saint jean des vignes"/>
    <s v="Beaujolais blanc"/>
    <x v="2"/>
    <n v="2008"/>
    <x v="9"/>
    <s v="Beaujolais"/>
    <s v=" "/>
    <s v="Chardonnay"/>
    <n v="5.2"/>
    <n v="5.2"/>
    <n v="6"/>
    <n v="0"/>
    <m/>
    <n v="31.200000000000003"/>
    <n v="0"/>
    <n v="0"/>
    <n v="0"/>
    <s v=" "/>
    <m/>
    <m/>
  </r>
  <r>
    <n v="94"/>
    <x v="13"/>
    <s v="Beaujolais"/>
    <s v="Saint jean des vignes"/>
    <s v="Beaujolais rosé"/>
    <x v="1"/>
    <n v="2008"/>
    <x v="9"/>
    <s v="Beaujolais"/>
    <s v=" "/>
    <s v="Gamay"/>
    <n v="4.4000000000000004"/>
    <n v="4.4000000000000004"/>
    <n v="12"/>
    <n v="0"/>
    <m/>
    <n v="52.800000000000004"/>
    <n v="0"/>
    <n v="0"/>
    <n v="0"/>
    <s v=" "/>
    <m/>
    <m/>
  </r>
  <r>
    <n v="114"/>
    <x v="17"/>
    <s v="Beaujolais"/>
    <s v="Saint jean des vignes"/>
    <s v="Beaujolais blanc"/>
    <x v="2"/>
    <n v="2009"/>
    <x v="9"/>
    <s v="Beaujolais"/>
    <s v=" "/>
    <s v="Chardonnay"/>
    <n v="5.2"/>
    <n v="5.2"/>
    <n v="12"/>
    <n v="0"/>
    <m/>
    <n v="62.400000000000006"/>
    <n v="0"/>
    <n v="0"/>
    <n v="0"/>
    <s v=" "/>
    <m/>
    <m/>
  </r>
  <r>
    <n v="115"/>
    <x v="17"/>
    <s v="Beaujolais"/>
    <s v="Saint jean des vignes"/>
    <s v="Beaujolais rosé"/>
    <x v="1"/>
    <n v="2009"/>
    <x v="9"/>
    <s v="Beaujolais"/>
    <s v=" "/>
    <s v="Gamay"/>
    <n v="4.4000000000000004"/>
    <n v="4.4000000000000004"/>
    <n v="12"/>
    <n v="0"/>
    <m/>
    <n v="52.800000000000004"/>
    <n v="0"/>
    <n v="0"/>
    <n v="0"/>
    <s v=" "/>
    <m/>
    <m/>
  </r>
  <r>
    <n v="116"/>
    <x v="17"/>
    <s v="Beaujolais"/>
    <s v="Saint jean des vignes"/>
    <s v="Beaujolais rouge"/>
    <x v="0"/>
    <n v="2009"/>
    <x v="9"/>
    <s v="Beaujolais"/>
    <s v=" "/>
    <s v="Gamay"/>
    <n v="5.2"/>
    <n v="5.2"/>
    <n v="12"/>
    <n v="0"/>
    <m/>
    <n v="62.400000000000006"/>
    <n v="0"/>
    <n v="0"/>
    <n v="0"/>
    <s v=" "/>
    <m/>
    <m/>
  </r>
  <r>
    <n v="181"/>
    <x v="53"/>
    <s v="Domaine"/>
    <s v="Château de Cercy"/>
    <s v="Cuvée Marly"/>
    <x v="0"/>
    <n v="2005"/>
    <x v="9"/>
    <s v="Beaujolais"/>
    <s v=" "/>
    <s v="Gamay"/>
    <n v="8"/>
    <n v="8"/>
    <n v="3"/>
    <n v="0"/>
    <m/>
    <n v="24"/>
    <n v="0"/>
    <n v="0"/>
    <n v="0"/>
    <s v=" "/>
    <m/>
    <m/>
  </r>
  <r>
    <n v="182"/>
    <x v="53"/>
    <s v="Domaine"/>
    <s v="Château de Cercy"/>
    <s v="Cuvée Marly - La réserve"/>
    <x v="0"/>
    <n v="2011"/>
    <x v="9"/>
    <s v="Beaujolais"/>
    <s v=" "/>
    <s v="Gamay"/>
    <n v="14"/>
    <n v="14"/>
    <n v="1"/>
    <n v="0"/>
    <m/>
    <n v="14"/>
    <n v="0"/>
    <n v="0"/>
    <n v="0"/>
    <s v=" "/>
    <m/>
    <m/>
  </r>
  <r>
    <n v="287"/>
    <x v="54"/>
    <s v="Domaine"/>
    <s v="Duperray"/>
    <s v="Beaujolais blanc"/>
    <x v="2"/>
    <n v="2014"/>
    <x v="9"/>
    <s v="Beaujolais"/>
    <s v=" "/>
    <s v="Chardonnay"/>
    <n v="5"/>
    <n v="5"/>
    <n v="12"/>
    <n v="0"/>
    <m/>
    <n v="60"/>
    <n v="0"/>
    <n v="0"/>
    <n v="0"/>
    <s v=" "/>
    <m/>
    <m/>
  </r>
  <r>
    <n v="288"/>
    <x v="54"/>
    <s v="Domaine"/>
    <s v="Château de Cercy"/>
    <s v="Cuvée Marly - La réserve"/>
    <x v="0"/>
    <n v="2014"/>
    <x v="9"/>
    <s v="Beaujolais"/>
    <s v=" "/>
    <s v="Gamay"/>
    <n v="14"/>
    <n v="14"/>
    <n v="3"/>
    <n v="0"/>
    <n v="32"/>
    <n v="42"/>
    <n v="0"/>
    <n v="2018"/>
    <n v="2024"/>
    <n v="2021"/>
    <m/>
    <m/>
  </r>
  <r>
    <n v="462"/>
    <x v="55"/>
    <s v="Caviste"/>
    <s v="Jean-Baptiste Duperray"/>
    <s v="Beaujolais Nouveau"/>
    <x v="0"/>
    <n v="2018"/>
    <x v="9"/>
    <s v="Beaujolais"/>
    <m/>
    <s v="Gamay"/>
    <n v="6.5"/>
    <n v="6.5"/>
    <n v="1"/>
    <n v="0"/>
    <n v="43"/>
    <n v="6.5"/>
    <n v="0"/>
    <n v="2018"/>
    <m/>
    <n v="2018"/>
    <m/>
    <m/>
  </r>
  <r>
    <n v="65"/>
    <x v="50"/>
    <s v="Cave de Papa"/>
    <s v="Ramos Pinto"/>
    <s v="Porto RPLBV"/>
    <x v="0"/>
    <n v="2008"/>
    <x v="10"/>
    <s v="Porto"/>
    <s v=" "/>
    <s v=" "/>
    <n v="20"/>
    <n v="20"/>
    <n v="1"/>
    <n v="1"/>
    <n v="51"/>
    <n v="20"/>
    <n v="20"/>
    <n v="2020"/>
    <n v="2030"/>
    <n v="2025"/>
    <m/>
    <m/>
  </r>
  <r>
    <n v="78"/>
    <x v="56"/>
    <s v="Vinomedia"/>
    <s v="Semper"/>
    <s v="Orange - Ange d'Or"/>
    <x v="3"/>
    <n v="2009"/>
    <x v="6"/>
    <s v="Maury"/>
    <s v=" "/>
    <s v="Grenache Blanc, Grenache Gris"/>
    <n v="12"/>
    <n v="12"/>
    <n v="2"/>
    <n v="1"/>
    <n v="43"/>
    <n v="24"/>
    <n v="12"/>
    <n v="2015"/>
    <n v="2019"/>
    <n v="2019"/>
    <m/>
    <m/>
  </r>
  <r>
    <n v="90"/>
    <x v="12"/>
    <s v="Vinomedia"/>
    <s v="Flamand Delétang"/>
    <s v="Moelleux Grande Réserve"/>
    <x v="3"/>
    <n v="2008"/>
    <x v="4"/>
    <s v="Montlouis-sur-Loire"/>
    <s v="Touraine"/>
    <s v="Chenin"/>
    <n v="19.899999999999999"/>
    <n v="19.899999999999999"/>
    <n v="2"/>
    <n v="1"/>
    <n v="53"/>
    <n v="39.799999999999997"/>
    <n v="19.899999999999999"/>
    <n v="2015"/>
    <n v="2028"/>
    <n v="2022"/>
    <m/>
    <m/>
  </r>
  <r>
    <n v="204"/>
    <x v="57"/>
    <s v="Cave de Papa"/>
    <s v="Château Joinin"/>
    <s v="Bordeaux"/>
    <x v="0"/>
    <n v="2012"/>
    <x v="11"/>
    <s v="Bordeaux"/>
    <s v=" "/>
    <s v="90% Merlot, 10% Cabernet Franc"/>
    <n v="6"/>
    <n v="6"/>
    <n v="1"/>
    <n v="0"/>
    <n v="23"/>
    <n v="6"/>
    <n v="0"/>
    <n v="2017"/>
    <n v="0"/>
    <n v="2017"/>
    <m/>
    <m/>
  </r>
  <r>
    <n v="360"/>
    <x v="58"/>
    <s v="Cave de Papa"/>
    <s v="Château Guiraud"/>
    <s v="Bordeaux blanc sec"/>
    <x v="2"/>
    <n v="2015"/>
    <x v="11"/>
    <s v="Bordeaux"/>
    <s v=" "/>
    <s v="Sauvignon, Sémillon"/>
    <n v="10"/>
    <n v="10"/>
    <n v="1"/>
    <n v="0"/>
    <m/>
    <n v="10"/>
    <n v="0"/>
    <n v="2018"/>
    <n v="0"/>
    <n v="2018"/>
    <m/>
    <m/>
  </r>
  <r>
    <n v="478"/>
    <x v="59"/>
    <s v="Vente aux enchères"/>
    <s v="Francois de Lignet"/>
    <s v="Bordeaux"/>
    <x v="0"/>
    <n v="2015"/>
    <x v="11"/>
    <s v="Bordeaux"/>
    <m/>
    <m/>
    <n v="5"/>
    <n v="10"/>
    <n v="1"/>
    <n v="0"/>
    <n v="13"/>
    <n v="5"/>
    <n v="0"/>
    <n v="2019"/>
    <m/>
    <n v="2019"/>
    <m/>
    <m/>
  </r>
  <r>
    <n v="20"/>
    <x v="46"/>
    <s v="Cave de Papa"/>
    <s v="Château Recougne"/>
    <s v="Réserve de la famille - Vieilles Vignes"/>
    <x v="0"/>
    <n v="2005"/>
    <x v="11"/>
    <s v="Bordeaux supérieur"/>
    <s v=" "/>
    <s v=" "/>
    <n v="11.25"/>
    <n v="11.25"/>
    <n v="1"/>
    <n v="0"/>
    <n v="13"/>
    <n v="11.25"/>
    <n v="0"/>
    <n v="2017"/>
    <n v="2020"/>
    <n v="2019"/>
    <m/>
    <m/>
  </r>
  <r>
    <n v="119"/>
    <x v="60"/>
    <s v="Cave de Papa"/>
    <s v="Château la Caderie"/>
    <s v="Cuvée Aurélie"/>
    <x v="0"/>
    <n v="2010"/>
    <x v="11"/>
    <s v="Bordeaux supérieur"/>
    <s v=" "/>
    <s v=" "/>
    <n v="6"/>
    <n v="6"/>
    <n v="1"/>
    <n v="0"/>
    <m/>
    <n v="6"/>
    <n v="0"/>
    <n v="2015"/>
    <n v="2019"/>
    <n v="2017"/>
    <m/>
    <m/>
  </r>
  <r>
    <n v="183"/>
    <x v="53"/>
    <s v="Domaine"/>
    <s v="Château de Cercy"/>
    <s v="Chardonnay"/>
    <x v="2"/>
    <n v="2011"/>
    <x v="3"/>
    <s v="Bourgogne"/>
    <s v=" "/>
    <s v="Chardonnay"/>
    <n v="2.9615390000000001"/>
    <n v="2.9615390000000001"/>
    <n v="13"/>
    <n v="0"/>
    <m/>
    <n v="38.500007000000004"/>
    <n v="0"/>
    <n v="0"/>
    <n v="0"/>
    <s v=" "/>
    <m/>
    <m/>
  </r>
  <r>
    <n v="184"/>
    <x v="53"/>
    <s v="Domaine"/>
    <s v="Château de Cercy"/>
    <s v="Prestige"/>
    <x v="2"/>
    <n v="2010"/>
    <x v="3"/>
    <s v="Bourgogne"/>
    <s v=" "/>
    <s v="Chardonnay"/>
    <n v="9.5"/>
    <n v="9.5"/>
    <n v="8"/>
    <n v="0"/>
    <m/>
    <n v="76"/>
    <n v="0"/>
    <n v="0"/>
    <n v="0"/>
    <s v=" "/>
    <m/>
    <m/>
  </r>
  <r>
    <n v="196"/>
    <x v="61"/>
    <s v="Domaine"/>
    <s v="Château de Cercy"/>
    <s v="Chardonnay"/>
    <x v="2"/>
    <n v="2012"/>
    <x v="3"/>
    <s v="Bourgogne"/>
    <s v=" "/>
    <s v="Chardonnay"/>
    <n v="2.9615390000000001"/>
    <n v="2.9615390000000001"/>
    <n v="26"/>
    <n v="0"/>
    <m/>
    <n v="77.000014000000007"/>
    <n v="0"/>
    <n v="0"/>
    <n v="0"/>
    <s v=" "/>
    <m/>
    <m/>
  </r>
  <r>
    <n v="197"/>
    <x v="61"/>
    <s v="Domaine"/>
    <s v="Château de Cercy"/>
    <s v="Prestige"/>
    <x v="2"/>
    <n v="2010"/>
    <x v="3"/>
    <s v="Bourgogne"/>
    <s v=" "/>
    <s v="Chardonnay"/>
    <n v="9.5"/>
    <n v="9.5"/>
    <n v="3"/>
    <n v="0"/>
    <m/>
    <n v="28.5"/>
    <n v="0"/>
    <n v="0"/>
    <n v="0"/>
    <s v=" "/>
    <m/>
    <m/>
  </r>
  <r>
    <n v="254"/>
    <x v="62"/>
    <s v="Domaine"/>
    <s v="Château de Cercy"/>
    <s v="Prestige"/>
    <x v="2"/>
    <n v="2013"/>
    <x v="3"/>
    <s v="Bourgogne"/>
    <s v=" "/>
    <s v="Chardonnay"/>
    <n v="9.8000000000000007"/>
    <n v="9.8000000000000007"/>
    <n v="6"/>
    <n v="0"/>
    <m/>
    <n v="58.800000000000004"/>
    <n v="0"/>
    <n v="0"/>
    <n v="0"/>
    <s v=" "/>
    <m/>
    <m/>
  </r>
  <r>
    <n v="290"/>
    <x v="54"/>
    <s v="Domaine"/>
    <s v="Château de Cercy"/>
    <s v="Chardonnay"/>
    <x v="2"/>
    <n v="2015"/>
    <x v="3"/>
    <s v="Bourgogne"/>
    <s v=" "/>
    <s v="Chardonnay"/>
    <n v="3.35"/>
    <n v="3.35"/>
    <n v="24"/>
    <n v="0"/>
    <m/>
    <n v="80.400000000000006"/>
    <n v="0"/>
    <n v="2016"/>
    <n v="0"/>
    <n v="2016"/>
    <m/>
    <m/>
  </r>
  <r>
    <n v="104"/>
    <x v="63"/>
    <s v="Cave de Papa"/>
    <s v="Quinta do Noval"/>
    <s v="Porto - LBV"/>
    <x v="0"/>
    <n v="2009"/>
    <x v="10"/>
    <s v="Porto"/>
    <m/>
    <s v=" "/>
    <n v="0"/>
    <n v="30"/>
    <n v="1"/>
    <n v="1"/>
    <n v="51"/>
    <n v="0"/>
    <n v="30"/>
    <n v="2019"/>
    <n v="0"/>
    <n v="2019"/>
    <m/>
    <m/>
  </r>
  <r>
    <n v="352"/>
    <x v="64"/>
    <s v="Domaine"/>
    <s v="Joannet"/>
    <s v="Les Champs  d'argent"/>
    <x v="0"/>
    <n v="2015"/>
    <x v="3"/>
    <s v="Bourgogne"/>
    <s v=" "/>
    <s v="Pinot Noir"/>
    <n v="0"/>
    <n v="10"/>
    <n v="1"/>
    <n v="0"/>
    <m/>
    <n v="0"/>
    <n v="0"/>
    <n v="2017"/>
    <n v="2022"/>
    <n v="2020"/>
    <m/>
    <m/>
  </r>
  <r>
    <n v="471"/>
    <x v="65"/>
    <s v="Jean-Luc Verlyck"/>
    <s v="Domaine du Moulin"/>
    <s v="Sauvignon"/>
    <x v="2"/>
    <n v="2017"/>
    <x v="4"/>
    <s v="Touraine"/>
    <m/>
    <s v="Sauvignon"/>
    <n v="0"/>
    <n v="4"/>
    <n v="1"/>
    <n v="0"/>
    <n v="23"/>
    <n v="0"/>
    <n v="0"/>
    <n v="2019"/>
    <m/>
    <n v="2019"/>
    <m/>
    <m/>
  </r>
  <r>
    <n v="112"/>
    <x v="16"/>
    <s v="Vins de la cotière"/>
    <s v="Louis Latour"/>
    <s v="Grand Ardèche"/>
    <x v="2"/>
    <n v="2010"/>
    <x v="2"/>
    <s v="Vin de Pays de l'Ardèche"/>
    <s v=" "/>
    <s v="Chardonnay"/>
    <n v="9.86"/>
    <n v="9.86"/>
    <n v="6"/>
    <n v="1"/>
    <n v="32"/>
    <n v="59.16"/>
    <n v="9.86"/>
    <n v="2013"/>
    <n v="2015"/>
    <n v="2014"/>
    <m/>
    <m/>
  </r>
  <r>
    <n v="19"/>
    <x v="46"/>
    <s v="Cave de Papa"/>
    <s v="Domaine de la chevalerie"/>
    <s v="Vin de Garde"/>
    <x v="0"/>
    <n v="2005"/>
    <x v="4"/>
    <s v="Bourgueil"/>
    <s v="Touraine"/>
    <s v="Cabernet France"/>
    <n v="27"/>
    <n v="27"/>
    <n v="1"/>
    <n v="0"/>
    <n v="42"/>
    <n v="27"/>
    <n v="0"/>
    <n v="2017"/>
    <n v="0"/>
    <n v="2017"/>
    <m/>
    <s v="Après une légère aération servir entre 16 et 18°C sur un magret de canard au poivre vert ou des ris de veau."/>
  </r>
  <r>
    <n v="168"/>
    <x v="26"/>
    <s v="Domaine"/>
    <s v="Taille aux Loups"/>
    <s v="Perrières"/>
    <x v="0"/>
    <n v="2011"/>
    <x v="4"/>
    <s v="Bourgueil"/>
    <s v="Touraine"/>
    <s v="Pinot Noir"/>
    <n v="16"/>
    <n v="16"/>
    <n v="3"/>
    <n v="0"/>
    <m/>
    <n v="48"/>
    <n v="0"/>
    <n v="0"/>
    <n v="0"/>
    <s v=" "/>
    <m/>
    <m/>
  </r>
  <r>
    <n v="117"/>
    <x v="60"/>
    <s v="Cave de Papa"/>
    <s v="Halbeisen"/>
    <s v="Riesling altenberg de Bergheim"/>
    <x v="2"/>
    <n v="2010"/>
    <x v="12"/>
    <s v="Riesling"/>
    <s v=" "/>
    <s v="Riesling"/>
    <n v="16"/>
    <n v="16"/>
    <n v="2"/>
    <n v="1"/>
    <n v="33"/>
    <n v="32"/>
    <n v="16"/>
    <n v="2018"/>
    <n v="2020"/>
    <n v="2019"/>
    <s v="Ce Riesling s'invitera à vos apéritifs et mettra parfaitement en valeur les foies gras, les plats exotiques, les desserts aux fruits, notamment les fraises, la rhubarbe et le citron._x000a__x000a_Grand vin de garde, ce grand cru se révèlera fameux après quelques années en accompagnement de plats gastronomiques comme le homard, la langouste ou les Saint Jacques au safran."/>
    <m/>
  </r>
  <r>
    <n v="29"/>
    <x v="66"/>
    <s v="Carrefour"/>
    <s v="Domaine Trichon"/>
    <s v="Chardonnay"/>
    <x v="2"/>
    <n v="2005"/>
    <x v="5"/>
    <s v="Bugey"/>
    <s v=" "/>
    <s v="Chardonnay"/>
    <n v="5"/>
    <n v="5"/>
    <n v="6"/>
    <n v="0"/>
    <m/>
    <n v="30"/>
    <n v="0"/>
    <n v="0"/>
    <n v="0"/>
    <s v=" "/>
    <m/>
    <m/>
  </r>
  <r>
    <n v="234"/>
    <x v="67"/>
    <s v="Domaine"/>
    <s v="Domaine Trichon"/>
    <s v="Chardonnay"/>
    <x v="2"/>
    <n v="2012"/>
    <x v="5"/>
    <s v="Bugey"/>
    <s v=" "/>
    <s v="Chardonnay"/>
    <n v="6"/>
    <n v="6"/>
    <n v="6"/>
    <n v="0"/>
    <m/>
    <n v="36"/>
    <n v="0"/>
    <n v="0"/>
    <n v="0"/>
    <s v=" "/>
    <m/>
    <m/>
  </r>
  <r>
    <n v="255"/>
    <x v="68"/>
    <s v="Domaine"/>
    <s v="Domaine Trichon"/>
    <s v="Chardonnay Bio"/>
    <x v="2"/>
    <n v="2012"/>
    <x v="5"/>
    <s v="Bugey"/>
    <s v=" "/>
    <s v="Chardonnay"/>
    <n v="6.75"/>
    <n v="6.75"/>
    <n v="6"/>
    <n v="0"/>
    <m/>
    <n v="40.5"/>
    <n v="0"/>
    <n v="2016"/>
    <n v="0"/>
    <n v="2016"/>
    <m/>
    <m/>
  </r>
  <r>
    <n v="262"/>
    <x v="69"/>
    <s v="Domaine"/>
    <s v="Jean-Christophe Pellerin"/>
    <s v="Chardonnay Platine"/>
    <x v="2"/>
    <n v="2009"/>
    <x v="5"/>
    <s v="Bugey"/>
    <s v=" "/>
    <s v="Chardonnay"/>
    <n v="11"/>
    <n v="11"/>
    <n v="5"/>
    <n v="0"/>
    <m/>
    <n v="55"/>
    <n v="0"/>
    <n v="0"/>
    <n v="0"/>
    <s v=" "/>
    <m/>
    <m/>
  </r>
  <r>
    <n v="263"/>
    <x v="69"/>
    <s v="Domaine"/>
    <s v="Jean-Christophe Pellerin"/>
    <s v="Pinot Noir"/>
    <x v="0"/>
    <n v="2014"/>
    <x v="5"/>
    <s v="Bugey"/>
    <s v=" "/>
    <s v="Pinot Noir"/>
    <n v="7.5"/>
    <n v="7.5"/>
    <n v="1"/>
    <n v="0"/>
    <m/>
    <n v="7.5"/>
    <n v="0"/>
    <n v="0"/>
    <n v="0"/>
    <s v=" "/>
    <m/>
    <m/>
  </r>
  <r>
    <n v="264"/>
    <x v="69"/>
    <s v="Domaine"/>
    <s v="Jean-Christophe Pellerin"/>
    <s v="Pinot Noir - Séduction"/>
    <x v="0"/>
    <n v="2009"/>
    <x v="5"/>
    <s v="Bugey"/>
    <s v=" "/>
    <s v="Pinot Noir"/>
    <n v="12"/>
    <n v="12"/>
    <n v="1"/>
    <n v="0"/>
    <m/>
    <n v="12"/>
    <n v="0"/>
    <n v="0"/>
    <n v="0"/>
    <s v=" "/>
    <m/>
    <m/>
  </r>
  <r>
    <n v="302"/>
    <x v="70"/>
    <s v="Domaine"/>
    <s v="Jean-Christophe Pellerin"/>
    <s v="Fusette"/>
    <x v="2"/>
    <n v="2014"/>
    <x v="5"/>
    <s v="Bugey"/>
    <s v=" "/>
    <s v="Chardonnay"/>
    <n v="8.5"/>
    <n v="8.5"/>
    <n v="3"/>
    <n v="0"/>
    <n v="13"/>
    <n v="25.5"/>
    <n v="0"/>
    <n v="2018"/>
    <n v="0"/>
    <n v="2018"/>
    <m/>
    <m/>
  </r>
  <r>
    <n v="303"/>
    <x v="70"/>
    <s v="Domaine"/>
    <s v="Jean-Christophe Pellerin"/>
    <s v="Mandouse"/>
    <x v="0"/>
    <n v="2014"/>
    <x v="5"/>
    <s v="Bugey"/>
    <s v=" "/>
    <s v="Mondeuse"/>
    <n v="9.5"/>
    <n v="9.5"/>
    <n v="2"/>
    <n v="0"/>
    <n v="42"/>
    <n v="19"/>
    <n v="0"/>
    <n v="2018"/>
    <n v="0"/>
    <n v="2018"/>
    <m/>
    <m/>
  </r>
  <r>
    <n v="122"/>
    <x v="60"/>
    <s v="Cave de Papa"/>
    <s v="Ferreira"/>
    <s v="Porto LBV"/>
    <x v="0"/>
    <n v="2010"/>
    <x v="10"/>
    <s v="Porto"/>
    <s v=" "/>
    <s v=" "/>
    <n v="23"/>
    <n v="23"/>
    <n v="1"/>
    <n v="1"/>
    <n v="51"/>
    <n v="23"/>
    <n v="23"/>
    <n v="2020"/>
    <n v="0"/>
    <n v="2020"/>
    <m/>
    <m/>
  </r>
  <r>
    <n v="151"/>
    <x v="23"/>
    <s v="Tony Garnier"/>
    <s v="Haut-Montlong"/>
    <s v="Font Romaine"/>
    <x v="3"/>
    <n v="2005"/>
    <x v="13"/>
    <s v="Monbazillac"/>
    <s v="Bergeracois et Duras"/>
    <s v="Semillon"/>
    <n v="14.5"/>
    <n v="14.5"/>
    <n v="3"/>
    <n v="1"/>
    <n v="53"/>
    <n v="43.5"/>
    <n v="14.5"/>
    <n v="2015"/>
    <n v="2025"/>
    <n v="2020"/>
    <m/>
    <m/>
  </r>
  <r>
    <n v="155"/>
    <x v="71"/>
    <s v="Cadeau - JF Duperray"/>
    <s v="Caronne Sainte Gemme"/>
    <s v="Haut Medoc"/>
    <x v="0"/>
    <n v="2010"/>
    <x v="11"/>
    <s v="Haut-Médoc"/>
    <s v="Médoc"/>
    <s v="Cabernet sauvignon, Merlot, Petit verdot"/>
    <n v="0"/>
    <n v="30"/>
    <n v="3"/>
    <n v="1"/>
    <n v="13"/>
    <n v="0"/>
    <n v="30"/>
    <n v="2018"/>
    <n v="0"/>
    <n v="2018"/>
    <m/>
    <s v="Cadeau Papa - Magnum"/>
  </r>
  <r>
    <n v="353"/>
    <x v="64"/>
    <s v="Domaine"/>
    <s v="Doudet-Naudin"/>
    <s v="Montmains"/>
    <x v="2"/>
    <n v="2014"/>
    <x v="3"/>
    <s v="Chablis Premier Cru"/>
    <s v="Chablis et Yonne"/>
    <s v="Chardonnay"/>
    <n v="14.4"/>
    <n v="14.4"/>
    <n v="3"/>
    <n v="0"/>
    <n v="43"/>
    <n v="43.2"/>
    <n v="0"/>
    <n v="2018"/>
    <n v="0"/>
    <n v="2018"/>
    <m/>
    <m/>
  </r>
  <r>
    <n v="399"/>
    <x v="72"/>
    <s v="Adrien"/>
    <s v="Boizel"/>
    <s v="Brut réserve"/>
    <x v="4"/>
    <n v="2017"/>
    <x v="14"/>
    <s v="Champagne"/>
    <m/>
    <s v="Chardonnay"/>
    <n v="16"/>
    <n v="29.5"/>
    <n v="3"/>
    <n v="0"/>
    <n v="53"/>
    <n v="48"/>
    <n v="0"/>
    <n v="2018"/>
    <n v="2019"/>
    <n v="2019"/>
    <m/>
    <m/>
  </r>
  <r>
    <n v="400"/>
    <x v="72"/>
    <s v="Adrien"/>
    <s v="Boizel"/>
    <s v="Rosé"/>
    <x v="4"/>
    <n v="2017"/>
    <x v="14"/>
    <s v="Champagne"/>
    <m/>
    <s v="Chardonnay"/>
    <n v="19"/>
    <n v="36"/>
    <n v="1"/>
    <n v="0"/>
    <n v="53"/>
    <n v="19"/>
    <n v="0"/>
    <n v="2018"/>
    <n v="2019"/>
    <n v="2019"/>
    <m/>
    <m/>
  </r>
  <r>
    <n v="401"/>
    <x v="72"/>
    <s v="Adrien"/>
    <s v="Boizel"/>
    <s v="Blanc de Blancs"/>
    <x v="4"/>
    <n v="2017"/>
    <x v="14"/>
    <s v="Champagne"/>
    <m/>
    <s v="Chardonnay"/>
    <n v="20"/>
    <n v="38"/>
    <n v="1"/>
    <n v="0"/>
    <n v="53"/>
    <n v="20"/>
    <n v="0"/>
    <n v="2018"/>
    <n v="2019"/>
    <n v="2019"/>
    <m/>
    <m/>
  </r>
  <r>
    <n v="402"/>
    <x v="72"/>
    <s v="Adrien"/>
    <s v="Boizel"/>
    <s v="Grand Vintage 2007"/>
    <x v="4"/>
    <n v="2007"/>
    <x v="14"/>
    <s v="Champagne"/>
    <m/>
    <s v="Chardonnay"/>
    <n v="23"/>
    <n v="46.2"/>
    <n v="1"/>
    <n v="0"/>
    <n v="53"/>
    <n v="23"/>
    <n v="0"/>
    <n v="2018"/>
    <n v="2019"/>
    <n v="2019"/>
    <m/>
    <m/>
  </r>
  <r>
    <n v="241"/>
    <x v="73"/>
    <s v="Jerome Milleron"/>
    <s v="Maitres vigneron St-Tropez"/>
    <s v="Cap des Pins"/>
    <x v="1"/>
    <n v="2014"/>
    <x v="8"/>
    <m/>
    <s v=" "/>
    <s v=" "/>
    <n v="5"/>
    <n v="5"/>
    <n v="6"/>
    <n v="1"/>
    <n v="22"/>
    <n v="30"/>
    <n v="5"/>
    <n v="2015"/>
    <n v="0"/>
    <n v="2015"/>
    <m/>
    <m/>
  </r>
  <r>
    <n v="504"/>
    <x v="74"/>
    <s v="Cadeau - Olivier Deschamps"/>
    <s v="Clerambault"/>
    <s v="Tradition"/>
    <x v="4"/>
    <n v="2018"/>
    <x v="14"/>
    <s v="Champagne"/>
    <m/>
    <s v="Chardonnay"/>
    <n v="0"/>
    <n v="15"/>
    <n v="1"/>
    <n v="0"/>
    <n v="31"/>
    <n v="0"/>
    <n v="0"/>
    <n v="2020"/>
    <m/>
    <n v="2020"/>
    <m/>
    <m/>
  </r>
  <r>
    <n v="271"/>
    <x v="75"/>
    <s v="Cadeau - JF Duperray"/>
    <s v="Francois Carillon 1611"/>
    <s v="Chassagne Montrachet"/>
    <x v="2"/>
    <n v="2013"/>
    <x v="3"/>
    <s v="Chassagne-Montrachet"/>
    <s v="Côte de Beaune"/>
    <s v="Chardonnay"/>
    <n v="0"/>
    <n v="25"/>
    <n v="1"/>
    <n v="0"/>
    <n v="43"/>
    <n v="0"/>
    <n v="0"/>
    <n v="2018"/>
    <n v="0"/>
    <n v="2018"/>
    <m/>
    <s v="Noel Papa"/>
  </r>
  <r>
    <n v="200"/>
    <x v="32"/>
    <s v="Vinomedia"/>
    <s v="Caveau des Byards"/>
    <s v="Château-Chalon - Vin Jaune"/>
    <x v="5"/>
    <n v="2006"/>
    <x v="1"/>
    <s v="Château-Chalon"/>
    <s v=" "/>
    <s v="Savagnin"/>
    <n v="30.7"/>
    <n v="30.7"/>
    <n v="1"/>
    <n v="0"/>
    <n v="23"/>
    <n v="30.7"/>
    <n v="0"/>
    <n v="2016"/>
    <n v="2026"/>
    <n v="2021"/>
    <m/>
    <s v="Vin jaune"/>
  </r>
  <r>
    <n v="269"/>
    <x v="76"/>
    <s v="Metro"/>
    <s v="Durand Perron"/>
    <s v="Château Chalon"/>
    <x v="2"/>
    <n v="2007"/>
    <x v="1"/>
    <s v="Château-Chalon"/>
    <s v=" "/>
    <s v="Savagnin"/>
    <n v="20.3"/>
    <n v="20.3"/>
    <n v="1"/>
    <n v="0"/>
    <m/>
    <n v="20.3"/>
    <n v="0"/>
    <n v="0"/>
    <n v="0"/>
    <s v=" "/>
    <m/>
    <m/>
  </r>
  <r>
    <n v="242"/>
    <x v="73"/>
    <s v="Jerome Milleron"/>
    <s v="Le vignoble du Mas"/>
    <s v="Mas de Pampelonne"/>
    <x v="1"/>
    <n v="2014"/>
    <x v="8"/>
    <m/>
    <s v=" "/>
    <s v="Tibouren"/>
    <n v="6.9"/>
    <n v="6.9"/>
    <n v="6"/>
    <n v="2"/>
    <n v="22"/>
    <n v="41.400000000000006"/>
    <n v="13.8"/>
    <n v="2015"/>
    <n v="0"/>
    <n v="2015"/>
    <m/>
    <m/>
  </r>
  <r>
    <n v="243"/>
    <x v="77"/>
    <s v="Cave de Papa"/>
    <s v="Ziegler mauler"/>
    <s v="Riesling grand cru schlossberg - les murets"/>
    <x v="2"/>
    <n v="2013"/>
    <x v="12"/>
    <s v="Riesling"/>
    <s v=" "/>
    <s v="Riesling"/>
    <n v="12"/>
    <n v="12"/>
    <n v="2"/>
    <n v="1"/>
    <n v="33"/>
    <n v="24"/>
    <n v="12"/>
    <n v="2018"/>
    <n v="2024"/>
    <n v="2021"/>
    <m/>
    <m/>
  </r>
  <r>
    <n v="337"/>
    <x v="78"/>
    <m/>
    <s v="Chapoutier"/>
    <s v="Les Grands Merisier"/>
    <x v="0"/>
    <n v="2014"/>
    <x v="2"/>
    <s v="Châteauneuf-du-Pape"/>
    <s v=" "/>
    <s v="Grenache, Carignan e,Maccabeu"/>
    <n v="20"/>
    <n v="20"/>
    <n v="1"/>
    <n v="0"/>
    <n v="51"/>
    <n v="20"/>
    <n v="0"/>
    <n v="2019"/>
    <n v="2021"/>
    <n v="2020"/>
    <m/>
    <m/>
  </r>
  <r>
    <n v="251"/>
    <x v="79"/>
    <s v="Domaine"/>
    <s v="Louis Latour"/>
    <s v="Grand Ardèche"/>
    <x v="2"/>
    <n v="2013"/>
    <x v="2"/>
    <s v="Vin de Pays de l'Ardèche"/>
    <s v=" "/>
    <s v="Chardonnay"/>
    <n v="9"/>
    <n v="9"/>
    <n v="11"/>
    <n v="1"/>
    <n v="32"/>
    <n v="99"/>
    <n v="9"/>
    <n v="2016"/>
    <n v="2018"/>
    <n v="2017"/>
    <m/>
    <m/>
  </r>
  <r>
    <n v="252"/>
    <x v="79"/>
    <s v="Jerome Milleron"/>
    <s v="Divers"/>
    <s v="Rosé Divers"/>
    <x v="1"/>
    <n v="2014"/>
    <x v="8"/>
    <m/>
    <m/>
    <s v=" "/>
    <n v="5"/>
    <n v="5"/>
    <n v="5"/>
    <n v="3"/>
    <n v="22"/>
    <n v="25"/>
    <n v="15"/>
    <n v="2018"/>
    <n v="0"/>
    <n v="2018"/>
    <m/>
    <m/>
  </r>
  <r>
    <n v="101"/>
    <x v="14"/>
    <s v="Cave de Papa"/>
    <s v="Domaine des chesnaies"/>
    <s v="Coteaux du layon chaume -  La mignonne"/>
    <x v="3"/>
    <n v="2009"/>
    <x v="4"/>
    <s v="Chaume 1er cru des Coteaux-du-Layon"/>
    <s v="Anjou"/>
    <s v="Chenin"/>
    <n v="24"/>
    <n v="24"/>
    <n v="1"/>
    <n v="0"/>
    <n v="53"/>
    <n v="24"/>
    <n v="0"/>
    <n v="2099"/>
    <n v="0"/>
    <n v="2099"/>
    <m/>
    <m/>
  </r>
  <r>
    <n v="76"/>
    <x v="80"/>
    <s v="Jerome Milleron"/>
    <s v=" "/>
    <s v="Chenas"/>
    <x v="0"/>
    <n v="2009"/>
    <x v="9"/>
    <s v="Chénas"/>
    <s v=" "/>
    <s v="Gamay"/>
    <n v="6"/>
    <n v="6"/>
    <n v="6"/>
    <n v="0"/>
    <m/>
    <n v="36"/>
    <n v="0"/>
    <n v="0"/>
    <n v="0"/>
    <s v=" "/>
    <m/>
    <m/>
  </r>
  <r>
    <n v="177"/>
    <x v="27"/>
    <s v="Cave de Papa"/>
    <s v="Villa Veroni"/>
    <s v="Chianti"/>
    <x v="0"/>
    <n v="2011"/>
    <x v="7"/>
    <s v="Italie"/>
    <s v="Italie"/>
    <s v="Sangiovese"/>
    <n v="0"/>
    <n v="0"/>
    <n v="1"/>
    <n v="0"/>
    <n v="42"/>
    <n v="0"/>
    <n v="0"/>
    <n v="2017"/>
    <n v="0"/>
    <n v="2017"/>
    <m/>
    <m/>
  </r>
  <r>
    <n v="207"/>
    <x v="57"/>
    <s v="Cave de Papa"/>
    <s v="Casina di Cornia"/>
    <s v="Chianti Classico"/>
    <x v="0"/>
    <n v="2012"/>
    <x v="7"/>
    <s v="Italie"/>
    <s v="Italie"/>
    <s v="Sangiovese"/>
    <n v="10"/>
    <n v="10"/>
    <n v="1"/>
    <n v="0"/>
    <n v="42"/>
    <n v="10"/>
    <n v="0"/>
    <n v="2017"/>
    <n v="0"/>
    <n v="2017"/>
    <m/>
    <m/>
  </r>
  <r>
    <n v="246"/>
    <x v="77"/>
    <s v="Cave de Papa"/>
    <s v="Domaine Jean Vullien"/>
    <s v="Chignin bergeron"/>
    <x v="2"/>
    <n v="2013"/>
    <x v="5"/>
    <s v="Chignin-Bergeron"/>
    <s v=" "/>
    <s v="Roussanne"/>
    <n v="9.5"/>
    <n v="9.5"/>
    <n v="1"/>
    <n v="0"/>
    <m/>
    <n v="9.5"/>
    <n v="0"/>
    <n v="2018"/>
    <n v="0"/>
    <n v="2018"/>
    <m/>
    <m/>
  </r>
  <r>
    <n v="253"/>
    <x v="81"/>
    <s v="Château"/>
    <s v="Fort De Vauban"/>
    <s v="Haut Médoc"/>
    <x v="0"/>
    <n v="2010"/>
    <x v="11"/>
    <s v="Haut-Médoc"/>
    <s v="Médoc"/>
    <s v="Cabernet sauvignon, Merlot, Petit verdot"/>
    <n v="10"/>
    <n v="10"/>
    <n v="6"/>
    <n v="3"/>
    <n v="23"/>
    <n v="60"/>
    <n v="30"/>
    <n v="2017"/>
    <n v="2025"/>
    <n v="2021"/>
    <m/>
    <m/>
  </r>
  <r>
    <n v="268"/>
    <x v="82"/>
    <s v="Vinomedia"/>
    <s v="Semper"/>
    <s v="Maury Viatge"/>
    <x v="3"/>
    <n v="2013"/>
    <x v="6"/>
    <s v="Maury"/>
    <s v=" "/>
    <s v="Grenache Noir"/>
    <n v="12.5"/>
    <n v="12.5"/>
    <n v="6"/>
    <n v="2"/>
    <n v="52"/>
    <n v="75"/>
    <n v="25"/>
    <n v="2018"/>
    <n v="0"/>
    <n v="2018"/>
    <m/>
    <m/>
  </r>
  <r>
    <n v="276"/>
    <x v="83"/>
    <s v="Meximieux"/>
    <s v="Domaine Du perat"/>
    <s v="Pineau des Charentes"/>
    <x v="2"/>
    <n v="0"/>
    <x v="15"/>
    <s v="Pineau des Charentes"/>
    <s v=" "/>
    <s v="Cabernet France"/>
    <n v="9.5"/>
    <n v="9.5"/>
    <n v="2"/>
    <n v="1"/>
    <n v="52"/>
    <n v="19"/>
    <n v="9.5"/>
    <n v="2017"/>
    <n v="2019"/>
    <n v="2018"/>
    <m/>
    <m/>
  </r>
  <r>
    <n v="100"/>
    <x v="14"/>
    <s v="Cave de Papa"/>
    <s v="Charles Joguet"/>
    <s v="Clos de la dioterie"/>
    <x v="0"/>
    <n v="2009"/>
    <x v="4"/>
    <s v="Chinon"/>
    <s v="Touraine"/>
    <s v="Cabernet franc"/>
    <n v="21"/>
    <n v="21"/>
    <n v="1"/>
    <n v="0"/>
    <n v="42"/>
    <n v="21"/>
    <n v="0"/>
    <n v="0"/>
    <n v="0"/>
    <s v=" "/>
    <m/>
    <s v="Année exceptionnelle, mieux que 2008"/>
  </r>
  <r>
    <n v="336"/>
    <x v="84"/>
    <s v="JF Duperray"/>
    <s v="Pascal Lambert"/>
    <s v="Les Boulais"/>
    <x v="2"/>
    <n v="2012"/>
    <x v="4"/>
    <s v="Chinon"/>
    <s v="Touraine"/>
    <s v="Chenin"/>
    <n v="0"/>
    <n v="0"/>
    <n v="1"/>
    <n v="0"/>
    <m/>
    <n v="0"/>
    <n v="0"/>
    <n v="2017"/>
    <n v="0"/>
    <n v="2017"/>
    <m/>
    <m/>
  </r>
  <r>
    <n v="156"/>
    <x v="85"/>
    <s v="Manu Girard"/>
    <s v="Mouton"/>
    <s v="Cote bonnette"/>
    <x v="2"/>
    <n v="2011"/>
    <x v="2"/>
    <s v="Condrieu"/>
    <s v="Nord"/>
    <s v="Viognier"/>
    <n v="23"/>
    <n v="23"/>
    <n v="1"/>
    <n v="0"/>
    <m/>
    <n v="23"/>
    <n v="0"/>
    <n v="0"/>
    <n v="0"/>
    <s v=" "/>
    <m/>
    <m/>
  </r>
  <r>
    <n v="195"/>
    <x v="86"/>
    <s v="Vins de la cotière"/>
    <s v="Grangier"/>
    <s v="Condrieu : Les terrasses"/>
    <x v="2"/>
    <n v="2010"/>
    <x v="2"/>
    <s v="Condrieu"/>
    <s v="Nord"/>
    <s v="Viognier"/>
    <n v="26"/>
    <n v="26"/>
    <n v="1"/>
    <n v="0"/>
    <m/>
    <n v="26"/>
    <n v="0"/>
    <n v="0"/>
    <n v="0"/>
    <s v=" "/>
    <m/>
    <m/>
  </r>
  <r>
    <n v="215"/>
    <x v="36"/>
    <s v="Domaine"/>
    <s v="Mouton"/>
    <s v="Cote bonnette"/>
    <x v="2"/>
    <n v="2013"/>
    <x v="2"/>
    <s v="Condrieu"/>
    <s v="Nord"/>
    <s v="Viognier"/>
    <n v="24"/>
    <n v="24"/>
    <n v="3"/>
    <n v="0"/>
    <m/>
    <n v="72"/>
    <n v="0"/>
    <n v="0"/>
    <n v="0"/>
    <s v=" "/>
    <m/>
    <m/>
  </r>
  <r>
    <n v="273"/>
    <x v="87"/>
    <s v="Ampuis"/>
    <s v="Mouton"/>
    <s v="Cote bonnette"/>
    <x v="2"/>
    <n v="2014"/>
    <x v="2"/>
    <s v="Condrieu"/>
    <s v="Nord"/>
    <s v="Viognier"/>
    <n v="24.5"/>
    <n v="24.5"/>
    <n v="3"/>
    <n v="0"/>
    <m/>
    <n v="73.5"/>
    <n v="0"/>
    <n v="0"/>
    <n v="0"/>
    <s v=" "/>
    <m/>
    <m/>
  </r>
  <r>
    <n v="291"/>
    <x v="54"/>
    <s v="Domaine"/>
    <s v="Château de Cercy"/>
    <s v="Prestige"/>
    <x v="2"/>
    <n v="2014"/>
    <x v="9"/>
    <s v="Bourgogne"/>
    <s v=" "/>
    <s v="Chardonnay"/>
    <n v="9.8000000000000007"/>
    <n v="9.8000000000000007"/>
    <n v="6"/>
    <n v="0"/>
    <n v="13"/>
    <n v="58.800000000000004"/>
    <n v="0"/>
    <n v="2018"/>
    <n v="2019"/>
    <n v="2019"/>
    <m/>
    <m/>
  </r>
  <r>
    <n v="278"/>
    <x v="83"/>
    <s v="Meximieux"/>
    <s v="Domaine des Ronces"/>
    <s v="Vin de Paille"/>
    <x v="3"/>
    <n v="2009"/>
    <x v="1"/>
    <s v="Côtes du Jura"/>
    <s v=" "/>
    <s v="Chardonnay, Savagnin, Poulsard"/>
    <n v="18"/>
    <n v="18"/>
    <n v="1"/>
    <n v="1"/>
    <n v="53"/>
    <n v="18"/>
    <n v="18"/>
    <n v="2019"/>
    <n v="0"/>
    <n v="2019"/>
    <m/>
    <m/>
  </r>
  <r>
    <n v="279"/>
    <x v="83"/>
    <s v="Meximieux"/>
    <s v="Christophe Campoy"/>
    <s v="Cahors - Terro Nevo"/>
    <x v="2"/>
    <n v="2014"/>
    <x v="13"/>
    <s v="Cahors"/>
    <s v="Piémont Massif Central"/>
    <s v=" "/>
    <n v="9"/>
    <n v="9"/>
    <n v="3"/>
    <n v="1"/>
    <n v="52"/>
    <n v="27"/>
    <n v="9"/>
    <n v="2018"/>
    <n v="2020"/>
    <n v="2019"/>
    <m/>
    <m/>
  </r>
  <r>
    <n v="280"/>
    <x v="88"/>
    <s v="Domaine"/>
    <s v="Philippe Gavignet"/>
    <s v="Clos des dames Huguettes"/>
    <x v="0"/>
    <n v="2014"/>
    <x v="3"/>
    <s v="Hautes-Côtes-de-Nuits"/>
    <s v="Côte de Nuits"/>
    <s v="Pinot Noir"/>
    <n v="13"/>
    <n v="13"/>
    <n v="3"/>
    <n v="1"/>
    <n v="22"/>
    <n v="39"/>
    <n v="13"/>
    <n v="2019"/>
    <n v="2024"/>
    <n v="2022"/>
    <m/>
    <m/>
  </r>
  <r>
    <n v="282"/>
    <x v="88"/>
    <s v="Domaine"/>
    <s v="Philippe Milan"/>
    <s v="La Comme"/>
    <x v="2"/>
    <n v="2014"/>
    <x v="3"/>
    <s v="Santenay 1er cru"/>
    <s v="Côte de Beaune"/>
    <s v="Chardonnay"/>
    <n v="14.5"/>
    <n v="14.5"/>
    <n v="3"/>
    <n v="1"/>
    <n v="43"/>
    <n v="43.5"/>
    <n v="14.5"/>
    <n v="2018"/>
    <n v="2024"/>
    <n v="2021"/>
    <m/>
    <m/>
  </r>
  <r>
    <n v="283"/>
    <x v="88"/>
    <s v="Domaine"/>
    <s v="Philippe Milan"/>
    <s v="La Comme"/>
    <x v="0"/>
    <n v="2014"/>
    <x v="3"/>
    <s v="Santenay 1er cru"/>
    <s v="Côte de Beaune"/>
    <s v="Pinot Noir"/>
    <n v="15"/>
    <n v="15"/>
    <n v="3"/>
    <n v="1"/>
    <n v="32"/>
    <n v="45"/>
    <n v="15"/>
    <n v="2019"/>
    <n v="2024"/>
    <n v="2022"/>
    <m/>
    <m/>
  </r>
  <r>
    <n v="286"/>
    <x v="88"/>
    <s v="Domaine"/>
    <s v="Joannet"/>
    <s v="Pernand-Vergelesses"/>
    <x v="0"/>
    <n v="2014"/>
    <x v="3"/>
    <s v="Pernand-Vergelesses"/>
    <s v="Côte de Beaune"/>
    <s v="Pinot Noir"/>
    <n v="11.5"/>
    <n v="11.5"/>
    <n v="6"/>
    <n v="4"/>
    <n v="12"/>
    <n v="69"/>
    <n v="46"/>
    <n v="2019"/>
    <n v="2024"/>
    <n v="2022"/>
    <m/>
    <m/>
  </r>
  <r>
    <n v="289"/>
    <x v="54"/>
    <s v="Domaine"/>
    <s v="Château de Cercy"/>
    <s v="Moulin à vent"/>
    <x v="0"/>
    <n v="2014"/>
    <x v="9"/>
    <s v="Moulin-à-Vent"/>
    <s v=" "/>
    <s v="Gamay"/>
    <n v="11"/>
    <n v="11"/>
    <n v="6"/>
    <n v="1"/>
    <n v="43"/>
    <n v="66"/>
    <n v="11"/>
    <n v="2018"/>
    <n v="2024"/>
    <n v="2021"/>
    <m/>
    <m/>
  </r>
  <r>
    <n v="292"/>
    <x v="89"/>
    <s v="Cave de Papa"/>
    <s v="Halbeisen"/>
    <s v="Riesling altenberg de Bergheim"/>
    <x v="2"/>
    <n v="2014"/>
    <x v="12"/>
    <s v="Riesling"/>
    <s v=" "/>
    <s v="Riesling"/>
    <n v="16"/>
    <n v="16"/>
    <n v="1"/>
    <n v="1"/>
    <n v="33"/>
    <n v="16"/>
    <n v="16"/>
    <n v="2020"/>
    <n v="2023"/>
    <n v="2022"/>
    <s v="Ce Riesling s'invitera à vos apéritifs et mettra parfaitement en valeur les foies gras, les plats exotiques, les desserts aux fruits, notamment les fraises, la rhubarbe et le citron."/>
    <s v="Belle robe intense aux couleurs dorées. Elle est brillante et limpide._x000a_Nez fin et subtil, dominé par des arômes d’agrumes tels le pamplemousse et l'orange._x000a_Attaque généreuse et élégante. Bouche souple et équilibrée._x000a_Belle concentration, en harmonie avec les arômes de surmaturation. _x000a_La finale est droite et s’achève sur des notes d’abricot sec. "/>
  </r>
  <r>
    <n v="296"/>
    <x v="89"/>
    <s v="Cave de Papa"/>
    <s v="Château Pipeau"/>
    <s v="Saint-Emilion Grand Cru"/>
    <x v="0"/>
    <n v="2014"/>
    <x v="11"/>
    <s v="Saint-Emilion grand cru"/>
    <s v="Rive Droite"/>
    <s v="Merlot, Cabernet franc, Cabernet sauvignon"/>
    <n v="20"/>
    <n v="20"/>
    <n v="2"/>
    <n v="2"/>
    <n v="13"/>
    <n v="40"/>
    <n v="40"/>
    <n v="2021"/>
    <n v="2030"/>
    <n v="2026"/>
    <m/>
    <m/>
  </r>
  <r>
    <n v="297"/>
    <x v="89"/>
    <s v="Cave de Papa"/>
    <s v="Chapelle de Novilis"/>
    <s v="Evolus"/>
    <x v="2"/>
    <n v="2014"/>
    <x v="6"/>
    <s v="Coteaux d'Ensérune"/>
    <s v=" "/>
    <s v="Marsanne"/>
    <n v="20"/>
    <n v="20"/>
    <n v="1"/>
    <n v="0"/>
    <n v="52"/>
    <n v="20"/>
    <n v="0"/>
    <n v="2018"/>
    <n v="2020"/>
    <n v="2019"/>
    <m/>
    <m/>
  </r>
  <r>
    <n v="62"/>
    <x v="50"/>
    <s v="Cave de Papa"/>
    <s v="de Venoge"/>
    <s v="La Foret"/>
    <x v="0"/>
    <n v="0"/>
    <x v="14"/>
    <s v="Coteaux-Champenois"/>
    <s v=" "/>
    <s v="Pinot Noir"/>
    <n v="16.797999999999998"/>
    <n v="16.797999999999998"/>
    <n v="1"/>
    <n v="0"/>
    <n v="32"/>
    <n v="16.797999999999998"/>
    <n v="0"/>
    <n v="2018"/>
    <n v="0"/>
    <n v="2018"/>
    <m/>
    <m/>
  </r>
  <r>
    <n v="327"/>
    <x v="90"/>
    <s v="Domaine"/>
    <s v="René Rostaing"/>
    <s v="Le Vassal"/>
    <x v="0"/>
    <n v="2013"/>
    <x v="6"/>
    <s v="Coteaux-du-Languedoc"/>
    <s v=" "/>
    <s v="80% de Syrah, 10% de Grenache, 10% de Mourvèdre"/>
    <n v="12"/>
    <n v="12"/>
    <n v="3"/>
    <n v="0"/>
    <n v="33"/>
    <n v="36"/>
    <n v="0"/>
    <n v="2017"/>
    <n v="2020"/>
    <n v="2019"/>
    <m/>
    <m/>
  </r>
  <r>
    <n v="393"/>
    <x v="91"/>
    <s v="Cadeau-Collegue Céline"/>
    <s v="Château Puech Haut"/>
    <s v="Les Complices"/>
    <x v="0"/>
    <n v="2015"/>
    <x v="6"/>
    <s v="Coteaux-du-Languedoc"/>
    <s v=" "/>
    <s v="Syrah, Grenache"/>
    <n v="0"/>
    <n v="8"/>
    <n v="1"/>
    <n v="0"/>
    <n v="33"/>
    <n v="0"/>
    <n v="0"/>
    <n v="2018"/>
    <n v="2020"/>
    <n v="2019"/>
    <m/>
    <s v="Collegue Céline pour le perfo"/>
  </r>
  <r>
    <n v="298"/>
    <x v="89"/>
    <s v="Cave de Papa"/>
    <s v="Domaine de Jonquieres"/>
    <s v="IGP Pays d'hérault - la baronnie"/>
    <x v="2"/>
    <n v="2014"/>
    <x v="6"/>
    <s v="Vin de Pays de l'Hérault"/>
    <s v=" "/>
    <s v="50 % Grenache blanc, 50 % Chenin"/>
    <n v="16"/>
    <n v="16"/>
    <n v="1"/>
    <n v="1"/>
    <n v="52"/>
    <n v="16"/>
    <n v="16"/>
    <n v="2018"/>
    <n v="2023"/>
    <n v="2021"/>
    <m/>
    <s v="Homard thermidor, risotto de Saint-Jacques et truffes, saumon à l’unilatérale, sandre en papillote, médaillon de lotte aux épices, poularde à la crème et aux morilles, blanquette de veau aux pleurotes"/>
  </r>
  <r>
    <n v="307"/>
    <x v="92"/>
    <s v="Domaine"/>
    <s v="Des Remizières"/>
    <s v="Cuvée Christophe"/>
    <x v="0"/>
    <n v="2014"/>
    <x v="2"/>
    <s v="Crozes-Hermitage"/>
    <s v="Nord"/>
    <s v="Syrah"/>
    <n v="14.7"/>
    <n v="14.7"/>
    <n v="7"/>
    <n v="6"/>
    <n v="41"/>
    <n v="102.89999999999999"/>
    <n v="88.199999999999989"/>
    <n v="2018"/>
    <n v="2020"/>
    <n v="2019"/>
    <m/>
    <m/>
  </r>
  <r>
    <n v="308"/>
    <x v="92"/>
    <s v="Domaine"/>
    <s v="Des Remizières"/>
    <s v="Cuvée Christophe"/>
    <x v="2"/>
    <n v="2015"/>
    <x v="2"/>
    <s v="Crozes-Hermitage"/>
    <s v="Nord"/>
    <s v="85% Marsanne, 15% Roussanne"/>
    <n v="14.1"/>
    <n v="14.1"/>
    <n v="12"/>
    <n v="2"/>
    <n v="11"/>
    <n v="169.2"/>
    <n v="28.2"/>
    <n v="2018"/>
    <n v="2020"/>
    <n v="2019"/>
    <m/>
    <m/>
  </r>
  <r>
    <n v="309"/>
    <x v="92"/>
    <s v="Domaine"/>
    <s v="Des Remizières"/>
    <s v="Cuvée Emilie"/>
    <x v="0"/>
    <n v="2014"/>
    <x v="2"/>
    <s v="Hermitage"/>
    <s v="Nord"/>
    <s v="Syrah"/>
    <n v="35.5"/>
    <n v="35.5"/>
    <n v="1"/>
    <n v="1"/>
    <n v="21"/>
    <n v="35.5"/>
    <n v="35.5"/>
    <n v="2018"/>
    <n v="2020"/>
    <n v="2019"/>
    <m/>
    <m/>
  </r>
  <r>
    <n v="311"/>
    <x v="92"/>
    <s v="Domaine"/>
    <s v="Grangier"/>
    <s v="Les Terrasses"/>
    <x v="2"/>
    <n v="2015"/>
    <x v="2"/>
    <s v="Condrieu"/>
    <s v="Nord"/>
    <s v="Viognier"/>
    <n v="22"/>
    <n v="22"/>
    <n v="3"/>
    <n v="1"/>
    <n v="11"/>
    <n v="66"/>
    <n v="22"/>
    <n v="2018"/>
    <n v="2020"/>
    <n v="2019"/>
    <m/>
    <m/>
  </r>
  <r>
    <n v="315"/>
    <x v="43"/>
    <s v="Pérouges"/>
    <s v="Château Condat"/>
    <s v="Saint Emilion Grand cru"/>
    <x v="0"/>
    <n v="2012"/>
    <x v="11"/>
    <s v="Saint-Emilion grand cru"/>
    <s v="Rive Droite"/>
    <s v="70 % de Merlot, 15 % de Cabernet Franc, 15 % de Ca"/>
    <n v="25"/>
    <n v="25"/>
    <n v="2"/>
    <n v="1"/>
    <n v="13"/>
    <n v="50"/>
    <n v="25"/>
    <n v="2020"/>
    <n v="2022"/>
    <n v="2021"/>
    <m/>
    <m/>
  </r>
  <r>
    <n v="157"/>
    <x v="85"/>
    <s v="Manu Girard"/>
    <s v="Guigal"/>
    <s v="La Brune et le Blonde"/>
    <x v="0"/>
    <n v="2008"/>
    <x v="2"/>
    <s v="Côte Rôtie"/>
    <s v="Nord"/>
    <s v="Syrah"/>
    <n v="24"/>
    <n v="24"/>
    <n v="1"/>
    <n v="0"/>
    <n v="21"/>
    <n v="24"/>
    <n v="0"/>
    <n v="2018"/>
    <n v="0"/>
    <n v="2018"/>
    <m/>
    <m/>
  </r>
  <r>
    <n v="316"/>
    <x v="43"/>
    <s v="Pérouges"/>
    <s v="Philippe Gavignet"/>
    <s v="Les Chaboeufs"/>
    <x v="0"/>
    <n v="2014"/>
    <x v="3"/>
    <s v="Nuits-Saint-Georges 1er cru"/>
    <s v="Côte de Nuits"/>
    <s v="Chardonnay"/>
    <n v="34"/>
    <n v="34"/>
    <n v="1"/>
    <n v="1"/>
    <n v="22"/>
    <n v="34"/>
    <n v="34"/>
    <n v="2022"/>
    <n v="2024"/>
    <n v="2023"/>
    <m/>
    <m/>
  </r>
  <r>
    <n v="66"/>
    <x v="50"/>
    <s v="Cave de Papa"/>
    <s v="Château Sociando mallet"/>
    <s v="Sociando-Mallet"/>
    <x v="0"/>
    <n v="2008"/>
    <x v="11"/>
    <s v="Haut-Médoc"/>
    <s v="Médoc"/>
    <s v="Cabernet franc, Cabernet sauvignon, Merlot"/>
    <n v="30"/>
    <n v="30"/>
    <n v="2"/>
    <n v="0"/>
    <n v="23"/>
    <n v="60"/>
    <n v="0"/>
    <n v="2018"/>
    <n v="2022"/>
    <n v="2020"/>
    <m/>
    <m/>
  </r>
  <r>
    <n v="317"/>
    <x v="43"/>
    <s v="Jacques Perez"/>
    <s v="Château Coujan"/>
    <s v="Saint Chinain - Cuvée Bois Joli"/>
    <x v="0"/>
    <n v="2013"/>
    <x v="6"/>
    <s v="Saint-Chinian"/>
    <s v=" "/>
    <s v="50% Syrah, 50% Mourvèdre"/>
    <n v="13"/>
    <n v="13"/>
    <n v="6"/>
    <n v="5"/>
    <n v="33"/>
    <n v="78"/>
    <n v="65"/>
    <n v="2018"/>
    <n v="2021"/>
    <n v="2020"/>
    <m/>
    <m/>
  </r>
  <r>
    <n v="274"/>
    <x v="87"/>
    <s v="Ampuis"/>
    <s v="Guigal"/>
    <s v="La Brune et le Blonde"/>
    <x v="0"/>
    <n v="2011"/>
    <x v="2"/>
    <s v="Côte Rôtie"/>
    <s v="Nord"/>
    <s v="Syrah"/>
    <n v="29"/>
    <n v="29"/>
    <n v="3"/>
    <n v="0"/>
    <n v="21"/>
    <n v="87"/>
    <n v="0"/>
    <n v="2017"/>
    <n v="2021"/>
    <n v="2019"/>
    <m/>
    <m/>
  </r>
  <r>
    <n v="318"/>
    <x v="43"/>
    <s v="Vinomedia"/>
    <s v="Semper"/>
    <s v="Maury Tuile"/>
    <x v="3"/>
    <n v="2014"/>
    <x v="6"/>
    <s v="Maury"/>
    <s v=" "/>
    <s v="Grenache Noir"/>
    <n v="16"/>
    <n v="16"/>
    <n v="4"/>
    <n v="3"/>
    <n v="52"/>
    <n v="64"/>
    <n v="48"/>
    <n v="2017"/>
    <n v="2030"/>
    <n v="2024"/>
    <m/>
    <m/>
  </r>
  <r>
    <n v="319"/>
    <x v="43"/>
    <s v="Vinomedia"/>
    <s v="Semper"/>
    <s v="Maury Viatge"/>
    <x v="3"/>
    <n v="2014"/>
    <x v="6"/>
    <s v="Maury"/>
    <s v=" "/>
    <s v="Grenache Noir"/>
    <n v="12.5"/>
    <n v="12.5"/>
    <n v="12"/>
    <n v="4"/>
    <n v="52"/>
    <n v="150"/>
    <n v="50"/>
    <n v="2019"/>
    <n v="0"/>
    <n v="2019"/>
    <m/>
    <m/>
  </r>
  <r>
    <n v="320"/>
    <x v="43"/>
    <s v="Vinomedia"/>
    <s v="Semper"/>
    <s v="Regain"/>
    <x v="2"/>
    <n v="2015"/>
    <x v="6"/>
    <s v="Vin de Pays des Côtes Catalanes"/>
    <s v=" "/>
    <s v="Grenache, Carignan e,Maccabeu"/>
    <n v="10.9"/>
    <n v="10.9"/>
    <n v="4"/>
    <n v="2"/>
    <n v="52"/>
    <n v="43.6"/>
    <n v="21.8"/>
    <n v="2017"/>
    <n v="2020"/>
    <n v="2019"/>
    <m/>
    <m/>
  </r>
  <r>
    <n v="321"/>
    <x v="43"/>
    <s v="Pérouges"/>
    <s v="Jacques Lemencier"/>
    <s v="Cornas"/>
    <x v="0"/>
    <n v="2014"/>
    <x v="2"/>
    <s v="Cornas"/>
    <s v="Nord"/>
    <s v="Syrah"/>
    <n v="24"/>
    <n v="24"/>
    <n v="2"/>
    <n v="2"/>
    <n v="21"/>
    <n v="48"/>
    <n v="48"/>
    <n v="2022"/>
    <n v="2024"/>
    <n v="2023"/>
    <m/>
    <m/>
  </r>
  <r>
    <n v="322"/>
    <x v="47"/>
    <s v="Tony Garnier"/>
    <s v="Berthet-Bondet"/>
    <s v="Château-Chalon - Vin Jaune"/>
    <x v="5"/>
    <n v="2009"/>
    <x v="1"/>
    <s v="Château-Chalon"/>
    <s v=" "/>
    <s v="Savagnin"/>
    <n v="33.9"/>
    <n v="33.9"/>
    <n v="2"/>
    <n v="2"/>
    <n v="23"/>
    <n v="67.8"/>
    <n v="67.8"/>
    <n v="2099"/>
    <m/>
    <n v="2099"/>
    <m/>
    <m/>
  </r>
  <r>
    <n v="323"/>
    <x v="47"/>
    <s v="Tony Garnier"/>
    <s v="Grand"/>
    <s v="Savagnin"/>
    <x v="2"/>
    <n v="2011"/>
    <x v="1"/>
    <s v="Arbois"/>
    <s v=" "/>
    <s v="Savagnin"/>
    <n v="15.9"/>
    <n v="15.9"/>
    <n v="3"/>
    <n v="2"/>
    <n v="23"/>
    <n v="47.7"/>
    <n v="31.8"/>
    <n v="2019"/>
    <n v="2021"/>
    <n v="2020"/>
    <m/>
    <m/>
  </r>
  <r>
    <n v="325"/>
    <x v="47"/>
    <s v="Tony Garnier"/>
    <s v="Haut-Montlong"/>
    <s v="Font Romaine"/>
    <x v="3"/>
    <n v="2011"/>
    <x v="13"/>
    <s v="Monbazillac"/>
    <s v="Bergeracois et Duras"/>
    <s v="Semillon"/>
    <n v="16"/>
    <n v="16"/>
    <n v="3"/>
    <n v="1"/>
    <n v="53"/>
    <n v="48"/>
    <n v="16"/>
    <n v="2099"/>
    <n v="0"/>
    <n v="2099"/>
    <m/>
    <m/>
  </r>
  <r>
    <n v="247"/>
    <x v="77"/>
    <s v="Cave de Papa"/>
    <s v="Philippe Viret"/>
    <s v="Renaissance"/>
    <x v="0"/>
    <n v="2013"/>
    <x v="2"/>
    <s v="Côtes du Rhône Villages"/>
    <s v="Sud"/>
    <s v="Grenache, Syrah, Mourvèdre"/>
    <n v="14"/>
    <n v="14"/>
    <n v="1"/>
    <n v="0"/>
    <n v="51"/>
    <n v="14"/>
    <n v="0"/>
    <n v="2018"/>
    <n v="2020"/>
    <n v="2019"/>
    <m/>
    <s v="Gibiers ou viande riche, agneau en croûte aux olives noires."/>
  </r>
  <r>
    <n v="13"/>
    <x v="48"/>
    <s v="Vinomedia"/>
    <s v="Semper"/>
    <s v="Famae"/>
    <x v="0"/>
    <n v="2005"/>
    <x v="6"/>
    <s v="Côtes du Roussillon Villages"/>
    <s v=" "/>
    <s v="Grenache noir, Syrah, Carignan"/>
    <n v="6.6"/>
    <n v="6.6"/>
    <n v="1"/>
    <n v="0"/>
    <m/>
    <n v="6.6"/>
    <n v="0"/>
    <n v="0"/>
    <n v="0"/>
    <s v=" "/>
    <m/>
    <m/>
  </r>
  <r>
    <n v="16"/>
    <x v="48"/>
    <s v="Vinomedia"/>
    <s v="Semper"/>
    <s v="Voluptas"/>
    <x v="0"/>
    <n v="2003"/>
    <x v="6"/>
    <s v="Côtes du Roussillon Villages"/>
    <s v=" "/>
    <s v="Grenache noir, Syrah, Carignan"/>
    <n v="8.5"/>
    <n v="8.5"/>
    <n v="2"/>
    <n v="0"/>
    <m/>
    <n v="17"/>
    <n v="0"/>
    <n v="0"/>
    <n v="0"/>
    <s v=" "/>
    <m/>
    <m/>
  </r>
  <r>
    <n v="83"/>
    <x v="93"/>
    <s v="Tony Garnier"/>
    <s v="Haut-Montlong"/>
    <s v="Fut de chene"/>
    <x v="0"/>
    <n v="2005"/>
    <x v="13"/>
    <s v="Côtes de Bergerac"/>
    <s v="Bergeracois et Duras"/>
    <s v="Merlot"/>
    <n v="8.5"/>
    <n v="8.5"/>
    <n v="4"/>
    <n v="0"/>
    <m/>
    <n v="34"/>
    <n v="0"/>
    <n v="0"/>
    <n v="0"/>
    <s v=" "/>
    <m/>
    <m/>
  </r>
  <r>
    <n v="152"/>
    <x v="23"/>
    <s v="Tony Garnier"/>
    <s v="Haut-Montlong"/>
    <s v="Les vents d'anges"/>
    <x v="0"/>
    <n v="2010"/>
    <x v="13"/>
    <s v="Côtes de Bergerac"/>
    <s v="Bergeracois et Duras"/>
    <s v="Merlot"/>
    <n v="12"/>
    <n v="12"/>
    <n v="6"/>
    <n v="0"/>
    <m/>
    <n v="72"/>
    <n v="0"/>
    <n v="0"/>
    <n v="0"/>
    <s v=" "/>
    <m/>
    <m/>
  </r>
  <r>
    <n v="326"/>
    <x v="47"/>
    <s v="Tony Garnier"/>
    <s v="Haut-Montlong"/>
    <s v="Les vents d'anges"/>
    <x v="0"/>
    <n v="2013"/>
    <x v="13"/>
    <s v="Côtes de Bergerac"/>
    <s v="Bergeracois et Duras"/>
    <s v="Merlot"/>
    <n v="13"/>
    <n v="13"/>
    <n v="3"/>
    <n v="0"/>
    <n v="43"/>
    <n v="39"/>
    <n v="0"/>
    <n v="2019"/>
    <n v="2023"/>
    <n v="2021"/>
    <m/>
    <m/>
  </r>
  <r>
    <n v="329"/>
    <x v="94"/>
    <s v="Manu Rouhier"/>
    <s v="Cave Saint Désirat"/>
    <s v="Saint Joseph"/>
    <x v="0"/>
    <n v="2014"/>
    <x v="2"/>
    <s v="Saint-Joseph"/>
    <s v="Nord"/>
    <s v="Syrah"/>
    <n v="0"/>
    <n v="11"/>
    <n v="1"/>
    <n v="1"/>
    <n v="31"/>
    <n v="0"/>
    <n v="11"/>
    <n v="2020"/>
    <n v="0"/>
    <n v="2020"/>
    <m/>
    <m/>
  </r>
  <r>
    <n v="330"/>
    <x v="95"/>
    <s v="Nicolas"/>
    <s v="Egreteau"/>
    <s v="Vieux Pineau des Charentes"/>
    <x v="2"/>
    <n v="0"/>
    <x v="15"/>
    <s v="Pineau des Charentes"/>
    <s v=" "/>
    <s v="Cabernet France"/>
    <n v="13"/>
    <n v="13"/>
    <n v="2"/>
    <n v="1"/>
    <n v="52"/>
    <n v="26"/>
    <n v="13"/>
    <n v="2018"/>
    <n v="2020"/>
    <n v="2019"/>
    <m/>
    <m/>
  </r>
  <r>
    <n v="333"/>
    <x v="84"/>
    <s v="Cadeau - JF Duperray"/>
    <s v="Saint Saturnin"/>
    <s v="L'été indien"/>
    <x v="3"/>
    <n v="2013"/>
    <x v="6"/>
    <s v="Coteaux-du-Languedoc Saint-Saturnin"/>
    <s v=" "/>
    <s v="Chenin, Bourboulenc"/>
    <n v="0"/>
    <n v="13"/>
    <n v="1"/>
    <n v="1"/>
    <n v="33"/>
    <n v="0"/>
    <n v="13"/>
    <n v="2017"/>
    <n v="2020"/>
    <n v="2019"/>
    <s v="Suggestions: Sabayon de fruits, omelette soufflée aux fruits de la passion."/>
    <s v="Ce vin peut être servi de façon classique sur un dessert ou en accompagnement d'un foie gras. Il se marie très bien avec les fromages à pâte forte comme le roquefort. Il est également un très bon vin pour les prémices d'un repas de fête._x000a_"/>
  </r>
  <r>
    <n v="10"/>
    <x v="96"/>
    <s v="Tony Garnier"/>
    <s v="Jean-Louis TISSOT"/>
    <s v="Savagnin"/>
    <x v="2"/>
    <n v="2001"/>
    <x v="1"/>
    <s v="Côtes du Jura"/>
    <s v=" "/>
    <s v="Savagnin"/>
    <n v="10"/>
    <n v="10"/>
    <n v="1"/>
    <n v="0"/>
    <m/>
    <n v="10"/>
    <n v="0"/>
    <n v="0"/>
    <n v="0"/>
    <s v=" "/>
    <m/>
    <m/>
  </r>
  <r>
    <n v="45"/>
    <x v="97"/>
    <s v="Tony Garnier"/>
    <s v="Jean-Louis TISSOT"/>
    <s v="Savagnin"/>
    <x v="2"/>
    <n v="2004"/>
    <x v="1"/>
    <s v="Côtes du Jura"/>
    <s v=" "/>
    <s v="Savagnin"/>
    <n v="11"/>
    <n v="11"/>
    <n v="3"/>
    <n v="0"/>
    <m/>
    <n v="33"/>
    <n v="0"/>
    <n v="0"/>
    <n v="0"/>
    <s v=" "/>
    <m/>
    <m/>
  </r>
  <r>
    <n v="46"/>
    <x v="97"/>
    <s v="Tony Garnier"/>
    <s v="Jean-Louis TISSOT"/>
    <s v="Trousseau"/>
    <x v="0"/>
    <n v="2005"/>
    <x v="1"/>
    <s v="Côtes du Jura"/>
    <s v=" "/>
    <s v="Trousseau"/>
    <n v="10"/>
    <n v="10"/>
    <n v="3"/>
    <n v="0"/>
    <m/>
    <n v="30"/>
    <n v="0"/>
    <n v="0"/>
    <n v="0"/>
    <s v=" "/>
    <m/>
    <m/>
  </r>
  <r>
    <n v="81"/>
    <x v="93"/>
    <s v="Tony Garnier"/>
    <s v="Jean-Louis TISSOT"/>
    <s v="Savagnin"/>
    <x v="2"/>
    <n v="2005"/>
    <x v="1"/>
    <s v="Côtes du Jura"/>
    <s v=" "/>
    <s v="Savagnin"/>
    <n v="11.5"/>
    <n v="11.5"/>
    <n v="3"/>
    <n v="0"/>
    <m/>
    <n v="34.5"/>
    <n v="0"/>
    <n v="0"/>
    <n v="0"/>
    <s v=" "/>
    <m/>
    <m/>
  </r>
  <r>
    <n v="89"/>
    <x v="12"/>
    <s v="Vinomedia"/>
    <s v="Morel-Thibaut"/>
    <s v="Tradition"/>
    <x v="2"/>
    <n v="2007"/>
    <x v="1"/>
    <s v="Côtes du Jura"/>
    <s v=" "/>
    <s v="Savagnin, Chardonnay"/>
    <n v="9.1999999999999993"/>
    <n v="9.1999999999999993"/>
    <n v="3"/>
    <n v="0"/>
    <m/>
    <n v="27.599999999999998"/>
    <n v="0"/>
    <n v="0"/>
    <n v="0"/>
    <s v=" "/>
    <m/>
    <m/>
  </r>
  <r>
    <n v="150"/>
    <x v="23"/>
    <s v="Tony Garnier"/>
    <s v="Jacque Tissot"/>
    <s v="Vin jaune"/>
    <x v="2"/>
    <n v="2005"/>
    <x v="1"/>
    <s v="Côtes du Jura"/>
    <s v=" "/>
    <s v="Savagnin"/>
    <n v="26"/>
    <n v="26"/>
    <n v="1"/>
    <n v="0"/>
    <m/>
    <n v="26"/>
    <n v="0"/>
    <n v="0"/>
    <n v="0"/>
    <s v=" "/>
    <m/>
    <m/>
  </r>
  <r>
    <n v="202"/>
    <x v="32"/>
    <s v="Vinomedia"/>
    <s v="Caveau des Byards"/>
    <s v="Vin de Paille"/>
    <x v="3"/>
    <n v="2010"/>
    <x v="1"/>
    <s v="Côtes du Jura"/>
    <s v=" "/>
    <s v="Chardonnay, Savagnin, Poulsard"/>
    <n v="20"/>
    <n v="20"/>
    <n v="1"/>
    <n v="0"/>
    <n v="53"/>
    <n v="20"/>
    <n v="0"/>
    <n v="2020"/>
    <n v="0"/>
    <n v="2020"/>
    <m/>
    <m/>
  </r>
  <r>
    <n v="219"/>
    <x v="37"/>
    <s v="Vinomedia"/>
    <s v="Domaine Morel"/>
    <s v="Vin de Paille - Cotes du Jura"/>
    <x v="3"/>
    <n v="2009"/>
    <x v="1"/>
    <s v="Côtes du Jura"/>
    <s v=" "/>
    <s v="Savagnin"/>
    <n v="22"/>
    <n v="22"/>
    <n v="2"/>
    <n v="0"/>
    <m/>
    <n v="44"/>
    <n v="0"/>
    <n v="0"/>
    <n v="0"/>
    <s v=" "/>
    <m/>
    <m/>
  </r>
  <r>
    <n v="220"/>
    <x v="37"/>
    <s v="Vinomedia"/>
    <s v="Domaine Morel"/>
    <s v="Vin jaune"/>
    <x v="2"/>
    <n v="2006"/>
    <x v="1"/>
    <s v="Côtes du Jura"/>
    <s v=" "/>
    <s v="Savagnin"/>
    <n v="26.5"/>
    <n v="26.5"/>
    <n v="1"/>
    <n v="0"/>
    <m/>
    <n v="26.5"/>
    <n v="0"/>
    <n v="0"/>
    <n v="0"/>
    <s v=" "/>
    <m/>
    <m/>
  </r>
  <r>
    <n v="267"/>
    <x v="82"/>
    <s v="Vinomedia"/>
    <s v="Domaine Morel"/>
    <s v="Vin jaune"/>
    <x v="2"/>
    <n v="2007"/>
    <x v="1"/>
    <s v="Côtes du Jura"/>
    <s v=" "/>
    <s v="Savagnin"/>
    <n v="26.5"/>
    <n v="26.5"/>
    <n v="2"/>
    <n v="0"/>
    <n v="23"/>
    <n v="53"/>
    <n v="0"/>
    <n v="2099"/>
    <n v="0"/>
    <n v="2099"/>
    <m/>
    <m/>
  </r>
  <r>
    <n v="277"/>
    <x v="83"/>
    <s v="Meximieux"/>
    <s v="Domaine des Ronces"/>
    <s v="Savagnin"/>
    <x v="2"/>
    <n v="2010"/>
    <x v="1"/>
    <s v="Côtes du Jura"/>
    <s v=" "/>
    <s v="Savagnin"/>
    <n v="13.1"/>
    <n v="13.1"/>
    <n v="1"/>
    <n v="0"/>
    <m/>
    <n v="13.1"/>
    <n v="0"/>
    <n v="0"/>
    <n v="0"/>
    <s v=" "/>
    <m/>
    <m/>
  </r>
  <r>
    <n v="338"/>
    <x v="98"/>
    <s v="Alexandre Bonniface"/>
    <s v="Alexandre Vandelle"/>
    <s v="Château l'étoile - Vin Jaune"/>
    <x v="5"/>
    <n v="2009"/>
    <x v="1"/>
    <s v="L'Etoile"/>
    <s v=" "/>
    <s v="Savagnin"/>
    <n v="0"/>
    <n v="25.5"/>
    <n v="1"/>
    <n v="1"/>
    <n v="23"/>
    <n v="0"/>
    <n v="25.5"/>
    <n v="2099"/>
    <m/>
    <n v="2099"/>
    <m/>
    <m/>
  </r>
  <r>
    <n v="339"/>
    <x v="99"/>
    <s v="Ampuis"/>
    <s v="Domaine du Tunnel"/>
    <s v="Cornas"/>
    <x v="0"/>
    <n v="2015"/>
    <x v="2"/>
    <s v="Cornas"/>
    <s v="Nord"/>
    <s v="Syrah"/>
    <n v="27"/>
    <n v="27"/>
    <n v="3"/>
    <n v="3"/>
    <n v="21"/>
    <n v="81"/>
    <n v="81"/>
    <n v="2020"/>
    <n v="2022"/>
    <n v="2021"/>
    <m/>
    <m/>
  </r>
  <r>
    <n v="340"/>
    <x v="99"/>
    <s v="Ampuis"/>
    <s v="Mouton"/>
    <s v="Cote Chatillon"/>
    <x v="2"/>
    <n v="2015"/>
    <x v="2"/>
    <s v="Condrieu"/>
    <s v="Nord"/>
    <s v="Viognier"/>
    <n v="31"/>
    <n v="31"/>
    <n v="3"/>
    <n v="1"/>
    <n v="11"/>
    <n v="93"/>
    <n v="31"/>
    <n v="2018"/>
    <n v="2020"/>
    <n v="2019"/>
    <m/>
    <m/>
  </r>
  <r>
    <n v="341"/>
    <x v="99"/>
    <s v="Ampuis"/>
    <s v="Domaine du Tunnel"/>
    <s v="Cuvée prestige"/>
    <x v="2"/>
    <n v="2015"/>
    <x v="2"/>
    <s v="Saint-Péray"/>
    <s v="Nord"/>
    <s v="80% Marsanne, 20% Roussanne"/>
    <n v="18"/>
    <n v="18"/>
    <n v="3"/>
    <n v="2"/>
    <n v="32"/>
    <n v="54"/>
    <n v="36"/>
    <n v="2018"/>
    <n v="2019"/>
    <n v="2019"/>
    <m/>
    <m/>
  </r>
  <r>
    <n v="344"/>
    <x v="99"/>
    <s v="Domaine"/>
    <s v="Stéphane Ogier"/>
    <s v="Réserve"/>
    <x v="0"/>
    <n v="2014"/>
    <x v="2"/>
    <s v="Côte Rôtie"/>
    <s v="Nord"/>
    <s v="Syrah"/>
    <n v="48"/>
    <n v="48"/>
    <n v="2"/>
    <n v="1"/>
    <n v="21"/>
    <n v="96"/>
    <n v="48"/>
    <n v="2018"/>
    <n v="0"/>
    <n v="2018"/>
    <m/>
    <s v="Année particulière, à boire, vin de leur allocation"/>
  </r>
  <r>
    <n v="347"/>
    <x v="100"/>
    <s v="Domaine"/>
    <s v="Grangier"/>
    <s v="Chante Louve"/>
    <x v="2"/>
    <n v="2016"/>
    <x v="2"/>
    <s v="Vin de Pays des Collines Rhodaniennes"/>
    <s v="Nord"/>
    <s v="Viognier"/>
    <n v="9"/>
    <n v="9"/>
    <n v="6"/>
    <n v="1"/>
    <n v="11"/>
    <n v="54"/>
    <n v="9"/>
    <n v="2018"/>
    <n v="2020"/>
    <n v="2019"/>
    <m/>
    <m/>
  </r>
  <r>
    <n v="348"/>
    <x v="100"/>
    <s v="Domaine"/>
    <s v="Des Remizières"/>
    <s v="Cuvée Christophe"/>
    <x v="0"/>
    <n v="2015"/>
    <x v="2"/>
    <s v="Crozes-Hermitage"/>
    <s v="Nord"/>
    <s v="Syrah"/>
    <n v="14.9"/>
    <n v="14.9"/>
    <n v="6"/>
    <n v="5"/>
    <n v="31"/>
    <n v="89.4"/>
    <n v="74.5"/>
    <n v="2020"/>
    <n v="2025"/>
    <n v="2023"/>
    <m/>
    <m/>
  </r>
  <r>
    <n v="350"/>
    <x v="100"/>
    <s v="Domaine"/>
    <s v="Vincent Cluzel"/>
    <s v="Vignon"/>
    <x v="0"/>
    <n v="2016"/>
    <x v="2"/>
    <s v="Saint-Joseph"/>
    <s v="Nord"/>
    <s v="Syrah"/>
    <n v="16.5"/>
    <n v="16.5"/>
    <n v="6"/>
    <n v="5"/>
    <n v="31"/>
    <n v="99"/>
    <n v="82.5"/>
    <n v="2020"/>
    <n v="2025"/>
    <n v="2023"/>
    <m/>
    <m/>
  </r>
  <r>
    <n v="342"/>
    <x v="99"/>
    <s v="Domaine"/>
    <s v="Stéphane Ogier"/>
    <s v="Le temps est venu"/>
    <x v="0"/>
    <n v="2015"/>
    <x v="2"/>
    <s v="Côtes du Rhône"/>
    <s v=" "/>
    <s v="90% grenache, 10% Syrah et Mourve?dre"/>
    <n v="20"/>
    <n v="20"/>
    <n v="2"/>
    <n v="0"/>
    <n v="99"/>
    <n v="40"/>
    <n v="0"/>
    <n v="2018"/>
    <n v="2019"/>
    <n v="2019"/>
    <m/>
    <s v="Magnum"/>
  </r>
  <r>
    <n v="343"/>
    <x v="99"/>
    <s v="Manu Girard"/>
    <s v="Stéphane Ogier"/>
    <s v="Le temps est venu"/>
    <x v="2"/>
    <n v="2015"/>
    <x v="2"/>
    <s v="Côtes du Rhône"/>
    <s v=" "/>
    <s v="60% Grenache blanc, 20% Roussanne, 5% Bourboulenc,"/>
    <n v="0"/>
    <n v="10"/>
    <n v="2"/>
    <n v="0"/>
    <m/>
    <n v="0"/>
    <n v="0"/>
    <n v="2017"/>
    <n v="2018"/>
    <n v="2018"/>
    <m/>
    <s v="Pour avoir gardé leurs enfants"/>
  </r>
  <r>
    <n v="80"/>
    <x v="56"/>
    <s v="Vinomedia"/>
    <s v="Semper"/>
    <s v="Voluptas"/>
    <x v="0"/>
    <n v="2009"/>
    <x v="6"/>
    <s v="Côtes du Roussillon Villages"/>
    <s v=" "/>
    <s v="Grenache noir, Syrah, Carignan"/>
    <n v="9"/>
    <n v="9"/>
    <n v="2"/>
    <n v="0"/>
    <m/>
    <n v="18"/>
    <n v="0"/>
    <n v="0"/>
    <n v="0"/>
    <s v=" "/>
    <m/>
    <m/>
  </r>
  <r>
    <n v="221"/>
    <x v="37"/>
    <s v="Vinomedia"/>
    <s v="Semper"/>
    <s v="Clos Florent"/>
    <x v="0"/>
    <n v="2011"/>
    <x v="6"/>
    <s v="Côtes du Roussillon Villages"/>
    <s v=" "/>
    <s v="Grenache noir, Syrah, Carignan"/>
    <n v="10.6"/>
    <n v="10.6"/>
    <n v="3"/>
    <n v="0"/>
    <m/>
    <n v="31.799999999999997"/>
    <n v="0"/>
    <n v="2015"/>
    <n v="0"/>
    <n v="2015"/>
    <m/>
    <m/>
  </r>
  <r>
    <n v="222"/>
    <x v="37"/>
    <s v="Vinomedia"/>
    <s v="Semper"/>
    <s v="Famae"/>
    <x v="0"/>
    <n v="2012"/>
    <x v="6"/>
    <s v="Côtes du Roussillon Villages"/>
    <s v=" "/>
    <s v="Grenache noir, Syrah, Carignan"/>
    <n v="7.7"/>
    <n v="7.7"/>
    <n v="3"/>
    <n v="0"/>
    <m/>
    <n v="23.1"/>
    <n v="0"/>
    <n v="0"/>
    <n v="0"/>
    <s v=" "/>
    <m/>
    <m/>
  </r>
  <r>
    <n v="468"/>
    <x v="65"/>
    <s v="Jean-Luc Verlyck"/>
    <s v="Domaine du Moulin"/>
    <s v="Crémant de Loire - Blanc"/>
    <x v="4"/>
    <n v="2017"/>
    <x v="4"/>
    <s v="Crémant de Loire"/>
    <m/>
    <s v="Pinot Noir,Cabernet Franc"/>
    <n v="0"/>
    <n v="7"/>
    <n v="1"/>
    <n v="0"/>
    <n v="52"/>
    <n v="0"/>
    <n v="0"/>
    <n v="2019"/>
    <m/>
    <n v="2019"/>
    <m/>
    <m/>
  </r>
  <r>
    <n v="351"/>
    <x v="64"/>
    <s v="Domaine"/>
    <s v="Joannet"/>
    <s v="Hautes Côtes de nuits"/>
    <x v="2"/>
    <n v="2015"/>
    <x v="3"/>
    <s v="Hautes-Côtes-de-Nuits"/>
    <s v="Côte de Nuits"/>
    <s v="Chardonnay"/>
    <n v="9.1999999999999993"/>
    <n v="9.1999999999999993"/>
    <n v="3"/>
    <n v="2"/>
    <n v="53"/>
    <n v="27.599999999999998"/>
    <n v="18.399999999999999"/>
    <n v="2019"/>
    <n v="2019"/>
    <n v="2019"/>
    <m/>
    <m/>
  </r>
  <r>
    <n v="73"/>
    <x v="101"/>
    <s v="Domaine"/>
    <s v="Des Remizières"/>
    <s v="Cuvée Christophe"/>
    <x v="2"/>
    <n v="2008"/>
    <x v="2"/>
    <s v="Crozes-Hermitage"/>
    <s v="Nord"/>
    <s v="85% Marsanne, 15% Roussanne"/>
    <n v="12.1"/>
    <n v="12.1"/>
    <n v="2"/>
    <n v="0"/>
    <m/>
    <n v="24.2"/>
    <n v="0"/>
    <n v="0"/>
    <n v="0"/>
    <s v=" "/>
    <m/>
    <m/>
  </r>
  <r>
    <n v="170"/>
    <x v="102"/>
    <s v="Domaine"/>
    <s v="Des Remizières"/>
    <s v="Cuvée Christophe"/>
    <x v="2"/>
    <n v="2011"/>
    <x v="2"/>
    <s v="Crozes-Hermitage"/>
    <s v="Nord"/>
    <s v="85% Marsanne, 15% Roussanne"/>
    <n v="13.3"/>
    <n v="13.3"/>
    <n v="3"/>
    <n v="0"/>
    <m/>
    <n v="39.900000000000006"/>
    <n v="0"/>
    <n v="0"/>
    <n v="0"/>
    <s v=" "/>
    <m/>
    <m/>
  </r>
  <r>
    <n v="187"/>
    <x v="103"/>
    <s v="Domaine"/>
    <s v="Des Remizières"/>
    <s v="Cuvée Christophe"/>
    <x v="2"/>
    <n v="2012"/>
    <x v="2"/>
    <s v="Crozes-Hermitage"/>
    <s v="Nord"/>
    <s v="85% Marsanne, 15% Roussanne"/>
    <n v="13.3"/>
    <n v="13.3"/>
    <n v="6"/>
    <n v="0"/>
    <m/>
    <n v="79.800000000000011"/>
    <n v="0"/>
    <n v="0"/>
    <n v="0"/>
    <s v=" "/>
    <m/>
    <m/>
  </r>
  <r>
    <n v="188"/>
    <x v="103"/>
    <s v="Domaine"/>
    <s v="Des Remizières"/>
    <s v="Cuvée Christophe"/>
    <x v="0"/>
    <n v="2011"/>
    <x v="2"/>
    <s v="Crozes-Hermitage"/>
    <s v="Nord"/>
    <s v="Syrah"/>
    <n v="14"/>
    <n v="14"/>
    <n v="6"/>
    <n v="0"/>
    <m/>
    <n v="84"/>
    <n v="0"/>
    <n v="0"/>
    <n v="0"/>
    <s v=" "/>
    <m/>
    <m/>
  </r>
  <r>
    <n v="208"/>
    <x v="34"/>
    <s v="Domaine"/>
    <s v="Des Remizières"/>
    <s v="Cuvée Christophe"/>
    <x v="0"/>
    <n v="2012"/>
    <x v="2"/>
    <s v="Crozes-Hermitage"/>
    <s v="Nord"/>
    <s v="Syrah"/>
    <n v="14.3"/>
    <n v="14.3"/>
    <n v="6"/>
    <n v="0"/>
    <n v="41"/>
    <n v="85.800000000000011"/>
    <n v="0"/>
    <n v="2016"/>
    <n v="2018"/>
    <n v="2017"/>
    <m/>
    <m/>
  </r>
  <r>
    <n v="237"/>
    <x v="104"/>
    <s v="Domaine"/>
    <s v="Des Remizières"/>
    <s v="Cuvée Christophe"/>
    <x v="0"/>
    <n v="2013"/>
    <x v="2"/>
    <s v="Crozes-Hermitage"/>
    <s v="Nord"/>
    <s v="Syrah"/>
    <n v="14.5"/>
    <n v="14.5"/>
    <n v="6"/>
    <n v="0"/>
    <n v="41"/>
    <n v="87"/>
    <n v="0"/>
    <n v="2017"/>
    <n v="2019"/>
    <n v="2018"/>
    <m/>
    <m/>
  </r>
  <r>
    <n v="238"/>
    <x v="104"/>
    <s v="Domaine"/>
    <s v="Des Remizières"/>
    <s v="Cuvée Christophe"/>
    <x v="2"/>
    <n v="2013"/>
    <x v="2"/>
    <s v="Crozes-Hermitage"/>
    <s v="Nord"/>
    <s v="85% Marsanne, 15% Roussanne"/>
    <n v="13.8"/>
    <n v="13.8"/>
    <n v="6"/>
    <n v="0"/>
    <m/>
    <n v="82.800000000000011"/>
    <n v="0"/>
    <n v="2016"/>
    <n v="2018"/>
    <n v="2017"/>
    <m/>
    <m/>
  </r>
  <r>
    <n v="239"/>
    <x v="104"/>
    <s v="Domaine"/>
    <s v="Des Remizières"/>
    <s v="Cuvée particulière"/>
    <x v="2"/>
    <n v="2013"/>
    <x v="2"/>
    <s v="Crozes-Hermitage"/>
    <s v="Nord"/>
    <s v="Marsanne"/>
    <n v="0"/>
    <n v="0"/>
    <n v="1"/>
    <n v="0"/>
    <m/>
    <n v="0"/>
    <n v="0"/>
    <n v="0"/>
    <n v="0"/>
    <s v=" "/>
    <m/>
    <m/>
  </r>
  <r>
    <n v="354"/>
    <x v="64"/>
    <s v="Domaine"/>
    <s v="Joannet"/>
    <s v="Pernand-Vergelesses"/>
    <x v="0"/>
    <n v="2015"/>
    <x v="3"/>
    <s v="Pernand-Vergelesses"/>
    <s v="Côte de Beaune"/>
    <s v="Pinot Noir"/>
    <n v="12.5"/>
    <n v="12.5"/>
    <n v="3"/>
    <n v="3"/>
    <n v="12"/>
    <n v="37.5"/>
    <n v="37.5"/>
    <n v="2022"/>
    <n v="2025"/>
    <n v="2024"/>
    <m/>
    <m/>
  </r>
  <r>
    <n v="355"/>
    <x v="64"/>
    <s v="Domaine"/>
    <s v="Anne et Hervé SIGAUT"/>
    <s v="Premier Cru - Les Charrières"/>
    <x v="0"/>
    <n v="2015"/>
    <x v="3"/>
    <s v="Morey-Saint-Denis"/>
    <s v="Côte de Nuits"/>
    <s v="Pinot Noir"/>
    <n v="36"/>
    <n v="36"/>
    <n v="3"/>
    <n v="3"/>
    <n v="22"/>
    <n v="108"/>
    <n v="108"/>
    <n v="2020"/>
    <n v="2022"/>
    <n v="2021"/>
    <m/>
    <m/>
  </r>
  <r>
    <n v="310"/>
    <x v="92"/>
    <s v="Domaine"/>
    <s v="Des Remizières"/>
    <s v="Cuvée particulière"/>
    <x v="2"/>
    <n v="2015"/>
    <x v="2"/>
    <s v="Crozes-Hermitage"/>
    <s v="Nord"/>
    <s v="Marsanne"/>
    <n v="0"/>
    <n v="10"/>
    <n v="1"/>
    <n v="0"/>
    <n v="11"/>
    <n v="0"/>
    <n v="0"/>
    <n v="2018"/>
    <n v="2020"/>
    <n v="2019"/>
    <m/>
    <m/>
  </r>
  <r>
    <n v="313"/>
    <x v="105"/>
    <s v="Alexandre Bonniface"/>
    <s v="Cave de Tain"/>
    <s v="Les Hauts d'Eole"/>
    <x v="2"/>
    <n v="2014"/>
    <x v="2"/>
    <s v="Crozes-Hermitage"/>
    <s v=" "/>
    <s v="Marsanne, Roussanne"/>
    <n v="0"/>
    <n v="15"/>
    <n v="1"/>
    <n v="0"/>
    <n v="11"/>
    <n v="0"/>
    <n v="0"/>
    <n v="2018"/>
    <n v="2019"/>
    <n v="2019"/>
    <m/>
    <m/>
  </r>
  <r>
    <n v="356"/>
    <x v="64"/>
    <s v="Domaine"/>
    <s v="Joannet"/>
    <s v="Premier cru - Les Fichots"/>
    <x v="0"/>
    <n v="2015"/>
    <x v="3"/>
    <s v="Pernand-Vergelesses"/>
    <s v="Côte de Beaune"/>
    <s v="Pinot Noir"/>
    <n v="19.5"/>
    <n v="19.5"/>
    <n v="3"/>
    <n v="2"/>
    <n v="12"/>
    <n v="58.5"/>
    <n v="39"/>
    <n v="2022"/>
    <n v="2025"/>
    <n v="2024"/>
    <m/>
    <m/>
  </r>
  <r>
    <n v="358"/>
    <x v="64"/>
    <s v="Domaine"/>
    <s v="Joannet"/>
    <s v="Vosne-Romanée"/>
    <x v="0"/>
    <n v="2015"/>
    <x v="3"/>
    <s v="Vosne-Romanée"/>
    <s v="Côte de Nuits"/>
    <s v="Pinot Noir"/>
    <n v="29.5"/>
    <n v="29.5"/>
    <n v="2"/>
    <n v="2"/>
    <n v="12"/>
    <n v="59"/>
    <n v="59"/>
    <n v="2022"/>
    <n v="2025"/>
    <n v="2024"/>
    <m/>
    <m/>
  </r>
  <r>
    <n v="397"/>
    <x v="34"/>
    <s v="Domaine"/>
    <s v="Des Remizières"/>
    <s v="Cuvée Christophe"/>
    <x v="2"/>
    <n v="2012"/>
    <x v="2"/>
    <s v="Crozes-Hermitage"/>
    <s v="Nord"/>
    <s v="85% Marsanne, 15% Roussanne"/>
    <n v="13.6"/>
    <n v="13.6"/>
    <n v="6"/>
    <n v="0"/>
    <m/>
    <n v="81.599999999999994"/>
    <n v="0"/>
    <n v="0"/>
    <n v="0"/>
    <s v=" "/>
    <m/>
    <m/>
  </r>
  <r>
    <n v="361"/>
    <x v="58"/>
    <s v="Cave de Papa"/>
    <s v="Château Pipeau"/>
    <s v="Saint-Emilion Grand Cru"/>
    <x v="0"/>
    <n v="2015"/>
    <x v="11"/>
    <s v="Saint-Emilion grand cru"/>
    <s v="Rive Droite"/>
    <s v="Merlot, Cabernet franc, Cabernet sauvignon"/>
    <n v="20"/>
    <n v="20"/>
    <n v="2"/>
    <n v="2"/>
    <n v="13"/>
    <n v="40"/>
    <n v="40"/>
    <n v="2021"/>
    <n v="2031"/>
    <n v="2026"/>
    <m/>
    <m/>
  </r>
  <r>
    <n v="362"/>
    <x v="58"/>
    <s v="Cave de Papa"/>
    <s v="Domaine Martin Faudot"/>
    <s v="Arbois"/>
    <x v="0"/>
    <n v="2015"/>
    <x v="1"/>
    <s v="Arbois"/>
    <s v=" "/>
    <s v="Trousseau"/>
    <n v="12"/>
    <n v="12"/>
    <n v="1"/>
    <n v="1"/>
    <n v="42"/>
    <n v="12"/>
    <n v="12"/>
    <n v="2020"/>
    <n v="0"/>
    <n v="2020"/>
    <m/>
    <s v="Terrine de Viandes, Grillades, Barbecue, Civet de lièvre, Sanglier, autres viandes rouges, fromages à pâte molle, Comté, Morbier..."/>
  </r>
  <r>
    <n v="366"/>
    <x v="58"/>
    <s v="Cave de Papa"/>
    <s v="Domaine des Soulanes"/>
    <s v="Kaya"/>
    <x v="2"/>
    <n v="2015"/>
    <x v="6"/>
    <s v="IGP Côtes Catalanes"/>
    <s v=" "/>
    <s v="Grenache gris 60 %, Grenache Blanc 20 %, Carignan"/>
    <n v="11"/>
    <n v="11"/>
    <n v="1"/>
    <n v="1"/>
    <n v="52"/>
    <n v="11"/>
    <n v="11"/>
    <n v="2018"/>
    <n v="2020"/>
    <n v="2019"/>
    <m/>
    <m/>
  </r>
  <r>
    <n v="368"/>
    <x v="58"/>
    <s v="Cave de Papa"/>
    <s v="Domaine les Pierres écrites"/>
    <s v="Petits Boulay"/>
    <x v="2"/>
    <n v="2015"/>
    <x v="4"/>
    <s v="Montlouis-sur-Loire"/>
    <s v="Touraine"/>
    <s v="Chenin"/>
    <n v="15"/>
    <n v="15"/>
    <n v="2"/>
    <n v="2"/>
    <n v="13"/>
    <n v="30"/>
    <n v="30"/>
    <n v="2019"/>
    <m/>
    <n v="2019"/>
    <m/>
    <m/>
  </r>
  <r>
    <n v="34"/>
    <x v="106"/>
    <s v="Vinomedia"/>
    <s v="Château de Chenas"/>
    <s v="Fleurie"/>
    <x v="0"/>
    <n v="2007"/>
    <x v="9"/>
    <s v="Fleurie"/>
    <s v=" "/>
    <s v="Gamay"/>
    <n v="7.2"/>
    <n v="7.2"/>
    <n v="3"/>
    <n v="0"/>
    <m/>
    <n v="21.6"/>
    <n v="0"/>
    <n v="0"/>
    <n v="0"/>
    <s v=" "/>
    <m/>
    <m/>
  </r>
  <r>
    <n v="68"/>
    <x v="107"/>
    <s v="Oble"/>
    <s v="Chermette"/>
    <s v="Fleurie"/>
    <x v="0"/>
    <n v="2009"/>
    <x v="9"/>
    <s v="Fleurie"/>
    <s v=" "/>
    <s v="Gamay"/>
    <n v="8.3000000000000007"/>
    <n v="8.3000000000000007"/>
    <n v="6"/>
    <n v="0"/>
    <m/>
    <n v="49.800000000000004"/>
    <n v="0"/>
    <n v="0"/>
    <n v="0"/>
    <s v=" "/>
    <m/>
    <m/>
  </r>
  <r>
    <n v="11"/>
    <x v="48"/>
    <s v="Vinomedia"/>
    <s v="Ostertag-Hurlimann"/>
    <s v="Gewurztraminer Fronholz"/>
    <x v="2"/>
    <n v="2004"/>
    <x v="12"/>
    <s v="Gewurztraminer"/>
    <s v=" "/>
    <s v="Gewurztraminer"/>
    <n v="6.5"/>
    <n v="6.5"/>
    <n v="1"/>
    <n v="0"/>
    <m/>
    <n v="6.5"/>
    <n v="0"/>
    <n v="0"/>
    <n v="0"/>
    <s v=" "/>
    <m/>
    <m/>
  </r>
  <r>
    <n v="26"/>
    <x v="108"/>
    <s v="Vinomedia"/>
    <s v="Ostertag-Hurlimann"/>
    <s v="Gewurztraminer Cuvée particulière"/>
    <x v="2"/>
    <n v="2007"/>
    <x v="12"/>
    <s v="Gewurztraminer"/>
    <s v=" "/>
    <s v="Gewurztraminer"/>
    <n v="6.5"/>
    <n v="6.5"/>
    <n v="2"/>
    <n v="0"/>
    <m/>
    <n v="13"/>
    <n v="0"/>
    <n v="0"/>
    <n v="0"/>
    <s v=" "/>
    <m/>
    <m/>
  </r>
  <r>
    <n v="77"/>
    <x v="56"/>
    <s v="Vinomedia"/>
    <s v="Ostertag-Hurlimann"/>
    <s v="Gewurztraminer Cuvée particulière"/>
    <x v="2"/>
    <n v="2009"/>
    <x v="12"/>
    <s v="Gewurztraminer"/>
    <s v=" "/>
    <s v="Gewurztraminer"/>
    <n v="6.9"/>
    <n v="6.9"/>
    <n v="6"/>
    <n v="0"/>
    <m/>
    <n v="41.400000000000006"/>
    <n v="0"/>
    <n v="0"/>
    <n v="0"/>
    <s v=" "/>
    <m/>
    <m/>
  </r>
  <r>
    <n v="108"/>
    <x v="15"/>
    <s v="Vinomedia"/>
    <s v="Earl Lissner"/>
    <s v="Gewurztraminer"/>
    <x v="2"/>
    <n v="2011"/>
    <x v="12"/>
    <s v="Gewurztraminer"/>
    <s v=" "/>
    <s v="Gewurztraminer"/>
    <n v="8.5"/>
    <n v="8.5"/>
    <n v="3"/>
    <n v="0"/>
    <n v="33"/>
    <n v="25.5"/>
    <n v="0"/>
    <n v="2016"/>
    <n v="2018"/>
    <n v="2017"/>
    <m/>
    <m/>
  </r>
  <r>
    <n v="138"/>
    <x v="109"/>
    <s v="Vinomedia"/>
    <s v="Ostertag-Hurlimann"/>
    <s v="Gewurztraminer Fronholz"/>
    <x v="2"/>
    <n v="2011"/>
    <x v="12"/>
    <s v="Gewurztraminer"/>
    <s v=" "/>
    <s v="Gewurztraminer"/>
    <n v="8.5"/>
    <n v="8.5"/>
    <n v="3"/>
    <n v="0"/>
    <m/>
    <n v="25.5"/>
    <n v="0"/>
    <n v="0"/>
    <n v="0"/>
    <s v=" "/>
    <m/>
    <m/>
  </r>
  <r>
    <n v="199"/>
    <x v="32"/>
    <s v="Vinomedia"/>
    <s v="Ostertag-Hurlimann"/>
    <s v="Gewurztraminer Cuvée particulière"/>
    <x v="2"/>
    <n v="2012"/>
    <x v="12"/>
    <s v="Gewurztraminer"/>
    <s v=" "/>
    <s v="Gewurztraminer"/>
    <n v="7.3"/>
    <n v="7.3"/>
    <n v="6"/>
    <n v="0"/>
    <m/>
    <n v="43.8"/>
    <n v="0"/>
    <n v="0"/>
    <n v="0"/>
    <s v=" "/>
    <m/>
    <m/>
  </r>
  <r>
    <n v="217"/>
    <x v="37"/>
    <s v="Vinomedia"/>
    <s v="Ostertag-Hurlimann"/>
    <s v="Gewurztraminer Cuvée particulière"/>
    <x v="2"/>
    <n v="2013"/>
    <x v="12"/>
    <s v="Gewurztraminer"/>
    <s v=" "/>
    <s v="Gewurztraminer"/>
    <n v="7.5"/>
    <n v="7.5"/>
    <n v="6"/>
    <n v="0"/>
    <n v="33"/>
    <n v="45"/>
    <n v="0"/>
    <n v="2018"/>
    <n v="0"/>
    <n v="2018"/>
    <m/>
    <m/>
  </r>
  <r>
    <n v="232"/>
    <x v="110"/>
    <s v="Papy D'Allard"/>
    <s v="Joseph Cattin"/>
    <s v="Gewurtztraminer"/>
    <x v="2"/>
    <n v="2011"/>
    <x v="12"/>
    <s v="Gewurztraminer"/>
    <s v=" "/>
    <s v="Gewurztraminer"/>
    <n v="0"/>
    <n v="0"/>
    <n v="3"/>
    <n v="0"/>
    <m/>
    <n v="0"/>
    <n v="0"/>
    <n v="2015"/>
    <n v="0"/>
    <n v="2015"/>
    <m/>
    <m/>
  </r>
  <r>
    <n v="265"/>
    <x v="82"/>
    <s v="Vinomedia"/>
    <s v="Hubert Krick"/>
    <s v="Gewurztraminer - Terroirs"/>
    <x v="2"/>
    <n v="2013"/>
    <x v="12"/>
    <s v="Gewurztraminer"/>
    <s v=" "/>
    <s v="Gewurztraminer"/>
    <n v="9.3000000000000007"/>
    <n v="9.3000000000000007"/>
    <n v="6"/>
    <n v="0"/>
    <n v="33"/>
    <n v="55.800000000000004"/>
    <n v="0"/>
    <n v="2018"/>
    <n v="0"/>
    <n v="2018"/>
    <m/>
    <m/>
  </r>
  <r>
    <n v="369"/>
    <x v="58"/>
    <s v="Cave de Papa"/>
    <s v="Le rocher des violettes"/>
    <s v="Touche-Mitaine"/>
    <x v="2"/>
    <n v="2015"/>
    <x v="4"/>
    <s v="Montlouis-sur-Loire"/>
    <s v="Touraine"/>
    <s v="Chenin"/>
    <n v="15"/>
    <n v="15"/>
    <n v="2"/>
    <n v="1"/>
    <n v="13"/>
    <n v="30"/>
    <n v="15"/>
    <n v="2018"/>
    <n v="2019"/>
    <n v="2019"/>
    <s v="La cuvée Touche-Mitaine provient des plus jeunes vignes du domaine. Un vin sec et tendre, d’une grande finesse et très aromatique, à savourer dès à présent !"/>
    <s v="Vous pourrez le déguster à l’apéritif. Il se mariera parfaitement avec des coquilles Saint jacques ou des viandes blanches."/>
  </r>
  <r>
    <n v="370"/>
    <x v="58"/>
    <s v="Cave de Papa"/>
    <s v="Paul Jaboulet"/>
    <s v="Domaine de Roure"/>
    <x v="0"/>
    <n v="2015"/>
    <x v="2"/>
    <s v="Crozes-Hermitage"/>
    <s v="Nord"/>
    <s v="Syrah"/>
    <n v="23.4"/>
    <n v="23.4"/>
    <n v="2"/>
    <n v="2"/>
    <n v="31"/>
    <n v="46.8"/>
    <n v="46.8"/>
    <n v="2019"/>
    <n v="2021"/>
    <n v="2020"/>
    <m/>
    <m/>
  </r>
  <r>
    <n v="8"/>
    <x v="111"/>
    <s v="Cave de Papa"/>
    <s v="Domaine de la Tourade"/>
    <s v="Font des Aieux"/>
    <x v="0"/>
    <n v="2004"/>
    <x v="2"/>
    <s v="Gigondas"/>
    <s v="Sud"/>
    <s v="Grenache, Syrah"/>
    <n v="14"/>
    <n v="14"/>
    <n v="1"/>
    <n v="0"/>
    <n v="51"/>
    <n v="14"/>
    <n v="0"/>
    <n v="2017"/>
    <n v="0"/>
    <n v="2017"/>
    <m/>
    <m/>
  </r>
  <r>
    <n v="301"/>
    <x v="89"/>
    <s v="Cave de Papa"/>
    <s v="Domaine de la Tourade"/>
    <s v="Gigondas"/>
    <x v="0"/>
    <n v="2014"/>
    <x v="2"/>
    <s v="Gigondas"/>
    <s v="Sud"/>
    <s v="Grenache, Syrah"/>
    <n v="14"/>
    <n v="14"/>
    <n v="2"/>
    <n v="0"/>
    <n v="51"/>
    <n v="28"/>
    <n v="0"/>
    <n v="2019"/>
    <n v="2021"/>
    <n v="2020"/>
    <m/>
    <m/>
  </r>
  <r>
    <n v="244"/>
    <x v="77"/>
    <s v="Cave de Papa"/>
    <s v="Château de chante grive"/>
    <s v="Caroline"/>
    <x v="2"/>
    <n v="2013"/>
    <x v="11"/>
    <s v="Graves"/>
    <s v="Graves"/>
    <s v="Sauvignon, Sémillon"/>
    <n v="14"/>
    <n v="14"/>
    <n v="1"/>
    <n v="0"/>
    <n v="13"/>
    <n v="14"/>
    <n v="0"/>
    <n v="2017"/>
    <n v="0"/>
    <n v="2017"/>
    <m/>
    <s v="Fruité !!"/>
  </r>
  <r>
    <n v="447"/>
    <x v="112"/>
    <s v="Cadeau - Nicolas Démoulin"/>
    <s v="Château Villa Bel-Air"/>
    <s v="Graves"/>
    <x v="0"/>
    <n v="2012"/>
    <x v="11"/>
    <s v="Graves"/>
    <m/>
    <s v="50% Merlot, 40% Cabernet sauvignon, 10% Cabernet Franc"/>
    <n v="0"/>
    <n v="17"/>
    <n v="1"/>
    <n v="0"/>
    <n v="13"/>
    <n v="0"/>
    <n v="0"/>
    <n v="2018"/>
    <n v="2020"/>
    <n v="2019"/>
    <m/>
    <s v="un bouquet agréable (fruits rouges mûrs et toast), du gras, du volume et ce qu'il faut de tanins"/>
  </r>
  <r>
    <n v="476"/>
    <x v="65"/>
    <s v="David Prilliez"/>
    <s v="Cellier des Templiers"/>
    <s v="Diamant Noir"/>
    <x v="0"/>
    <n v="2016"/>
    <x v="2"/>
    <s v="Grignan-les-Adhémar"/>
    <s v="Sud"/>
    <s v="Grenache, Syrah"/>
    <n v="0"/>
    <n v="7"/>
    <n v="1"/>
    <n v="0"/>
    <n v="51"/>
    <n v="0"/>
    <n v="0"/>
    <n v="2019"/>
    <m/>
    <n v="2019"/>
    <m/>
    <m/>
  </r>
  <r>
    <n v="266"/>
    <x v="82"/>
    <s v="Vinomedia"/>
    <s v="Joannet"/>
    <s v="Hautes cotes de Beaune"/>
    <x v="2"/>
    <n v="2013"/>
    <x v="3"/>
    <s v="Hautes-Côtes-de-Beaune"/>
    <s v="Côte de Beaune"/>
    <s v="Chardonnay"/>
    <n v="8.3000000000000007"/>
    <n v="8.3000000000000007"/>
    <n v="3"/>
    <n v="0"/>
    <m/>
    <n v="24.900000000000002"/>
    <n v="0"/>
    <n v="0"/>
    <n v="0"/>
    <s v=" "/>
    <m/>
    <m/>
  </r>
  <r>
    <n v="281"/>
    <x v="88"/>
    <s v="Domaine"/>
    <s v="Joannet"/>
    <s v="Hautes cotes de Beaune"/>
    <x v="2"/>
    <n v="2014"/>
    <x v="3"/>
    <s v="Hautes-Côtes-de-Beaune"/>
    <s v="Côte de Beaune"/>
    <s v="Chardonnay"/>
    <n v="7.8"/>
    <n v="7.8"/>
    <n v="3"/>
    <n v="0"/>
    <n v="53"/>
    <n v="23.4"/>
    <n v="0"/>
    <n v="2017"/>
    <n v="2019"/>
    <n v="2018"/>
    <m/>
    <m/>
  </r>
  <r>
    <n v="395"/>
    <x v="113"/>
    <s v="Cadeau-Alexandre Bonniface"/>
    <s v="Nuiton-Beaunoy"/>
    <s v="Hautes Cotes de beaune"/>
    <x v="0"/>
    <n v="2015"/>
    <x v="3"/>
    <s v="Hautes-Côtes-de-Beaune"/>
    <s v=" "/>
    <s v="Pinot Noir"/>
    <n v="0"/>
    <n v="10"/>
    <n v="1"/>
    <n v="0"/>
    <n v="12"/>
    <n v="0"/>
    <n v="0"/>
    <n v="2018"/>
    <n v="2020"/>
    <n v="2019"/>
    <m/>
    <s v="Robe pourpre aux reflets violines. Au nez, le vin offre une large palette aromatique de petits fruits rouges et noirs (fraises, groseilles, cassis) et révèle également de fines notes toastées. Souple"/>
  </r>
  <r>
    <n v="371"/>
    <x v="58"/>
    <s v="Cave de Papa"/>
    <s v="Paul Jaboulet"/>
    <s v="Domaine de Saint Pierre"/>
    <x v="0"/>
    <n v="2015"/>
    <x v="2"/>
    <s v="Cornas"/>
    <s v="Nord"/>
    <s v="Syrah"/>
    <n v="34.799999999999997"/>
    <n v="34.799999999999997"/>
    <n v="2"/>
    <n v="2"/>
    <n v="21"/>
    <n v="69.599999999999994"/>
    <n v="69.599999999999994"/>
    <n v="2019"/>
    <n v="2021"/>
    <n v="2020"/>
    <m/>
    <m/>
  </r>
  <r>
    <n v="372"/>
    <x v="58"/>
    <s v="Cave de Papa"/>
    <s v="Paul Jaboulet"/>
    <s v="Domaine des Pierrelles"/>
    <x v="0"/>
    <n v="2015"/>
    <x v="2"/>
    <s v="Côte Rôtie"/>
    <s v="Nord"/>
    <s v="Syrah"/>
    <n v="39.6"/>
    <n v="39.6"/>
    <n v="1"/>
    <n v="1"/>
    <n v="21"/>
    <n v="39.6"/>
    <n v="39.6"/>
    <n v="2025"/>
    <m/>
    <n v="2025"/>
    <m/>
    <m/>
  </r>
  <r>
    <n v="373"/>
    <x v="58"/>
    <s v="Cave de Papa"/>
    <s v="Paul Jaboulet"/>
    <s v="La maison Bleue"/>
    <x v="0"/>
    <n v="2015"/>
    <x v="2"/>
    <s v="Hermitage"/>
    <s v="Nord"/>
    <s v="Syrah"/>
    <n v="33.5"/>
    <n v="33.5"/>
    <n v="2"/>
    <n v="2"/>
    <n v="21"/>
    <n v="67"/>
    <n v="67"/>
    <n v="2020"/>
    <n v="2025"/>
    <n v="2023"/>
    <m/>
    <m/>
  </r>
  <r>
    <n v="1"/>
    <x v="114"/>
    <s v="Cave de Papa"/>
    <s v="Château Colombe Peylande"/>
    <s v="Colombe Peylande"/>
    <x v="0"/>
    <n v="1996"/>
    <x v="11"/>
    <s v="Haut-Médoc"/>
    <s v="Médoc"/>
    <s v="Cabernet sauvignon, Merlot, Petit verdot"/>
    <n v="7"/>
    <n v="7"/>
    <n v="1"/>
    <n v="0"/>
    <n v="23"/>
    <n v="7"/>
    <n v="0"/>
    <n v="2018"/>
    <n v="0"/>
    <n v="2018"/>
    <m/>
    <m/>
  </r>
  <r>
    <n v="374"/>
    <x v="115"/>
    <s v="Guerrand"/>
    <s v="Château Grand Bersan"/>
    <s v="Lussac Saint-Emilion"/>
    <x v="0"/>
    <n v="2015"/>
    <x v="11"/>
    <s v="Lussac-Saint-Emilion"/>
    <s v="Rive Droite"/>
    <s v="Cabernet sauvignon, Cabernet franc, Merlot"/>
    <n v="0"/>
    <n v="8"/>
    <n v="1"/>
    <n v="1"/>
    <n v="23"/>
    <n v="0"/>
    <n v="8"/>
    <n v="2020"/>
    <n v="2025"/>
    <n v="2023"/>
    <m/>
    <m/>
  </r>
  <r>
    <n v="97"/>
    <x v="14"/>
    <s v="Cave de Papa"/>
    <s v="Château Charmail"/>
    <s v="Château Charmail"/>
    <x v="0"/>
    <n v="2009"/>
    <x v="11"/>
    <s v="Haut-Médoc"/>
    <s v="Médoc"/>
    <s v="Cabernet franc, Cabernet sauvignon, Merlot, Petit"/>
    <n v="14.5"/>
    <n v="14.5"/>
    <n v="1"/>
    <n v="0"/>
    <m/>
    <n v="14.5"/>
    <n v="0"/>
    <n v="0"/>
    <n v="0"/>
    <s v=" "/>
    <m/>
    <m/>
  </r>
  <r>
    <n v="98"/>
    <x v="14"/>
    <s v="Cave de Papa"/>
    <s v="Château Colombe Peylande"/>
    <s v="Colombe Peylande"/>
    <x v="0"/>
    <n v="2009"/>
    <x v="11"/>
    <s v="Haut-Médoc"/>
    <s v="Médoc"/>
    <s v="Cabernet sauvignon, Merlot, Petit verdot"/>
    <n v="9"/>
    <n v="9"/>
    <n v="1"/>
    <n v="0"/>
    <n v="23"/>
    <n v="9"/>
    <n v="0"/>
    <n v="2019"/>
    <n v="0"/>
    <n v="2019"/>
    <m/>
    <m/>
  </r>
  <r>
    <n v="174"/>
    <x v="27"/>
    <s v="Cave de Papa"/>
    <s v="Château Belle-vue"/>
    <s v="Château Belle-Vue"/>
    <x v="0"/>
    <n v="2011"/>
    <x v="11"/>
    <s v="Haut-Médoc"/>
    <s v="Médoc"/>
    <s v="Cabernet sauvignon, Merlot, Petit verdot"/>
    <n v="13"/>
    <n v="13"/>
    <n v="1"/>
    <n v="0"/>
    <n v="23"/>
    <n v="13"/>
    <n v="0"/>
    <n v="2014"/>
    <n v="2016"/>
    <n v="2015"/>
    <m/>
    <m/>
  </r>
  <r>
    <n v="376"/>
    <x v="116"/>
    <s v="Vente privé"/>
    <s v="Krasna Hora - Moravie"/>
    <s v="Alibernet"/>
    <x v="0"/>
    <n v="2011"/>
    <x v="7"/>
    <s v="Tchèque"/>
    <s v="Tchèque"/>
    <s v="Alibernet"/>
    <n v="14"/>
    <n v="14"/>
    <n v="6"/>
    <n v="1"/>
    <n v="42"/>
    <n v="84"/>
    <n v="14"/>
    <n v="2017"/>
    <n v="2018"/>
    <n v="2018"/>
    <m/>
    <m/>
  </r>
  <r>
    <n v="378"/>
    <x v="117"/>
    <s v="Intermarché"/>
    <s v="Château Gréa"/>
    <s v="Savagnin"/>
    <x v="2"/>
    <n v="2012"/>
    <x v="1"/>
    <s v="Côtes du Jura"/>
    <s v=" "/>
    <s v="Savagnin"/>
    <n v="11.2"/>
    <n v="11.2"/>
    <n v="3"/>
    <n v="1"/>
    <n v="23"/>
    <n v="33.599999999999994"/>
    <n v="11.2"/>
    <n v="2017"/>
    <n v="2022"/>
    <n v="2020"/>
    <m/>
    <m/>
  </r>
  <r>
    <n v="331"/>
    <x v="84"/>
    <s v="Lucien Verlyck"/>
    <s v="Château de Sainte Gemme"/>
    <s v="Haut Medoc"/>
    <x v="0"/>
    <n v="2009"/>
    <x v="11"/>
    <s v="Haut-Médoc"/>
    <s v="Médoc"/>
    <s v="Cabernet sauvignon, Merlot, Petit verdot"/>
    <n v="0"/>
    <n v="0"/>
    <n v="1"/>
    <n v="0"/>
    <m/>
    <n v="0"/>
    <n v="0"/>
    <n v="2017"/>
    <n v="2019"/>
    <n v="2018"/>
    <m/>
    <m/>
  </r>
  <r>
    <n v="189"/>
    <x v="103"/>
    <s v="Domaine"/>
    <s v="Des Remizières"/>
    <s v="Cuvée Emilie"/>
    <x v="2"/>
    <n v="2011"/>
    <x v="2"/>
    <s v="Hermitage"/>
    <s v="Nord"/>
    <s v="Marsanne"/>
    <n v="31.2"/>
    <n v="31.2"/>
    <n v="1"/>
    <n v="0"/>
    <m/>
    <n v="31.2"/>
    <n v="0"/>
    <n v="0"/>
    <n v="0"/>
    <s v=" "/>
    <m/>
    <m/>
  </r>
  <r>
    <n v="381"/>
    <x v="44"/>
    <s v="Domaine"/>
    <s v="Cuilleron"/>
    <s v="Roussanne - Les vignes d'à côté"/>
    <x v="2"/>
    <n v="2016"/>
    <x v="2"/>
    <s v="Vin de Pays des Collines Rhodaniennes"/>
    <s v=" "/>
    <s v="Roussanne"/>
    <n v="9.3000000000000007"/>
    <n v="9.3000000000000007"/>
    <n v="6"/>
    <n v="2"/>
    <n v="42"/>
    <n v="55.800000000000004"/>
    <n v="18.600000000000001"/>
    <n v="2018"/>
    <n v="2019"/>
    <n v="2019"/>
    <m/>
    <m/>
  </r>
  <r>
    <n v="382"/>
    <x v="44"/>
    <s v="Domaine"/>
    <s v="Cuilleron"/>
    <s v="Madinière"/>
    <x v="0"/>
    <n v="2015"/>
    <x v="2"/>
    <s v="Côte Rôtie"/>
    <s v="Nord"/>
    <s v="Syrah"/>
    <n v="38.9"/>
    <n v="38.9"/>
    <n v="3"/>
    <n v="2"/>
    <n v="21"/>
    <n v="116.69999999999999"/>
    <n v="77.8"/>
    <n v="2019"/>
    <n v="2020"/>
    <n v="2020"/>
    <m/>
    <m/>
  </r>
  <r>
    <n v="383"/>
    <x v="118"/>
    <s v="Tony Garnier"/>
    <s v="Grand"/>
    <s v="Savagnin"/>
    <x v="2"/>
    <n v="2013"/>
    <x v="1"/>
    <s v="Côtes du Jura"/>
    <s v=" "/>
    <s v="Savagnin"/>
    <n v="16.2"/>
    <n v="16.2"/>
    <n v="3"/>
    <n v="3"/>
    <n v="24"/>
    <n v="48.599999999999994"/>
    <n v="48.599999999999994"/>
    <n v="2019"/>
    <n v="2021"/>
    <n v="2020"/>
    <m/>
    <m/>
  </r>
  <r>
    <n v="384"/>
    <x v="118"/>
    <s v="Tony Garnier"/>
    <s v="Grand"/>
    <s v="Vin de Paille"/>
    <x v="3"/>
    <n v="2010"/>
    <x v="1"/>
    <s v="Côtes du Jura"/>
    <s v=" "/>
    <s v="Savagnin"/>
    <n v="23.9"/>
    <n v="23.9"/>
    <n v="2"/>
    <n v="2"/>
    <n v="53"/>
    <n v="47.8"/>
    <n v="47.8"/>
    <n v="2099"/>
    <n v="0"/>
    <n v="2099"/>
    <m/>
    <m/>
  </r>
  <r>
    <n v="385"/>
    <x v="118"/>
    <s v="Tony Garnier"/>
    <s v="Grand"/>
    <s v="Vin Jaune"/>
    <x v="5"/>
    <n v="2009"/>
    <x v="1"/>
    <s v="Côtes du Jura"/>
    <s v=" "/>
    <s v="Savagnin"/>
    <n v="32"/>
    <n v="32"/>
    <n v="2"/>
    <n v="2"/>
    <n v="23"/>
    <n v="64"/>
    <n v="64"/>
    <n v="2099"/>
    <m/>
    <n v="2099"/>
    <m/>
    <m/>
  </r>
  <r>
    <n v="394"/>
    <x v="91"/>
    <s v="Cadeau"/>
    <s v="Vignerons Ardéchois"/>
    <s v="Viognier"/>
    <x v="2"/>
    <n v="2015"/>
    <x v="2"/>
    <s v="IGP Ardèche"/>
    <s v=" "/>
    <s v="Viognier"/>
    <n v="0"/>
    <n v="12.6"/>
    <n v="1"/>
    <n v="0"/>
    <n v="11"/>
    <n v="0"/>
    <n v="0"/>
    <n v="2018"/>
    <n v="2020"/>
    <n v="2019"/>
    <m/>
    <m/>
  </r>
  <r>
    <n v="299"/>
    <x v="89"/>
    <s v="Cave de Papa"/>
    <s v="Domaine Gauby"/>
    <s v="Vieilles Vignes"/>
    <x v="2"/>
    <n v="2014"/>
    <x v="6"/>
    <s v="IGP Côtes Catalanes"/>
    <s v=" "/>
    <s v="Maccabeu, Grenache Blanc, Chardonnay, Grenache Gri"/>
    <n v="30"/>
    <n v="30"/>
    <n v="1"/>
    <n v="0"/>
    <n v="52"/>
    <n v="30"/>
    <n v="0"/>
    <n v="2018"/>
    <n v="2020"/>
    <n v="2019"/>
    <m/>
    <s v="Très intense, grillé, à la fois caramélisé et floral, onctueux et frais. Légèrement salin, avec un côté crayeux au coeur d'une finale interminable, ce sera un grand vin de gastronomie"/>
  </r>
  <r>
    <n v="365"/>
    <x v="58"/>
    <s v="Cave de Papa"/>
    <s v="Domaine Gauby"/>
    <s v="Calcinaires"/>
    <x v="2"/>
    <n v="2015"/>
    <x v="6"/>
    <s v="IGP Côtes Catalanes"/>
    <s v=" "/>
    <s v="Chardonnay, Maccabeu, Muscat, Vermentino"/>
    <n v="16"/>
    <n v="16"/>
    <n v="1"/>
    <n v="0"/>
    <n v="52"/>
    <n v="16"/>
    <n v="0"/>
    <n v="2018"/>
    <n v="0"/>
    <n v="2018"/>
    <m/>
    <s v="Son assemblage comme son style diffèrent du millésime précédent, vers plus de richesse, une minéralité plus galet et moins silex. Solaire, onctueux mais fluide et digeste"/>
  </r>
  <r>
    <n v="386"/>
    <x v="118"/>
    <s v="Tony Garnier"/>
    <s v="Haut-Montlong"/>
    <s v="Font Romaine"/>
    <x v="3"/>
    <n v="2011"/>
    <x v="13"/>
    <s v="Monbazillac"/>
    <s v="Bergeracois et Duras"/>
    <s v="Semillon"/>
    <n v="16"/>
    <n v="16"/>
    <n v="2"/>
    <n v="2"/>
    <n v="53"/>
    <n v="32"/>
    <n v="32"/>
    <n v="2099"/>
    <n v="0"/>
    <n v="2099"/>
    <m/>
    <m/>
  </r>
  <r>
    <n v="4"/>
    <x v="119"/>
    <s v="Cave de Papa"/>
    <s v="Domaine des molieres"/>
    <s v="Jasnieres"/>
    <x v="2"/>
    <n v="1999"/>
    <x v="4"/>
    <s v="Jasnières"/>
    <s v="Anjou"/>
    <s v="Chenin"/>
    <n v="6"/>
    <n v="6"/>
    <n v="1"/>
    <n v="0"/>
    <n v="13"/>
    <n v="6"/>
    <n v="0"/>
    <n v="2019"/>
    <n v="0"/>
    <n v="2019"/>
    <m/>
    <m/>
  </r>
  <r>
    <n v="387"/>
    <x v="118"/>
    <s v="Tony Garnier"/>
    <s v="Haut-Montlong"/>
    <s v="Les vents d'anges"/>
    <x v="0"/>
    <n v="2014"/>
    <x v="13"/>
    <s v="Côtes de Bergerac"/>
    <s v="Bergeracois et Duras"/>
    <s v="Merlot"/>
    <n v="13"/>
    <n v="13"/>
    <n v="4"/>
    <n v="4"/>
    <n v="43"/>
    <n v="52"/>
    <n v="52"/>
    <n v="2019"/>
    <n v="2023"/>
    <n v="2021"/>
    <m/>
    <m/>
  </r>
  <r>
    <n v="388"/>
    <x v="120"/>
    <s v="Domaine"/>
    <s v="Stéphane Ogier"/>
    <s v="Le Passage"/>
    <x v="0"/>
    <n v="2015"/>
    <x v="2"/>
    <s v="Saint-Joseph"/>
    <s v="Nord"/>
    <s v="Syrah"/>
    <n v="20"/>
    <n v="20"/>
    <n v="3"/>
    <n v="3"/>
    <n v="11"/>
    <n v="60"/>
    <n v="60"/>
    <n v="2020"/>
    <n v="2025"/>
    <n v="2023"/>
    <m/>
    <m/>
  </r>
  <r>
    <n v="389"/>
    <x v="120"/>
    <s v="Domaine"/>
    <s v="Stéphane Ogier"/>
    <s v="Le temps est venu"/>
    <x v="0"/>
    <n v="2015"/>
    <x v="2"/>
    <s v="Côtes du Rhône"/>
    <s v=" "/>
    <s v="90% grenache, 10% Syrah et Mourve?dre"/>
    <n v="10"/>
    <n v="10"/>
    <n v="6"/>
    <n v="5"/>
    <n v="11"/>
    <n v="60"/>
    <n v="50"/>
    <n v="2019"/>
    <n v="2020"/>
    <n v="2020"/>
    <m/>
    <m/>
  </r>
  <r>
    <n v="390"/>
    <x v="120"/>
    <s v="Domaine"/>
    <s v="Stéphane Ogier"/>
    <s v="La Rosine"/>
    <x v="0"/>
    <n v="2015"/>
    <x v="2"/>
    <s v="Vin de Pays des Collines Rhodaniennes"/>
    <s v=" "/>
    <s v="Syrah"/>
    <n v="16"/>
    <n v="16"/>
    <n v="3"/>
    <n v="3"/>
    <n v="11"/>
    <n v="48"/>
    <n v="48"/>
    <n v="2020"/>
    <n v="2025"/>
    <n v="2023"/>
    <m/>
    <m/>
  </r>
  <r>
    <n v="479"/>
    <x v="59"/>
    <s v="Vente aux enchères"/>
    <s v="Les Baux de Provence"/>
    <s v="Domaine Terres Blanches"/>
    <x v="0"/>
    <n v="2005"/>
    <x v="8"/>
    <s v="Les Baux de Provence"/>
    <m/>
    <s v="55% Syrah, 30% Grenache, 8% Mourvèdre, 7% Cabernet Sauvignon"/>
    <n v="5"/>
    <n v="10"/>
    <n v="1"/>
    <n v="0"/>
    <n v="43"/>
    <n v="5"/>
    <n v="0"/>
    <n v="2013"/>
    <m/>
    <n v="2013"/>
    <m/>
    <m/>
  </r>
  <r>
    <n v="391"/>
    <x v="121"/>
    <s v="Domaine"/>
    <s v="Philippe Gavignet"/>
    <s v="Clos des dames Huguettes"/>
    <x v="0"/>
    <n v="2015"/>
    <x v="3"/>
    <s v="Hautes-Côtes-de-Nuits"/>
    <s v="Côte de Nuits"/>
    <s v="Pinot Noir"/>
    <n v="11"/>
    <n v="11"/>
    <n v="6"/>
    <n v="6"/>
    <n v="22"/>
    <n v="66"/>
    <n v="66"/>
    <n v="2020"/>
    <n v="2025"/>
    <n v="2023"/>
    <m/>
    <m/>
  </r>
  <r>
    <n v="176"/>
    <x v="27"/>
    <s v="Cave de Papa"/>
    <s v="Domaine Maby"/>
    <s v="Lirac"/>
    <x v="0"/>
    <n v="2011"/>
    <x v="2"/>
    <s v="Lirac"/>
    <s v="Sud"/>
    <s v="Grenache Noir"/>
    <n v="7"/>
    <n v="7"/>
    <n v="1"/>
    <n v="0"/>
    <n v="51"/>
    <n v="7"/>
    <n v="0"/>
    <n v="2017"/>
    <n v="0"/>
    <n v="2017"/>
    <m/>
    <m/>
  </r>
  <r>
    <n v="392"/>
    <x v="122"/>
    <s v="Cadeau Enfants"/>
    <s v="Château du Rouet"/>
    <s v="Severac"/>
    <x v="0"/>
    <n v="2016"/>
    <x v="6"/>
    <s v="Vin de Pays de l'Hérault"/>
    <s v=" "/>
    <s v="100% Alicante"/>
    <n v="15"/>
    <n v="15"/>
    <n v="1"/>
    <n v="1"/>
    <n v="33"/>
    <n v="15"/>
    <n v="15"/>
    <n v="2019"/>
    <n v="0"/>
    <n v="2019"/>
    <m/>
    <m/>
  </r>
  <r>
    <n v="275"/>
    <x v="83"/>
    <s v="Meximieux"/>
    <s v="Domaine Morizet"/>
    <s v="Vieilles vignes"/>
    <x v="2"/>
    <n v="2011"/>
    <x v="3"/>
    <s v="Mâcon"/>
    <s v="Mâconnais"/>
    <s v="Chardonnay"/>
    <n v="6.4"/>
    <n v="6.4"/>
    <n v="6"/>
    <n v="0"/>
    <m/>
    <n v="38.400000000000006"/>
    <n v="0"/>
    <n v="2016"/>
    <n v="2017"/>
    <n v="2017"/>
    <m/>
    <m/>
  </r>
  <r>
    <n v="396"/>
    <x v="123"/>
    <s v="Rouhier"/>
    <s v="Louis Latour"/>
    <s v="Grand Ardèche"/>
    <x v="2"/>
    <n v="2015"/>
    <x v="2"/>
    <s v="Vin de Pays de l'Ardèche"/>
    <s v=" "/>
    <s v="Chardonnay"/>
    <n v="9"/>
    <n v="9"/>
    <n v="12"/>
    <n v="7"/>
    <n v="32"/>
    <n v="108"/>
    <n v="63"/>
    <n v="2018"/>
    <n v="2020"/>
    <n v="2019"/>
    <m/>
    <m/>
  </r>
  <r>
    <n v="404"/>
    <x v="124"/>
    <s v="Magasin"/>
    <s v="Domaine Badoz"/>
    <s v="Vin jaune"/>
    <x v="5"/>
    <n v="2011"/>
    <x v="1"/>
    <s v="Côtes du Jura"/>
    <m/>
    <s v="Savagnin"/>
    <n v="26"/>
    <n v="26"/>
    <n v="3"/>
    <n v="1"/>
    <n v="23"/>
    <n v="78"/>
    <n v="26"/>
    <n v="2018"/>
    <n v="2023"/>
    <n v="2021"/>
    <m/>
    <m/>
  </r>
  <r>
    <n v="284"/>
    <x v="88"/>
    <s v="Domaine"/>
    <s v="Philippe Milan"/>
    <s v="Le Goty"/>
    <x v="2"/>
    <n v="2014"/>
    <x v="3"/>
    <s v="Maranges"/>
    <s v="Côte de Beaune"/>
    <s v="Chardonnay"/>
    <n v="11"/>
    <n v="11"/>
    <n v="3"/>
    <n v="0"/>
    <n v="43"/>
    <n v="33"/>
    <n v="0"/>
    <n v="2017"/>
    <n v="2019"/>
    <n v="2018"/>
    <m/>
    <m/>
  </r>
  <r>
    <n v="405"/>
    <x v="124"/>
    <s v="Magasin"/>
    <s v="Domaine Badoz"/>
    <s v="Château-Chalon - Vin Jaune"/>
    <x v="5"/>
    <n v="2010"/>
    <x v="1"/>
    <s v="Château-Chalon"/>
    <m/>
    <s v="Savagnin"/>
    <n v="32"/>
    <n v="32"/>
    <n v="1"/>
    <n v="1"/>
    <n v="23"/>
    <n v="32"/>
    <n v="32"/>
    <n v="2019"/>
    <n v="2021"/>
    <n v="2020"/>
    <m/>
    <m/>
  </r>
  <r>
    <n v="406"/>
    <x v="124"/>
    <s v="Magasin"/>
    <s v="Domaine Badoz"/>
    <s v="Vin de paille"/>
    <x v="3"/>
    <n v="2013"/>
    <x v="1"/>
    <s v="Côtes du Jura"/>
    <m/>
    <s v="Savagnin"/>
    <n v="26"/>
    <n v="26"/>
    <n v="1"/>
    <n v="1"/>
    <n v="53"/>
    <n v="26"/>
    <n v="26"/>
    <n v="2023"/>
    <n v="2033"/>
    <n v="2028"/>
    <m/>
    <m/>
  </r>
  <r>
    <n v="14"/>
    <x v="48"/>
    <s v="Vinomedia"/>
    <s v="Semper"/>
    <s v="Maury Viatge"/>
    <x v="0"/>
    <n v="2004"/>
    <x v="6"/>
    <s v="Maury"/>
    <s v=" "/>
    <s v="Grenache Noir"/>
    <n v="10.199999999999999"/>
    <n v="10.199999999999999"/>
    <n v="2"/>
    <n v="0"/>
    <m/>
    <n v="20.399999999999999"/>
    <n v="0"/>
    <n v="0"/>
    <n v="0"/>
    <s v=" "/>
    <m/>
    <m/>
  </r>
  <r>
    <n v="407"/>
    <x v="124"/>
    <s v="Cadeau Magasin"/>
    <s v="Domaine Badoz"/>
    <s v="Le saut de la Brême"/>
    <x v="1"/>
    <n v="2016"/>
    <x v="1"/>
    <s v="Côtes du Jura"/>
    <m/>
    <s v="Poulsard, Pinot noir"/>
    <n v="0"/>
    <n v="8.6"/>
    <n v="1"/>
    <n v="1"/>
    <n v="22"/>
    <n v="0"/>
    <n v="8.6"/>
    <n v="2018"/>
    <m/>
    <n v="2018"/>
    <m/>
    <m/>
  </r>
  <r>
    <n v="223"/>
    <x v="37"/>
    <s v="Vinomedia"/>
    <s v="Semper"/>
    <s v="Maury Viatge"/>
    <x v="0"/>
    <n v="2012"/>
    <x v="6"/>
    <s v="Maury"/>
    <s v=" "/>
    <s v="Grenache Noir"/>
    <n v="12.1"/>
    <n v="12.1"/>
    <n v="3"/>
    <n v="0"/>
    <m/>
    <n v="36.299999999999997"/>
    <n v="0"/>
    <n v="0"/>
    <n v="0"/>
    <s v=" "/>
    <m/>
    <m/>
  </r>
  <r>
    <n v="408"/>
    <x v="124"/>
    <s v="Domaine"/>
    <s v="Jacques Puffeney"/>
    <s v="Arbois - Cuvée Sacha - Savagnin"/>
    <x v="2"/>
    <n v="2016"/>
    <x v="1"/>
    <s v="Arbois"/>
    <m/>
    <s v="Chardonnay, Savagnin, Poulsard"/>
    <n v="14"/>
    <n v="14"/>
    <n v="2"/>
    <n v="1"/>
    <n v="24"/>
    <n v="28"/>
    <n v="14"/>
    <n v="2019"/>
    <m/>
    <n v="2019"/>
    <m/>
    <m/>
  </r>
  <r>
    <n v="409"/>
    <x v="124"/>
    <s v="Domaine"/>
    <s v="Jacques Puffeney"/>
    <s v="Vin jaune"/>
    <x v="5"/>
    <n v="2011"/>
    <x v="1"/>
    <s v="Arbois"/>
    <m/>
    <s v="Savagnin"/>
    <n v="40"/>
    <n v="40"/>
    <n v="2"/>
    <n v="2"/>
    <n v="23"/>
    <n v="80"/>
    <n v="80"/>
    <n v="2020"/>
    <n v="2021"/>
    <n v="2021"/>
    <m/>
    <s v="Le pape du Jura ! Bouteilles qui valent cher à la revente !"/>
  </r>
  <r>
    <n v="410"/>
    <x v="125"/>
    <s v="Domaine"/>
    <s v="Des Remizières"/>
    <s v="Cuvée Christophe"/>
    <x v="2"/>
    <n v="2016"/>
    <x v="2"/>
    <s v="Crozes-Hermitage"/>
    <s v="Nord"/>
    <s v="85% Marsanne, 15% Roussanne"/>
    <n v="14.7"/>
    <n v="14.7"/>
    <n v="6"/>
    <n v="6"/>
    <n v="11"/>
    <n v="88.199999999999989"/>
    <n v="88.199999999999989"/>
    <n v="2019"/>
    <n v="2020"/>
    <n v="2020"/>
    <m/>
    <m/>
  </r>
  <r>
    <n v="411"/>
    <x v="125"/>
    <s v="Domaine"/>
    <s v="Des Remizières"/>
    <s v="Cuvée Christophe"/>
    <x v="0"/>
    <n v="2016"/>
    <x v="2"/>
    <s v="Crozes-Hermitage"/>
    <s v="Nord"/>
    <s v="Syrah"/>
    <n v="15.2"/>
    <n v="15.2"/>
    <n v="6"/>
    <n v="6"/>
    <n v="51"/>
    <n v="91.199999999999989"/>
    <n v="91.199999999999989"/>
    <n v="2020"/>
    <n v="2026"/>
    <n v="2023"/>
    <m/>
    <m/>
  </r>
  <r>
    <n v="193"/>
    <x v="31"/>
    <s v="Adrien"/>
    <s v="Château Blaignan"/>
    <s v="Medoc"/>
    <x v="0"/>
    <n v="2009"/>
    <x v="11"/>
    <s v="Médoc"/>
    <s v=" "/>
    <s v=" "/>
    <n v="6"/>
    <n v="6"/>
    <n v="6"/>
    <n v="0"/>
    <m/>
    <n v="36"/>
    <n v="0"/>
    <n v="0"/>
    <n v="0"/>
    <s v=" "/>
    <m/>
    <m/>
  </r>
  <r>
    <n v="194"/>
    <x v="31"/>
    <s v="Adrien"/>
    <s v="Château Blaignan"/>
    <s v="Medoc"/>
    <x v="0"/>
    <n v="2012"/>
    <x v="11"/>
    <s v="Médoc"/>
    <s v="Médoc"/>
    <s v="Cabernet sauvignon, Cabernet franc, Merlot, Petit"/>
    <n v="0"/>
    <n v="0"/>
    <n v="1"/>
    <n v="0"/>
    <n v="23"/>
    <n v="0"/>
    <n v="0"/>
    <n v="2017"/>
    <n v="0"/>
    <n v="2017"/>
    <m/>
    <m/>
  </r>
  <r>
    <n v="270"/>
    <x v="75"/>
    <s v="Jeanne"/>
    <s v="Tour Prignac"/>
    <s v="Medoc"/>
    <x v="0"/>
    <n v="2010"/>
    <x v="11"/>
    <s v="Médoc"/>
    <s v="Médoc"/>
    <s v="Cabernet sauvignon, Merlot, Petit verdot"/>
    <n v="0"/>
    <n v="20"/>
    <n v="1"/>
    <n v="0"/>
    <n v="23"/>
    <n v="0"/>
    <n v="0"/>
    <n v="2015"/>
    <n v="2017"/>
    <n v="2016"/>
    <m/>
    <s v="Noel Jeanne"/>
  </r>
  <r>
    <n v="412"/>
    <x v="125"/>
    <s v="Domaine"/>
    <s v="Des Remizières"/>
    <s v="Vin de pays des colinnes Rhodiennes"/>
    <x v="2"/>
    <n v="2017"/>
    <x v="2"/>
    <s v="Vin de Pays des Collines Rhodaniennes"/>
    <s v="Nord"/>
    <s v="Viognier"/>
    <n v="7.9"/>
    <n v="7.9"/>
    <n v="6"/>
    <n v="5"/>
    <n v="11"/>
    <n v="47.400000000000006"/>
    <n v="39.5"/>
    <n v="2019"/>
    <m/>
    <n v="2019"/>
    <m/>
    <m/>
  </r>
  <r>
    <n v="427"/>
    <x v="126"/>
    <s v="Cadeau - ???"/>
    <s v="Narjou-Normand"/>
    <s v="Clos des Mintaigu"/>
    <x v="0"/>
    <n v="2013"/>
    <x v="3"/>
    <s v="Mercurey 1er Cru"/>
    <m/>
    <s v="Pinot Noir"/>
    <n v="0"/>
    <n v="15"/>
    <n v="1"/>
    <n v="0"/>
    <n v="22"/>
    <n v="0"/>
    <n v="0"/>
    <n v="2020"/>
    <n v="2020"/>
    <n v="2020"/>
    <m/>
    <m/>
  </r>
  <r>
    <n v="413"/>
    <x v="125"/>
    <s v="Domaine"/>
    <s v="Des Remizières"/>
    <s v="Le Merley"/>
    <x v="2"/>
    <n v="2017"/>
    <x v="2"/>
    <s v="Vin de Pays de la Drôme"/>
    <s v="Nord"/>
    <s v="Marsanne"/>
    <n v="7"/>
    <n v="7"/>
    <n v="6"/>
    <n v="2"/>
    <n v="22"/>
    <n v="42"/>
    <n v="14"/>
    <n v="2019"/>
    <m/>
    <n v="2019"/>
    <m/>
    <m/>
  </r>
  <r>
    <n v="334"/>
    <x v="84"/>
    <s v="Cadeau - JF Duperray"/>
    <s v="Château Saint Eulalie"/>
    <s v="Minervois La lavinière"/>
    <x v="0"/>
    <n v="2010"/>
    <x v="6"/>
    <s v="Minervois-La Livinière"/>
    <s v=" "/>
    <s v="Syrah, Carignan, Grenache noir"/>
    <n v="0"/>
    <n v="20"/>
    <n v="1"/>
    <n v="0"/>
    <n v="33"/>
    <n v="0"/>
    <n v="0"/>
    <n v="2017"/>
    <n v="2020"/>
    <n v="2019"/>
    <m/>
    <m/>
  </r>
  <r>
    <n v="33"/>
    <x v="2"/>
    <s v="Eurexpo"/>
    <s v="Haut-Montlong"/>
    <s v="Font Romaine"/>
    <x v="3"/>
    <n v="2003"/>
    <x v="13"/>
    <s v="Monbazillac"/>
    <s v="Bergeracois et Duras"/>
    <s v="Semillon"/>
    <n v="14"/>
    <n v="14"/>
    <n v="3"/>
    <n v="0"/>
    <m/>
    <n v="42"/>
    <n v="0"/>
    <n v="0"/>
    <n v="0"/>
    <s v=" "/>
    <m/>
    <m/>
  </r>
  <r>
    <n v="82"/>
    <x v="93"/>
    <s v="Tony Garnier"/>
    <s v="Haut-Montlong"/>
    <s v="Font Romaine"/>
    <x v="3"/>
    <n v="2003"/>
    <x v="13"/>
    <s v="Monbazillac"/>
    <s v="Bergeracois et Duras"/>
    <s v="Semillon"/>
    <n v="14.5"/>
    <n v="14.5"/>
    <n v="2"/>
    <n v="0"/>
    <m/>
    <n v="29"/>
    <n v="0"/>
    <n v="0"/>
    <n v="0"/>
    <s v=" "/>
    <m/>
    <m/>
  </r>
  <r>
    <n v="416"/>
    <x v="127"/>
    <s v="Domaine"/>
    <s v="Cuilleron"/>
    <s v="Syrah - Les vignes d'à côté - Magnum"/>
    <x v="0"/>
    <n v="2016"/>
    <x v="2"/>
    <s v="Vin de Pays des Collines Rhodaniennes"/>
    <s v=" "/>
    <s v="Syrah"/>
    <n v="16.2"/>
    <n v="16.2"/>
    <n v="3"/>
    <n v="3"/>
    <m/>
    <n v="48.599999999999994"/>
    <n v="48.599999999999994"/>
    <n v="2018"/>
    <n v="2019"/>
    <n v="2019"/>
    <s v="servir entre 12° et 14°, charcuterie, barbecue, brochettes de bœuf à la tapenade verte, brochette de poulet aux pruneaux."/>
    <s v="Vin friand et charmeur. Jolis fruits rouges frais, et des délicates épices donnent une belle expression de la Syrah souple et fraiche."/>
  </r>
  <r>
    <n v="417"/>
    <x v="127"/>
    <s v="Domaine"/>
    <s v="Cuilleron"/>
    <s v="Les Potiers"/>
    <x v="2"/>
    <n v="2016"/>
    <x v="2"/>
    <s v="Saint-Péray"/>
    <m/>
    <s v="50% marsanne, 50% roussanne"/>
    <n v="15.9"/>
    <n v="15.9"/>
    <n v="3"/>
    <n v="2"/>
    <n v="42"/>
    <n v="47.7"/>
    <n v="31.8"/>
    <n v="2018"/>
    <n v="2019"/>
    <n v="2019"/>
    <s v="servir à 12°. Poissons grillés ou au four, fondue japonaise de poissons (saumon, noix de Saint Jacques et moules), dans un bouillon parfumé au gingembre."/>
    <s v="Vin franc et plaisant, un nez ouvert de fruits frais, mirabelle et pêche, d’agrumes, de citrons confits et de pierre à fusil. La bouche est équilibrée, un joli moelleux en milieu de bouche réveillé par une belle tension minérale"/>
  </r>
  <r>
    <n v="418"/>
    <x v="127"/>
    <s v="Domaine"/>
    <s v="Cuilleron"/>
    <s v="Viognier - Les vignes d'à côté"/>
    <x v="2"/>
    <n v="2016"/>
    <x v="2"/>
    <s v="Vin de Pays des Collines Rhodaniennes"/>
    <m/>
    <s v="Viognier"/>
    <n v="14.3"/>
    <n v="14.3"/>
    <n v="3"/>
    <n v="2"/>
    <n v="42"/>
    <n v="42.900000000000006"/>
    <n v="28.6"/>
    <n v="2018"/>
    <n v="2019"/>
    <n v="2019"/>
    <s v="servir à 12°. Apéritif, gambas à la plancha"/>
    <s v="Vin charnu et friand. Nez typique de viognier, fruits jaunes bien mûrs, abricot, nectarine, notes de violettes. La bouche est ronde et gourmande, une puissance acidulée en fin de bouche."/>
  </r>
  <r>
    <n v="419"/>
    <x v="127"/>
    <s v="Domaine"/>
    <s v="Cuilleron"/>
    <s v="Marsanne - Les vignes d'à côté - Magnum"/>
    <x v="2"/>
    <n v="2015"/>
    <x v="2"/>
    <s v="Vin de Pays des Collines Rhodaniennes"/>
    <m/>
    <s v="Marsanne"/>
    <n v="18"/>
    <n v="18"/>
    <n v="1"/>
    <n v="1"/>
    <n v="42"/>
    <n v="18"/>
    <n v="18"/>
    <n v="2018"/>
    <n v="2019"/>
    <n v="2019"/>
    <s v="servir à 12°. Fromages et poissons. Assortiment de fromages de chèvre (Rigotte de Condrieu, Picodon, Saint Maure de Touraine, Banon de Provence… huile d’olive et sel de Guérande)"/>
    <s v="Vin plaisant et aromatique, nez de fruits à chaire blanche, fleurs délicates et zestes d’agrumes. Bouche équilibrée, fraiche et gourmande, final sur des amers épicés."/>
  </r>
  <r>
    <n v="294"/>
    <x v="89"/>
    <s v="Cave de Papa"/>
    <s v="Château de Grandchamp"/>
    <s v="Château de Grandchamp"/>
    <x v="0"/>
    <n v="2014"/>
    <x v="11"/>
    <s v="Montagne-Saint-Emilion"/>
    <s v="Rive Droite"/>
    <s v="Merlot, Cabernet Franc"/>
    <n v="9.4"/>
    <n v="9.4"/>
    <n v="1"/>
    <n v="0"/>
    <m/>
    <n v="9.4"/>
    <n v="0"/>
    <n v="2020"/>
    <n v="0"/>
    <n v="2020"/>
    <m/>
    <s v="A boire sur un confit de canard, un cassoulet"/>
  </r>
  <r>
    <n v="140"/>
    <x v="128"/>
    <s v="Domaine"/>
    <s v="Paul Garaudet"/>
    <s v="Champs Fulliot"/>
    <x v="2"/>
    <n v="2009"/>
    <x v="3"/>
    <s v="Monthélie"/>
    <s v="Côte de Beaune"/>
    <s v=" "/>
    <n v="16.5"/>
    <n v="16.5"/>
    <n v="2"/>
    <n v="0"/>
    <m/>
    <n v="33"/>
    <n v="0"/>
    <n v="0"/>
    <n v="0"/>
    <s v=" "/>
    <m/>
    <s v="Au Clos Vougeot !"/>
  </r>
  <r>
    <n v="141"/>
    <x v="128"/>
    <s v="Domaine"/>
    <s v="Paul Garaudet"/>
    <s v="Premier Cru"/>
    <x v="0"/>
    <n v="2008"/>
    <x v="3"/>
    <s v="Monthélie"/>
    <s v="Côte de Beaune"/>
    <s v=" "/>
    <n v="18"/>
    <n v="18"/>
    <n v="2"/>
    <n v="0"/>
    <m/>
    <n v="36"/>
    <n v="0"/>
    <n v="0"/>
    <n v="0"/>
    <s v=" "/>
    <m/>
    <s v="Viticulteur apres la formation Lead"/>
  </r>
  <r>
    <n v="142"/>
    <x v="128"/>
    <s v="Domaine"/>
    <s v="Paul Garaudet"/>
    <s v="Premier Cru Les Duresses"/>
    <x v="0"/>
    <n v="2007"/>
    <x v="3"/>
    <s v="Monthélie"/>
    <s v="Côte de Beaune"/>
    <s v=" "/>
    <n v="15"/>
    <n v="15"/>
    <n v="2"/>
    <n v="0"/>
    <m/>
    <n v="30"/>
    <n v="0"/>
    <n v="0"/>
    <n v="0"/>
    <s v=" "/>
    <m/>
    <m/>
  </r>
  <r>
    <n v="420"/>
    <x v="127"/>
    <s v="Domaine"/>
    <s v="Cuilleron"/>
    <s v="Roussanne - Les vignes d'à côté - Magnum"/>
    <x v="2"/>
    <n v="2015"/>
    <x v="2"/>
    <s v="Vin de Pays des Collines Rhodaniennes"/>
    <s v=" "/>
    <s v="Roussanne"/>
    <n v="20.2"/>
    <n v="20.2"/>
    <n v="1"/>
    <n v="1"/>
    <n v="42"/>
    <n v="20.2"/>
    <n v="20.2"/>
    <n v="2018"/>
    <n v="2019"/>
    <n v="2019"/>
    <s v="servir à 12°. Coquillages, moules au vin blanc et au citron."/>
    <s v="Vin fin et aromatique. Nez de fruits charnus et gourmands, de fleurs blanches suaves et d’agrumes. La bouche est fraiche et plaisante, belle longueur sur des arômes de fruits"/>
  </r>
  <r>
    <n v="421"/>
    <x v="127"/>
    <s v="Domaine"/>
    <s v="Cuilleron"/>
    <s v="Condrieu - La petite Côte"/>
    <x v="2"/>
    <n v="2016"/>
    <x v="2"/>
    <s v="Condrieu"/>
    <m/>
    <s v="Viognier"/>
    <n v="29.9"/>
    <n v="29.9"/>
    <n v="1"/>
    <n v="1"/>
    <n v="12"/>
    <n v="29.9"/>
    <n v="29.9"/>
    <n v="2019"/>
    <m/>
    <n v="2019"/>
    <s v="poissons délicats, carpaccio de saumon et de daurade marinés"/>
    <s v="Vin expressif et séduisant. Le nez évoque un panier de fruits dorés par le soleil, abricot, coing, pêche et agrumes. Quelques notes suaves de fleurs (lilas, rose et violette) et de miel complexifient l’ensemble encore plus charmeur. La bouche est gourmande et fraiche, une belle puissance épicée et une amertume désaltérante allonge la finale en nous reflétant l’image de ce millésime."/>
  </r>
  <r>
    <n v="169"/>
    <x v="26"/>
    <s v="Domaine"/>
    <s v="Taille aux Loups"/>
    <s v="Rémus"/>
    <x v="2"/>
    <n v="2011"/>
    <x v="4"/>
    <s v="Montlouis-sur-Loire"/>
    <s v="Touraine"/>
    <s v="Chenin"/>
    <n v="12.5"/>
    <n v="12.5"/>
    <n v="4"/>
    <n v="0"/>
    <m/>
    <n v="50"/>
    <n v="0"/>
    <n v="2015"/>
    <n v="2020"/>
    <n v="2018"/>
    <m/>
    <m/>
  </r>
  <r>
    <n v="272"/>
    <x v="75"/>
    <s v="JF Duperray"/>
    <s v="La taille aux loup"/>
    <s v="Clos de Mosny"/>
    <x v="2"/>
    <n v="2013"/>
    <x v="4"/>
    <s v="Montlouis-sur-Loire"/>
    <s v="Touraine"/>
    <s v="Chenin"/>
    <n v="0"/>
    <n v="0"/>
    <n v="1"/>
    <n v="0"/>
    <n v="13"/>
    <n v="0"/>
    <n v="0"/>
    <n v="2018"/>
    <n v="0"/>
    <n v="2018"/>
    <m/>
    <s v="Noel Papa"/>
  </r>
  <r>
    <n v="300"/>
    <x v="89"/>
    <s v="Cave de Papa"/>
    <s v="Le rocher des violettes"/>
    <s v="La Négrette"/>
    <x v="2"/>
    <n v="2014"/>
    <x v="4"/>
    <s v="Montlouis-sur-Loire"/>
    <s v="Touraine"/>
    <s v="Chenin"/>
    <n v="18"/>
    <n v="18"/>
    <n v="1"/>
    <n v="0"/>
    <n v="13"/>
    <n v="18"/>
    <n v="0"/>
    <n v="2017"/>
    <n v="2025"/>
    <n v="2019"/>
    <m/>
    <s v="Accompagnera à merveille des volailles à la crème et des poissons en sauce, mais aussi des fromages de chèvre…"/>
  </r>
  <r>
    <n v="422"/>
    <x v="127"/>
    <s v="Domaine"/>
    <s v="Grangier"/>
    <s v="Cler de lune"/>
    <x v="2"/>
    <n v="2017"/>
    <x v="2"/>
    <s v="Saint-Joseph"/>
    <s v="Nord"/>
    <s v="Roussanne"/>
    <n v="13"/>
    <n v="13"/>
    <n v="6"/>
    <n v="3"/>
    <n v="22"/>
    <n v="78"/>
    <n v="39"/>
    <n v="2019"/>
    <m/>
    <n v="2019"/>
    <m/>
    <m/>
  </r>
  <r>
    <n v="423"/>
    <x v="127"/>
    <s v="Domaine"/>
    <s v="Grangier"/>
    <s v="Les Terrasses"/>
    <x v="2"/>
    <n v="2017"/>
    <x v="2"/>
    <s v="Condrieu"/>
    <s v="Nord"/>
    <s v="Viognier"/>
    <n v="23"/>
    <n v="23"/>
    <n v="3"/>
    <n v="1"/>
    <n v="12"/>
    <n v="69"/>
    <n v="23"/>
    <n v="2020"/>
    <m/>
    <n v="2020"/>
    <m/>
    <m/>
  </r>
  <r>
    <n v="424"/>
    <x v="127"/>
    <s v="Domaine"/>
    <s v="Grangier"/>
    <s v="Les Terrasses"/>
    <x v="2"/>
    <n v="2017"/>
    <x v="2"/>
    <s v="Condrieu"/>
    <s v="Nord"/>
    <s v="Viognier"/>
    <n v="0"/>
    <n v="23"/>
    <n v="1"/>
    <n v="1"/>
    <n v="12"/>
    <n v="0"/>
    <n v="23"/>
    <n v="2020"/>
    <m/>
    <n v="2020"/>
    <m/>
    <s v="Cadeau pour l'achat, à boire avec Manu et Joel"/>
  </r>
  <r>
    <n v="425"/>
    <x v="127"/>
    <s v="Domaine"/>
    <s v="Des Remizières"/>
    <s v="Cuvée Emilie"/>
    <x v="0"/>
    <n v="2015"/>
    <x v="2"/>
    <s v="Hermitage"/>
    <s v="Nord"/>
    <s v="Syrah"/>
    <n v="8.5"/>
    <n v="38.5"/>
    <n v="1"/>
    <n v="1"/>
    <n v="41"/>
    <n v="8.5"/>
    <n v="38.5"/>
    <n v="2020"/>
    <n v="2025"/>
    <n v="2023"/>
    <m/>
    <s v="Cadeau Jérémie pour la semaine chez nous"/>
  </r>
  <r>
    <n v="503"/>
    <x v="74"/>
    <s v="Cadeau"/>
    <s v="la cave d'Augustin Florent"/>
    <s v="Riesling"/>
    <x v="2"/>
    <n v="2017"/>
    <x v="12"/>
    <s v="Riesling"/>
    <m/>
    <s v="Riesling"/>
    <n v="0"/>
    <n v="5"/>
    <n v="1"/>
    <n v="0"/>
    <n v="43"/>
    <n v="0"/>
    <n v="0"/>
    <n v="2019"/>
    <m/>
    <n v="2019"/>
    <m/>
    <m/>
  </r>
  <r>
    <n v="436"/>
    <x v="129"/>
    <s v="La ruche qui dit oui"/>
    <s v="Domaine des Montillets"/>
    <s v="Morgon - Côte du Py"/>
    <x v="0"/>
    <n v="2016"/>
    <x v="9"/>
    <s v="Morgon"/>
    <m/>
    <s v="Gamay"/>
    <n v="9.1"/>
    <n v="9.1"/>
    <n v="1"/>
    <n v="0"/>
    <m/>
    <n v="9.1"/>
    <n v="0"/>
    <n v="2019"/>
    <m/>
    <n v="2019"/>
    <s v="Appréciez-le chambré (18°C), ouvert une heure avant le service en accord avec un plat construit, une venaison, ou un fromage. Avec l’âge, notre Morgon « pinote » comme un Bourgogne."/>
    <s v="Robe pourpre à grenat profond qui tuile avec l’âge. Un nez sage équilibré par son boisé et son fruité (baies sauvages, griottes, Kirsché, sous bois, girollé, terreau lorsqu’il vieillit) laisse ressentir son harmonie pleine et franche en bouche annonciatrice de son aptitude à la garde."/>
  </r>
  <r>
    <n v="426"/>
    <x v="127"/>
    <s v="Domaine"/>
    <s v="Des Remizières"/>
    <s v="Cuvée Emilie"/>
    <x v="2"/>
    <n v="2016"/>
    <x v="2"/>
    <s v="Hermitage"/>
    <s v="Nord"/>
    <s v="Marsanne"/>
    <n v="4.3"/>
    <n v="34.299999999999997"/>
    <n v="1"/>
    <n v="1"/>
    <n v="11"/>
    <n v="4.3"/>
    <n v="34.299999999999997"/>
    <n v="2019"/>
    <n v="2021"/>
    <n v="2020"/>
    <m/>
    <s v="Cadeau Jérémie pour la semaine chez nous"/>
  </r>
  <r>
    <n v="35"/>
    <x v="106"/>
    <s v="Vinomedia"/>
    <s v="Château de Chenas"/>
    <s v="Moulin à vent"/>
    <x v="0"/>
    <n v="2006"/>
    <x v="9"/>
    <s v="Moulin-à-Vent"/>
    <s v=" "/>
    <s v="Gamay"/>
    <n v="7.2"/>
    <n v="7.2"/>
    <n v="3"/>
    <n v="0"/>
    <m/>
    <n v="21.6"/>
    <n v="0"/>
    <n v="0"/>
    <n v="0"/>
    <s v=" "/>
    <m/>
    <m/>
  </r>
  <r>
    <n v="428"/>
    <x v="130"/>
    <s v="Domaine"/>
    <s v="Mann"/>
    <s v="Riesling Vieilles vignes"/>
    <x v="2"/>
    <n v="2016"/>
    <x v="12"/>
    <s v="Riesling"/>
    <m/>
    <s v="Riesling"/>
    <n v="13.5"/>
    <n v="13.5"/>
    <n v="6"/>
    <n v="6"/>
    <n v="34"/>
    <n v="81"/>
    <n v="81"/>
    <n v="2019"/>
    <n v="2020"/>
    <n v="2020"/>
    <m/>
    <m/>
  </r>
  <r>
    <n v="359"/>
    <x v="58"/>
    <s v="Cave de Papa"/>
    <s v="Domaine Maurice gay"/>
    <s v="Vieilles Vignes"/>
    <x v="0"/>
    <n v="2015"/>
    <x v="9"/>
    <s v="Moulin-à-Vent"/>
    <s v=" "/>
    <s v="Gamay"/>
    <n v="12"/>
    <n v="12"/>
    <n v="2"/>
    <n v="0"/>
    <n v="32"/>
    <n v="24"/>
    <n v="0"/>
    <n v="2018"/>
    <n v="2020"/>
    <n v="2019"/>
    <m/>
    <m/>
  </r>
  <r>
    <n v="120"/>
    <x v="60"/>
    <s v="Cave de Papa"/>
    <s v="Château Maucaillou"/>
    <s v="Moulis"/>
    <x v="0"/>
    <n v="2010"/>
    <x v="11"/>
    <s v="Moulis"/>
    <s v="Médoc"/>
    <s v="Merlot, Cabernet sauvignon, Malbec, Cabernet franc"/>
    <n v="18.5"/>
    <n v="18.5"/>
    <n v="1"/>
    <n v="0"/>
    <n v="23"/>
    <n v="18.5"/>
    <n v="0"/>
    <n v="2014"/>
    <n v="2018"/>
    <n v="2016"/>
    <m/>
    <m/>
  </r>
  <r>
    <n v="121"/>
    <x v="60"/>
    <s v="Cave de Papa"/>
    <s v="Bodega Vina Magana"/>
    <s v="Baron de Magana"/>
    <x v="0"/>
    <n v="2010"/>
    <x v="7"/>
    <s v="Espagne"/>
    <s v="Espagne"/>
    <s v="35% Merlot, 35% Cabernet Sauvignon, 30% Tempranill"/>
    <n v="10.9"/>
    <n v="10.9"/>
    <n v="1"/>
    <n v="0"/>
    <n v="42"/>
    <n v="10.9"/>
    <n v="0"/>
    <n v="2018"/>
    <n v="0"/>
    <n v="2018"/>
    <m/>
    <m/>
  </r>
  <r>
    <n v="285"/>
    <x v="88"/>
    <s v="Domaine"/>
    <s v="Philippe Gavignet"/>
    <s v="Les Argillats"/>
    <x v="2"/>
    <n v="2014"/>
    <x v="3"/>
    <s v="Nuits-Saint-Georges"/>
    <s v="Côte de Nuits"/>
    <s v="Chardonnay"/>
    <n v="25"/>
    <n v="25"/>
    <n v="1"/>
    <n v="0"/>
    <n v="43"/>
    <n v="25"/>
    <n v="0"/>
    <n v="2019"/>
    <n v="2024"/>
    <n v="2022"/>
    <m/>
    <m/>
  </r>
  <r>
    <n v="429"/>
    <x v="130"/>
    <s v="Domaine"/>
    <s v="Mann"/>
    <s v="Pinot Noir Chemin du soleil"/>
    <x v="0"/>
    <n v="2016"/>
    <x v="12"/>
    <s v="Pinot Noir"/>
    <m/>
    <s v="Pinot Noir"/>
    <n v="20.2"/>
    <n v="20.2"/>
    <n v="6"/>
    <n v="6"/>
    <n v="32"/>
    <n v="121.19999999999999"/>
    <n v="121.19999999999999"/>
    <n v="2019"/>
    <n v="2020"/>
    <n v="2020"/>
    <m/>
    <m/>
  </r>
  <r>
    <n v="430"/>
    <x v="130"/>
    <s v="Domaine"/>
    <s v="Mann"/>
    <s v="Riesling - Pfersigberg"/>
    <x v="2"/>
    <n v="2014"/>
    <x v="12"/>
    <s v="Riesling - Grand Cru"/>
    <m/>
    <s v="Riesling"/>
    <n v="28.5"/>
    <n v="28.5"/>
    <n v="2"/>
    <n v="2"/>
    <n v="43"/>
    <n v="57"/>
    <n v="57"/>
    <n v="2020"/>
    <m/>
    <n v="2020"/>
    <m/>
    <m/>
  </r>
  <r>
    <n v="431"/>
    <x v="130"/>
    <s v="Domaine"/>
    <s v="Mann"/>
    <s v="Pinot Gris - Eichberg"/>
    <x v="2"/>
    <n v="2013"/>
    <x v="12"/>
    <s v="Pinot Gris - Grand Cru"/>
    <m/>
    <s v="Pinot Gris"/>
    <n v="23"/>
    <n v="23"/>
    <n v="2"/>
    <n v="1"/>
    <n v="43"/>
    <n v="46"/>
    <n v="23"/>
    <n v="2019"/>
    <m/>
    <n v="2019"/>
    <m/>
    <m/>
  </r>
  <r>
    <n v="432"/>
    <x v="130"/>
    <s v="Domaine"/>
    <s v="Mann"/>
    <s v="Gewurztraminer - Pfersigberg"/>
    <x v="2"/>
    <n v="2012"/>
    <x v="12"/>
    <s v="Gewurztraminer - Grand cru"/>
    <m/>
    <s v="Gewurztraminer"/>
    <n v="28.5"/>
    <n v="28.5"/>
    <n v="2"/>
    <n v="2"/>
    <n v="43"/>
    <n v="57"/>
    <n v="57"/>
    <n v="2021"/>
    <m/>
    <n v="2021"/>
    <m/>
    <m/>
  </r>
  <r>
    <n v="3"/>
    <x v="131"/>
    <s v="Cave de Papa"/>
    <s v="Château de Fieuzal"/>
    <s v="Grand Cru Classé de Graves - Pessac Leognan"/>
    <x v="0"/>
    <n v="1998"/>
    <x v="11"/>
    <s v="Pessac-Léognan"/>
    <s v="Graves"/>
    <s v="Cabernet sauvignon, Cabernet franc, Merlot, Petit"/>
    <n v="23"/>
    <n v="23"/>
    <n v="1"/>
    <n v="0"/>
    <m/>
    <n v="23"/>
    <n v="0"/>
    <n v="0"/>
    <n v="0"/>
    <s v=" "/>
    <m/>
    <m/>
  </r>
  <r>
    <n v="433"/>
    <x v="132"/>
    <s v="Cadeau - Adrien"/>
    <s v="Jean-Marie Chaland"/>
    <s v="Vieilles Vignes"/>
    <x v="2"/>
    <n v="2017"/>
    <x v="3"/>
    <s v="Viré-Clessé"/>
    <m/>
    <s v="Chardonnay"/>
    <n v="0"/>
    <n v="14.8"/>
    <n v="1"/>
    <n v="1"/>
    <n v="53"/>
    <n v="0"/>
    <n v="14.8"/>
    <n v="2018"/>
    <n v="2020"/>
    <n v="2019"/>
    <s v="Apéritif , Entrées , foie gras, terrines, poulet à la crème et aux morilles, saucisson brioché, grenouilles…"/>
    <s v="Des arômes de fleurs blanches, de pêche, d’agrumes, belle minéralité. Une bouche avec une très belle attaque acide et un gras profond."/>
  </r>
  <r>
    <n v="434"/>
    <x v="133"/>
    <s v="Adrien - LCL"/>
    <s v="Château Patache d'Aux"/>
    <s v="Médoc"/>
    <x v="0"/>
    <n v="2014"/>
    <x v="11"/>
    <s v="Médoc"/>
    <m/>
    <s v="Cabernet Sauvignon 70 %, Merlot noir 20 %, Cabernet franc 10 %."/>
    <n v="12"/>
    <n v="16.5"/>
    <n v="3"/>
    <n v="1"/>
    <n v="23"/>
    <n v="36"/>
    <n v="16.5"/>
    <n v="2019"/>
    <m/>
    <n v="2019"/>
    <m/>
    <m/>
  </r>
  <r>
    <n v="88"/>
    <x v="12"/>
    <s v="Vinomedia"/>
    <s v="Ostertag-Hurlimann"/>
    <s v="Pinot gris Schieferberg"/>
    <x v="2"/>
    <n v="2009"/>
    <x v="12"/>
    <s v="Pinot Gris"/>
    <s v=" "/>
    <s v="Pinot Gris"/>
    <n v="7.8"/>
    <n v="7.8"/>
    <n v="6"/>
    <n v="0"/>
    <m/>
    <n v="46.8"/>
    <n v="0"/>
    <n v="0"/>
    <n v="0"/>
    <s v=" "/>
    <m/>
    <m/>
  </r>
  <r>
    <n v="435"/>
    <x v="133"/>
    <s v="Adrien - LCL"/>
    <s v="Pierre-Marie Chermette"/>
    <s v="Brouilly - Pierreux"/>
    <x v="0"/>
    <n v="2016"/>
    <x v="9"/>
    <s v="Brouilly"/>
    <m/>
    <s v="Gamay"/>
    <n v="11.5"/>
    <n v="13.7"/>
    <n v="3"/>
    <n v="3"/>
    <n v="43"/>
    <n v="34.5"/>
    <n v="41.099999999999994"/>
    <n v="2021"/>
    <n v="2024"/>
    <n v="2023"/>
    <m/>
    <m/>
  </r>
  <r>
    <n v="437"/>
    <x v="129"/>
    <s v="La ruche qui dit oui"/>
    <s v="Domaine des Montillets"/>
    <s v="Morgon - Motillets &quot;tête de cuvée&quot;"/>
    <x v="0"/>
    <n v="2017"/>
    <x v="9"/>
    <s v="Morgon"/>
    <m/>
    <s v="Gamay"/>
    <n v="7.7"/>
    <n v="7.7"/>
    <n v="1"/>
    <n v="1"/>
    <n v="43"/>
    <n v="7.7"/>
    <n v="7.7"/>
    <n v="2020"/>
    <m/>
    <n v="2020"/>
    <m/>
    <s v="Robe grenat profond et soutenu. Un nez fruits noirs sauvages et baies des bois, épicés parfois poivrés, sous bois, minéral parfois fumé. En bouche : baies des bois, accroche tannique noyau de merise, structure, amplitude et longueur en bouche."/>
  </r>
  <r>
    <n v="438"/>
    <x v="45"/>
    <s v="Domaine"/>
    <s v="Philippe Milan"/>
    <s v="Maranges - Le Goty"/>
    <x v="2"/>
    <n v="2016"/>
    <x v="3"/>
    <s v="Maranges"/>
    <s v="Côte de Beaune"/>
    <s v="Chardonnay"/>
    <n v="11.5"/>
    <n v="11.5"/>
    <n v="3"/>
    <n v="2"/>
    <n v="53"/>
    <n v="34.5"/>
    <n v="23"/>
    <n v="2019"/>
    <m/>
    <n v="2019"/>
    <m/>
    <m/>
  </r>
  <r>
    <n v="439"/>
    <x v="45"/>
    <s v="Domaine"/>
    <s v="Philippe Milan"/>
    <s v="Maranges 1er cru - Clos Roussots"/>
    <x v="0"/>
    <n v="2016"/>
    <x v="3"/>
    <s v="Maranges 1er cru"/>
    <s v="Côte de Beaune"/>
    <s v="Pinot Noir"/>
    <n v="15"/>
    <n v="15"/>
    <n v="3"/>
    <n v="3"/>
    <n v="22"/>
    <n v="45"/>
    <n v="45"/>
    <n v="2021"/>
    <m/>
    <n v="2021"/>
    <m/>
    <m/>
  </r>
  <r>
    <n v="118"/>
    <x v="60"/>
    <s v="Cave de Papa"/>
    <s v="Château la croix du casse"/>
    <s v="Château La Croix du Casse"/>
    <x v="0"/>
    <n v="2010"/>
    <x v="11"/>
    <s v="Pomerol"/>
    <s v="Rive Droite"/>
    <s v="Merlot"/>
    <n v="30"/>
    <n v="30"/>
    <n v="1"/>
    <n v="0"/>
    <n v="13"/>
    <n v="30"/>
    <n v="0"/>
    <n v="2016"/>
    <n v="2018"/>
    <n v="2017"/>
    <m/>
    <m/>
  </r>
  <r>
    <n v="43"/>
    <x v="97"/>
    <s v="Tony Garnier"/>
    <s v="Charles Allexant &amp; Fils"/>
    <s v="Les Meix"/>
    <x v="2"/>
    <n v="2007"/>
    <x v="3"/>
    <s v="Puligny-Montrachet"/>
    <s v="Côte de Beaune"/>
    <s v="Chardonnay"/>
    <n v="19"/>
    <n v="19"/>
    <n v="1"/>
    <n v="0"/>
    <m/>
    <n v="19"/>
    <n v="0"/>
    <n v="0"/>
    <n v="0"/>
    <s v=" "/>
    <m/>
    <m/>
  </r>
  <r>
    <n v="44"/>
    <x v="97"/>
    <s v="Tony Garnier"/>
    <s v="Charles Allexant &amp; Fils"/>
    <s v="Puligny-Montrachet 1er Cru"/>
    <x v="2"/>
    <n v="2007"/>
    <x v="3"/>
    <s v="Puligny-Montrachet"/>
    <s v="Côte de Beaune"/>
    <s v="Chardonnay"/>
    <n v="29"/>
    <n v="29"/>
    <n v="1"/>
    <n v="0"/>
    <n v="43"/>
    <n v="29"/>
    <n v="0"/>
    <n v="2017"/>
    <n v="0"/>
    <n v="2017"/>
    <m/>
    <m/>
  </r>
  <r>
    <n v="6"/>
    <x v="134"/>
    <s v="Cave de Papa"/>
    <s v="Marc Tempé"/>
    <s v="Riesling Burgreben"/>
    <x v="2"/>
    <n v="2003"/>
    <x v="12"/>
    <s v="Riesling"/>
    <s v=" "/>
    <s v="Riesling"/>
    <n v="22"/>
    <n v="22"/>
    <n v="1"/>
    <n v="0"/>
    <n v="33"/>
    <n v="22"/>
    <n v="0"/>
    <n v="2017"/>
    <n v="2022"/>
    <n v="2020"/>
    <m/>
    <m/>
  </r>
  <r>
    <n v="12"/>
    <x v="48"/>
    <s v="Vinomedia"/>
    <s v="Ostertag-Hurlimann"/>
    <s v="Riesling Fronholz"/>
    <x v="2"/>
    <n v="2004"/>
    <x v="12"/>
    <s v="Riesling"/>
    <s v=" "/>
    <s v="Riesling"/>
    <n v="5.55"/>
    <n v="5.55"/>
    <n v="2"/>
    <n v="0"/>
    <m/>
    <n v="11.1"/>
    <n v="0"/>
    <n v="0"/>
    <n v="0"/>
    <s v=" "/>
    <m/>
    <m/>
  </r>
  <r>
    <n v="27"/>
    <x v="108"/>
    <s v="Vinomedia"/>
    <s v="Ostertag-Hurlimann"/>
    <s v="Riesling Schieferberg"/>
    <x v="2"/>
    <n v="2007"/>
    <x v="12"/>
    <s v="Riesling"/>
    <s v=" "/>
    <s v="Riesling"/>
    <n v="6.2"/>
    <n v="6.2"/>
    <n v="2"/>
    <n v="0"/>
    <m/>
    <n v="12.4"/>
    <n v="0"/>
    <n v="0"/>
    <n v="0"/>
    <s v=" "/>
    <m/>
    <m/>
  </r>
  <r>
    <n v="95"/>
    <x v="14"/>
    <s v="Cave de Papa"/>
    <s v="Van volxem"/>
    <s v="Riesling - volz"/>
    <x v="2"/>
    <n v="2009"/>
    <x v="12"/>
    <s v="Riesling"/>
    <s v=" "/>
    <s v="Riesling"/>
    <n v="26.4"/>
    <n v="26.4"/>
    <n v="1"/>
    <n v="0"/>
    <n v="33"/>
    <n v="26.4"/>
    <n v="0"/>
    <n v="2019"/>
    <n v="0"/>
    <n v="2019"/>
    <m/>
    <m/>
  </r>
  <r>
    <n v="96"/>
    <x v="14"/>
    <s v="Cave de Papa"/>
    <s v="André Scherer"/>
    <s v="Riesling Pfersigberg"/>
    <x v="2"/>
    <n v="2009"/>
    <x v="12"/>
    <s v="Riesling"/>
    <s v=" "/>
    <s v="Riesling"/>
    <n v="15.9"/>
    <n v="15.9"/>
    <n v="2"/>
    <n v="0"/>
    <n v="33"/>
    <n v="31.8"/>
    <n v="0"/>
    <n v="2019"/>
    <n v="0"/>
    <n v="2019"/>
    <m/>
    <m/>
  </r>
  <r>
    <n v="109"/>
    <x v="15"/>
    <s v="Vinomedia"/>
    <s v="Earl Lissner"/>
    <s v="Riesling Rothstein"/>
    <x v="2"/>
    <n v="2011"/>
    <x v="12"/>
    <s v="Riesling"/>
    <s v=" "/>
    <s v="Riesling"/>
    <n v="7.5"/>
    <n v="7.5"/>
    <n v="3"/>
    <n v="0"/>
    <m/>
    <n v="22.5"/>
    <n v="0"/>
    <n v="0"/>
    <n v="0"/>
    <s v=" "/>
    <m/>
    <m/>
  </r>
  <r>
    <n v="440"/>
    <x v="45"/>
    <s v="Domaine"/>
    <s v="Philippe Milan"/>
    <s v="Santenay 1er cru - La Comme"/>
    <x v="0"/>
    <n v="2016"/>
    <x v="3"/>
    <s v="Santenay 1er cru"/>
    <s v="Côte de Beaune"/>
    <s v="Pinot Noir"/>
    <n v="17"/>
    <n v="17"/>
    <n v="3"/>
    <n v="3"/>
    <n v="22"/>
    <n v="51"/>
    <n v="51"/>
    <n v="2021"/>
    <m/>
    <n v="2021"/>
    <m/>
    <m/>
  </r>
  <r>
    <n v="139"/>
    <x v="109"/>
    <s v="Vinomedia"/>
    <s v="Ostertag-Hurlimann"/>
    <s v="Riesling Fronholz"/>
    <x v="2"/>
    <n v="2011"/>
    <x v="12"/>
    <s v="Riesling"/>
    <s v=" "/>
    <s v="Riesling"/>
    <n v="8.5"/>
    <n v="8.5"/>
    <n v="3"/>
    <n v="0"/>
    <m/>
    <n v="25.5"/>
    <n v="0"/>
    <n v="0"/>
    <n v="0"/>
    <s v=" "/>
    <m/>
    <m/>
  </r>
  <r>
    <n v="441"/>
    <x v="45"/>
    <s v="Domaine"/>
    <s v="Philippe Milan"/>
    <s v="Santenay 1er cru - La Comme - Magnum"/>
    <x v="0"/>
    <n v="2015"/>
    <x v="3"/>
    <s v="Santenay 1er cru"/>
    <s v="Côte de Beaune"/>
    <s v="Pinot Noir"/>
    <n v="31"/>
    <n v="31"/>
    <n v="3"/>
    <n v="2"/>
    <n v="12"/>
    <n v="93"/>
    <n v="62"/>
    <n v="2020"/>
    <n v="2025"/>
    <n v="2023"/>
    <s v="Magnum"/>
    <m/>
  </r>
  <r>
    <n v="293"/>
    <x v="89"/>
    <s v="Cave de Papa"/>
    <s v="Zind humbrecht"/>
    <s v="Riesling roche calcaire"/>
    <x v="2"/>
    <n v="2014"/>
    <x v="12"/>
    <s v="Riesling"/>
    <s v=" "/>
    <s v="Riesling"/>
    <n v="25.95"/>
    <n v="25.95"/>
    <n v="1"/>
    <n v="0"/>
    <n v="33"/>
    <n v="25.95"/>
    <n v="0"/>
    <n v="2017"/>
    <n v="2020"/>
    <n v="2019"/>
    <m/>
    <m/>
  </r>
  <r>
    <n v="443"/>
    <x v="45"/>
    <s v="Domaine"/>
    <s v="Michel Mallard"/>
    <s v="Ladoix 1er cru - La corvée"/>
    <x v="0"/>
    <n v="2013"/>
    <x v="3"/>
    <s v="Ladoix 1er cru"/>
    <m/>
    <s v="Pinot Noir"/>
    <n v="28"/>
    <n v="28"/>
    <n v="2"/>
    <n v="2"/>
    <n v="32"/>
    <n v="56"/>
    <n v="56"/>
    <n v="2022"/>
    <m/>
    <n v="2022"/>
    <m/>
    <m/>
  </r>
  <r>
    <n v="377"/>
    <x v="116"/>
    <s v="Vente privé"/>
    <s v="Sonberk"/>
    <s v="Moravie - Riesling"/>
    <x v="2"/>
    <n v="2011"/>
    <x v="7"/>
    <s v="Riesling"/>
    <s v="Tchèque"/>
    <s v="Riesling"/>
    <n v="18"/>
    <n v="18"/>
    <n v="3"/>
    <n v="0"/>
    <n v="33"/>
    <n v="54"/>
    <n v="0"/>
    <n v="2017"/>
    <n v="2018"/>
    <n v="2018"/>
    <m/>
    <m/>
  </r>
  <r>
    <n v="444"/>
    <x v="45"/>
    <s v="Domaine"/>
    <s v="Michel Mallard"/>
    <s v="Ladoix 1er cru - Les joyeuses"/>
    <x v="0"/>
    <n v="2015"/>
    <x v="3"/>
    <s v="Ladoix 1er cru"/>
    <m/>
    <s v="Pinot Noir"/>
    <n v="33"/>
    <n v="33"/>
    <n v="2"/>
    <n v="2"/>
    <n v="32"/>
    <n v="66"/>
    <n v="66"/>
    <n v="2025"/>
    <m/>
    <n v="2025"/>
    <m/>
    <m/>
  </r>
  <r>
    <n v="445"/>
    <x v="45"/>
    <s v="Domaine"/>
    <s v="Michel Mallard"/>
    <s v="Ladoix 1er cru - Les Gréchons"/>
    <x v="2"/>
    <n v="2015"/>
    <x v="3"/>
    <s v="Ladoix 1er cru"/>
    <m/>
    <s v="Chardonnay"/>
    <n v="33"/>
    <n v="33"/>
    <n v="3"/>
    <n v="1"/>
    <n v="43"/>
    <n v="99"/>
    <n v="33"/>
    <n v="2019"/>
    <m/>
    <n v="2019"/>
    <m/>
    <m/>
  </r>
  <r>
    <n v="446"/>
    <x v="45"/>
    <s v="Domaine"/>
    <s v="Michel Mallard"/>
    <s v="Ladoix"/>
    <x v="2"/>
    <n v="2015"/>
    <x v="3"/>
    <s v="Ladoix"/>
    <m/>
    <s v="Chardonnay"/>
    <n v="19"/>
    <n v="19"/>
    <n v="3"/>
    <n v="2"/>
    <n v="43"/>
    <n v="57"/>
    <n v="38"/>
    <n v="2019"/>
    <m/>
    <n v="2019"/>
    <m/>
    <m/>
  </r>
  <r>
    <n v="448"/>
    <x v="112"/>
    <s v="Cadeau - Florence Cocqueel"/>
    <s v="Domaine Jousset"/>
    <s v="Premier Rendez-vous"/>
    <x v="2"/>
    <n v="2017"/>
    <x v="4"/>
    <s v="Montlouis-sur-Loire"/>
    <m/>
    <s v="Chenin"/>
    <n v="0"/>
    <n v="15"/>
    <n v="1"/>
    <n v="1"/>
    <n v="13"/>
    <n v="0"/>
    <n v="15"/>
    <n v="2019"/>
    <m/>
    <n v="2019"/>
    <s v="apéritif, charcuteries (rillons, rillettes), poissons (en tartare, grillés ou pochés), fromages de chèvre, comté 12 mois"/>
    <s v="Ouvrir 2 heures avant de servir"/>
  </r>
  <r>
    <n v="449"/>
    <x v="112"/>
    <s v="Cadeau - Florence Cocqueel"/>
    <s v="Domaine Jousset"/>
    <s v="Premier Rendez-vous - Version longue"/>
    <x v="2"/>
    <n v="2016"/>
    <x v="4"/>
    <s v="Montlouis-sur-Loire"/>
    <m/>
    <s v="Chenin"/>
    <n v="0"/>
    <n v="20"/>
    <n v="1"/>
    <n v="1"/>
    <n v="13"/>
    <n v="0"/>
    <n v="20"/>
    <n v="2021"/>
    <m/>
    <n v="2021"/>
    <s v="apéritif, charcuteries (rillons, rillettes), poissons (en tartare, grillés ou pochés), fromages de chèvre, comté 12 mois"/>
    <s v="Ouvrir 2 heures avant de servir"/>
  </r>
  <r>
    <n v="335"/>
    <x v="84"/>
    <s v="Lucien Verlyck"/>
    <s v="LorsGris"/>
    <s v="Sable de Camargue"/>
    <x v="1"/>
    <n v="2016"/>
    <x v="6"/>
    <s v="Sable de Camargue"/>
    <s v=" "/>
    <s v=" "/>
    <n v="0"/>
    <n v="0"/>
    <n v="1"/>
    <n v="0"/>
    <n v="42"/>
    <n v="0"/>
    <n v="0"/>
    <n v="2017"/>
    <n v="0"/>
    <n v="2017"/>
    <m/>
    <m/>
  </r>
  <r>
    <n v="450"/>
    <x v="135"/>
    <s v="Cadeau - Arthur, copain d'Hannah"/>
    <s v="Signé Bourgogne"/>
    <s v="Bourgogne Aligoté"/>
    <x v="2"/>
    <n v="2017"/>
    <x v="3"/>
    <s v="Bourgogne aligoté"/>
    <m/>
    <s v="Aligoté"/>
    <n v="0"/>
    <n v="8"/>
    <n v="1"/>
    <n v="1"/>
    <n v="43"/>
    <n v="0"/>
    <n v="8"/>
    <n v="2019"/>
    <m/>
    <n v="2019"/>
    <m/>
    <m/>
  </r>
  <r>
    <n v="128"/>
    <x v="19"/>
    <s v="Domaine"/>
    <s v="Château Coujan"/>
    <s v="VDT Dernière Cueillette"/>
    <x v="3"/>
    <n v="2003"/>
    <x v="6"/>
    <s v="Saint-Chinian"/>
    <s v=" "/>
    <s v="Petit Menseng"/>
    <n v="14.3"/>
    <n v="14.3"/>
    <n v="2"/>
    <n v="0"/>
    <n v="53"/>
    <n v="28.6"/>
    <n v="0"/>
    <n v="2018"/>
    <n v="2023"/>
    <n v="2021"/>
    <m/>
    <m/>
  </r>
  <r>
    <n v="451"/>
    <x v="136"/>
    <s v="Tony Garnier"/>
    <s v="Château de Cercy"/>
    <s v="Viognier"/>
    <x v="2"/>
    <n v="2016"/>
    <x v="9"/>
    <s v="Beaujolais"/>
    <m/>
    <s v="Viognier"/>
    <n v="12"/>
    <n v="12"/>
    <n v="3"/>
    <n v="2"/>
    <n v="13"/>
    <n v="36"/>
    <n v="24"/>
    <n v="2019"/>
    <m/>
    <n v="2019"/>
    <m/>
    <m/>
  </r>
  <r>
    <n v="205"/>
    <x v="57"/>
    <s v="Cave de Papa"/>
    <s v="Château Grand Corbin-Despagne"/>
    <s v="Petit corbin-despagne"/>
    <x v="0"/>
    <n v="2012"/>
    <x v="11"/>
    <s v="Saint-Emilion grand cru"/>
    <s v="Rive Droite"/>
    <s v="Merlot 70 %, Cabernet Franc 30 %"/>
    <n v="15"/>
    <n v="15"/>
    <n v="1"/>
    <n v="0"/>
    <m/>
    <n v="15"/>
    <n v="0"/>
    <n v="2015"/>
    <n v="2018"/>
    <n v="2017"/>
    <m/>
    <m/>
  </r>
  <r>
    <n v="452"/>
    <x v="136"/>
    <s v="Tony Garnier"/>
    <s v="Château de Cercy"/>
    <s v="Prestige"/>
    <x v="2"/>
    <n v="2015"/>
    <x v="9"/>
    <s v="Bourgogne"/>
    <s v=" "/>
    <s v="Chardonnay"/>
    <n v="10"/>
    <n v="10"/>
    <n v="3"/>
    <n v="3"/>
    <n v="13"/>
    <n v="30"/>
    <n v="30"/>
    <n v="2019"/>
    <m/>
    <n v="2019"/>
    <m/>
    <m/>
  </r>
  <r>
    <n v="453"/>
    <x v="136"/>
    <s v="Tony Garnier"/>
    <s v="Haut-Montlong"/>
    <s v="Font Romaine"/>
    <x v="3"/>
    <n v="2015"/>
    <x v="13"/>
    <s v="Monbazillac"/>
    <s v="Bergeracois et Duras"/>
    <s v="Semillon"/>
    <n v="18"/>
    <n v="18"/>
    <n v="3"/>
    <n v="3"/>
    <n v="43"/>
    <n v="54"/>
    <n v="54"/>
    <n v="2020"/>
    <n v="2030"/>
    <n v="2025"/>
    <m/>
    <m/>
  </r>
  <r>
    <n v="332"/>
    <x v="84"/>
    <s v="Cadeau - JF Duperray"/>
    <s v="Château Pipeau"/>
    <s v="Saint Emilion Grand Cru"/>
    <x v="0"/>
    <n v="2014"/>
    <x v="11"/>
    <s v="Saint-Emilion grand cru"/>
    <s v="Rive Droite"/>
    <s v="Merlot, Cabernet franc, Cabernet sauvignon"/>
    <n v="0"/>
    <n v="19"/>
    <n v="2"/>
    <n v="0"/>
    <n v="13"/>
    <n v="0"/>
    <n v="0"/>
    <n v="2020"/>
    <n v="2030"/>
    <n v="2025"/>
    <m/>
    <m/>
  </r>
  <r>
    <n v="454"/>
    <x v="137"/>
    <s v="Adrien"/>
    <s v="Château de Santenay"/>
    <s v="Mercurey 1er cru - Les Puillets"/>
    <x v="0"/>
    <n v="2015"/>
    <x v="3"/>
    <s v="Mercurey 1er Cru"/>
    <m/>
    <s v="Pinot Noir"/>
    <n v="17.7"/>
    <n v="17.7"/>
    <n v="6"/>
    <n v="5"/>
    <n v="32"/>
    <n v="106.19999999999999"/>
    <n v="88.5"/>
    <n v="2020"/>
    <n v="2024"/>
    <n v="2022"/>
    <m/>
    <m/>
  </r>
  <r>
    <n v="295"/>
    <x v="89"/>
    <s v="Cave de Papa"/>
    <s v="Château Haut Marbuzet"/>
    <s v="Saint estéphe"/>
    <x v="0"/>
    <n v="2014"/>
    <x v="11"/>
    <s v="Saint-Estèphe"/>
    <s v="Médoc"/>
    <s v="Cabernet franc, Cabernet sauvignon, Merlot"/>
    <n v="30"/>
    <n v="30"/>
    <n v="1"/>
    <n v="0"/>
    <m/>
    <n v="30"/>
    <n v="0"/>
    <n v="0"/>
    <n v="0"/>
    <s v=" "/>
    <m/>
    <s v="Magnum"/>
  </r>
  <r>
    <n v="455"/>
    <x v="138"/>
    <s v="Adrien"/>
    <s v="Château Saint-Georges"/>
    <s v="Saint-Georges Saint-Emilion"/>
    <x v="0"/>
    <n v="2015"/>
    <x v="11"/>
    <s v="Saint-Georges-Saint-Emilion"/>
    <m/>
    <s v="60% Merlot - 20% Cabernet Sauvignon - 20% Cabernet Franc"/>
    <n v="25"/>
    <n v="25"/>
    <n v="3"/>
    <n v="3"/>
    <n v="23"/>
    <n v="75"/>
    <n v="75"/>
    <n v="2023"/>
    <n v="2026"/>
    <n v="2025"/>
    <m/>
    <m/>
  </r>
  <r>
    <n v="306"/>
    <x v="92"/>
    <s v="Domaine"/>
    <s v="Grangier"/>
    <s v="Cler de lune"/>
    <x v="2"/>
    <n v="2015"/>
    <x v="2"/>
    <s v="Saint-Joseph"/>
    <s v="Nord"/>
    <s v="Roussanne"/>
    <n v="13"/>
    <n v="13"/>
    <n v="3"/>
    <n v="0"/>
    <n v="11"/>
    <n v="39"/>
    <n v="0"/>
    <n v="2018"/>
    <n v="2020"/>
    <n v="2019"/>
    <m/>
    <m/>
  </r>
  <r>
    <n v="456"/>
    <x v="139"/>
    <s v="Worldline"/>
    <s v="Le Chai Duchet"/>
    <s v="Viré Clessé - Quintessence"/>
    <x v="2"/>
    <n v="2014"/>
    <x v="3"/>
    <s v="Viré-Clessé"/>
    <m/>
    <s v="Chardonnay"/>
    <n v="12.6"/>
    <n v="12.6"/>
    <n v="3"/>
    <n v="2"/>
    <n v="53"/>
    <n v="37.799999999999997"/>
    <n v="25.2"/>
    <n v="2018"/>
    <n v="2019"/>
    <n v="2019"/>
    <m/>
    <m/>
  </r>
  <r>
    <n v="457"/>
    <x v="139"/>
    <s v="Worldline"/>
    <s v="Le Chai Duchet"/>
    <s v="Viré Clessé - Prestige"/>
    <x v="2"/>
    <n v="2015"/>
    <x v="3"/>
    <s v="Viré-Clessé"/>
    <m/>
    <s v="Chardonnay"/>
    <n v="14.8"/>
    <n v="14.8"/>
    <n v="3"/>
    <n v="2"/>
    <n v="53"/>
    <n v="44.400000000000006"/>
    <n v="29.6"/>
    <n v="2018"/>
    <n v="2019"/>
    <n v="2019"/>
    <m/>
    <m/>
  </r>
  <r>
    <n v="375"/>
    <x v="140"/>
    <s v="Yann Agosti"/>
    <s v="Yann"/>
    <s v="Saint Joseph"/>
    <x v="0"/>
    <n v="2015"/>
    <x v="2"/>
    <s v="Saint-Joseph"/>
    <m/>
    <s v=" "/>
    <n v="0"/>
    <n v="5"/>
    <n v="1"/>
    <n v="0"/>
    <n v="51"/>
    <n v="0"/>
    <n v="0"/>
    <n v="2018"/>
    <n v="0"/>
    <n v="2018"/>
    <m/>
    <m/>
  </r>
  <r>
    <n v="460"/>
    <x v="139"/>
    <s v="Worldline"/>
    <s v="Le Chai Duchet"/>
    <s v="Macon-village"/>
    <x v="2"/>
    <n v="2017"/>
    <x v="3"/>
    <s v="Mâcon"/>
    <m/>
    <s v="Chardonnay"/>
    <n v="0"/>
    <n v="7"/>
    <n v="1"/>
    <n v="0"/>
    <n v="43"/>
    <n v="0"/>
    <n v="0"/>
    <n v="2019"/>
    <m/>
    <n v="2019"/>
    <m/>
    <m/>
  </r>
  <r>
    <n v="458"/>
    <x v="139"/>
    <s v="Worldline"/>
    <s v="Jean-Paul Jamet"/>
    <s v="Cuvée Jean-Paul Jamet"/>
    <x v="0"/>
    <n v="2017"/>
    <x v="2"/>
    <s v="Côtes du Rhône"/>
    <m/>
    <s v="Grenache noir, Mourvèdre, Syrah"/>
    <n v="7.8"/>
    <n v="7.8"/>
    <n v="3"/>
    <n v="1"/>
    <n v="33"/>
    <n v="23.4"/>
    <n v="7.8"/>
    <n v="2019"/>
    <m/>
    <n v="2019"/>
    <m/>
    <m/>
  </r>
  <r>
    <n v="459"/>
    <x v="139"/>
    <s v="Worldline"/>
    <s v="La vallée du Mistral"/>
    <s v="Côtes du Rhône"/>
    <x v="0"/>
    <n v="2017"/>
    <x v="2"/>
    <s v="Côtes du Rhône"/>
    <m/>
    <s v="Grenache noir, Mourvèdre, Syrah"/>
    <n v="6.9"/>
    <n v="6.9"/>
    <n v="3"/>
    <n v="1"/>
    <n v="33"/>
    <n v="20.700000000000003"/>
    <n v="6.9"/>
    <n v="2019"/>
    <m/>
    <n v="2019"/>
    <m/>
    <m/>
  </r>
  <r>
    <n v="461"/>
    <x v="139"/>
    <s v="Worldline"/>
    <s v="La vallée du Mistral"/>
    <s v="Chateauneuf du pape"/>
    <x v="0"/>
    <n v="2016"/>
    <x v="2"/>
    <s v="Châteauneuf-du-Pape"/>
    <m/>
    <s v="Grenache noir, Mourvèdre, Syrah"/>
    <n v="17"/>
    <n v="18"/>
    <n v="4"/>
    <n v="4"/>
    <n v="42"/>
    <n v="68"/>
    <n v="72"/>
    <n v="2021"/>
    <m/>
    <n v="2021"/>
    <m/>
    <m/>
  </r>
  <r>
    <n v="403"/>
    <x v="141"/>
    <s v="Cadeau - Copain Hannah"/>
    <s v="Domaine des Perelles"/>
    <s v="Saint-Veran"/>
    <x v="2"/>
    <n v="2015"/>
    <x v="3"/>
    <s v="Saint-Véran"/>
    <m/>
    <s v="Chardonnay"/>
    <n v="0"/>
    <n v="10"/>
    <n v="1"/>
    <n v="0"/>
    <n v="53"/>
    <n v="0"/>
    <n v="0"/>
    <n v="2018"/>
    <n v="2018"/>
    <n v="2018"/>
    <m/>
    <m/>
  </r>
  <r>
    <n v="367"/>
    <x v="58"/>
    <s v="Cave de Papa"/>
    <s v="Patrick Noel"/>
    <s v="Cuvée Excellence"/>
    <x v="2"/>
    <n v="2015"/>
    <x v="4"/>
    <s v="Sancerre"/>
    <s v="Centre"/>
    <s v="Sauvignon"/>
    <n v="17"/>
    <n v="17"/>
    <n v="1"/>
    <n v="0"/>
    <n v="13"/>
    <n v="17"/>
    <n v="0"/>
    <n v="2017"/>
    <n v="2019"/>
    <n v="2018"/>
    <m/>
    <s v="Coquilles Saint-Jacques en sauce, un tartare de poisson ou même une viande blanche avec une sauce à la crème"/>
  </r>
  <r>
    <n v="463"/>
    <x v="142"/>
    <s v="Primeur"/>
    <s v="Cuilleron"/>
    <s v="Syrah - Les vignes d'à côté"/>
    <x v="0"/>
    <n v="2018"/>
    <x v="2"/>
    <s v="Vin de Pays des Collines Rhodaniennes"/>
    <s v=" "/>
    <s v="Syrah"/>
    <n v="7.2"/>
    <n v="7.2"/>
    <n v="6"/>
    <n v="6"/>
    <n v="32"/>
    <n v="43.2"/>
    <n v="43.2"/>
    <n v="2021"/>
    <m/>
    <n v="2021"/>
    <m/>
    <m/>
  </r>
  <r>
    <n v="464"/>
    <x v="143"/>
    <s v="Florian Dannoux"/>
    <s v="Guigal"/>
    <s v="La Brune et le Blonde"/>
    <x v="0"/>
    <n v="2015"/>
    <x v="2"/>
    <s v="Côte Rôtie"/>
    <s v="Nord"/>
    <s v="Syrah"/>
    <n v="29.43"/>
    <n v="29.43"/>
    <n v="3"/>
    <n v="3"/>
    <n v="11"/>
    <n v="88.289999999999992"/>
    <n v="88.289999999999992"/>
    <n v="2020"/>
    <n v="2025"/>
    <n v="2023"/>
    <s v="Très bel accord avec le gibier, tout au long de l'année avec les viandes rouges et le fromage."/>
    <s v="Visuel : Robe sombre de couleur rouge rubis._x000a_Olfactif : Epices, petits fruits rouges et arômes délicats du bois._x000a_Gustatif : Vin aux tanins ronds et fondus. Arômes de framboises, de mûres et de vanille._x000a_Ensemble : Harmonie entre une acidité imperceptible, des tanins lui conférant une bonne garde mais adoucis par un affinage prolongé sous bois."/>
  </r>
  <r>
    <n v="465"/>
    <x v="143"/>
    <s v="Florian Dannoux"/>
    <s v="Guigal"/>
    <s v="Hermitage"/>
    <x v="0"/>
    <n v="2015"/>
    <x v="2"/>
    <s v="Hermitage"/>
    <s v="Nord"/>
    <s v="Syrah"/>
    <n v="29.43"/>
    <n v="29.43"/>
    <n v="3"/>
    <n v="3"/>
    <n v="31"/>
    <n v="88.289999999999992"/>
    <n v="88.289999999999992"/>
    <n v="2020"/>
    <n v="2025"/>
    <n v="2023"/>
    <s v="Très bel accord avec l 'agneau, de manière générale avec les viandes rouges et le fromage."/>
    <s v="Visuel : Robe très profonde, rouge rubis à reflets violacés._x000a_Olfactif : Epices, petits fruits rouges et arômes délicats du bois._x000a_Gustatif : Vin tannique et massif. Arômes de bourgeons de cassis et de vanille. La finale est réglissée et épicée._x000a_Ensemble : Ce vin est l’exemple d’un vin racé mais qui sait rester séducteur. C’est un vin de garde par excellence."/>
  </r>
  <r>
    <n v="466"/>
    <x v="143"/>
    <s v="Florian Dannoux"/>
    <s v="Guigal"/>
    <s v="Crozes-Hermitage"/>
    <x v="0"/>
    <n v="2015"/>
    <x v="2"/>
    <s v="Crozes-Hermitage"/>
    <s v="Nord"/>
    <s v="Syrah"/>
    <n v="10.79"/>
    <n v="10.79"/>
    <n v="6"/>
    <n v="5"/>
    <n v="23"/>
    <n v="64.739999999999995"/>
    <n v="53.949999999999996"/>
    <n v="2019"/>
    <m/>
    <n v="2019"/>
    <s v="Accompagne parfaitement les viandes rouges, notamment le gibier, et les fromages."/>
    <s v="Visuel : Robe très sombre et profonde._x000a_Olfactif : Petits fruits rouges comme la cerise et la fraise, et arômes délicats du bois._x000a_Gustatif : Vin tannique et massif. Arômes de bourgeons de cassis et de vanille._x000a_Ensemble : Vin d’une remarquable fraîcheur, des tanins très présents mais travaillés par un affinage prolongé sous bois."/>
  </r>
  <r>
    <n v="5"/>
    <x v="144"/>
    <s v="Cave de Papa"/>
    <s v="La Coulée de Serrant"/>
    <s v="Clos de la Coulée de Serrant"/>
    <x v="2"/>
    <n v="2001"/>
    <x v="4"/>
    <s v="Savennières"/>
    <s v="Anjou"/>
    <s v="Chenin"/>
    <n v="40"/>
    <n v="40"/>
    <n v="1"/>
    <n v="0"/>
    <n v="13"/>
    <n v="40"/>
    <n v="0"/>
    <n v="2018"/>
    <n v="0"/>
    <n v="2018"/>
    <m/>
    <s v="Attention : décanter minimum 3 heures à l'avance dans une carafe"/>
  </r>
  <r>
    <n v="245"/>
    <x v="77"/>
    <s v="Cave de Papa"/>
    <s v="Decelle Villa"/>
    <s v="Savigny les beaune les pimentiers"/>
    <x v="0"/>
    <n v="2013"/>
    <x v="3"/>
    <s v="Savigny-lès-Beaune"/>
    <s v="Côte de Beaune"/>
    <s v="Pinot Noir"/>
    <n v="18.600000000000001"/>
    <n v="18.600000000000001"/>
    <n v="2"/>
    <n v="0"/>
    <n v="32"/>
    <n v="37.200000000000003"/>
    <n v="0"/>
    <n v="2017"/>
    <n v="2019"/>
    <n v="2018"/>
    <m/>
    <m/>
  </r>
  <r>
    <n v="357"/>
    <x v="64"/>
    <s v="Domaine"/>
    <s v="Doudet-Naudin"/>
    <s v="Savigny-les-Beaune"/>
    <x v="2"/>
    <n v="2014"/>
    <x v="3"/>
    <s v="Savigny-lès-Beaune"/>
    <s v="Côte de Beaune"/>
    <s v="Chardonnay"/>
    <n v="18.399999999999999"/>
    <n v="18.399999999999999"/>
    <n v="3"/>
    <n v="0"/>
    <n v="43"/>
    <n v="55.199999999999996"/>
    <n v="0"/>
    <n v="2018"/>
    <n v="0"/>
    <n v="2018"/>
    <m/>
    <m/>
  </r>
  <r>
    <n v="28"/>
    <x v="108"/>
    <s v="Vinomedia"/>
    <s v="Ostertag-Hurlimann"/>
    <s v="Sylvaner"/>
    <x v="2"/>
    <n v="2006"/>
    <x v="12"/>
    <s v="Sylvaner"/>
    <s v=" "/>
    <s v="Sylvaner"/>
    <n v="3.7"/>
    <n v="3.7"/>
    <n v="2"/>
    <n v="0"/>
    <m/>
    <n v="7.4"/>
    <n v="0"/>
    <n v="0"/>
    <n v="0"/>
    <s v=" "/>
    <m/>
    <m/>
  </r>
  <r>
    <n v="470"/>
    <x v="65"/>
    <s v="Jean-Luc Verlyck"/>
    <s v="Domaine du Moulin"/>
    <s v="Côt fût de Chêne"/>
    <x v="0"/>
    <n v="2016"/>
    <x v="4"/>
    <s v="Touraine"/>
    <m/>
    <s v="Gamay"/>
    <n v="0"/>
    <n v="4"/>
    <n v="1"/>
    <n v="0"/>
    <n v="42"/>
    <n v="0"/>
    <n v="0"/>
    <n v="2021"/>
    <m/>
    <n v="2021"/>
    <m/>
    <m/>
  </r>
  <r>
    <n v="467"/>
    <x v="143"/>
    <s v="Cadeau Commande Guigal"/>
    <s v="Guigal"/>
    <s v="Chateauneuf du pape"/>
    <x v="0"/>
    <n v="2015"/>
    <x v="2"/>
    <s v="Châteauneuf-du-Pape"/>
    <s v="Sud"/>
    <s v="Grenache noir, Mourvèdre, Syrah"/>
    <n v="0"/>
    <n v="22.07"/>
    <n v="1"/>
    <n v="1"/>
    <n v="21"/>
    <n v="0"/>
    <n v="22.07"/>
    <n v="2020"/>
    <n v="2035"/>
    <n v="2028"/>
    <s v="Très bel accord avec le gibier à plumes, se marie bien avec les épices et d'une manière générale avec les viandes rouges et les fromages."/>
    <s v="Visuel : Belle robe rouge sombre, profonde._x000a_Olfactif : Epices et petits fruits rouges mûrs. Note de confiture._x000a_Gustatif : Tanins ronds, complexité et puissance. Vin riche, plein et onctueux, avec des notes de prunes mûres, de noyaux et de fruits rouges._x000a_Ensemble : Vin riche mais pas alcooleux ou tout est harmonie et équilibre."/>
  </r>
  <r>
    <n v="469"/>
    <x v="65"/>
    <s v="Jean-Luc Verlyck"/>
    <s v="Domaine du Moulin"/>
    <s v="Crémant de Loire - Rosé"/>
    <x v="4"/>
    <n v="2017"/>
    <x v="4"/>
    <s v="Crémant de Loire"/>
    <m/>
    <s v="Pinot Noir,Cabernet Franc"/>
    <n v="0"/>
    <n v="7"/>
    <n v="1"/>
    <n v="1"/>
    <n v="52"/>
    <n v="0"/>
    <n v="7"/>
    <n v="2019"/>
    <m/>
    <n v="2019"/>
    <m/>
    <m/>
  </r>
  <r>
    <n v="472"/>
    <x v="65"/>
    <s v="Jean-Luc Verlyck"/>
    <s v="Domaine du Moulin"/>
    <s v="Mlle - Sauvignon vendange tardive"/>
    <x v="2"/>
    <n v="2017"/>
    <x v="4"/>
    <s v="Touraine"/>
    <m/>
    <s v="Sauvignon"/>
    <n v="0"/>
    <n v="8"/>
    <n v="1"/>
    <n v="1"/>
    <n v="13"/>
    <n v="0"/>
    <n v="8"/>
    <n v="2019"/>
    <m/>
    <n v="2019"/>
    <m/>
    <m/>
  </r>
  <r>
    <n v="473"/>
    <x v="65"/>
    <s v="Jean-Luc Verlyck"/>
    <s v="Domaine du Moulin"/>
    <s v="Rosé de Loire"/>
    <x v="1"/>
    <n v="2017"/>
    <x v="4"/>
    <s v="Touraine"/>
    <m/>
    <m/>
    <n v="0"/>
    <n v="4"/>
    <n v="1"/>
    <n v="1"/>
    <n v="21"/>
    <n v="0"/>
    <n v="4"/>
    <n v="2019"/>
    <m/>
    <n v="2019"/>
    <m/>
    <m/>
  </r>
  <r>
    <n v="74"/>
    <x v="101"/>
    <s v="Domaine"/>
    <s v="Des Remizières"/>
    <s v="Le Merley"/>
    <x v="2"/>
    <n v="2008"/>
    <x v="2"/>
    <s v="Vin de Pays de la Drôme"/>
    <s v="Nord"/>
    <s v="Marsanne"/>
    <n v="6.4"/>
    <n v="6.4"/>
    <n v="4"/>
    <n v="0"/>
    <m/>
    <n v="25.6"/>
    <n v="0"/>
    <n v="0"/>
    <n v="0"/>
    <s v=" "/>
    <m/>
    <m/>
  </r>
  <r>
    <n v="171"/>
    <x v="102"/>
    <s v="Domaine"/>
    <s v="Des Remizières"/>
    <s v="Le Merley"/>
    <x v="2"/>
    <n v="2012"/>
    <x v="2"/>
    <s v="Vin de Pays de la Drôme"/>
    <s v="Nord"/>
    <s v="Marsanne"/>
    <n v="6.7"/>
    <n v="6.7"/>
    <n v="6"/>
    <n v="0"/>
    <m/>
    <n v="40.200000000000003"/>
    <n v="0"/>
    <n v="0"/>
    <n v="0"/>
    <s v=" "/>
    <m/>
    <m/>
  </r>
  <r>
    <n v="190"/>
    <x v="103"/>
    <s v="Domaine"/>
    <s v="Des Remizières"/>
    <s v="Le Merley"/>
    <x v="2"/>
    <n v="2012"/>
    <x v="2"/>
    <s v="Vin de Pays de la Drôme"/>
    <s v="Nord"/>
    <s v="Marsanne"/>
    <n v="6.7"/>
    <n v="6.7"/>
    <n v="12"/>
    <n v="0"/>
    <m/>
    <n v="80.400000000000006"/>
    <n v="0"/>
    <n v="0"/>
    <n v="0"/>
    <s v=" "/>
    <m/>
    <m/>
  </r>
  <r>
    <n v="349"/>
    <x v="100"/>
    <s v="Domaine"/>
    <s v="Des Remizières"/>
    <s v="Le Merley"/>
    <x v="2"/>
    <n v="2016"/>
    <x v="2"/>
    <s v="Vin de Pays de la Drôme"/>
    <s v="Nord"/>
    <s v="Marsanne"/>
    <n v="7"/>
    <n v="7"/>
    <n v="12"/>
    <n v="0"/>
    <n v="11"/>
    <n v="84"/>
    <n v="0"/>
    <n v="2018"/>
    <m/>
    <n v="2018"/>
    <m/>
    <m/>
  </r>
  <r>
    <n v="398"/>
    <x v="34"/>
    <s v="Domaine"/>
    <s v="Des Remizières"/>
    <s v="Le Merley"/>
    <x v="2"/>
    <n v="2013"/>
    <x v="2"/>
    <s v="Vin de Pays de la Drôme"/>
    <s v="Nord"/>
    <s v="Marsanne"/>
    <n v="6.8"/>
    <n v="6.8"/>
    <n v="12"/>
    <n v="0"/>
    <m/>
    <n v="81.599999999999994"/>
    <n v="0"/>
    <n v="0"/>
    <n v="0"/>
    <s v=" "/>
    <m/>
    <m/>
  </r>
  <r>
    <n v="414"/>
    <x v="125"/>
    <s v="Domaine"/>
    <s v="Des Remizières"/>
    <s v="Pourquoi pas"/>
    <x v="2"/>
    <n v="2017"/>
    <x v="2"/>
    <s v="Vin de Pays de la Drôme"/>
    <s v="Nord"/>
    <s v="Marsanne"/>
    <n v="8.9"/>
    <n v="8.9"/>
    <n v="3"/>
    <n v="0"/>
    <n v="51"/>
    <n v="26.700000000000003"/>
    <n v="0"/>
    <n v="2018"/>
    <m/>
    <n v="2018"/>
    <s v="Ce vin blanc doux à base de Marsanne trouvera bonne place sur votre table dès l’apéritif, sur quelques fromages persillés ou encore sur un dessert aux fruits. A déguster bien frais !"/>
    <s v="Vous dégusterez ce vin 100% Marsanne frappé à 8° environ suite à un passage au congélateur de quelques minutes. Vous profiterez ainsi d’un panier de fruits blanc (poire en sirop) très expressif au nez."/>
  </r>
  <r>
    <n v="474"/>
    <x v="65"/>
    <s v="Lucien Verlyck"/>
    <s v="Domaine Chantepierre"/>
    <s v="Côtes du Rhône"/>
    <x v="0"/>
    <n v="2017"/>
    <x v="2"/>
    <s v="Côtes du Rhône"/>
    <m/>
    <s v="Grenache, Syrah, Mourvèdre"/>
    <n v="0"/>
    <n v="7"/>
    <n v="1"/>
    <n v="1"/>
    <n v="51"/>
    <n v="0"/>
    <n v="7"/>
    <n v="2019"/>
    <m/>
    <n v="2019"/>
    <m/>
    <m/>
  </r>
  <r>
    <n v="475"/>
    <x v="65"/>
    <s v="Lucien Verlyck"/>
    <s v="Domaine des graves d'Ardonneau"/>
    <s v="Cuvée Tradition"/>
    <x v="0"/>
    <n v="2016"/>
    <x v="11"/>
    <s v="Côtes de Bordeaux"/>
    <m/>
    <s v="merlot : 75%, cabernet sauvignon : 20 %; cabernet franc : 5 %"/>
    <n v="0"/>
    <n v="7"/>
    <n v="1"/>
    <n v="1"/>
    <n v="13"/>
    <n v="0"/>
    <n v="7"/>
    <n v="2021"/>
    <m/>
    <n v="2021"/>
    <m/>
    <m/>
  </r>
  <r>
    <n v="42"/>
    <x v="145"/>
    <s v="Rouhier"/>
    <s v="Louis Latour"/>
    <s v="Grand Ardèche"/>
    <x v="2"/>
    <n v="2006"/>
    <x v="2"/>
    <s v="Vin de Pays de l'Ardèche"/>
    <s v=" "/>
    <s v="Chardonnay"/>
    <n v="8.4"/>
    <n v="8.4"/>
    <n v="12"/>
    <n v="0"/>
    <m/>
    <n v="100.80000000000001"/>
    <n v="0"/>
    <n v="0"/>
    <n v="0"/>
    <s v=" "/>
    <m/>
    <m/>
  </r>
  <r>
    <n v="69"/>
    <x v="146"/>
    <s v="Rouhier"/>
    <s v="Louis Latour"/>
    <s v="Grand Ardèche"/>
    <x v="2"/>
    <n v="2007"/>
    <x v="2"/>
    <s v="Vin de Pays de l'Ardèche"/>
    <s v=" "/>
    <s v="Chardonnay"/>
    <n v="8"/>
    <n v="8"/>
    <n v="12"/>
    <n v="0"/>
    <m/>
    <n v="96"/>
    <n v="0"/>
    <n v="0"/>
    <n v="0"/>
    <s v=" "/>
    <m/>
    <m/>
  </r>
  <r>
    <n v="477"/>
    <x v="147"/>
    <s v="Meximieux"/>
    <s v="Champagne Barbelet-Leroux"/>
    <s v="Premier Cru"/>
    <x v="4"/>
    <n v="2017"/>
    <x v="14"/>
    <s v="Champagne"/>
    <m/>
    <s v="Chardonnay"/>
    <n v="14"/>
    <n v="14"/>
    <n v="11"/>
    <n v="3"/>
    <n v="31"/>
    <n v="154"/>
    <n v="42"/>
    <n v="2019"/>
    <m/>
    <n v="2019"/>
    <m/>
    <m/>
  </r>
  <r>
    <n v="191"/>
    <x v="148"/>
    <s v="Rouhier"/>
    <s v="Louis Latour"/>
    <s v="Grand Ardèche"/>
    <x v="2"/>
    <n v="2011"/>
    <x v="2"/>
    <s v="Vin de Pays de l'Ardèche"/>
    <s v=" "/>
    <s v="Chardonnay"/>
    <n v="8.25"/>
    <n v="8.25"/>
    <n v="12"/>
    <n v="0"/>
    <n v="32"/>
    <n v="99"/>
    <n v="0"/>
    <n v="2016"/>
    <n v="2016"/>
    <n v="2016"/>
    <m/>
    <m/>
  </r>
  <r>
    <n v="214"/>
    <x v="35"/>
    <s v="Rouhier"/>
    <s v="Louis Latour"/>
    <s v="Grand Ardèche"/>
    <x v="2"/>
    <n v="2012"/>
    <x v="2"/>
    <s v="Vin de Pays de l'Ardèche"/>
    <s v=" "/>
    <s v="Chardonnay"/>
    <n v="8.1999999999999993"/>
    <n v="8.1999999999999993"/>
    <n v="12"/>
    <n v="0"/>
    <n v="32"/>
    <n v="98.399999999999991"/>
    <n v="0"/>
    <n v="2015"/>
    <n v="2017"/>
    <n v="2016"/>
    <m/>
    <m/>
  </r>
  <r>
    <n v="480"/>
    <x v="59"/>
    <s v="Vente aux enchères"/>
    <s v="Domaine Banchereau"/>
    <s v="Coteaux du Layon Chaume"/>
    <x v="3"/>
    <n v="1986"/>
    <x v="4"/>
    <s v="Coteaux du Layon"/>
    <m/>
    <s v="Chenin"/>
    <n v="10"/>
    <n v="20"/>
    <n v="1"/>
    <n v="1"/>
    <n v="53"/>
    <n v="10"/>
    <n v="20"/>
    <n v="2019"/>
    <m/>
    <n v="2019"/>
    <m/>
    <m/>
  </r>
  <r>
    <n v="346"/>
    <x v="149"/>
    <s v="Domaine"/>
    <s v="Louis Latour"/>
    <s v="Grand Ardèche"/>
    <x v="2"/>
    <n v="2014"/>
    <x v="2"/>
    <s v="Vin de Pays de l'Ardèche"/>
    <s v=" "/>
    <s v="Chardonnay"/>
    <n v="9"/>
    <n v="9"/>
    <n v="12"/>
    <n v="0"/>
    <n v="32"/>
    <n v="108"/>
    <n v="0"/>
    <n v="2017"/>
    <n v="2019"/>
    <n v="2018"/>
    <m/>
    <m/>
  </r>
  <r>
    <n v="481"/>
    <x v="150"/>
    <s v="Meximieux"/>
    <s v="Domaine Campoy"/>
    <s v="Cahors - Terro Nevo"/>
    <x v="2"/>
    <n v="2016"/>
    <x v="13"/>
    <s v="Cahors"/>
    <s v="Piémont Massif Central"/>
    <s v=" "/>
    <n v="9"/>
    <n v="9"/>
    <n v="3"/>
    <n v="3"/>
    <n v="52"/>
    <n v="27"/>
    <n v="27"/>
    <n v="2020"/>
    <n v="2022"/>
    <n v="2021"/>
    <m/>
    <m/>
  </r>
  <r>
    <n v="7"/>
    <x v="134"/>
    <s v="Cave de Papa"/>
    <s v="Mas de Daumas Gassac"/>
    <s v="Mas de Daumas Gassac"/>
    <x v="0"/>
    <n v="2003"/>
    <x v="6"/>
    <s v="Vin de Pays de l'Hérault"/>
    <s v=" "/>
    <s v="Cabernet franc, Cabernet sauvignon, Merlot, Pinot"/>
    <n v="17"/>
    <n v="17"/>
    <n v="1"/>
    <n v="0"/>
    <m/>
    <n v="17"/>
    <n v="0"/>
    <n v="0"/>
    <n v="0"/>
    <s v=" "/>
    <m/>
    <m/>
  </r>
  <r>
    <n v="482"/>
    <x v="150"/>
    <s v="Meximieux"/>
    <s v="Domaine Campoy"/>
    <s v="Malbec"/>
    <x v="0"/>
    <n v="2015"/>
    <x v="13"/>
    <s v="Cahors"/>
    <m/>
    <s v="Malbec"/>
    <n v="7.5"/>
    <n v="7.5"/>
    <n v="3"/>
    <n v="3"/>
    <n v="51"/>
    <n v="22.5"/>
    <n v="22.5"/>
    <n v="2019"/>
    <n v="2020"/>
    <n v="2020"/>
    <m/>
    <m/>
  </r>
  <r>
    <n v="483"/>
    <x v="150"/>
    <s v="Meximieux"/>
    <s v="Domaine Baron de l'écluse"/>
    <s v="Beaujolais Blanc"/>
    <x v="2"/>
    <n v="2017"/>
    <x v="9"/>
    <s v="Beaujolais"/>
    <m/>
    <s v="Chardonnay"/>
    <n v="6.7"/>
    <n v="6.7"/>
    <n v="6"/>
    <n v="6"/>
    <n v="12"/>
    <n v="40.200000000000003"/>
    <n v="40.200000000000003"/>
    <n v="2019"/>
    <m/>
    <n v="2019"/>
    <m/>
    <m/>
  </r>
  <r>
    <n v="240"/>
    <x v="104"/>
    <s v="Domaine"/>
    <s v="Des Remizières"/>
    <s v="Vin de pays des colinnes Rhoadiennes"/>
    <x v="2"/>
    <n v="2014"/>
    <x v="2"/>
    <s v="Vin de Pays des Collines Rhodaniennes"/>
    <s v="Nord"/>
    <s v="Viognier"/>
    <n v="7.45"/>
    <n v="7.45"/>
    <n v="5"/>
    <n v="0"/>
    <m/>
    <n v="37.25"/>
    <n v="0"/>
    <n v="0"/>
    <n v="0"/>
    <s v=" "/>
    <m/>
    <m/>
  </r>
  <r>
    <n v="415"/>
    <x v="127"/>
    <s v="Domaine"/>
    <s v="Cuilleron"/>
    <s v="Syrah - Les vignes d'à côté"/>
    <x v="0"/>
    <n v="2016"/>
    <x v="2"/>
    <s v="Vin de Pays des Collines Rhodaniennes"/>
    <s v=" "/>
    <s v="Syrah"/>
    <n v="7.6"/>
    <n v="7.6"/>
    <n v="6"/>
    <n v="0"/>
    <n v="32"/>
    <n v="45.599999999999994"/>
    <n v="0"/>
    <n v="2018"/>
    <n v="2019"/>
    <n v="2019"/>
    <s v="servir entre 12° et 14°, charcuterie, barbecue, brochettes de bœuf à la tapenade verte, brochette de poulet aux pruneaux."/>
    <s v="Vin friand et charmeur. Jolis fruits rouges frais, et des délicates épices donnent une belle expression de la Syrah souple et fraiche."/>
  </r>
  <r>
    <n v="304"/>
    <x v="151"/>
    <s v="Jerome"/>
    <s v="Les vins de vienne"/>
    <s v="Sotanum"/>
    <x v="0"/>
    <n v="2009"/>
    <x v="2"/>
    <s v="Vin de Pays des Collines Rhodaniennes"/>
    <s v=" "/>
    <s v="Syrah"/>
    <n v="30"/>
    <n v="30"/>
    <n v="1"/>
    <n v="0"/>
    <m/>
    <n v="30"/>
    <n v="0"/>
    <n v="2019"/>
    <n v="2024"/>
    <n v="2022"/>
    <m/>
    <m/>
  </r>
  <r>
    <n v="305"/>
    <x v="92"/>
    <s v="Domaine"/>
    <s v="Grangier"/>
    <s v="Chante Louve"/>
    <x v="2"/>
    <n v="2015"/>
    <x v="2"/>
    <s v="Vin de Pays des Collines Rhodaniennes"/>
    <s v="Nord"/>
    <s v="Viognier"/>
    <n v="9"/>
    <n v="9"/>
    <n v="6"/>
    <n v="0"/>
    <n v="11"/>
    <n v="54"/>
    <n v="0"/>
    <n v="2017"/>
    <n v="2019"/>
    <n v="2018"/>
    <m/>
    <m/>
  </r>
  <r>
    <n v="312"/>
    <x v="92"/>
    <s v="Domaine"/>
    <s v="Des Remizières"/>
    <s v="Vin de pays des colinnes Rhodiennes"/>
    <x v="2"/>
    <n v="2015"/>
    <x v="2"/>
    <s v="Vin de Pays des Collines Rhodaniennes"/>
    <s v="Nord"/>
    <s v="Viognier"/>
    <n v="7.65"/>
    <n v="7.65"/>
    <n v="12"/>
    <n v="0"/>
    <n v="11"/>
    <n v="91.800000000000011"/>
    <n v="0"/>
    <n v="2017"/>
    <n v="2019"/>
    <n v="2018"/>
    <m/>
    <m/>
  </r>
  <r>
    <n v="328"/>
    <x v="90"/>
    <s v="Domaine"/>
    <s v="René Rostaing"/>
    <s v="Viognier - Les lézardes"/>
    <x v="2"/>
    <n v="2014"/>
    <x v="2"/>
    <s v="Vin de Pays des Collines Rhodaniennes"/>
    <s v=" "/>
    <s v="Viognier"/>
    <n v="10"/>
    <n v="10"/>
    <n v="3"/>
    <n v="0"/>
    <n v="11"/>
    <n v="30"/>
    <n v="0"/>
    <n v="2017"/>
    <n v="2019"/>
    <n v="2018"/>
    <m/>
    <m/>
  </r>
  <r>
    <n v="345"/>
    <x v="99"/>
    <s v="Domaine"/>
    <s v="Stéphane Ogier"/>
    <s v="Syrah d'Ogier"/>
    <x v="0"/>
    <n v="2014"/>
    <x v="2"/>
    <s v="Vin de Pays des Collines Rhodaniennes"/>
    <s v=" "/>
    <s v="Syrah"/>
    <n v="9.5"/>
    <n v="9.5"/>
    <n v="3"/>
    <n v="0"/>
    <n v="11"/>
    <n v="28.5"/>
    <n v="0"/>
    <n v="2017"/>
    <n v="2018"/>
    <n v="2018"/>
    <m/>
    <m/>
  </r>
  <r>
    <n v="484"/>
    <x v="150"/>
    <s v="Meximieux"/>
    <s v="Domaine Baron de l'écluse"/>
    <s v="Les Garances"/>
    <x v="0"/>
    <n v="2016"/>
    <x v="9"/>
    <s v="Côtes de Brouilly"/>
    <m/>
    <s v="Gamay"/>
    <n v="15"/>
    <n v="15"/>
    <n v="3"/>
    <n v="3"/>
    <n v="33"/>
    <n v="45"/>
    <n v="45"/>
    <n v="2020"/>
    <n v="2021"/>
    <n v="2021"/>
    <m/>
    <m/>
  </r>
  <r>
    <n v="380"/>
    <x v="44"/>
    <s v="Domaine"/>
    <s v="Cuilleron"/>
    <s v="Syrah - Les vignes d'à côté"/>
    <x v="0"/>
    <n v="2015"/>
    <x v="2"/>
    <s v="Vin de Pays des Collines Rhodaniennes"/>
    <s v=" "/>
    <s v="Syrah"/>
    <n v="15.6"/>
    <n v="15.6"/>
    <n v="3"/>
    <n v="0"/>
    <n v="99"/>
    <n v="46.8"/>
    <n v="0"/>
    <n v="2018"/>
    <n v="2019"/>
    <n v="2019"/>
    <m/>
    <s v="Magnum"/>
  </r>
  <r>
    <n v="485"/>
    <x v="150"/>
    <s v="Meximieux"/>
    <s v="Yves Girard Madoux"/>
    <s v="Chignin bergeron"/>
    <x v="2"/>
    <n v="2017"/>
    <x v="5"/>
    <s v="Chignin-Bergeron"/>
    <m/>
    <s v="Roussanne"/>
    <n v="9"/>
    <n v="9"/>
    <n v="3"/>
    <n v="2"/>
    <n v="32"/>
    <n v="27"/>
    <n v="18"/>
    <n v="2019"/>
    <m/>
    <n v="2019"/>
    <m/>
    <m/>
  </r>
  <r>
    <n v="486"/>
    <x v="150"/>
    <s v="Meximieux"/>
    <s v="Yves Girard Madoux"/>
    <s v="Acacia"/>
    <x v="2"/>
    <n v="2015"/>
    <x v="5"/>
    <s v="Chignin-Bergeron"/>
    <m/>
    <s v="Roussanne"/>
    <n v="11"/>
    <n v="11"/>
    <n v="3"/>
    <n v="2"/>
    <n v="32"/>
    <n v="33"/>
    <n v="22"/>
    <n v="2019"/>
    <m/>
    <n v="2019"/>
    <m/>
    <m/>
  </r>
  <r>
    <n v="487"/>
    <x v="152"/>
    <s v="Club de Bridge"/>
    <s v="Butterlin"/>
    <s v="Pinot Noir - Barriques"/>
    <x v="0"/>
    <n v="2014"/>
    <x v="12"/>
    <s v="Pinot Noir"/>
    <m/>
    <s v="Pinot noir"/>
    <n v="10"/>
    <n v="10"/>
    <n v="4"/>
    <n v="3"/>
    <n v="42"/>
    <n v="40"/>
    <n v="30"/>
    <n v="2019"/>
    <m/>
    <n v="2019"/>
    <m/>
    <m/>
  </r>
  <r>
    <n v="488"/>
    <x v="152"/>
    <s v="Club de Bridge"/>
    <s v="Butterlin"/>
    <s v="Riesling Grand Cru Steingrubler"/>
    <x v="2"/>
    <n v="2010"/>
    <x v="12"/>
    <s v="Riesling - Grand Cru"/>
    <m/>
    <s v="Riesling"/>
    <n v="10.9"/>
    <n v="10.9"/>
    <n v="3"/>
    <n v="3"/>
    <n v="33"/>
    <n v="32.700000000000003"/>
    <n v="32.700000000000003"/>
    <n v="2019"/>
    <n v="2020"/>
    <n v="2020"/>
    <m/>
    <m/>
  </r>
  <r>
    <n v="489"/>
    <x v="152"/>
    <s v="Club de Bridge"/>
    <s v="Butterlin"/>
    <s v="Gewurztraminer - Réserve Particulière"/>
    <x v="2"/>
    <n v="2016"/>
    <x v="12"/>
    <s v="Gewurztraminer"/>
    <m/>
    <s v="Gewurztraminer"/>
    <n v="12"/>
    <n v="12"/>
    <n v="3"/>
    <n v="3"/>
    <n v="43"/>
    <n v="36"/>
    <n v="36"/>
    <n v="2019"/>
    <m/>
    <n v="2019"/>
    <m/>
    <m/>
  </r>
  <r>
    <n v="490"/>
    <x v="152"/>
    <s v="Club de Bridge"/>
    <s v="Butterlin"/>
    <s v="Pinot Gris Grand Cru Steingrubler"/>
    <x v="2"/>
    <n v="2016"/>
    <x v="12"/>
    <s v="Pinot Gris - Grand Cru"/>
    <m/>
    <s v="Pinot Gris"/>
    <n v="10.9"/>
    <n v="10.9"/>
    <n v="2"/>
    <n v="2"/>
    <n v="43"/>
    <n v="21.8"/>
    <n v="21.8"/>
    <n v="2020"/>
    <n v="2021"/>
    <n v="2021"/>
    <m/>
    <m/>
  </r>
  <r>
    <n v="491"/>
    <x v="153"/>
    <s v="Domaine"/>
    <s v="Jacques Puffeney"/>
    <s v="Arbois - Cuvée Sacha - Savagnin"/>
    <x v="2"/>
    <n v="2017"/>
    <x v="1"/>
    <s v="Arbois"/>
    <m/>
    <s v="Chardonnay, Savagnin, Poulsard"/>
    <n v="15"/>
    <n v="15"/>
    <n v="2"/>
    <n v="2"/>
    <n v="23"/>
    <n v="30"/>
    <n v="30"/>
    <n v="2020"/>
    <m/>
    <n v="2020"/>
    <m/>
    <m/>
  </r>
  <r>
    <n v="492"/>
    <x v="153"/>
    <s v="Domaine"/>
    <s v="Jacques Puffeney"/>
    <s v="Vin jaune"/>
    <x v="5"/>
    <n v="2012"/>
    <x v="1"/>
    <s v="Arbois"/>
    <m/>
    <s v="Savagnin"/>
    <n v="40"/>
    <n v="40"/>
    <n v="2"/>
    <n v="2"/>
    <n v="23"/>
    <n v="80"/>
    <n v="80"/>
    <n v="2021"/>
    <n v="2023"/>
    <n v="2022"/>
    <m/>
    <m/>
  </r>
  <r>
    <n v="493"/>
    <x v="154"/>
    <s v="Domaine"/>
    <s v="René Rostaing"/>
    <s v="Ampodium"/>
    <x v="0"/>
    <n v="2013"/>
    <x v="2"/>
    <s v="Côte Rôtie"/>
    <s v="Nord"/>
    <s v="Syrah"/>
    <n v="35"/>
    <n v="35"/>
    <n v="3"/>
    <n v="2"/>
    <n v="41"/>
    <n v="105"/>
    <n v="70"/>
    <n v="2023"/>
    <m/>
    <n v="2023"/>
    <m/>
    <m/>
  </r>
  <r>
    <n v="494"/>
    <x v="154"/>
    <s v="Domaine"/>
    <s v="René Rostaing"/>
    <s v="Puech Noble"/>
    <x v="0"/>
    <n v="2014"/>
    <x v="6"/>
    <s v="Coteaux-du-Languedoc"/>
    <m/>
    <s v="80% Syrah, 10% Grenache, 10% Mourvèdre "/>
    <n v="12"/>
    <n v="12"/>
    <n v="6"/>
    <n v="5"/>
    <n v="33"/>
    <n v="72"/>
    <n v="60"/>
    <n v="2020"/>
    <m/>
    <n v="2020"/>
    <m/>
    <m/>
  </r>
  <r>
    <n v="495"/>
    <x v="154"/>
    <s v="Domaine"/>
    <s v="Grangier"/>
    <s v="Les Terrasses"/>
    <x v="2"/>
    <n v="2018"/>
    <x v="2"/>
    <s v="Condrieu"/>
    <s v="Nord"/>
    <s v="Viognier"/>
    <n v="23"/>
    <n v="23"/>
    <n v="3"/>
    <n v="3"/>
    <n v="12"/>
    <n v="69"/>
    <n v="69"/>
    <n v="2020"/>
    <m/>
    <n v="2020"/>
    <m/>
    <m/>
  </r>
  <r>
    <n v="9"/>
    <x v="155"/>
    <s v="Regusse"/>
    <s v="Louis Latour"/>
    <s v="Cotteau du Verdon"/>
    <x v="2"/>
    <n v="2004"/>
    <x v="8"/>
    <s v="Vin de Pays des Coteaux du Verdon"/>
    <s v=" "/>
    <s v="Chardonnay"/>
    <n v="8"/>
    <n v="8"/>
    <n v="6"/>
    <n v="0"/>
    <m/>
    <n v="48"/>
    <n v="0"/>
    <n v="0"/>
    <n v="0"/>
    <s v=" "/>
    <m/>
    <m/>
  </r>
  <r>
    <n v="15"/>
    <x v="48"/>
    <s v="Vinomedia"/>
    <s v="Semper"/>
    <s v="Regain"/>
    <x v="2"/>
    <n v="2005"/>
    <x v="6"/>
    <s v="Vin de Pays des Côtes Catalanes"/>
    <s v=" "/>
    <s v="Grenache, Carignan e,Maccabeu"/>
    <n v="9"/>
    <n v="9"/>
    <n v="1"/>
    <n v="0"/>
    <m/>
    <n v="9"/>
    <n v="0"/>
    <n v="0"/>
    <n v="0"/>
    <s v=" "/>
    <m/>
    <m/>
  </r>
  <r>
    <n v="36"/>
    <x v="106"/>
    <s v="Vinomedia"/>
    <s v="Semper"/>
    <s v="Regain"/>
    <x v="2"/>
    <n v="2007"/>
    <x v="6"/>
    <s v="Vin de Pays des Côtes Catalanes"/>
    <s v=" "/>
    <s v="Grenache, Carignan e,Maccabeu"/>
    <n v="10"/>
    <n v="10"/>
    <n v="3"/>
    <n v="0"/>
    <m/>
    <n v="30"/>
    <n v="0"/>
    <n v="0"/>
    <n v="0"/>
    <s v=" "/>
    <m/>
    <m/>
  </r>
  <r>
    <n v="79"/>
    <x v="56"/>
    <s v="Vinomedia"/>
    <s v="Semper"/>
    <s v="Regain"/>
    <x v="2"/>
    <n v="2009"/>
    <x v="6"/>
    <s v="Vin de Pays des Côtes Catalanes"/>
    <s v=" "/>
    <s v="Grenache, Carignan e,Maccabeu"/>
    <n v="10.5"/>
    <n v="10.5"/>
    <n v="2"/>
    <n v="0"/>
    <m/>
    <n v="21"/>
    <n v="0"/>
    <n v="0"/>
    <n v="0"/>
    <s v=" "/>
    <m/>
    <m/>
  </r>
  <r>
    <n v="224"/>
    <x v="37"/>
    <s v="Vinomedia"/>
    <s v="Semper"/>
    <s v="Regain"/>
    <x v="2"/>
    <n v="2012"/>
    <x v="6"/>
    <s v="Vin de Pays des Côtes Catalanes"/>
    <s v=" "/>
    <s v="Grenache, Carignan e,Maccabeu"/>
    <n v="10.6"/>
    <n v="10.6"/>
    <n v="3"/>
    <n v="0"/>
    <m/>
    <n v="31.799999999999997"/>
    <n v="0"/>
    <n v="0"/>
    <n v="0"/>
    <s v=" "/>
    <m/>
    <m/>
  </r>
  <r>
    <n v="496"/>
    <x v="154"/>
    <s v="Domaine"/>
    <s v="Des Remizières"/>
    <s v="Vin de pays des colinnes Rhodiennes"/>
    <x v="2"/>
    <n v="2018"/>
    <x v="2"/>
    <s v="Vin de Pays des Collines Rhodaniennes"/>
    <s v="Nord"/>
    <s v="Viognier"/>
    <n v="8"/>
    <n v="8"/>
    <n v="6"/>
    <n v="6"/>
    <n v="41"/>
    <n v="48"/>
    <n v="48"/>
    <n v="2020"/>
    <m/>
    <n v="2020"/>
    <m/>
    <m/>
  </r>
  <r>
    <n v="175"/>
    <x v="27"/>
    <s v="Cave de Papa"/>
    <s v="Château de Bachen"/>
    <s v="Rouge de Bachen"/>
    <x v="0"/>
    <n v="2011"/>
    <x v="13"/>
    <s v="Vin de Pays des Landes"/>
    <s v=" "/>
    <s v="Cabernet franc, Merlot, Tannat"/>
    <n v="12"/>
    <n v="12"/>
    <n v="1"/>
    <n v="0"/>
    <n v="43"/>
    <n v="12"/>
    <n v="0"/>
    <n v="2022"/>
    <n v="2030"/>
    <n v="2026"/>
    <m/>
    <m/>
  </r>
  <r>
    <n v="363"/>
    <x v="58"/>
    <s v="Cave de Papa"/>
    <s v="Philippe Chesnelong"/>
    <s v="Les creisses"/>
    <x v="0"/>
    <n v="2015"/>
    <x v="6"/>
    <s v="Vin de Pays d'Oc"/>
    <s v=" "/>
    <s v="Syrah, Grenache, Cabernet-Sauvignon"/>
    <n v="14"/>
    <n v="14"/>
    <n v="1"/>
    <n v="0"/>
    <m/>
    <n v="14"/>
    <n v="0"/>
    <n v="2015"/>
    <n v="2020"/>
    <n v="2018"/>
    <m/>
    <m/>
  </r>
  <r>
    <n v="364"/>
    <x v="58"/>
    <s v="Cave de Papa"/>
    <s v="Roc d'anglade"/>
    <s v="vin de pays du gard"/>
    <x v="0"/>
    <n v="2015"/>
    <x v="6"/>
    <s v="Vin de Pays du Gard"/>
    <s v=" "/>
    <s v="Carignan, Mourvèdre, Grenache noir,  Syrah, Cinsault"/>
    <n v="35"/>
    <n v="35"/>
    <n v="1"/>
    <n v="0"/>
    <n v="33"/>
    <n v="35"/>
    <n v="0"/>
    <n v="2017"/>
    <n v="2021"/>
    <n v="2019"/>
    <s v=" un poulet rôti, un navarin d'agneau, une entrecôte au Roquefort…"/>
    <s v="Oeil :Robe diaphane aux reflets pourpres, Nez :Arômes de myrtille, de mûre, de cassis avec de fines touches mentholées, Bouche :Fruitée et énergique. Texture délicate"/>
  </r>
  <r>
    <n v="250"/>
    <x v="79"/>
    <s v="Domaine"/>
    <s v="Louis Latour"/>
    <s v="Domaine de Valmoissine"/>
    <x v="0"/>
    <n v="2012"/>
    <x v="8"/>
    <s v="Vin de Pays du Var"/>
    <s v=" "/>
    <s v="Pinot Noir"/>
    <n v="9"/>
    <n v="9"/>
    <n v="2"/>
    <n v="0"/>
    <n v="43"/>
    <n v="18"/>
    <n v="0"/>
    <n v="2016"/>
    <n v="2018"/>
    <n v="2017"/>
    <m/>
    <m/>
  </r>
  <r>
    <n v="206"/>
    <x v="57"/>
    <s v="Cave de Papa"/>
    <s v="Jean Luc Colombo"/>
    <s v="Pied de la Terre"/>
    <x v="0"/>
    <n v="2012"/>
    <x v="2"/>
    <s v="Vinsobres"/>
    <s v="Sud"/>
    <s v="60% Grenache, 40% Syrah"/>
    <n v="6"/>
    <n v="6"/>
    <n v="1"/>
    <n v="0"/>
    <m/>
    <n v="6"/>
    <n v="0"/>
    <n v="0"/>
    <n v="0"/>
    <s v=" "/>
    <m/>
    <m/>
  </r>
  <r>
    <n v="497"/>
    <x v="154"/>
    <s v="Domaine"/>
    <s v="Des Remizières"/>
    <s v="Le Merley"/>
    <x v="2"/>
    <n v="2018"/>
    <x v="2"/>
    <s v="Vin de Pays de la Drôme"/>
    <s v="Nord"/>
    <s v="Marsanne"/>
    <n v="7"/>
    <n v="7"/>
    <n v="6"/>
    <n v="6"/>
    <n v="41"/>
    <n v="42"/>
    <n v="42"/>
    <n v="2020"/>
    <m/>
    <n v="2020"/>
    <m/>
    <m/>
  </r>
  <r>
    <n v="498"/>
    <x v="154"/>
    <s v="Domaine"/>
    <s v="Des Remizières"/>
    <s v="Cuvée Christophe"/>
    <x v="2"/>
    <n v="2017"/>
    <x v="2"/>
    <s v="Crozes-Hermitage"/>
    <s v="Nord"/>
    <s v="85% Marsanne, 15% Roussanne"/>
    <n v="15.1"/>
    <n v="15.1"/>
    <n v="6"/>
    <n v="6"/>
    <n v="11"/>
    <n v="90.6"/>
    <n v="90.6"/>
    <n v="2021"/>
    <m/>
    <n v="2021"/>
    <m/>
    <m/>
  </r>
  <r>
    <n v="499"/>
    <x v="154"/>
    <s v="Domaine"/>
    <s v="Chapoutier"/>
    <s v="Les tanneurs"/>
    <x v="2"/>
    <n v="2017"/>
    <x v="2"/>
    <s v="Saint-Péray"/>
    <m/>
    <s v="Marsanne"/>
    <n v="12.22"/>
    <n v="12.22"/>
    <n v="12"/>
    <n v="11"/>
    <n v="43"/>
    <n v="146.64000000000001"/>
    <n v="134.42000000000002"/>
    <n v="2020"/>
    <m/>
    <n v="2020"/>
    <m/>
    <s v="Oeil : belle robe brillante aux reflets vert pâle._x000a_Nez : beaucoup de fraîcheur avec des notes de pomme verte, de fleurs blanches et de miel_x000a_Bouche : élégant, ce vin allie la vivacité et la minéralité."/>
  </r>
  <r>
    <n v="500"/>
    <x v="142"/>
    <s v="Primeur"/>
    <s v="Cuilleron"/>
    <s v="Condrieu - La petite Côte"/>
    <x v="2"/>
    <n v="2018"/>
    <x v="2"/>
    <s v="Condrieu"/>
    <s v="Nord"/>
    <s v="Viognier"/>
    <n v="26.3"/>
    <n v="26.3"/>
    <n v="3"/>
    <n v="3"/>
    <n v="22"/>
    <n v="78.900000000000006"/>
    <n v="78.900000000000006"/>
    <n v="2021"/>
    <m/>
    <n v="2021"/>
    <m/>
    <m/>
  </r>
  <r>
    <n v="235"/>
    <x v="40"/>
    <s v="Vinomedia"/>
    <s v="Joannet"/>
    <s v="Vosne-Romanée Premier cru"/>
    <x v="0"/>
    <n v="2012"/>
    <x v="3"/>
    <s v="Vosne-Romanée"/>
    <s v="Côte de Nuits"/>
    <s v="Pinot Noir"/>
    <n v="38.5"/>
    <n v="38.5"/>
    <n v="1"/>
    <n v="0"/>
    <m/>
    <n v="38.5"/>
    <n v="0"/>
    <n v="0"/>
    <n v="0"/>
    <s v=" "/>
    <m/>
    <m/>
  </r>
  <r>
    <n v="501"/>
    <x v="142"/>
    <s v="Primeur"/>
    <s v="Cuilleron"/>
    <s v="Roussanne - Les vignes d'à côté"/>
    <x v="2"/>
    <n v="2018"/>
    <x v="2"/>
    <s v="Vin de Pays des Collines Rhodaniennes"/>
    <s v="Nord"/>
    <s v="Roussanne"/>
    <n v="9.1999999999999993"/>
    <n v="9.1999999999999993"/>
    <n v="6"/>
    <n v="6"/>
    <n v="52"/>
    <n v="55.199999999999996"/>
    <n v="55.199999999999996"/>
    <n v="2020"/>
    <n v="2021"/>
    <n v="2021"/>
    <m/>
    <m/>
  </r>
  <r>
    <n v="2"/>
    <x v="156"/>
    <s v="Cave de Papa"/>
    <s v="Ferreira"/>
    <s v="Porto LBV"/>
    <x v="0"/>
    <n v="1997"/>
    <x v="10"/>
    <s v="Porto"/>
    <s v=" "/>
    <s v=" "/>
    <n v="25"/>
    <n v="25"/>
    <n v="1"/>
    <n v="0"/>
    <n v="51"/>
    <n v="25"/>
    <n v="0"/>
    <n v="2017"/>
    <n v="0"/>
    <n v="2017"/>
    <m/>
    <m/>
  </r>
  <r>
    <n v="502"/>
    <x v="142"/>
    <s v="Primeur"/>
    <s v="Cuilleron"/>
    <s v="Marsanne - Les vignes d'à côté"/>
    <x v="2"/>
    <n v="2018"/>
    <x v="2"/>
    <s v="Vin de Pays des Collines Rhodaniennes"/>
    <s v="Nord"/>
    <s v="Marsanne"/>
    <n v="8"/>
    <n v="8"/>
    <n v="6"/>
    <n v="6"/>
    <n v="42"/>
    <n v="48"/>
    <n v="48"/>
    <n v="2020"/>
    <n v="2021"/>
    <n v="2021"/>
    <m/>
    <m/>
  </r>
  <r>
    <n v="505"/>
    <x v="74"/>
    <s v="Cadeau"/>
    <s v="coteaux des margots"/>
    <s v="Cuvée margot"/>
    <x v="0"/>
    <n v="2016"/>
    <x v="3"/>
    <s v="Mâcon"/>
    <m/>
    <s v="Gamay"/>
    <n v="0"/>
    <n v="8.5"/>
    <n v="1"/>
    <n v="1"/>
    <n v="51"/>
    <n v="0"/>
    <n v="8.5"/>
    <n v="2019"/>
    <m/>
    <n v="2019"/>
    <m/>
    <m/>
  </r>
  <r>
    <n v="506"/>
    <x v="74"/>
    <s v="Cadeau - Lan"/>
    <s v="Les vignerons de Maury"/>
    <s v="Tradition - Maury Sec"/>
    <x v="0"/>
    <n v="2016"/>
    <x v="6"/>
    <s v="Maury Sec"/>
    <m/>
    <s v="80% Grenache Noir, 20% Carignan"/>
    <n v="0"/>
    <n v="10"/>
    <n v="1"/>
    <n v="1"/>
    <n v="52"/>
    <n v="0"/>
    <n v="10"/>
    <n v="2020"/>
    <m/>
    <n v="2020"/>
    <m/>
    <m/>
  </r>
  <r>
    <n v="507"/>
    <x v="157"/>
    <s v="Cadeau - Patator"/>
    <s v="Château de Cercy"/>
    <s v="Cuvée Marly"/>
    <x v="0"/>
    <n v="2015"/>
    <x v="9"/>
    <s v="Beaujolais"/>
    <m/>
    <s v="Gamay"/>
    <m/>
    <n v="11"/>
    <n v="1"/>
    <n v="1"/>
    <n v="33"/>
    <n v="0"/>
    <n v="11"/>
    <n v="2020"/>
    <m/>
    <n v="2020"/>
    <m/>
    <m/>
  </r>
  <r>
    <n v="248"/>
    <x v="77"/>
    <s v="Cave de Papa"/>
    <s v="Chapel Down"/>
    <s v="TENTERDEN ESTATE BACCHUS RESERVE"/>
    <x v="2"/>
    <n v="2013"/>
    <x v="7"/>
    <s v="Anglais"/>
    <s v="Anglais"/>
    <s v=" "/>
    <n v="13"/>
    <n v="13"/>
    <n v="1"/>
    <n v="0"/>
    <n v="52"/>
    <n v="13"/>
    <n v="0"/>
    <n v="2018"/>
    <n v="0"/>
    <n v="2018"/>
    <m/>
    <s v="Cepage 100% Bacchus"/>
  </r>
  <r>
    <n v="508"/>
    <x v="157"/>
    <s v="Cadeau - Jean-Luc"/>
    <s v="Fruitière Vinicole de Pupillin"/>
    <s v="Savagnin"/>
    <x v="2"/>
    <n v="2014"/>
    <x v="1"/>
    <s v="Arbois-Pupillin"/>
    <m/>
    <s v="Savagnin"/>
    <m/>
    <n v="14"/>
    <n v="6"/>
    <n v="5"/>
    <n v="43"/>
    <n v="0"/>
    <n v="70"/>
    <n v="2020"/>
    <m/>
    <n v="2020"/>
    <m/>
    <m/>
  </r>
  <r>
    <n v="509"/>
    <x v="158"/>
    <s v="Cadeau - Christophe Duperray"/>
    <s v="Domaine de l'Epinay"/>
    <s v="L'improbable"/>
    <x v="0"/>
    <n v="2017"/>
    <x v="4"/>
    <s v="Vin de France"/>
    <m/>
    <s v="90 % Syrah et 10 %  Merlot"/>
    <n v="0"/>
    <n v="10"/>
    <n v="6"/>
    <n v="6"/>
    <m/>
    <n v="0"/>
    <n v="60"/>
    <n v="2020"/>
    <m/>
    <n v="2020"/>
    <s v="Ce produit sera le compagnon idéal des moments conviviaux entre amis. Vin rouge épicé, fruité et très suave. Il pourra accompagner vos entrées de charcuterie mais aussi vos viandes rouges. Tentez le sur volailles : vous serez surpris! À consommer dans les quatre années qui suivent la commercialisation."/>
    <s v="DEGUSTATION_x000a__x000a_Robe :violine intense._x000a__x000a_Arômes : Nez  épicé très intense avec des touches de réglisses, très atypiques pour notre région_x000a__x000a_Bouche : Attaque en bouche souple et tanins suaves. Finale ample et ronde."/>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pivotTable1.xml><?xml version="1.0" encoding="utf-8"?>
<pivotTableDefinition xmlns="http://schemas.openxmlformats.org/spreadsheetml/2006/main" name="Tableau croisé dynamique4" cacheId="12"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rowHeaderCaption="Type de vin">
  <location ref="T5:X12" firstHeaderRow="0" firstDataRow="1" firstDataCol="1"/>
  <pivotFields count="24">
    <pivotField numFmtId="1" showAll="0"/>
    <pivotField numFmtId="14" showAll="0">
      <items count="15">
        <item x="0"/>
        <item x="1"/>
        <item x="2"/>
        <item x="3"/>
        <item x="4"/>
        <item x="5"/>
        <item x="6"/>
        <item x="7"/>
        <item x="8"/>
        <item x="9"/>
        <item x="10"/>
        <item x="11"/>
        <item x="12"/>
        <item x="13"/>
        <item t="default"/>
      </items>
    </pivotField>
    <pivotField showAll="0"/>
    <pivotField showAll="0"/>
    <pivotField showAll="0"/>
    <pivotField axis="axisRow" showAll="0">
      <items count="8">
        <item x="2"/>
        <item x="4"/>
        <item x="3"/>
        <item x="1"/>
        <item x="0"/>
        <item m="1" x="6"/>
        <item x="5"/>
        <item t="default"/>
      </items>
    </pivotField>
    <pivotField showAll="0"/>
    <pivotField showAll="0"/>
    <pivotField showAll="0"/>
    <pivotField showAll="0"/>
    <pivotField showAll="0"/>
    <pivotField numFmtId="44" showAll="0" defaultSubtotal="0"/>
    <pivotField numFmtId="44" showAll="0" defaultSubtotal="0"/>
    <pivotField dataField="1" numFmtId="1" showAll="0"/>
    <pivotField dataField="1" showAll="0"/>
    <pivotField showAll="0" defaultSubtotal="0"/>
    <pivotField dataField="1" numFmtId="44" showAll="0"/>
    <pivotField dataField="1" numFmtId="44" showAll="0"/>
    <pivotField showAll="0" defaultSubtotal="0"/>
    <pivotField showAll="0" defaultSubtotal="0"/>
    <pivotField showAll="0" defaultSubtotal="0"/>
    <pivotField showAll="0" defaultSubtotal="0"/>
    <pivotField showAll="0"/>
    <pivotField showAll="0" defaultSubtotal="0">
      <items count="24">
        <item x="0"/>
        <item x="1"/>
        <item x="2"/>
        <item x="3"/>
        <item x="4"/>
        <item x="5"/>
        <item x="6"/>
        <item x="7"/>
        <item x="8"/>
        <item x="9"/>
        <item x="10"/>
        <item x="11"/>
        <item x="12"/>
        <item x="13"/>
        <item x="14"/>
        <item x="15"/>
        <item x="16"/>
        <item x="17"/>
        <item x="18"/>
        <item x="19"/>
        <item x="20"/>
        <item x="21"/>
        <item x="22"/>
        <item x="23"/>
      </items>
    </pivotField>
  </pivotFields>
  <rowFields count="1">
    <field x="5"/>
  </rowFields>
  <rowItems count="7">
    <i>
      <x/>
    </i>
    <i>
      <x v="1"/>
    </i>
    <i>
      <x v="2"/>
    </i>
    <i>
      <x v="3"/>
    </i>
    <i>
      <x v="4"/>
    </i>
    <i>
      <x v="6"/>
    </i>
    <i t="grand">
      <x/>
    </i>
  </rowItems>
  <colFields count="1">
    <field x="-2"/>
  </colFields>
  <colItems count="4">
    <i>
      <x/>
    </i>
    <i i="1">
      <x v="1"/>
    </i>
    <i i="2">
      <x v="2"/>
    </i>
    <i i="3">
      <x v="3"/>
    </i>
  </colItems>
  <dataFields count="4">
    <dataField name="Somme de Total_x000a_Achat" fld="16" baseField="0" baseItem="0"/>
    <dataField name="Achat" fld="13" baseField="0" baseItem="0" numFmtId="1"/>
    <dataField name="Valeur cave" fld="17" baseField="0" baseItem="0" numFmtId="165"/>
    <dataField name="Nbr Bouteilles" fld="14" baseField="0" baseItem="0" numFmtId="1"/>
  </dataFields>
  <formats count="12">
    <format dxfId="90">
      <pivotArea outline="0" collapsedLevelsAreSubtotals="1" fieldPosition="0"/>
    </format>
    <format dxfId="89">
      <pivotArea outline="0" collapsedLevelsAreSubtotals="1" fieldPosition="0"/>
    </format>
    <format dxfId="88">
      <pivotArea outline="0" collapsedLevelsAreSubtotals="1" fieldPosition="0"/>
    </format>
    <format dxfId="87">
      <pivotArea outline="0" collapsedLevelsAreSubtotals="1" fieldPosition="0">
        <references count="1">
          <reference field="4294967294" count="1" selected="0">
            <x v="3"/>
          </reference>
        </references>
      </pivotArea>
    </format>
    <format dxfId="86">
      <pivotArea dataOnly="0" labelOnly="1" outline="0" fieldPosition="0">
        <references count="1">
          <reference field="4294967294" count="1">
            <x v="3"/>
          </reference>
        </references>
      </pivotArea>
    </format>
    <format dxfId="85">
      <pivotArea outline="0" collapsedLevelsAreSubtotals="1" fieldPosition="0">
        <references count="1">
          <reference field="4294967294" count="1" selected="0">
            <x v="3"/>
          </reference>
        </references>
      </pivotArea>
    </format>
    <format dxfId="84">
      <pivotArea dataOnly="0" labelOnly="1" outline="0" fieldPosition="0">
        <references count="1">
          <reference field="4294967294" count="1">
            <x v="3"/>
          </reference>
        </references>
      </pivotArea>
    </format>
    <format dxfId="83">
      <pivotArea outline="0" collapsedLevelsAreSubtotals="1" fieldPosition="0">
        <references count="1">
          <reference field="4294967294" count="1" selected="0">
            <x v="3"/>
          </reference>
        </references>
      </pivotArea>
    </format>
    <format dxfId="82">
      <pivotArea dataOnly="0" labelOnly="1" outline="0" fieldPosition="0">
        <references count="1">
          <reference field="4294967294" count="1">
            <x v="3"/>
          </reference>
        </references>
      </pivotArea>
    </format>
    <format dxfId="81">
      <pivotArea outline="0" collapsedLevelsAreSubtotals="1" fieldPosition="0">
        <references count="1">
          <reference field="4294967294" count="1" selected="0">
            <x v="1"/>
          </reference>
        </references>
      </pivotArea>
    </format>
    <format dxfId="80">
      <pivotArea outline="0" collapsedLevelsAreSubtotals="1" fieldPosition="0">
        <references count="1">
          <reference field="4294967294" count="1" selected="0">
            <x v="1"/>
          </reference>
        </references>
      </pivotArea>
    </format>
    <format dxfId="79">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eau croisé dynamique6"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rowHeaderCaption="Apogée">
  <location ref="Q5:R23" firstHeaderRow="1" firstDataRow="1" firstDataCol="1" rowPageCount="1" colPageCount="1"/>
  <pivotFields count="23">
    <pivotField numFmtId="1" showAll="0"/>
    <pivotField numFmtId="14" showAll="0"/>
    <pivotField showAll="0"/>
    <pivotField showAll="0"/>
    <pivotField showAll="0"/>
    <pivotField axis="axisPage" showAll="0">
      <items count="8">
        <item x="2"/>
        <item x="4"/>
        <item x="3"/>
        <item x="1"/>
        <item x="0"/>
        <item m="1" x="6"/>
        <item x="5"/>
        <item t="default"/>
      </items>
    </pivotField>
    <pivotField showAll="0"/>
    <pivotField showAll="0"/>
    <pivotField showAll="0"/>
    <pivotField showAll="0"/>
    <pivotField showAll="0"/>
    <pivotField numFmtId="44" showAll="0" defaultSubtotal="0"/>
    <pivotField numFmtId="44" showAll="0" defaultSubtotal="0"/>
    <pivotField numFmtId="1" showAll="0"/>
    <pivotField dataField="1" multipleItemSelectionAllowed="1" showAll="0"/>
    <pivotField showAll="0"/>
    <pivotField numFmtId="44" showAll="0"/>
    <pivotField numFmtId="44" showAll="0"/>
    <pivotField showAll="0"/>
    <pivotField showAll="0"/>
    <pivotField axis="axisRow" showAll="0">
      <items count="18">
        <item x="16"/>
        <item x="12"/>
        <item x="13"/>
        <item x="5"/>
        <item x="3"/>
        <item x="2"/>
        <item x="1"/>
        <item x="4"/>
        <item x="9"/>
        <item x="11"/>
        <item x="6"/>
        <item x="15"/>
        <item x="10"/>
        <item x="14"/>
        <item x="8"/>
        <item x="7"/>
        <item x="0"/>
        <item t="default"/>
      </items>
    </pivotField>
    <pivotField showAll="0"/>
    <pivotField showAll="0"/>
  </pivotFields>
  <rowFields count="1">
    <field x="20"/>
  </rowFields>
  <rowItems count="18">
    <i>
      <x/>
    </i>
    <i>
      <x v="1"/>
    </i>
    <i>
      <x v="2"/>
    </i>
    <i>
      <x v="3"/>
    </i>
    <i>
      <x v="4"/>
    </i>
    <i>
      <x v="5"/>
    </i>
    <i>
      <x v="6"/>
    </i>
    <i>
      <x v="7"/>
    </i>
    <i>
      <x v="8"/>
    </i>
    <i>
      <x v="9"/>
    </i>
    <i>
      <x v="10"/>
    </i>
    <i>
      <x v="11"/>
    </i>
    <i>
      <x v="12"/>
    </i>
    <i>
      <x v="13"/>
    </i>
    <i>
      <x v="14"/>
    </i>
    <i>
      <x v="15"/>
    </i>
    <i>
      <x v="16"/>
    </i>
    <i t="grand">
      <x/>
    </i>
  </rowItems>
  <colItems count="1">
    <i/>
  </colItems>
  <pageFields count="1">
    <pageField fld="5" hier="-1"/>
  </pageFields>
  <dataFields count="1">
    <dataField name="Nb bouteilles"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3.xml><?xml version="1.0" encoding="utf-8"?>
<pivotTableDefinition xmlns="http://schemas.openxmlformats.org/spreadsheetml/2006/main" name="Tableau croisé dynamique3"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rowHeaderCaption="Millésime">
  <location ref="M5:O29" firstHeaderRow="0" firstDataRow="1" firstDataCol="1" rowPageCount="1" colPageCount="1"/>
  <pivotFields count="23">
    <pivotField numFmtId="1" showAll="0"/>
    <pivotField numFmtId="14" showAll="0"/>
    <pivotField showAll="0"/>
    <pivotField showAll="0"/>
    <pivotField showAll="0"/>
    <pivotField axis="axisPage" showAll="0">
      <items count="8">
        <item x="2"/>
        <item x="4"/>
        <item x="3"/>
        <item x="1"/>
        <item x="0"/>
        <item m="1" x="6"/>
        <item x="5"/>
        <item t="default"/>
      </items>
    </pivotField>
    <pivotField axis="axisRow" showAll="0" sortType="ascending">
      <items count="24">
        <item x="5"/>
        <item x="21"/>
        <item x="18"/>
        <item x="22"/>
        <item x="20"/>
        <item x="19"/>
        <item x="15"/>
        <item x="6"/>
        <item x="16"/>
        <item x="0"/>
        <item x="3"/>
        <item x="2"/>
        <item x="1"/>
        <item x="4"/>
        <item x="7"/>
        <item x="8"/>
        <item x="9"/>
        <item x="10"/>
        <item x="11"/>
        <item x="12"/>
        <item x="17"/>
        <item x="14"/>
        <item x="13"/>
        <item t="default"/>
      </items>
    </pivotField>
    <pivotField showAll="0"/>
    <pivotField showAll="0"/>
    <pivotField showAll="0"/>
    <pivotField showAll="0"/>
    <pivotField numFmtId="44" showAll="0" defaultSubtotal="0"/>
    <pivotField numFmtId="44" showAll="0" defaultSubtotal="0"/>
    <pivotField dataField="1" numFmtId="1" showAll="0"/>
    <pivotField dataField="1" showAll="0"/>
    <pivotField showAll="0"/>
    <pivotField numFmtId="44" showAll="0"/>
    <pivotField numFmtId="44" showAll="0"/>
    <pivotField showAll="0"/>
    <pivotField showAll="0"/>
    <pivotField showAll="0"/>
    <pivotField showAll="0"/>
    <pivotField showAll="0"/>
  </pivotFields>
  <rowFields count="1">
    <field x="6"/>
  </rowFields>
  <rowItems count="24">
    <i>
      <x/>
    </i>
    <i>
      <x v="1"/>
    </i>
    <i>
      <x v="2"/>
    </i>
    <i>
      <x v="3"/>
    </i>
    <i>
      <x v="4"/>
    </i>
    <i>
      <x v="5"/>
    </i>
    <i>
      <x v="6"/>
    </i>
    <i>
      <x v="7"/>
    </i>
    <i>
      <x v="8"/>
    </i>
    <i>
      <x v="9"/>
    </i>
    <i>
      <x v="10"/>
    </i>
    <i>
      <x v="11"/>
    </i>
    <i>
      <x v="12"/>
    </i>
    <i>
      <x v="13"/>
    </i>
    <i>
      <x v="14"/>
    </i>
    <i>
      <x v="15"/>
    </i>
    <i>
      <x v="16"/>
    </i>
    <i>
      <x v="17"/>
    </i>
    <i>
      <x v="18"/>
    </i>
    <i>
      <x v="19"/>
    </i>
    <i>
      <x v="20"/>
    </i>
    <i>
      <x v="21"/>
    </i>
    <i>
      <x v="22"/>
    </i>
    <i t="grand">
      <x/>
    </i>
  </rowItems>
  <colFields count="1">
    <field x="-2"/>
  </colFields>
  <colItems count="2">
    <i>
      <x/>
    </i>
    <i i="1">
      <x v="1"/>
    </i>
  </colItems>
  <pageFields count="1">
    <pageField fld="5" hier="-1"/>
  </pageFields>
  <dataFields count="2">
    <dataField name="Somme de Quantité_x000a_Achat" fld="13" baseField="0" baseItem="0"/>
    <dataField name="Somme de Reste" fld="14"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4.xml><?xml version="1.0" encoding="utf-8"?>
<pivotTableDefinition xmlns="http://schemas.openxmlformats.org/spreadsheetml/2006/main" name="Tableau croisé dynamique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rowHeaderCaption="Région">
  <location ref="B5:C22" firstHeaderRow="1" firstDataRow="1" firstDataCol="1" rowPageCount="1" colPageCount="1"/>
  <pivotFields count="23">
    <pivotField numFmtId="1" showAll="0" defaultSubtotal="0"/>
    <pivotField numFmtId="14" showAll="0" defaultSubtotal="0"/>
    <pivotField showAll="0"/>
    <pivotField showAll="0"/>
    <pivotField showAll="0"/>
    <pivotField axis="axisPage" showAll="0">
      <items count="8">
        <item x="2"/>
        <item x="4"/>
        <item x="3"/>
        <item x="1"/>
        <item x="0"/>
        <item m="1" x="6"/>
        <item x="5"/>
        <item t="default"/>
      </items>
    </pivotField>
    <pivotField showAll="0"/>
    <pivotField axis="axisRow" showAll="0" sortType="ascending">
      <items count="28">
        <item m="1" x="21"/>
        <item m="1" x="20"/>
        <item m="1" x="18"/>
        <item x="12"/>
        <item x="9"/>
        <item m="1" x="16"/>
        <item x="11"/>
        <item x="3"/>
        <item x="14"/>
        <item x="15"/>
        <item x="7"/>
        <item x="1"/>
        <item m="1" x="22"/>
        <item x="6"/>
        <item x="4"/>
        <item x="10"/>
        <item m="1" x="17"/>
        <item x="8"/>
        <item x="2"/>
        <item m="1" x="23"/>
        <item m="1" x="26"/>
        <item x="5"/>
        <item x="13"/>
        <item m="1" x="25"/>
        <item m="1" x="19"/>
        <item m="1" x="24"/>
        <item x="0"/>
        <item t="default"/>
      </items>
    </pivotField>
    <pivotField showAll="0"/>
    <pivotField showAll="0"/>
    <pivotField showAll="0"/>
    <pivotField numFmtId="44" showAll="0" defaultSubtotal="0"/>
    <pivotField numFmtId="44" showAll="0" defaultSubtotal="0"/>
    <pivotField showAll="0"/>
    <pivotField dataField="1" multipleItemSelectionAllowed="1" showAll="0"/>
    <pivotField showAll="0" defaultSubtotal="0"/>
    <pivotField numFmtId="44" showAll="0"/>
    <pivotField numFmtId="44" showAll="0"/>
    <pivotField showAll="0" defaultSubtotal="0"/>
    <pivotField showAll="0" defaultSubtotal="0"/>
    <pivotField showAll="0" defaultSubtotal="0"/>
    <pivotField showAll="0" defaultSubtotal="0"/>
    <pivotField showAll="0"/>
  </pivotFields>
  <rowFields count="1">
    <field x="7"/>
  </rowFields>
  <rowItems count="17">
    <i>
      <x v="3"/>
    </i>
    <i>
      <x v="4"/>
    </i>
    <i>
      <x v="6"/>
    </i>
    <i>
      <x v="7"/>
    </i>
    <i>
      <x v="8"/>
    </i>
    <i>
      <x v="9"/>
    </i>
    <i>
      <x v="10"/>
    </i>
    <i>
      <x v="11"/>
    </i>
    <i>
      <x v="13"/>
    </i>
    <i>
      <x v="14"/>
    </i>
    <i>
      <x v="15"/>
    </i>
    <i>
      <x v="17"/>
    </i>
    <i>
      <x v="18"/>
    </i>
    <i>
      <x v="21"/>
    </i>
    <i>
      <x v="22"/>
    </i>
    <i>
      <x v="26"/>
    </i>
    <i t="grand">
      <x/>
    </i>
  </rowItems>
  <colItems count="1">
    <i/>
  </colItems>
  <pageFields count="1">
    <pageField fld="5" hier="-1"/>
  </pageFields>
  <dataFields count="1">
    <dataField name="Nombre de bouteilles" fld="14" baseField="7" baseItem="1"/>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5.xml><?xml version="1.0" encoding="utf-8"?>
<pivotTableDefinition xmlns="http://schemas.openxmlformats.org/spreadsheetml/2006/main" name="Tableau croisé dynamique5" cacheId="7"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chartFormat="1">
  <location ref="E6:F21" firstHeaderRow="1" firstDataRow="1" firstDataCol="1" rowPageCount="2" colPageCount="1"/>
  <pivotFields count="14">
    <pivotField showAll="0"/>
    <pivotField showAll="0"/>
    <pivotField showAll="0"/>
    <pivotField showAll="0"/>
    <pivotField axis="axisPage" dataField="1" showAll="0">
      <items count="271">
        <item x="73"/>
        <item x="243"/>
        <item x="195"/>
        <item x="134"/>
        <item x="209"/>
        <item x="225"/>
        <item x="263"/>
        <item x="60"/>
        <item x="163"/>
        <item x="194"/>
        <item x="245"/>
        <item x="184"/>
        <item x="229"/>
        <item x="205"/>
        <item x="104"/>
        <item x="250"/>
        <item x="46"/>
        <item x="126"/>
        <item x="199"/>
        <item x="102"/>
        <item x="188"/>
        <item x="22"/>
        <item x="190"/>
        <item x="174"/>
        <item x="253"/>
        <item x="248"/>
        <item x="152"/>
        <item x="176"/>
        <item x="120"/>
        <item x="185"/>
        <item x="164"/>
        <item x="153"/>
        <item x="141"/>
        <item x="214"/>
        <item x="145"/>
        <item x="98"/>
        <item x="26"/>
        <item x="48"/>
        <item x="138"/>
        <item x="148"/>
        <item x="143"/>
        <item x="136"/>
        <item x="160"/>
        <item x="220"/>
        <item x="186"/>
        <item x="171"/>
        <item x="233"/>
        <item x="179"/>
        <item x="258"/>
        <item x="230"/>
        <item x="237"/>
        <item x="178"/>
        <item x="137"/>
        <item x="252"/>
        <item x="172"/>
        <item x="173"/>
        <item x="201"/>
        <item x="182"/>
        <item x="167"/>
        <item x="226"/>
        <item x="236"/>
        <item x="180"/>
        <item x="170"/>
        <item x="221"/>
        <item x="249"/>
        <item x="165"/>
        <item x="21"/>
        <item x="108"/>
        <item x="227"/>
        <item x="267"/>
        <item x="106"/>
        <item x="206"/>
        <item x="116"/>
        <item x="154"/>
        <item x="217"/>
        <item x="239"/>
        <item x="127"/>
        <item x="231"/>
        <item x="203"/>
        <item x="247"/>
        <item x="133"/>
        <item x="29"/>
        <item x="251"/>
        <item x="193"/>
        <item x="81"/>
        <item x="212"/>
        <item x="215"/>
        <item x="103"/>
        <item x="41"/>
        <item x="94"/>
        <item x="191"/>
        <item x="202"/>
        <item x="121"/>
        <item x="0"/>
        <item x="158"/>
        <item x="235"/>
        <item x="91"/>
        <item x="89"/>
        <item x="168"/>
        <item x="208"/>
        <item x="38"/>
        <item x="96"/>
        <item x="132"/>
        <item x="144"/>
        <item x="262"/>
        <item x="107"/>
        <item x="50"/>
        <item x="112"/>
        <item x="101"/>
        <item x="125"/>
        <item x="155"/>
        <item x="157"/>
        <item x="149"/>
        <item x="131"/>
        <item x="76"/>
        <item x="30"/>
        <item x="124"/>
        <item x="218"/>
        <item x="240"/>
        <item x="139"/>
        <item x="177"/>
        <item x="211"/>
        <item x="261"/>
        <item x="222"/>
        <item x="238"/>
        <item x="99"/>
        <item x="16"/>
        <item x="204"/>
        <item x="246"/>
        <item x="159"/>
        <item x="200"/>
        <item x="189"/>
        <item x="40"/>
        <item x="135"/>
        <item x="33"/>
        <item x="266"/>
        <item x="166"/>
        <item x="198"/>
        <item x="232"/>
        <item x="260"/>
        <item x="69"/>
        <item x="55"/>
        <item x="100"/>
        <item x="13"/>
        <item x="147"/>
        <item x="207"/>
        <item x="259"/>
        <item x="187"/>
        <item x="254"/>
        <item x="123"/>
        <item x="161"/>
        <item x="97"/>
        <item x="150"/>
        <item x="257"/>
        <item x="255"/>
        <item x="256"/>
        <item x="130"/>
        <item x="242"/>
        <item x="34"/>
        <item x="109"/>
        <item x="113"/>
        <item x="110"/>
        <item x="162"/>
        <item x="118"/>
        <item x="119"/>
        <item x="128"/>
        <item x="192"/>
        <item x="224"/>
        <item x="156"/>
        <item x="140"/>
        <item x="268"/>
        <item x="114"/>
        <item x="122"/>
        <item x="142"/>
        <item x="62"/>
        <item x="228"/>
        <item x="72"/>
        <item x="210"/>
        <item x="183"/>
        <item x="196"/>
        <item x="1"/>
        <item x="5"/>
        <item x="117"/>
        <item x="65"/>
        <item x="213"/>
        <item x="7"/>
        <item x="151"/>
        <item x="244"/>
        <item x="32"/>
        <item x="78"/>
        <item x="146"/>
        <item x="175"/>
        <item x="95"/>
        <item x="223"/>
        <item x="234"/>
        <item x="216"/>
        <item x="111"/>
        <item x="43"/>
        <item x="105"/>
        <item x="115"/>
        <item x="129"/>
        <item x="169"/>
        <item x="181"/>
        <item x="197"/>
        <item x="24"/>
        <item x="44"/>
        <item x="241"/>
        <item x="64"/>
        <item x="82"/>
        <item x="265"/>
        <item x="264"/>
        <item x="219"/>
        <item x="92"/>
        <item x="93"/>
        <item x="90"/>
        <item x="88"/>
        <item x="87"/>
        <item x="86"/>
        <item x="85"/>
        <item x="84"/>
        <item x="83"/>
        <item x="79"/>
        <item x="80"/>
        <item x="77"/>
        <item x="6"/>
        <item x="75"/>
        <item x="74"/>
        <item x="4"/>
        <item x="71"/>
        <item x="70"/>
        <item x="68"/>
        <item x="67"/>
        <item x="66"/>
        <item x="63"/>
        <item x="19"/>
        <item x="61"/>
        <item x="59"/>
        <item x="58"/>
        <item x="57"/>
        <item x="54"/>
        <item x="53"/>
        <item x="10"/>
        <item x="52"/>
        <item x="51"/>
        <item x="37"/>
        <item x="49"/>
        <item x="47"/>
        <item x="45"/>
        <item x="56"/>
        <item x="42"/>
        <item x="39"/>
        <item x="36"/>
        <item x="35"/>
        <item x="31"/>
        <item x="27"/>
        <item x="28"/>
        <item x="20"/>
        <item x="23"/>
        <item x="25"/>
        <item x="17"/>
        <item x="18"/>
        <item x="14"/>
        <item x="15"/>
        <item x="11"/>
        <item x="12"/>
        <item m="1" x="269"/>
        <item x="8"/>
        <item x="9"/>
        <item x="3"/>
        <item x="2"/>
        <item t="default"/>
      </items>
    </pivotField>
    <pivotField axis="axisPage" showAll="0">
      <items count="7">
        <item x="0"/>
        <item x="1"/>
        <item x="3"/>
        <item x="5"/>
        <item x="2"/>
        <item x="4"/>
        <item t="default"/>
      </items>
    </pivotField>
    <pivotField showAll="0"/>
    <pivotField showAll="0" defaultSubtotal="0"/>
    <pivotField showAll="0"/>
    <pivotField axis="axisRow" showAll="0" defaultSubtotal="0">
      <items count="14">
        <item x="0"/>
        <item x="1"/>
        <item x="2"/>
        <item x="3"/>
        <item x="4"/>
        <item x="5"/>
        <item x="6"/>
        <item x="7"/>
        <item x="8"/>
        <item x="9"/>
        <item x="10"/>
        <item x="11"/>
        <item x="12"/>
        <item x="13"/>
      </items>
    </pivotField>
    <pivotField showAll="0" defaultSubtotal="0"/>
    <pivotField showAll="0" defaultSubtotal="0"/>
    <pivotField showAll="0" defaultSubtotal="0"/>
    <pivotField axis="axisRow" showAll="0" defaultSubtotal="0">
      <items count="7">
        <item x="0"/>
        <item sd="0" x="1"/>
        <item sd="0" x="2"/>
        <item sd="0" x="3"/>
        <item sd="0" x="4"/>
        <item x="5"/>
        <item x="6"/>
      </items>
    </pivotField>
  </pivotFields>
  <rowFields count="2">
    <field x="13"/>
    <field x="9"/>
  </rowFields>
  <rowItems count="15">
    <i>
      <x v="1"/>
    </i>
    <i>
      <x v="2"/>
    </i>
    <i>
      <x v="3"/>
    </i>
    <i>
      <x v="4"/>
    </i>
    <i>
      <x v="5"/>
    </i>
    <i r="1">
      <x v="1"/>
    </i>
    <i r="1">
      <x v="2"/>
    </i>
    <i r="1">
      <x v="3"/>
    </i>
    <i r="1">
      <x v="4"/>
    </i>
    <i r="1">
      <x v="5"/>
    </i>
    <i r="1">
      <x v="6"/>
    </i>
    <i r="1">
      <x v="7"/>
    </i>
    <i r="1">
      <x v="8"/>
    </i>
    <i r="1">
      <x v="9"/>
    </i>
    <i t="grand">
      <x/>
    </i>
  </rowItems>
  <colItems count="1">
    <i/>
  </colItems>
  <pageFields count="2">
    <pageField fld="5" hier="-1"/>
    <pageField fld="4" hier="-1"/>
  </pageFields>
  <dataFields count="1">
    <dataField name="Nombre de Nom" fld="4"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6.xml><?xml version="1.0" encoding="utf-8"?>
<pivotTableDefinition xmlns="http://schemas.openxmlformats.org/spreadsheetml/2006/main" name="Tableau croisé dynamique2" cacheId="12" applyNumberFormats="0" applyBorderFormats="0" applyFontFormats="0" applyPatternFormats="0" applyAlignmentFormats="0" applyWidthHeightFormats="1" dataCaption="Valeurs" updatedVersion="6" minRefreshableVersion="3" useAutoFormatting="1" itemPrintTitles="1" createdVersion="4" indent="0" outline="1" outlineData="1" multipleFieldFilters="0">
  <location ref="H6:K42" firstHeaderRow="0" firstDataRow="1" firstDataCol="1" rowPageCount="2" colPageCount="1"/>
  <pivotFields count="24">
    <pivotField numFmtId="1" showAll="0"/>
    <pivotField axis="axisRow" numFmtId="14" showAll="0">
      <items count="15">
        <item x="0"/>
        <item x="1"/>
        <item x="2"/>
        <item x="3"/>
        <item x="4"/>
        <item x="5"/>
        <item x="6"/>
        <item x="7"/>
        <item x="8"/>
        <item x="9"/>
        <item x="10"/>
        <item x="11"/>
        <item x="12"/>
        <item x="13"/>
        <item t="default"/>
      </items>
    </pivotField>
    <pivotField showAll="0"/>
    <pivotField showAll="0"/>
    <pivotField showAll="0"/>
    <pivotField axis="axisPage" multipleItemSelectionAllowed="1" showAll="0">
      <items count="8">
        <item x="2"/>
        <item x="4"/>
        <item x="3"/>
        <item x="1"/>
        <item x="0"/>
        <item m="1" x="6"/>
        <item x="5"/>
        <item t="default"/>
      </items>
    </pivotField>
    <pivotField showAll="0"/>
    <pivotField axis="axisPage" showAll="0">
      <items count="28">
        <item m="1" x="18"/>
        <item x="12"/>
        <item m="1" x="16"/>
        <item x="11"/>
        <item x="3"/>
        <item x="14"/>
        <item x="15"/>
        <item x="7"/>
        <item x="1"/>
        <item m="1" x="22"/>
        <item x="10"/>
        <item m="1" x="17"/>
        <item m="1" x="23"/>
        <item m="1" x="26"/>
        <item m="1" x="25"/>
        <item m="1" x="19"/>
        <item m="1" x="24"/>
        <item x="0"/>
        <item m="1" x="20"/>
        <item m="1" x="21"/>
        <item x="2"/>
        <item x="4"/>
        <item x="5"/>
        <item x="8"/>
        <item x="9"/>
        <item x="13"/>
        <item x="6"/>
        <item t="default"/>
      </items>
    </pivotField>
    <pivotField showAll="0"/>
    <pivotField showAll="0"/>
    <pivotField showAll="0"/>
    <pivotField numFmtId="44" showAll="0" defaultSubtotal="0"/>
    <pivotField numFmtId="44" showAll="0" defaultSubtotal="0"/>
    <pivotField dataField="1" numFmtId="1" showAll="0"/>
    <pivotField dataField="1" showAll="0"/>
    <pivotField showAll="0"/>
    <pivotField dataField="1" numFmtId="44" showAll="0"/>
    <pivotField numFmtId="44" showAll="0"/>
    <pivotField showAll="0" defaultSubtotal="0"/>
    <pivotField showAll="0" defaultSubtotal="0"/>
    <pivotField showAll="0" defaultSubtotal="0"/>
    <pivotField showAll="0" defaultSubtotal="0"/>
    <pivotField showAll="0"/>
    <pivotField axis="axisRow" showAll="0" defaultSubtotal="0">
      <items count="24">
        <item x="0"/>
        <item sd="0" x="1"/>
        <item sd="0" x="2"/>
        <item sd="0" x="3"/>
        <item sd="0" x="4"/>
        <item x="5"/>
        <item sd="0" x="6"/>
        <item x="7"/>
        <item sd="0" x="8"/>
        <item sd="0" x="9"/>
        <item sd="0" x="10"/>
        <item sd="0" x="11"/>
        <item sd="0" x="12"/>
        <item sd="0" x="13"/>
        <item sd="0" x="14"/>
        <item sd="0" x="15"/>
        <item sd="0" x="16"/>
        <item sd="0" x="17"/>
        <item sd="0" x="18"/>
        <item sd="0" x="19"/>
        <item sd="0" x="20"/>
        <item x="21"/>
        <item x="22"/>
        <item x="23"/>
      </items>
    </pivotField>
  </pivotFields>
  <rowFields count="2">
    <field x="23"/>
    <field x="1"/>
  </rowFields>
  <rowItems count="36">
    <i>
      <x v="1"/>
    </i>
    <i>
      <x v="2"/>
    </i>
    <i>
      <x v="3"/>
    </i>
    <i>
      <x v="4"/>
    </i>
    <i>
      <x v="6"/>
    </i>
    <i>
      <x v="8"/>
    </i>
    <i>
      <x v="9"/>
    </i>
    <i>
      <x v="10"/>
    </i>
    <i>
      <x v="11"/>
    </i>
    <i>
      <x v="12"/>
    </i>
    <i>
      <x v="13"/>
    </i>
    <i>
      <x v="14"/>
    </i>
    <i>
      <x v="15"/>
    </i>
    <i>
      <x v="16"/>
    </i>
    <i>
      <x v="17"/>
    </i>
    <i>
      <x v="18"/>
    </i>
    <i>
      <x v="19"/>
    </i>
    <i>
      <x v="20"/>
    </i>
    <i>
      <x v="21"/>
    </i>
    <i r="1">
      <x v="1"/>
    </i>
    <i r="1">
      <x v="3"/>
    </i>
    <i r="1">
      <x v="4"/>
    </i>
    <i r="1">
      <x v="5"/>
    </i>
    <i r="1">
      <x v="7"/>
    </i>
    <i r="1">
      <x v="8"/>
    </i>
    <i r="1">
      <x v="9"/>
    </i>
    <i r="1">
      <x v="10"/>
    </i>
    <i r="1">
      <x v="11"/>
    </i>
    <i r="1">
      <x v="12"/>
    </i>
    <i>
      <x v="22"/>
    </i>
    <i r="1">
      <x v="2"/>
    </i>
    <i r="1">
      <x v="3"/>
    </i>
    <i r="1">
      <x v="6"/>
    </i>
    <i r="1">
      <x v="7"/>
    </i>
    <i r="1">
      <x v="8"/>
    </i>
    <i t="grand">
      <x/>
    </i>
  </rowItems>
  <colFields count="1">
    <field x="-2"/>
  </colFields>
  <colItems count="3">
    <i>
      <x/>
    </i>
    <i i="1">
      <x v="1"/>
    </i>
    <i i="2">
      <x v="2"/>
    </i>
  </colItems>
  <pageFields count="2">
    <pageField fld="5" hier="-1"/>
    <pageField fld="7" hier="-1"/>
  </pageFields>
  <dataFields count="3">
    <dataField name="Somme de Total_x000a_Achat" fld="16" baseField="0" baseItem="0" numFmtId="164"/>
    <dataField name="Somme de Quantité_x000a_Achat" fld="13" baseField="0" baseItem="0" numFmtId="1"/>
    <dataField name="Somme de Reste" fld="14" baseField="0" baseItem="0" numFmtId="1"/>
  </dataFields>
  <formats count="8">
    <format dxfId="98">
      <pivotArea outline="0" collapsedLevelsAreSubtotals="1" fieldPosition="0"/>
    </format>
    <format dxfId="97">
      <pivotArea dataOnly="0" labelOnly="1" outline="0" fieldPosition="0">
        <references count="1">
          <reference field="5" count="0"/>
        </references>
      </pivotArea>
    </format>
    <format dxfId="96">
      <pivotArea dataOnly="0" labelOnly="1" outline="0" axis="axisValues" fieldPosition="0"/>
    </format>
    <format dxfId="95">
      <pivotArea outline="0" collapsedLevelsAreSubtotals="1" fieldPosition="0">
        <references count="1">
          <reference field="4294967294" count="1" selected="0">
            <x v="1"/>
          </reference>
        </references>
      </pivotArea>
    </format>
    <format dxfId="94">
      <pivotArea dataOnly="0" labelOnly="1" outline="0" fieldPosition="0">
        <references count="1">
          <reference field="4294967294" count="1">
            <x v="1"/>
          </reference>
        </references>
      </pivotArea>
    </format>
    <format dxfId="93">
      <pivotArea outline="0" collapsedLevelsAreSubtotals="1" fieldPosition="0">
        <references count="1">
          <reference field="4294967294" count="1" selected="0">
            <x v="2"/>
          </reference>
        </references>
      </pivotArea>
    </format>
    <format dxfId="92">
      <pivotArea outline="0" collapsedLevelsAreSubtotals="1" fieldPosition="0">
        <references count="1">
          <reference field="4294967294" count="1" selected="0">
            <x v="2"/>
          </reference>
        </references>
      </pivotArea>
    </format>
    <format dxfId="91">
      <pivotArea outline="0" collapsedLevelsAreSubtotals="1" fieldPosition="0">
        <references count="1">
          <reference field="4294967294" count="1" selected="0">
            <x v="2"/>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Ma_Cave" displayName="Ma_Cave" ref="A1:W511" totalsRowCount="1" headerRowDxfId="1478">
  <autoFilter ref="A1:W510">
    <filterColumn colId="14">
      <customFilters>
        <customFilter operator="notEqual" val="0"/>
      </customFilters>
    </filterColumn>
  </autoFilter>
  <sortState ref="A112:W510">
    <sortCondition ref="A1:A510"/>
  </sortState>
  <tableColumns count="23">
    <tableColumn id="19" name="Réf" dataDxfId="1477" totalsRowDxfId="1476"/>
    <tableColumn id="1" name="Date_x000a_d'achat" dataDxfId="1475" totalsRowDxfId="1474"/>
    <tableColumn id="2" name="Lieu d'achat"/>
    <tableColumn id="3" name="Producteur" totalsRowFunction="count"/>
    <tableColumn id="4" name="Nom"/>
    <tableColumn id="6" name="Couleur"/>
    <tableColumn id="10" name="Année"/>
    <tableColumn id="7" name="Région"/>
    <tableColumn id="5" name="Appellation"/>
    <tableColumn id="8" name="Sous région"/>
    <tableColumn id="9" name="Cépage" totalsRowLabel="Prix moyen"/>
    <tableColumn id="11" name="Prix Achat" totalsRowDxfId="1473" dataCellStyle="Monétaire"/>
    <tableColumn id="23" name="valeur" totalsRowFunction="custom" dataDxfId="1472" totalsRowDxfId="1471" dataCellStyle="Monétaire">
      <calculatedColumnFormula>Ma_Cave[[#This Row],[Prix Achat]]</calculatedColumnFormula>
      <totalsRowFormula>SUBTOTAL(109,Ma_Cave[Total
Cave]) / SUBTOTAL(109,Ma_Cave[Reste])</totalsRowFormula>
    </tableColumn>
    <tableColumn id="12" name="Quantité_x000a_Achat" totalsRowFunction="sum" dataDxfId="1470" totalsRowDxfId="1469" dataCellStyle="Monétaire"/>
    <tableColumn id="13" name="Reste" totalsRowFunction="sum" dataDxfId="1468" totalsRowDxfId="1467"/>
    <tableColumn id="20" name="Empla_x000a_cement" dataDxfId="1466" totalsRowDxfId="1465"/>
    <tableColumn id="17" name="Total_x000a_Achat" totalsRowFunction="sum" totalsRowDxfId="1464" dataCellStyle="Monétaire">
      <calculatedColumnFormula>Ma_Cave[[#This Row],[Prix Achat]]*Ma_Cave[[#This Row],[Quantité
Achat]]</calculatedColumnFormula>
    </tableColumn>
    <tableColumn id="18" name="Total_x000a_Cave" totalsRowFunction="sum" dataDxfId="1463" totalsRowDxfId="1462" dataCellStyle="Monétaire">
      <calculatedColumnFormula>Ma_Cave[[#This Row],[Reste]]*Ma_Cave[[#This Row],[valeur]]</calculatedColumnFormula>
    </tableColumn>
    <tableColumn id="14" name="Boire_x000a_dès" dataDxfId="1461" totalsRowDxfId="1460"/>
    <tableColumn id="15" name="Boire_x000a_jusque" dataDxfId="1459" totalsRowDxfId="1458"/>
    <tableColumn id="21" name="Apogée" dataDxfId="1457" totalsRowDxfId="1456">
      <calculatedColumnFormula>IF(Ma_Cave[[#This Row],[Boire
dès]]+Ma_Cave[[#This Row],[Boire
jusque]]=0," ",IF(Ma_Cave[[#This Row],[Boire
jusque]]=0,Ma_Cave[[#This Row],[Boire
dès]],ROUNDUP(AVERAGE(Ma_Cave[[#This Row],[Boire
dès]:[Boire
jusque]]),0)))</calculatedColumnFormula>
    </tableColumn>
    <tableColumn id="22" name="Mets" dataDxfId="1455"/>
    <tableColumn id="16" name="Commentaire" totalsRowFunction="count"/>
  </tableColumns>
  <tableStyleInfo name="TableStyleMedium9" showFirstColumn="0" showLastColumn="0" showRowStripes="1" showColumnStripes="0"/>
</table>
</file>

<file path=xl/tables/table2.xml><?xml version="1.0" encoding="utf-8"?>
<table xmlns="http://schemas.openxmlformats.org/spreadsheetml/2006/main" id="2" name="Degustations" displayName="Degustations" ref="A1:M710" totalsRowCount="1" headerRowDxfId="137">
  <autoFilter ref="A1:M709"/>
  <tableColumns count="13">
    <tableColumn id="22" name="Ref" dataDxfId="136" totalsRowDxfId="1"/>
    <tableColumn id="1" name="Date d'achat" dataDxfId="135"/>
    <tableColumn id="2" name="Lieu d'achat" dataDxfId="134"/>
    <tableColumn id="3" name="Producteur" totalsRowFunction="count" dataDxfId="133"/>
    <tableColumn id="4" name="Nom" dataDxfId="132"/>
    <tableColumn id="6" name="Couleur" dataDxfId="131"/>
    <tableColumn id="10" name="Année" totalsRowFunction="count" dataDxfId="130"/>
    <tableColumn id="7" name="Région"/>
    <tableColumn id="5" name="Appellation" dataDxfId="129">
      <calculatedColumnFormula>VLOOKUP(Degustations[[#This Row],[Ref]],Ma_Cave[[Réf]:[Appellation]],8,FALSE)</calculatedColumnFormula>
    </tableColumn>
    <tableColumn id="19" name="Date_x000a_Conso" dataDxfId="128" totalsRowDxfId="0"/>
    <tableColumn id="23" name="Colonne1" dataDxfId="127"/>
    <tableColumn id="21" name="Colonne2" dataDxfId="126"/>
    <tableColumn id="20" name="Colonne3" dataDxfId="125"/>
  </tableColumns>
  <tableStyleInfo name="TableStyleMedium9" showFirstColumn="0" showLastColumn="0" showRowStripes="1" showColumnStripes="0"/>
</table>
</file>

<file path=xl/tables/table3.xml><?xml version="1.0" encoding="utf-8"?>
<table xmlns="http://schemas.openxmlformats.org/spreadsheetml/2006/main" id="4" name="TypedeVin" displayName="TypedeVin" ref="C3:C9" totalsRowShown="0">
  <autoFilter ref="C3:C9"/>
  <tableColumns count="1">
    <tableColumn id="1" name="Type de vin"/>
  </tableColumns>
  <tableStyleInfo name="TableStyleMedium9" showFirstColumn="0" showLastColumn="0" showRowStripes="1" showColumnStripes="0"/>
</table>
</file>

<file path=xl/tables/table4.xml><?xml version="1.0" encoding="utf-8"?>
<table xmlns="http://schemas.openxmlformats.org/spreadsheetml/2006/main" id="5" name="ListeDesVignobles" displayName="ListeDesVignobles" ref="E3:E19" totalsRowShown="0" headerRowDxfId="72" dataDxfId="71">
  <autoFilter ref="E3:E19"/>
  <sortState ref="E4:E19">
    <sortCondition ref="E3:E19"/>
  </sortState>
  <tableColumns count="1">
    <tableColumn id="2" name="Vignobles" dataDxfId="70"/>
  </tableColumns>
  <tableStyleInfo name="TableStyleMedium2" showFirstColumn="0" showLastColumn="0" showRowStripes="1" showColumnStripes="0"/>
</table>
</file>

<file path=xl/tables/table5.xml><?xml version="1.0" encoding="utf-8"?>
<table xmlns="http://schemas.openxmlformats.org/spreadsheetml/2006/main" id="6" name="Tableau6" displayName="Tableau6" ref="A2:A10" totalsRowShown="0" headerRowDxfId="69" dataDxfId="68">
  <autoFilter ref="A2:A10"/>
  <tableColumns count="1">
    <tableColumn id="1" name="Alsace" dataDxfId="67"/>
  </tableColumns>
  <tableStyleInfo name="TableStyleMedium2" showFirstColumn="0" showLastColumn="0" showRowStripes="1" showColumnStripes="0"/>
</table>
</file>

<file path=xl/tables/table6.xml><?xml version="1.0" encoding="utf-8"?>
<table xmlns="http://schemas.openxmlformats.org/spreadsheetml/2006/main" id="7" name="Tableau8" displayName="Tableau8" ref="B2:B42" totalsRowShown="0" headerRowDxfId="66" dataDxfId="65">
  <autoFilter ref="B2:B42"/>
  <tableColumns count="1">
    <tableColumn id="1" name="Bordeaux" dataDxfId="64"/>
  </tableColumns>
  <tableStyleInfo name="TableStyleMedium2" showFirstColumn="0" showLastColumn="0" showRowStripes="1" showColumnStripes="0"/>
</table>
</file>

<file path=xl/tables/table7.xml><?xml version="1.0" encoding="utf-8"?>
<table xmlns="http://schemas.openxmlformats.org/spreadsheetml/2006/main" id="8" name="Tableau9" displayName="Tableau9" ref="C2:C14" totalsRowShown="0" headerRowDxfId="63" dataDxfId="62">
  <autoFilter ref="C2:C14"/>
  <tableColumns count="1">
    <tableColumn id="1" name="Beaujolais" dataDxfId="61"/>
  </tableColumns>
  <tableStyleInfo name="TableStyleMedium2" showFirstColumn="0" showLastColumn="0" showRowStripes="1" showColumnStripes="0"/>
</table>
</file>

<file path=xl/tables/table8.xml><?xml version="1.0" encoding="utf-8"?>
<table xmlns="http://schemas.openxmlformats.org/spreadsheetml/2006/main" id="9" name="Tableau1010" displayName="Tableau1010" ref="D2:D85" totalsRowShown="0" headerRowDxfId="60" dataDxfId="59">
  <autoFilter ref="D2:D85"/>
  <tableColumns count="1">
    <tableColumn id="1" name="Bourgogne" dataDxfId="58"/>
  </tableColumns>
  <tableStyleInfo name="TableStyleMedium2" showFirstColumn="0" showLastColumn="0" showRowStripes="1" showColumnStripes="0"/>
</table>
</file>

<file path=xl/tables/table9.xml><?xml version="1.0" encoding="utf-8"?>
<table xmlns="http://schemas.openxmlformats.org/spreadsheetml/2006/main" id="10" name="Tableau11" displayName="Tableau11" ref="E2:E5" totalsRowShown="0" headerRowDxfId="57" dataDxfId="56">
  <autoFilter ref="E2:E5"/>
  <tableColumns count="1">
    <tableColumn id="1" name="Champagne" dataDxfId="55"/>
  </tableColumns>
  <tableStyleInfo name="TableStyleMedium2" showFirstColumn="0" showLastColumn="0" showRowStripes="1" showColumnStripes="0"/>
</table>
</file>

<file path=xl/tables/table10.xml><?xml version="1.0" encoding="utf-8"?>
<table xmlns="http://schemas.openxmlformats.org/spreadsheetml/2006/main" id="11" name="Tableau12" displayName="Tableau12" ref="F2:F8" totalsRowShown="0" headerRowDxfId="54" dataDxfId="53">
  <autoFilter ref="F2:F8"/>
  <tableColumns count="1">
    <tableColumn id="1" name="Jura" dataDxfId="52"/>
  </tableColumns>
  <tableStyleInfo name="TableStyleMedium2" showFirstColumn="0" showLastColumn="0" showRowStripes="1" showColumnStripes="0"/>
</table>
</file>

<file path=xl/tables/table11.xml><?xml version="1.0" encoding="utf-8"?>
<table xmlns="http://schemas.openxmlformats.org/spreadsheetml/2006/main" id="12" name="Tableau13" displayName="Tableau13" ref="G2:G30" totalsRowShown="0" headerRowDxfId="51" dataDxfId="50">
  <autoFilter ref="G2:G30"/>
  <tableColumns count="1">
    <tableColumn id="1" name="Languedoc_Roussillon" dataDxfId="49"/>
  </tableColumns>
  <tableStyleInfo name="TableStyleMedium2" showFirstColumn="0" showLastColumn="0" showRowStripes="1" showColumnStripes="0"/>
</table>
</file>

<file path=xl/tables/table12.xml><?xml version="1.0" encoding="utf-8"?>
<table xmlns="http://schemas.openxmlformats.org/spreadsheetml/2006/main" id="13" name="Tableau14" displayName="Tableau14" ref="H2:H4" totalsRowShown="0" headerRowDxfId="48" dataDxfId="47">
  <autoFilter ref="H2:H4"/>
  <tableColumns count="1">
    <tableColumn id="1" name="Lorraine" dataDxfId="46"/>
  </tableColumns>
  <tableStyleInfo name="TableStyleMedium2" showFirstColumn="0" showLastColumn="0" showRowStripes="1" showColumnStripes="0"/>
</table>
</file>

<file path=xl/tables/table13.xml><?xml version="1.0" encoding="utf-8"?>
<table xmlns="http://schemas.openxmlformats.org/spreadsheetml/2006/main" id="14" name="Tableau15" displayName="Tableau15" ref="I2:I55" totalsRowShown="0" headerRowDxfId="45" dataDxfId="44">
  <autoFilter ref="I2:I55"/>
  <tableColumns count="1">
    <tableColumn id="1" name="Loire" dataDxfId="43"/>
  </tableColumns>
  <tableStyleInfo name="TableStyleMedium2" showFirstColumn="0" showLastColumn="0" showRowStripes="1" showColumnStripes="0"/>
</table>
</file>

<file path=xl/tables/table14.xml><?xml version="1.0" encoding="utf-8"?>
<table xmlns="http://schemas.openxmlformats.org/spreadsheetml/2006/main" id="15" name="Tableau16" displayName="Tableau16" ref="J2:J15" totalsRowShown="0" headerRowDxfId="42" dataDxfId="41">
  <autoFilter ref="J2:J15"/>
  <tableColumns count="1">
    <tableColumn id="1" name="Provence_Corse" dataDxfId="40"/>
  </tableColumns>
  <tableStyleInfo name="TableStyleMedium2" showFirstColumn="0" showLastColumn="0" showRowStripes="1" showColumnStripes="0"/>
</table>
</file>

<file path=xl/tables/table15.xml><?xml version="1.0" encoding="utf-8"?>
<table xmlns="http://schemas.openxmlformats.org/spreadsheetml/2006/main" id="16" name="Tableau17" displayName="Tableau17" ref="K2:K30" totalsRowShown="0" headerRowDxfId="39" dataDxfId="38">
  <autoFilter ref="K2:K30"/>
  <tableColumns count="1">
    <tableColumn id="1" name="Rhône" dataDxfId="37"/>
  </tableColumns>
  <tableStyleInfo name="TableStyleMedium2" showFirstColumn="0" showLastColumn="0" showRowStripes="1" showColumnStripes="0"/>
</table>
</file>

<file path=xl/tables/table16.xml><?xml version="1.0" encoding="utf-8"?>
<table xmlns="http://schemas.openxmlformats.org/spreadsheetml/2006/main" id="17" name="Tableau18" displayName="Tableau18" ref="L2:L7" totalsRowShown="0" headerRowDxfId="36" dataDxfId="35">
  <autoFilter ref="L2:L7"/>
  <tableColumns count="1">
    <tableColumn id="1" name="Savoie_Bugey" dataDxfId="34"/>
  </tableColumns>
  <tableStyleInfo name="TableStyleMedium2" showFirstColumn="0" showLastColumn="0" showRowStripes="1" showColumnStripes="0"/>
</table>
</file>

<file path=xl/tables/table17.xml><?xml version="1.0" encoding="utf-8"?>
<table xmlns="http://schemas.openxmlformats.org/spreadsheetml/2006/main" id="18" name="Tableau19" displayName="Tableau19" ref="M2:M32" totalsRowShown="0" headerRowDxfId="33" dataDxfId="32">
  <autoFilter ref="M2:M32"/>
  <tableColumns count="1">
    <tableColumn id="1" name="Sud_Ouest" dataDxfId="31"/>
  </tableColumns>
  <tableStyleInfo name="TableStyleMedium2" showFirstColumn="0" showLastColumn="0" showRowStripes="1" showColumnStripes="0"/>
</table>
</file>

<file path=xl/tables/table18.xml><?xml version="1.0" encoding="utf-8"?>
<table xmlns="http://schemas.openxmlformats.org/spreadsheetml/2006/main" id="19" name="Tableau20" displayName="Tableau20" ref="N2:N4" totalsRowShown="0" headerRowDxfId="30" dataDxfId="29">
  <autoFilter ref="N2:N4"/>
  <tableColumns count="1">
    <tableColumn id="1" name="Cognac" dataDxfId="28"/>
  </tableColumns>
  <tableStyleInfo name="TableStyleMedium2" showFirstColumn="0" showLastColumn="0" showRowStripes="1" showColumnStripes="0"/>
</table>
</file>

<file path=xl/tables/table19.xml><?xml version="1.0" encoding="utf-8"?>
<table xmlns="http://schemas.openxmlformats.org/spreadsheetml/2006/main" id="20" name="Tableau21" displayName="Tableau21" ref="P2:P7" totalsRowShown="0" headerRowDxfId="27" dataDxfId="26">
  <autoFilter ref="P2:P7"/>
  <tableColumns count="1">
    <tableColumn id="1" name="Etranger" dataDxfId="25"/>
  </tableColumns>
  <tableStyleInfo name="TableStyleMedium2" showFirstColumn="0" showLastColumn="0" showRowStripes="1" showColumnStripes="0"/>
</table>
</file>

<file path=xl/tables/table20.xml><?xml version="1.0" encoding="utf-8"?>
<table xmlns="http://schemas.openxmlformats.org/spreadsheetml/2006/main" id="21" name="Tableau22" displayName="Tableau22" ref="O2:O3" totalsRowShown="0" headerRowDxfId="24" dataDxfId="23">
  <autoFilter ref="O2:O3"/>
  <tableColumns count="1">
    <tableColumn id="1" name="Porto" dataDxfId="22"/>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omments" Target="../comments1.xml"/><Relationship Id="rId5" Type="http://schemas.openxmlformats.org/officeDocument/2006/relationships/ctrlProp" Target="../ctrlProps/ctrlProp2.xml"/><Relationship Id="rId10" Type="http://schemas.openxmlformats.org/officeDocument/2006/relationships/table" Target="../tables/table1.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omments" Target="../comments3.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7.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pivotTable" Target="../pivotTables/pivotTable3.xml"/><Relationship Id="rId7" Type="http://schemas.openxmlformats.org/officeDocument/2006/relationships/printerSettings" Target="../printerSettings/printerSettings4.bin"/><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8" Type="http://schemas.openxmlformats.org/officeDocument/2006/relationships/table" Target="../tables/table11.xml"/><Relationship Id="rId13" Type="http://schemas.openxmlformats.org/officeDocument/2006/relationships/table" Target="../tables/table16.xml"/><Relationship Id="rId3" Type="http://schemas.openxmlformats.org/officeDocument/2006/relationships/table" Target="../tables/table6.xml"/><Relationship Id="rId7" Type="http://schemas.openxmlformats.org/officeDocument/2006/relationships/table" Target="../tables/table10.xml"/><Relationship Id="rId12" Type="http://schemas.openxmlformats.org/officeDocument/2006/relationships/table" Target="../tables/table15.xml"/><Relationship Id="rId17" Type="http://schemas.openxmlformats.org/officeDocument/2006/relationships/table" Target="../tables/table20.xml"/><Relationship Id="rId2" Type="http://schemas.openxmlformats.org/officeDocument/2006/relationships/table" Target="../tables/table5.xml"/><Relationship Id="rId16" Type="http://schemas.openxmlformats.org/officeDocument/2006/relationships/table" Target="../tables/table19.xml"/><Relationship Id="rId1" Type="http://schemas.openxmlformats.org/officeDocument/2006/relationships/drawing" Target="../drawings/drawing4.xml"/><Relationship Id="rId6" Type="http://schemas.openxmlformats.org/officeDocument/2006/relationships/table" Target="../tables/table9.xml"/><Relationship Id="rId11" Type="http://schemas.openxmlformats.org/officeDocument/2006/relationships/table" Target="../tables/table14.xml"/><Relationship Id="rId5" Type="http://schemas.openxmlformats.org/officeDocument/2006/relationships/table" Target="../tables/table8.xml"/><Relationship Id="rId15" Type="http://schemas.openxmlformats.org/officeDocument/2006/relationships/table" Target="../tables/table18.xml"/><Relationship Id="rId10" Type="http://schemas.openxmlformats.org/officeDocument/2006/relationships/table" Target="../tables/table13.xml"/><Relationship Id="rId4" Type="http://schemas.openxmlformats.org/officeDocument/2006/relationships/table" Target="../tables/table7.xml"/><Relationship Id="rId9" Type="http://schemas.openxmlformats.org/officeDocument/2006/relationships/table" Target="../tables/table12.xml"/><Relationship Id="rId14" Type="http://schemas.openxmlformats.org/officeDocument/2006/relationships/table" Target="../tables/table17.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W522"/>
  <sheetViews>
    <sheetView tabSelected="1" zoomScale="80" zoomScaleNormal="80" workbookViewId="0">
      <pane xSplit="1" ySplit="1" topLeftCell="B384" activePane="bottomRight" state="frozen"/>
      <selection pane="topRight" activeCell="B1" sqref="B1"/>
      <selection pane="bottomLeft" activeCell="A2" sqref="A2"/>
      <selection pane="bottomRight" activeCell="D391" sqref="D391"/>
    </sheetView>
  </sheetViews>
  <sheetFormatPr baseColWidth="10" defaultColWidth="10.7109375" defaultRowHeight="15" x14ac:dyDescent="0.25"/>
  <cols>
    <col min="1" max="1" width="4.140625" style="11" customWidth="1"/>
    <col min="2" max="2" width="12" style="15" customWidth="1"/>
    <col min="3" max="3" width="20.85546875" customWidth="1"/>
    <col min="4" max="4" width="30.140625" customWidth="1"/>
    <col min="5" max="5" width="40.85546875" customWidth="1"/>
    <col min="6" max="6" width="11.7109375" customWidth="1"/>
    <col min="7" max="7" width="7" customWidth="1"/>
    <col min="8" max="8" width="23.7109375" bestFit="1" customWidth="1"/>
    <col min="9" max="9" width="30.140625" customWidth="1"/>
    <col min="10" max="10" width="10.7109375" hidden="1" customWidth="1"/>
    <col min="11" max="11" width="18.42578125" customWidth="1"/>
    <col min="12" max="12" width="11.42578125" customWidth="1"/>
    <col min="13" max="13" width="10.28515625" bestFit="1" customWidth="1"/>
    <col min="14" max="14" width="10.28515625" customWidth="1"/>
    <col min="15" max="15" width="8.7109375" style="37" customWidth="1"/>
    <col min="16" max="16" width="9.42578125" style="36" customWidth="1"/>
    <col min="17" max="17" width="10" style="36" customWidth="1"/>
    <col min="18" max="18" width="9.85546875" style="6" customWidth="1"/>
    <col min="19" max="19" width="10.28515625" bestFit="1" customWidth="1"/>
    <col min="20" max="20" width="7.5703125" style="37" customWidth="1"/>
    <col min="21" max="21" width="8.42578125" style="37" customWidth="1"/>
    <col min="22" max="22" width="98.42578125" style="38" customWidth="1"/>
    <col min="23" max="23" width="255.7109375" bestFit="1" customWidth="1"/>
    <col min="24" max="24" width="100.85546875" customWidth="1"/>
    <col min="25" max="26" width="181.7109375" bestFit="1" customWidth="1"/>
  </cols>
  <sheetData>
    <row r="1" spans="1:23" s="2" customFormat="1" ht="49.5" customHeight="1" x14ac:dyDescent="0.25">
      <c r="A1" s="13" t="s">
        <v>727</v>
      </c>
      <c r="B1" s="14" t="s">
        <v>730</v>
      </c>
      <c r="C1" s="2" t="s">
        <v>719</v>
      </c>
      <c r="D1" s="2" t="s">
        <v>0</v>
      </c>
      <c r="E1" s="2" t="s">
        <v>1</v>
      </c>
      <c r="F1" s="2" t="s">
        <v>3</v>
      </c>
      <c r="G1" s="2" t="s">
        <v>6</v>
      </c>
      <c r="H1" s="2" t="s">
        <v>4</v>
      </c>
      <c r="I1" s="2" t="s">
        <v>2</v>
      </c>
      <c r="J1" s="2" t="s">
        <v>720</v>
      </c>
      <c r="K1" s="2" t="s">
        <v>5</v>
      </c>
      <c r="L1" s="4" t="s">
        <v>889</v>
      </c>
      <c r="M1" s="4" t="s">
        <v>890</v>
      </c>
      <c r="N1" s="7" t="s">
        <v>722</v>
      </c>
      <c r="O1" s="13" t="s">
        <v>721</v>
      </c>
      <c r="P1" s="29" t="s">
        <v>747</v>
      </c>
      <c r="Q1" s="5" t="s">
        <v>723</v>
      </c>
      <c r="R1" s="5" t="s">
        <v>724</v>
      </c>
      <c r="S1" s="5" t="s">
        <v>760</v>
      </c>
      <c r="T1" s="5" t="s">
        <v>761</v>
      </c>
      <c r="U1" s="29" t="s">
        <v>758</v>
      </c>
      <c r="V1" s="5" t="s">
        <v>759</v>
      </c>
      <c r="W1" s="26" t="s">
        <v>7</v>
      </c>
    </row>
    <row r="2" spans="1:23" ht="16.5" hidden="1" customHeight="1" x14ac:dyDescent="0.25">
      <c r="A2" s="11">
        <v>21</v>
      </c>
      <c r="B2" s="15">
        <v>39326</v>
      </c>
      <c r="C2" t="s">
        <v>8</v>
      </c>
      <c r="D2" t="s">
        <v>9</v>
      </c>
      <c r="E2" t="s">
        <v>10</v>
      </c>
      <c r="F2" t="s">
        <v>12</v>
      </c>
      <c r="G2">
        <v>2005</v>
      </c>
      <c r="I2" t="s">
        <v>11</v>
      </c>
      <c r="J2" t="s">
        <v>11</v>
      </c>
      <c r="K2" t="s">
        <v>11</v>
      </c>
      <c r="L2" s="3">
        <v>5</v>
      </c>
      <c r="M2" s="3">
        <f>Ma_Cave[[#This Row],[Prix Achat]]</f>
        <v>5</v>
      </c>
      <c r="N2" s="36">
        <v>6</v>
      </c>
      <c r="O2" s="37">
        <v>0</v>
      </c>
      <c r="P2" s="37"/>
      <c r="Q2" s="3">
        <f>Ma_Cave[[#This Row],[Prix Achat]]*Ma_Cave[[#This Row],[Quantité
Achat]]</f>
        <v>30</v>
      </c>
      <c r="R2" s="3">
        <f>Ma_Cave[[#This Row],[Reste]]*Ma_Cave[[#This Row],[valeur]]</f>
        <v>0</v>
      </c>
      <c r="S2" s="37">
        <v>0</v>
      </c>
      <c r="T2" s="37">
        <v>0</v>
      </c>
      <c r="U2" s="38" t="str">
        <f>IF(Ma_Cave[[#This Row],[Boire
dès]]+Ma_Cave[[#This Row],[Boire
jusque]]=0," ",IF(Ma_Cave[[#This Row],[Boire
jusque]]=0,Ma_Cave[[#This Row],[Boire
dès]],ROUNDUP(AVERAGE(Ma_Cave[[#This Row],[Boire
dès]:[Boire
jusque]]),0)))</f>
        <v xml:space="preserve"> </v>
      </c>
      <c r="V2"/>
    </row>
    <row r="3" spans="1:23" hidden="1" x14ac:dyDescent="0.25">
      <c r="A3" s="11">
        <v>22</v>
      </c>
      <c r="B3" s="15">
        <v>39600</v>
      </c>
      <c r="C3" t="s">
        <v>19</v>
      </c>
      <c r="D3" t="s">
        <v>662</v>
      </c>
      <c r="E3" t="s">
        <v>663</v>
      </c>
      <c r="F3" t="s">
        <v>46</v>
      </c>
      <c r="G3">
        <v>2008</v>
      </c>
      <c r="I3" t="s">
        <v>11</v>
      </c>
      <c r="J3" t="s">
        <v>11</v>
      </c>
      <c r="K3" t="s">
        <v>11</v>
      </c>
      <c r="L3" s="3">
        <v>5</v>
      </c>
      <c r="M3" s="3">
        <f>Ma_Cave[[#This Row],[Prix Achat]]</f>
        <v>5</v>
      </c>
      <c r="N3" s="36">
        <v>1</v>
      </c>
      <c r="O3" s="37">
        <v>0</v>
      </c>
      <c r="P3" s="37"/>
      <c r="Q3" s="3">
        <f>Ma_Cave[[#This Row],[Prix Achat]]*Ma_Cave[[#This Row],[Quantité
Achat]]</f>
        <v>5</v>
      </c>
      <c r="R3" s="3">
        <f>Ma_Cave[[#This Row],[Reste]]*Ma_Cave[[#This Row],[valeur]]</f>
        <v>0</v>
      </c>
      <c r="S3" s="37">
        <v>0</v>
      </c>
      <c r="T3" s="37">
        <v>0</v>
      </c>
      <c r="U3" s="38" t="str">
        <f>IF(Ma_Cave[[#This Row],[Boire
dès]]+Ma_Cave[[#This Row],[Boire
jusque]]=0," ",IF(Ma_Cave[[#This Row],[Boire
jusque]]=0,Ma_Cave[[#This Row],[Boire
dès]],ROUNDUP(AVERAGE(Ma_Cave[[#This Row],[Boire
dès]:[Boire
jusque]]),0)))</f>
        <v xml:space="preserve"> </v>
      </c>
      <c r="V3"/>
    </row>
    <row r="4" spans="1:23" hidden="1" x14ac:dyDescent="0.25">
      <c r="A4" s="11">
        <v>23</v>
      </c>
      <c r="B4" s="15">
        <v>39600</v>
      </c>
      <c r="C4" t="s">
        <v>19</v>
      </c>
      <c r="D4" t="s">
        <v>701</v>
      </c>
      <c r="E4" t="s">
        <v>702</v>
      </c>
      <c r="F4" t="s">
        <v>22</v>
      </c>
      <c r="G4">
        <v>2007</v>
      </c>
      <c r="I4" t="s">
        <v>11</v>
      </c>
      <c r="J4" t="s">
        <v>11</v>
      </c>
      <c r="K4" t="s">
        <v>11</v>
      </c>
      <c r="L4" s="3">
        <v>7</v>
      </c>
      <c r="M4" s="3">
        <f>Ma_Cave[[#This Row],[Prix Achat]]</f>
        <v>7</v>
      </c>
      <c r="N4" s="36">
        <v>6</v>
      </c>
      <c r="O4" s="37">
        <v>0</v>
      </c>
      <c r="P4" s="37"/>
      <c r="Q4" s="3">
        <f>Ma_Cave[[#This Row],[Prix Achat]]*Ma_Cave[[#This Row],[Quantité
Achat]]</f>
        <v>42</v>
      </c>
      <c r="R4" s="3">
        <f>Ma_Cave[[#This Row],[Reste]]*Ma_Cave[[#This Row],[valeur]]</f>
        <v>0</v>
      </c>
      <c r="S4" s="37">
        <v>0</v>
      </c>
      <c r="T4" s="37">
        <v>0</v>
      </c>
      <c r="U4" s="38" t="str">
        <f>IF(Ma_Cave[[#This Row],[Boire
dès]]+Ma_Cave[[#This Row],[Boire
jusque]]=0," ",IF(Ma_Cave[[#This Row],[Boire
jusque]]=0,Ma_Cave[[#This Row],[Boire
dès]],ROUNDUP(AVERAGE(Ma_Cave[[#This Row],[Boire
dès]:[Boire
jusque]]),0)))</f>
        <v xml:space="preserve"> </v>
      </c>
      <c r="V4"/>
    </row>
    <row r="5" spans="1:23" hidden="1" x14ac:dyDescent="0.25">
      <c r="A5" s="11">
        <v>30</v>
      </c>
      <c r="B5" s="15">
        <v>39872</v>
      </c>
      <c r="C5" t="s">
        <v>67</v>
      </c>
      <c r="D5" t="s">
        <v>68</v>
      </c>
      <c r="E5" t="s">
        <v>69</v>
      </c>
      <c r="F5" t="s">
        <v>12</v>
      </c>
      <c r="G5">
        <v>2007</v>
      </c>
      <c r="I5" t="s">
        <v>11</v>
      </c>
      <c r="J5" t="s">
        <v>11</v>
      </c>
      <c r="K5" t="s">
        <v>11</v>
      </c>
      <c r="L5" s="3">
        <v>5.15</v>
      </c>
      <c r="M5" s="3">
        <f>Ma_Cave[[#This Row],[Prix Achat]]</f>
        <v>5.15</v>
      </c>
      <c r="N5" s="36">
        <v>6</v>
      </c>
      <c r="O5" s="37">
        <v>0</v>
      </c>
      <c r="P5" s="37"/>
      <c r="Q5" s="3">
        <f>Ma_Cave[[#This Row],[Prix Achat]]*Ma_Cave[[#This Row],[Quantité
Achat]]</f>
        <v>30.900000000000002</v>
      </c>
      <c r="R5" s="3">
        <f>Ma_Cave[[#This Row],[Reste]]*Ma_Cave[[#This Row],[valeur]]</f>
        <v>0</v>
      </c>
      <c r="S5" s="37">
        <v>0</v>
      </c>
      <c r="T5" s="37">
        <v>0</v>
      </c>
      <c r="U5" s="38" t="str">
        <f>IF(Ma_Cave[[#This Row],[Boire
dès]]+Ma_Cave[[#This Row],[Boire
jusque]]=0," ",IF(Ma_Cave[[#This Row],[Boire
jusque]]=0,Ma_Cave[[#This Row],[Boire
dès]],ROUNDUP(AVERAGE(Ma_Cave[[#This Row],[Boire
dès]:[Boire
jusque]]),0)))</f>
        <v xml:space="preserve"> </v>
      </c>
      <c r="V5"/>
      <c r="W5" t="s">
        <v>70</v>
      </c>
    </row>
    <row r="6" spans="1:23" hidden="1" x14ac:dyDescent="0.25">
      <c r="A6" s="11">
        <v>31</v>
      </c>
      <c r="B6" s="15">
        <v>39872</v>
      </c>
      <c r="C6" t="s">
        <v>67</v>
      </c>
      <c r="D6" t="s">
        <v>68</v>
      </c>
      <c r="E6" t="s">
        <v>74</v>
      </c>
      <c r="F6" t="s">
        <v>46</v>
      </c>
      <c r="G6">
        <v>2007</v>
      </c>
      <c r="I6" t="s">
        <v>11</v>
      </c>
      <c r="J6" t="s">
        <v>11</v>
      </c>
      <c r="K6" t="s">
        <v>11</v>
      </c>
      <c r="L6" s="3">
        <v>0</v>
      </c>
      <c r="M6" s="3">
        <f>Ma_Cave[[#This Row],[Prix Achat]]</f>
        <v>0</v>
      </c>
      <c r="N6" s="36">
        <v>1</v>
      </c>
      <c r="O6" s="37">
        <v>0</v>
      </c>
      <c r="P6" s="37"/>
      <c r="Q6" s="3">
        <f>Ma_Cave[[#This Row],[Prix Achat]]*Ma_Cave[[#This Row],[Quantité
Achat]]</f>
        <v>0</v>
      </c>
      <c r="R6" s="3">
        <f>Ma_Cave[[#This Row],[Reste]]*Ma_Cave[[#This Row],[valeur]]</f>
        <v>0</v>
      </c>
      <c r="S6" s="37">
        <v>0</v>
      </c>
      <c r="T6" s="37">
        <v>0</v>
      </c>
      <c r="U6" s="38" t="str">
        <f>IF(Ma_Cave[[#This Row],[Boire
dès]]+Ma_Cave[[#This Row],[Boire
jusque]]=0," ",IF(Ma_Cave[[#This Row],[Boire
jusque]]=0,Ma_Cave[[#This Row],[Boire
dès]],ROUNDUP(AVERAGE(Ma_Cave[[#This Row],[Boire
dès]:[Boire
jusque]]),0)))</f>
        <v xml:space="preserve"> </v>
      </c>
      <c r="V6"/>
      <c r="W6" t="s">
        <v>70</v>
      </c>
    </row>
    <row r="7" spans="1:23" hidden="1" x14ac:dyDescent="0.25">
      <c r="A7" s="11">
        <v>32</v>
      </c>
      <c r="B7" s="15">
        <v>39872</v>
      </c>
      <c r="C7" t="s">
        <v>67</v>
      </c>
      <c r="D7" t="s">
        <v>68</v>
      </c>
      <c r="E7" t="s">
        <v>499</v>
      </c>
      <c r="F7" t="s">
        <v>12</v>
      </c>
      <c r="G7">
        <v>2007</v>
      </c>
      <c r="I7" t="s">
        <v>11</v>
      </c>
      <c r="J7" t="s">
        <v>11</v>
      </c>
      <c r="K7" t="s">
        <v>11</v>
      </c>
      <c r="L7" s="3">
        <v>8</v>
      </c>
      <c r="M7" s="3">
        <f>Ma_Cave[[#This Row],[Prix Achat]]</f>
        <v>8</v>
      </c>
      <c r="N7" s="36">
        <v>3</v>
      </c>
      <c r="O7" s="37">
        <v>0</v>
      </c>
      <c r="P7" s="37"/>
      <c r="Q7" s="3">
        <f>Ma_Cave[[#This Row],[Prix Achat]]*Ma_Cave[[#This Row],[Quantité
Achat]]</f>
        <v>24</v>
      </c>
      <c r="R7" s="3">
        <f>Ma_Cave[[#This Row],[Reste]]*Ma_Cave[[#This Row],[valeur]]</f>
        <v>0</v>
      </c>
      <c r="S7" s="37">
        <v>0</v>
      </c>
      <c r="T7" s="37">
        <v>0</v>
      </c>
      <c r="U7" s="38" t="str">
        <f>IF(Ma_Cave[[#This Row],[Boire
dès]]+Ma_Cave[[#This Row],[Boire
jusque]]=0," ",IF(Ma_Cave[[#This Row],[Boire
jusque]]=0,Ma_Cave[[#This Row],[Boire
dès]],ROUNDUP(AVERAGE(Ma_Cave[[#This Row],[Boire
dès]:[Boire
jusque]]),0)))</f>
        <v xml:space="preserve"> </v>
      </c>
      <c r="V7"/>
      <c r="W7" t="s">
        <v>70</v>
      </c>
    </row>
    <row r="8" spans="1:23" hidden="1" x14ac:dyDescent="0.25">
      <c r="A8" s="11">
        <v>47</v>
      </c>
      <c r="B8" s="15">
        <v>40266</v>
      </c>
      <c r="C8" t="s">
        <v>486</v>
      </c>
      <c r="D8" t="s">
        <v>487</v>
      </c>
      <c r="E8" s="65" t="s">
        <v>488</v>
      </c>
      <c r="F8" t="s">
        <v>217</v>
      </c>
      <c r="G8">
        <v>2006</v>
      </c>
      <c r="I8" t="s">
        <v>11</v>
      </c>
      <c r="J8" t="s">
        <v>11</v>
      </c>
      <c r="K8" t="s">
        <v>11</v>
      </c>
      <c r="L8" s="3">
        <v>13.5</v>
      </c>
      <c r="M8" s="3">
        <f>Ma_Cave[[#This Row],[Prix Achat]]</f>
        <v>13.5</v>
      </c>
      <c r="N8" s="36">
        <v>2</v>
      </c>
      <c r="O8" s="37">
        <v>0</v>
      </c>
      <c r="P8" s="37"/>
      <c r="Q8" s="3">
        <f>Ma_Cave[[#This Row],[Prix Achat]]*Ma_Cave[[#This Row],[Quantité
Achat]]</f>
        <v>27</v>
      </c>
      <c r="R8" s="3">
        <f>Ma_Cave[[#This Row],[Reste]]*Ma_Cave[[#This Row],[valeur]]</f>
        <v>0</v>
      </c>
      <c r="S8" s="37">
        <v>0</v>
      </c>
      <c r="T8" s="37">
        <v>0</v>
      </c>
      <c r="U8" s="38" t="str">
        <f>IF(Ma_Cave[[#This Row],[Boire
dès]]+Ma_Cave[[#This Row],[Boire
jusque]]=0," ",IF(Ma_Cave[[#This Row],[Boire
jusque]]=0,Ma_Cave[[#This Row],[Boire
dès]],ROUNDUP(AVERAGE(Ma_Cave[[#This Row],[Boire
dès]:[Boire
jusque]]),0)))</f>
        <v xml:space="preserve"> </v>
      </c>
      <c r="V8"/>
    </row>
    <row r="9" spans="1:23" hidden="1" x14ac:dyDescent="0.25">
      <c r="A9" s="11">
        <v>48</v>
      </c>
      <c r="B9" s="15">
        <v>40266</v>
      </c>
      <c r="C9" t="s">
        <v>486</v>
      </c>
      <c r="D9" t="s">
        <v>513</v>
      </c>
      <c r="E9" s="74" t="s">
        <v>514</v>
      </c>
      <c r="F9" t="s">
        <v>12</v>
      </c>
      <c r="G9">
        <v>2005</v>
      </c>
      <c r="I9" t="s">
        <v>11</v>
      </c>
      <c r="J9" t="s">
        <v>11</v>
      </c>
      <c r="K9" t="s">
        <v>11</v>
      </c>
      <c r="L9" s="3">
        <v>8.5</v>
      </c>
      <c r="M9" s="3">
        <f>Ma_Cave[[#This Row],[Prix Achat]]</f>
        <v>8.5</v>
      </c>
      <c r="N9" s="36">
        <v>4</v>
      </c>
      <c r="O9" s="37">
        <v>0</v>
      </c>
      <c r="P9" s="37"/>
      <c r="Q9" s="3">
        <f>Ma_Cave[[#This Row],[Prix Achat]]*Ma_Cave[[#This Row],[Quantité
Achat]]</f>
        <v>34</v>
      </c>
      <c r="R9" s="3">
        <f>Ma_Cave[[#This Row],[Reste]]*Ma_Cave[[#This Row],[valeur]]</f>
        <v>0</v>
      </c>
      <c r="S9" s="37">
        <v>0</v>
      </c>
      <c r="T9" s="37">
        <v>0</v>
      </c>
      <c r="U9" s="38" t="str">
        <f>IF(Ma_Cave[[#This Row],[Boire
dès]]+Ma_Cave[[#This Row],[Boire
jusque]]=0," ",IF(Ma_Cave[[#This Row],[Boire
jusque]]=0,Ma_Cave[[#This Row],[Boire
dès]],ROUNDUP(AVERAGE(Ma_Cave[[#This Row],[Boire
dès]:[Boire
jusque]]),0)))</f>
        <v xml:space="preserve"> </v>
      </c>
      <c r="V9"/>
    </row>
    <row r="10" spans="1:23" hidden="1" x14ac:dyDescent="0.25">
      <c r="A10" s="11">
        <v>51</v>
      </c>
      <c r="B10" s="15">
        <v>40290</v>
      </c>
      <c r="C10" t="s">
        <v>421</v>
      </c>
      <c r="D10" t="s">
        <v>422</v>
      </c>
      <c r="E10" t="s">
        <v>423</v>
      </c>
      <c r="F10" t="s">
        <v>22</v>
      </c>
      <c r="G10">
        <v>2006</v>
      </c>
      <c r="I10" t="s">
        <v>11</v>
      </c>
      <c r="J10" t="s">
        <v>11</v>
      </c>
      <c r="K10" t="s">
        <v>11</v>
      </c>
      <c r="L10" s="3">
        <v>15</v>
      </c>
      <c r="M10" s="3">
        <f>Ma_Cave[[#This Row],[Prix Achat]]</f>
        <v>15</v>
      </c>
      <c r="N10" s="36">
        <v>1</v>
      </c>
      <c r="O10" s="37">
        <v>0</v>
      </c>
      <c r="P10" s="37"/>
      <c r="Q10" s="3">
        <f>Ma_Cave[[#This Row],[Prix Achat]]*Ma_Cave[[#This Row],[Quantité
Achat]]</f>
        <v>15</v>
      </c>
      <c r="R10" s="3">
        <f>Ma_Cave[[#This Row],[Reste]]*Ma_Cave[[#This Row],[valeur]]</f>
        <v>0</v>
      </c>
      <c r="S10" s="37">
        <v>0</v>
      </c>
      <c r="T10" s="37">
        <v>0</v>
      </c>
      <c r="U10" s="38" t="str">
        <f>IF(Ma_Cave[[#This Row],[Boire
dès]]+Ma_Cave[[#This Row],[Boire
jusque]]=0," ",IF(Ma_Cave[[#This Row],[Boire
jusque]]=0,Ma_Cave[[#This Row],[Boire
dès]],ROUNDUP(AVERAGE(Ma_Cave[[#This Row],[Boire
dès]:[Boire
jusque]]),0)))</f>
        <v xml:space="preserve"> </v>
      </c>
      <c r="V10"/>
    </row>
    <row r="11" spans="1:23" hidden="1" x14ac:dyDescent="0.25">
      <c r="A11" s="11">
        <v>52</v>
      </c>
      <c r="B11" s="15">
        <v>40290</v>
      </c>
      <c r="C11" t="s">
        <v>421</v>
      </c>
      <c r="D11" t="s">
        <v>656</v>
      </c>
      <c r="E11" t="s">
        <v>657</v>
      </c>
      <c r="F11" t="s">
        <v>22</v>
      </c>
      <c r="G11">
        <v>2009</v>
      </c>
      <c r="I11" t="s">
        <v>11</v>
      </c>
      <c r="J11" t="s">
        <v>11</v>
      </c>
      <c r="K11" t="s">
        <v>11</v>
      </c>
      <c r="L11" s="3">
        <v>8</v>
      </c>
      <c r="M11" s="3">
        <f>Ma_Cave[[#This Row],[Prix Achat]]</f>
        <v>8</v>
      </c>
      <c r="N11" s="36">
        <v>2</v>
      </c>
      <c r="O11" s="37">
        <v>0</v>
      </c>
      <c r="P11" s="37"/>
      <c r="Q11" s="3">
        <f>Ma_Cave[[#This Row],[Prix Achat]]*Ma_Cave[[#This Row],[Quantité
Achat]]</f>
        <v>16</v>
      </c>
      <c r="R11" s="3">
        <f>Ma_Cave[[#This Row],[Reste]]*Ma_Cave[[#This Row],[valeur]]</f>
        <v>0</v>
      </c>
      <c r="S11" s="37">
        <v>0</v>
      </c>
      <c r="T11" s="37">
        <v>0</v>
      </c>
      <c r="U11" s="38" t="str">
        <f>IF(Ma_Cave[[#This Row],[Boire
dès]]+Ma_Cave[[#This Row],[Boire
jusque]]=0," ",IF(Ma_Cave[[#This Row],[Boire
jusque]]=0,Ma_Cave[[#This Row],[Boire
dès]],ROUNDUP(AVERAGE(Ma_Cave[[#This Row],[Boire
dès]:[Boire
jusque]]),0)))</f>
        <v xml:space="preserve"> </v>
      </c>
      <c r="V11"/>
    </row>
    <row r="12" spans="1:23" hidden="1" x14ac:dyDescent="0.25">
      <c r="A12" s="11">
        <v>53</v>
      </c>
      <c r="B12" s="15">
        <v>40302</v>
      </c>
      <c r="C12" t="s">
        <v>672</v>
      </c>
      <c r="D12" t="s">
        <v>673</v>
      </c>
      <c r="E12" t="s">
        <v>671</v>
      </c>
      <c r="F12" t="s">
        <v>46</v>
      </c>
      <c r="G12">
        <v>2008</v>
      </c>
      <c r="I12" t="s">
        <v>11</v>
      </c>
      <c r="J12" t="s">
        <v>11</v>
      </c>
      <c r="K12" t="s">
        <v>11</v>
      </c>
      <c r="L12" s="3">
        <v>4.4000000000000004</v>
      </c>
      <c r="M12" s="3">
        <f>Ma_Cave[[#This Row],[Prix Achat]]</f>
        <v>4.4000000000000004</v>
      </c>
      <c r="N12" s="36">
        <v>6</v>
      </c>
      <c r="O12" s="37">
        <v>0</v>
      </c>
      <c r="P12" s="37"/>
      <c r="Q12" s="3">
        <f>Ma_Cave[[#This Row],[Prix Achat]]*Ma_Cave[[#This Row],[Quantité
Achat]]</f>
        <v>26.400000000000002</v>
      </c>
      <c r="R12" s="3">
        <f>Ma_Cave[[#This Row],[Reste]]*Ma_Cave[[#This Row],[valeur]]</f>
        <v>0</v>
      </c>
      <c r="S12" s="37">
        <v>0</v>
      </c>
      <c r="T12" s="37">
        <v>0</v>
      </c>
      <c r="U12" s="38" t="str">
        <f>IF(Ma_Cave[[#This Row],[Boire
dès]]+Ma_Cave[[#This Row],[Boire
jusque]]=0," ",IF(Ma_Cave[[#This Row],[Boire
jusque]]=0,Ma_Cave[[#This Row],[Boire
dès]],ROUNDUP(AVERAGE(Ma_Cave[[#This Row],[Boire
dès]:[Boire
jusque]]),0)))</f>
        <v xml:space="preserve"> </v>
      </c>
      <c r="V12"/>
    </row>
    <row r="13" spans="1:23" hidden="1" x14ac:dyDescent="0.25">
      <c r="A13" s="11">
        <v>54</v>
      </c>
      <c r="B13" s="15">
        <v>40302</v>
      </c>
      <c r="C13" t="s">
        <v>672</v>
      </c>
      <c r="D13" t="s">
        <v>673</v>
      </c>
      <c r="E13" t="s">
        <v>671</v>
      </c>
      <c r="F13" t="s">
        <v>12</v>
      </c>
      <c r="G13">
        <v>2007</v>
      </c>
      <c r="I13" t="s">
        <v>11</v>
      </c>
      <c r="J13" t="s">
        <v>11</v>
      </c>
      <c r="K13" t="s">
        <v>11</v>
      </c>
      <c r="L13" s="3">
        <v>4.4000000000000004</v>
      </c>
      <c r="M13" s="3">
        <f>Ma_Cave[[#This Row],[Prix Achat]]</f>
        <v>4.4000000000000004</v>
      </c>
      <c r="N13" s="36">
        <v>6</v>
      </c>
      <c r="O13" s="37">
        <v>0</v>
      </c>
      <c r="P13" s="37"/>
      <c r="Q13" s="3">
        <f>Ma_Cave[[#This Row],[Prix Achat]]*Ma_Cave[[#This Row],[Quantité
Achat]]</f>
        <v>26.400000000000002</v>
      </c>
      <c r="R13" s="3">
        <f>Ma_Cave[[#This Row],[Reste]]*Ma_Cave[[#This Row],[valeur]]</f>
        <v>0</v>
      </c>
      <c r="S13" s="37">
        <v>0</v>
      </c>
      <c r="T13" s="37">
        <v>0</v>
      </c>
      <c r="U13" s="38" t="str">
        <f>IF(Ma_Cave[[#This Row],[Boire
dès]]+Ma_Cave[[#This Row],[Boire
jusque]]=0," ",IF(Ma_Cave[[#This Row],[Boire
jusque]]=0,Ma_Cave[[#This Row],[Boire
dès]],ROUNDUP(AVERAGE(Ma_Cave[[#This Row],[Boire
dès]:[Boire
jusque]]),0)))</f>
        <v xml:space="preserve"> </v>
      </c>
      <c r="V13"/>
    </row>
    <row r="14" spans="1:23" hidden="1" x14ac:dyDescent="0.25">
      <c r="A14" s="11">
        <v>55</v>
      </c>
      <c r="B14" s="15">
        <v>40302</v>
      </c>
      <c r="C14" t="s">
        <v>672</v>
      </c>
      <c r="D14" t="s">
        <v>673</v>
      </c>
      <c r="E14" t="s">
        <v>674</v>
      </c>
      <c r="F14" t="s">
        <v>12</v>
      </c>
      <c r="G14">
        <v>2007</v>
      </c>
      <c r="I14" t="s">
        <v>11</v>
      </c>
      <c r="J14" t="s">
        <v>11</v>
      </c>
      <c r="K14" t="s">
        <v>11</v>
      </c>
      <c r="L14" s="3">
        <v>7.2</v>
      </c>
      <c r="M14" s="3">
        <f>Ma_Cave[[#This Row],[Prix Achat]]</f>
        <v>7.2</v>
      </c>
      <c r="N14" s="36">
        <v>6</v>
      </c>
      <c r="O14" s="37">
        <v>0</v>
      </c>
      <c r="P14" s="37"/>
      <c r="Q14" s="3">
        <f>Ma_Cave[[#This Row],[Prix Achat]]*Ma_Cave[[#This Row],[Quantité
Achat]]</f>
        <v>43.2</v>
      </c>
      <c r="R14" s="3">
        <f>Ma_Cave[[#This Row],[Reste]]*Ma_Cave[[#This Row],[valeur]]</f>
        <v>0</v>
      </c>
      <c r="S14" s="37">
        <v>0</v>
      </c>
      <c r="T14" s="37">
        <v>0</v>
      </c>
      <c r="U14" s="38" t="str">
        <f>IF(Ma_Cave[[#This Row],[Boire
dès]]+Ma_Cave[[#This Row],[Boire
jusque]]=0," ",IF(Ma_Cave[[#This Row],[Boire
jusque]]=0,Ma_Cave[[#This Row],[Boire
dès]],ROUNDUP(AVERAGE(Ma_Cave[[#This Row],[Boire
dès]:[Boire
jusque]]),0)))</f>
        <v xml:space="preserve"> </v>
      </c>
      <c r="V14"/>
    </row>
    <row r="15" spans="1:23" hidden="1" x14ac:dyDescent="0.25">
      <c r="A15" s="11">
        <v>56</v>
      </c>
      <c r="B15" s="15">
        <v>40325</v>
      </c>
      <c r="C15" t="s">
        <v>19</v>
      </c>
      <c r="D15" t="s">
        <v>20</v>
      </c>
      <c r="E15" t="s">
        <v>21</v>
      </c>
      <c r="F15" t="s">
        <v>22</v>
      </c>
      <c r="G15">
        <v>2007</v>
      </c>
      <c r="I15" t="s">
        <v>11</v>
      </c>
      <c r="J15" t="s">
        <v>11</v>
      </c>
      <c r="K15" t="s">
        <v>11</v>
      </c>
      <c r="L15" s="3">
        <v>8</v>
      </c>
      <c r="M15" s="3">
        <f>Ma_Cave[[#This Row],[Prix Achat]]</f>
        <v>8</v>
      </c>
      <c r="N15" s="36">
        <v>6</v>
      </c>
      <c r="O15" s="37">
        <v>0</v>
      </c>
      <c r="P15" s="37"/>
      <c r="Q15" s="3">
        <f>Ma_Cave[[#This Row],[Prix Achat]]*Ma_Cave[[#This Row],[Quantité
Achat]]</f>
        <v>48</v>
      </c>
      <c r="R15" s="3">
        <f>Ma_Cave[[#This Row],[Reste]]*Ma_Cave[[#This Row],[valeur]]</f>
        <v>0</v>
      </c>
      <c r="S15" s="37">
        <v>0</v>
      </c>
      <c r="T15" s="37">
        <v>0</v>
      </c>
      <c r="U15" s="38" t="str">
        <f>IF(Ma_Cave[[#This Row],[Boire
dès]]+Ma_Cave[[#This Row],[Boire
jusque]]=0," ",IF(Ma_Cave[[#This Row],[Boire
jusque]]=0,Ma_Cave[[#This Row],[Boire
dès]],ROUNDUP(AVERAGE(Ma_Cave[[#This Row],[Boire
dès]:[Boire
jusque]]),0)))</f>
        <v xml:space="preserve"> </v>
      </c>
      <c r="V15"/>
    </row>
    <row r="16" spans="1:23" hidden="1" x14ac:dyDescent="0.25">
      <c r="A16" s="11">
        <v>57</v>
      </c>
      <c r="B16" s="15">
        <v>40325</v>
      </c>
      <c r="C16" t="s">
        <v>19</v>
      </c>
      <c r="D16" t="s">
        <v>58</v>
      </c>
      <c r="E16" t="s">
        <v>59</v>
      </c>
      <c r="F16" t="s">
        <v>22</v>
      </c>
      <c r="G16">
        <v>2008</v>
      </c>
      <c r="I16" t="s">
        <v>11</v>
      </c>
      <c r="J16" t="s">
        <v>11</v>
      </c>
      <c r="K16" t="s">
        <v>11</v>
      </c>
      <c r="L16" s="3">
        <v>3.5</v>
      </c>
      <c r="M16" s="3">
        <f>Ma_Cave[[#This Row],[Prix Achat]]</f>
        <v>3.5</v>
      </c>
      <c r="N16" s="36">
        <v>12</v>
      </c>
      <c r="O16" s="37">
        <v>0</v>
      </c>
      <c r="P16" s="37"/>
      <c r="Q16" s="3">
        <f>Ma_Cave[[#This Row],[Prix Achat]]*Ma_Cave[[#This Row],[Quantité
Achat]]</f>
        <v>42</v>
      </c>
      <c r="R16" s="3">
        <f>Ma_Cave[[#This Row],[Reste]]*Ma_Cave[[#This Row],[valeur]]</f>
        <v>0</v>
      </c>
      <c r="S16" s="37">
        <v>0</v>
      </c>
      <c r="T16" s="37">
        <v>0</v>
      </c>
      <c r="U16" s="38" t="str">
        <f>IF(Ma_Cave[[#This Row],[Boire
dès]]+Ma_Cave[[#This Row],[Boire
jusque]]=0," ",IF(Ma_Cave[[#This Row],[Boire
jusque]]=0,Ma_Cave[[#This Row],[Boire
dès]],ROUNDUP(AVERAGE(Ma_Cave[[#This Row],[Boire
dès]:[Boire
jusque]]),0)))</f>
        <v xml:space="preserve"> </v>
      </c>
      <c r="V16"/>
    </row>
    <row r="17" spans="1:23" hidden="1" x14ac:dyDescent="0.25">
      <c r="A17" s="11">
        <v>58</v>
      </c>
      <c r="B17" s="15">
        <v>40325</v>
      </c>
      <c r="C17" t="s">
        <v>19</v>
      </c>
      <c r="D17" t="s">
        <v>76</v>
      </c>
      <c r="E17" t="s">
        <v>77</v>
      </c>
      <c r="F17" t="s">
        <v>12</v>
      </c>
      <c r="G17">
        <v>2005</v>
      </c>
      <c r="I17" t="s">
        <v>11</v>
      </c>
      <c r="J17" t="s">
        <v>11</v>
      </c>
      <c r="K17" t="s">
        <v>11</v>
      </c>
      <c r="L17" s="3">
        <v>3.84</v>
      </c>
      <c r="M17" s="3">
        <f>Ma_Cave[[#This Row],[Prix Achat]]</f>
        <v>3.84</v>
      </c>
      <c r="N17" s="36">
        <v>6</v>
      </c>
      <c r="O17" s="37">
        <v>0</v>
      </c>
      <c r="P17" s="37"/>
      <c r="Q17" s="3">
        <f>Ma_Cave[[#This Row],[Prix Achat]]*Ma_Cave[[#This Row],[Quantité
Achat]]</f>
        <v>23.04</v>
      </c>
      <c r="R17" s="3">
        <f>Ma_Cave[[#This Row],[Reste]]*Ma_Cave[[#This Row],[valeur]]</f>
        <v>0</v>
      </c>
      <c r="S17" s="37">
        <v>0</v>
      </c>
      <c r="T17" s="37">
        <v>0</v>
      </c>
      <c r="U17" s="38" t="str">
        <f>IF(Ma_Cave[[#This Row],[Boire
dès]]+Ma_Cave[[#This Row],[Boire
jusque]]=0," ",IF(Ma_Cave[[#This Row],[Boire
jusque]]=0,Ma_Cave[[#This Row],[Boire
dès]],ROUNDUP(AVERAGE(Ma_Cave[[#This Row],[Boire
dès]:[Boire
jusque]]),0)))</f>
        <v xml:space="preserve"> </v>
      </c>
      <c r="V17"/>
    </row>
    <row r="18" spans="1:23" hidden="1" x14ac:dyDescent="0.25">
      <c r="A18" s="11">
        <v>59</v>
      </c>
      <c r="B18" s="15">
        <v>40325</v>
      </c>
      <c r="C18" t="s">
        <v>19</v>
      </c>
      <c r="D18" t="s">
        <v>443</v>
      </c>
      <c r="E18" t="s">
        <v>444</v>
      </c>
      <c r="F18" t="s">
        <v>12</v>
      </c>
      <c r="G18">
        <v>2007</v>
      </c>
      <c r="I18" t="s">
        <v>11</v>
      </c>
      <c r="J18" t="s">
        <v>11</v>
      </c>
      <c r="K18" t="s">
        <v>11</v>
      </c>
      <c r="L18" s="3">
        <v>11</v>
      </c>
      <c r="M18" s="3">
        <f>Ma_Cave[[#This Row],[Prix Achat]]</f>
        <v>11</v>
      </c>
      <c r="N18" s="36">
        <v>6</v>
      </c>
      <c r="O18" s="37">
        <v>0</v>
      </c>
      <c r="P18" s="37"/>
      <c r="Q18" s="3">
        <f>Ma_Cave[[#This Row],[Prix Achat]]*Ma_Cave[[#This Row],[Quantité
Achat]]</f>
        <v>66</v>
      </c>
      <c r="R18" s="3">
        <f>Ma_Cave[[#This Row],[Reste]]*Ma_Cave[[#This Row],[valeur]]</f>
        <v>0</v>
      </c>
      <c r="S18" s="37">
        <v>0</v>
      </c>
      <c r="T18" s="37">
        <v>0</v>
      </c>
      <c r="U18" s="38" t="str">
        <f>IF(Ma_Cave[[#This Row],[Boire
dès]]+Ma_Cave[[#This Row],[Boire
jusque]]=0," ",IF(Ma_Cave[[#This Row],[Boire
jusque]]=0,Ma_Cave[[#This Row],[Boire
dès]],ROUNDUP(AVERAGE(Ma_Cave[[#This Row],[Boire
dès]:[Boire
jusque]]),0)))</f>
        <v xml:space="preserve"> </v>
      </c>
      <c r="V18"/>
    </row>
    <row r="19" spans="1:23" hidden="1" x14ac:dyDescent="0.25">
      <c r="A19" s="11">
        <v>60</v>
      </c>
      <c r="B19" s="15">
        <v>40325</v>
      </c>
      <c r="C19" t="s">
        <v>19</v>
      </c>
      <c r="D19" t="s">
        <v>76</v>
      </c>
      <c r="E19" t="s">
        <v>478</v>
      </c>
      <c r="F19" t="s">
        <v>12</v>
      </c>
      <c r="G19">
        <v>2007</v>
      </c>
      <c r="I19" t="s">
        <v>11</v>
      </c>
      <c r="J19" t="s">
        <v>11</v>
      </c>
      <c r="K19" t="s">
        <v>11</v>
      </c>
      <c r="L19" s="3">
        <v>4.7699999999999996</v>
      </c>
      <c r="M19" s="3">
        <f>Ma_Cave[[#This Row],[Prix Achat]]</f>
        <v>4.7699999999999996</v>
      </c>
      <c r="N19" s="36">
        <v>6</v>
      </c>
      <c r="O19" s="37">
        <v>0</v>
      </c>
      <c r="P19" s="37"/>
      <c r="Q19" s="3">
        <f>Ma_Cave[[#This Row],[Prix Achat]]*Ma_Cave[[#This Row],[Quantité
Achat]]</f>
        <v>28.619999999999997</v>
      </c>
      <c r="R19" s="3">
        <f>Ma_Cave[[#This Row],[Reste]]*Ma_Cave[[#This Row],[valeur]]</f>
        <v>0</v>
      </c>
      <c r="S19" s="37">
        <v>0</v>
      </c>
      <c r="T19" s="37">
        <v>0</v>
      </c>
      <c r="U19" s="38" t="str">
        <f>IF(Ma_Cave[[#This Row],[Boire
dès]]+Ma_Cave[[#This Row],[Boire
jusque]]=0," ",IF(Ma_Cave[[#This Row],[Boire
jusque]]=0,Ma_Cave[[#This Row],[Boire
dès]],ROUNDUP(AVERAGE(Ma_Cave[[#This Row],[Boire
dès]:[Boire
jusque]]),0)))</f>
        <v xml:space="preserve"> </v>
      </c>
      <c r="V19"/>
    </row>
    <row r="20" spans="1:23" hidden="1" x14ac:dyDescent="0.25">
      <c r="A20" s="11">
        <v>61</v>
      </c>
      <c r="B20" s="15">
        <v>40325</v>
      </c>
      <c r="C20" t="s">
        <v>19</v>
      </c>
      <c r="D20" t="s">
        <v>76</v>
      </c>
      <c r="E20" t="s">
        <v>707</v>
      </c>
      <c r="F20" t="s">
        <v>22</v>
      </c>
      <c r="G20">
        <v>2008</v>
      </c>
      <c r="I20" t="s">
        <v>11</v>
      </c>
      <c r="J20" t="s">
        <v>11</v>
      </c>
      <c r="K20" t="s">
        <v>11</v>
      </c>
      <c r="L20" s="3">
        <v>4.5999999999999996</v>
      </c>
      <c r="M20" s="3">
        <f>Ma_Cave[[#This Row],[Prix Achat]]</f>
        <v>4.5999999999999996</v>
      </c>
      <c r="N20" s="36">
        <v>6</v>
      </c>
      <c r="O20" s="37">
        <v>0</v>
      </c>
      <c r="P20" s="37"/>
      <c r="Q20" s="3">
        <f>Ma_Cave[[#This Row],[Prix Achat]]*Ma_Cave[[#This Row],[Quantité
Achat]]</f>
        <v>27.599999999999998</v>
      </c>
      <c r="R20" s="3">
        <f>Ma_Cave[[#This Row],[Reste]]*Ma_Cave[[#This Row],[valeur]]</f>
        <v>0</v>
      </c>
      <c r="S20" s="37">
        <v>0</v>
      </c>
      <c r="T20" s="37">
        <v>0</v>
      </c>
      <c r="U20" s="38" t="str">
        <f>IF(Ma_Cave[[#This Row],[Boire
dès]]+Ma_Cave[[#This Row],[Boire
jusque]]=0," ",IF(Ma_Cave[[#This Row],[Boire
jusque]]=0,Ma_Cave[[#This Row],[Boire
dès]],ROUNDUP(AVERAGE(Ma_Cave[[#This Row],[Boire
dès]:[Boire
jusque]]),0)))</f>
        <v xml:space="preserve"> </v>
      </c>
      <c r="V20"/>
    </row>
    <row r="21" spans="1:23" hidden="1" x14ac:dyDescent="0.25">
      <c r="A21" s="11">
        <v>67</v>
      </c>
      <c r="B21" s="15">
        <v>40340</v>
      </c>
      <c r="C21" t="s">
        <v>290</v>
      </c>
      <c r="D21" t="s">
        <v>11</v>
      </c>
      <c r="E21" t="s">
        <v>291</v>
      </c>
      <c r="F21" t="s">
        <v>12</v>
      </c>
      <c r="G21">
        <v>2005</v>
      </c>
      <c r="I21" t="s">
        <v>11</v>
      </c>
      <c r="J21" t="s">
        <v>11</v>
      </c>
      <c r="K21" t="s">
        <v>11</v>
      </c>
      <c r="L21" s="3">
        <v>5</v>
      </c>
      <c r="M21" s="3">
        <f>Ma_Cave[[#This Row],[Prix Achat]]</f>
        <v>5</v>
      </c>
      <c r="N21" s="36">
        <v>6</v>
      </c>
      <c r="O21" s="37">
        <v>0</v>
      </c>
      <c r="P21" s="37"/>
      <c r="Q21" s="3">
        <f>Ma_Cave[[#This Row],[Prix Achat]]*Ma_Cave[[#This Row],[Quantité
Achat]]</f>
        <v>30</v>
      </c>
      <c r="R21" s="3">
        <f>Ma_Cave[[#This Row],[Reste]]*Ma_Cave[[#This Row],[valeur]]</f>
        <v>0</v>
      </c>
      <c r="S21" s="37">
        <v>0</v>
      </c>
      <c r="T21" s="37">
        <v>0</v>
      </c>
      <c r="U21" s="38" t="str">
        <f>IF(Ma_Cave[[#This Row],[Boire
dès]]+Ma_Cave[[#This Row],[Boire
jusque]]=0," ",IF(Ma_Cave[[#This Row],[Boire
jusque]]=0,Ma_Cave[[#This Row],[Boire
dès]],ROUNDUP(AVERAGE(Ma_Cave[[#This Row],[Boire
dès]:[Boire
jusque]]),0)))</f>
        <v xml:space="preserve"> </v>
      </c>
      <c r="V21"/>
      <c r="W21" s="65"/>
    </row>
    <row r="22" spans="1:23" hidden="1" x14ac:dyDescent="0.25">
      <c r="A22" s="11">
        <v>70</v>
      </c>
      <c r="B22" s="15">
        <v>40378</v>
      </c>
      <c r="C22" t="s">
        <v>55</v>
      </c>
      <c r="D22" t="s">
        <v>56</v>
      </c>
      <c r="E22" t="s">
        <v>57</v>
      </c>
      <c r="F22" t="s">
        <v>22</v>
      </c>
      <c r="G22">
        <v>2009</v>
      </c>
      <c r="I22" t="s">
        <v>11</v>
      </c>
      <c r="J22" t="s">
        <v>11</v>
      </c>
      <c r="K22" t="s">
        <v>11</v>
      </c>
      <c r="L22" s="3">
        <v>5</v>
      </c>
      <c r="M22" s="3">
        <f>Ma_Cave[[#This Row],[Prix Achat]]</f>
        <v>5</v>
      </c>
      <c r="N22" s="36">
        <v>1</v>
      </c>
      <c r="O22" s="37">
        <v>0</v>
      </c>
      <c r="P22" s="37"/>
      <c r="Q22" s="3">
        <f>Ma_Cave[[#This Row],[Prix Achat]]*Ma_Cave[[#This Row],[Quantité
Achat]]</f>
        <v>5</v>
      </c>
      <c r="R22" s="3">
        <f>Ma_Cave[[#This Row],[Reste]]*Ma_Cave[[#This Row],[valeur]]</f>
        <v>0</v>
      </c>
      <c r="S22" s="37">
        <v>0</v>
      </c>
      <c r="T22" s="37">
        <v>0</v>
      </c>
      <c r="U22" s="38" t="str">
        <f>IF(Ma_Cave[[#This Row],[Boire
dès]]+Ma_Cave[[#This Row],[Boire
jusque]]=0," ",IF(Ma_Cave[[#This Row],[Boire
jusque]]=0,Ma_Cave[[#This Row],[Boire
dès]],ROUNDUP(AVERAGE(Ma_Cave[[#This Row],[Boire
dès]:[Boire
jusque]]),0)))</f>
        <v xml:space="preserve"> </v>
      </c>
      <c r="V22"/>
    </row>
    <row r="23" spans="1:23" hidden="1" x14ac:dyDescent="0.25">
      <c r="A23" s="11">
        <v>71</v>
      </c>
      <c r="B23" s="15">
        <v>40378</v>
      </c>
      <c r="C23" t="s">
        <v>55</v>
      </c>
      <c r="D23" t="s">
        <v>56</v>
      </c>
      <c r="E23" t="s">
        <v>445</v>
      </c>
      <c r="F23" t="s">
        <v>12</v>
      </c>
      <c r="G23">
        <v>2005</v>
      </c>
      <c r="I23" t="s">
        <v>11</v>
      </c>
      <c r="J23" t="s">
        <v>11</v>
      </c>
      <c r="K23" t="s">
        <v>11</v>
      </c>
      <c r="L23" s="3">
        <v>14</v>
      </c>
      <c r="M23" s="3">
        <f>Ma_Cave[[#This Row],[Prix Achat]]</f>
        <v>14</v>
      </c>
      <c r="N23" s="36">
        <v>2</v>
      </c>
      <c r="O23" s="37">
        <v>0</v>
      </c>
      <c r="P23" s="37"/>
      <c r="Q23" s="3">
        <f>Ma_Cave[[#This Row],[Prix Achat]]*Ma_Cave[[#This Row],[Quantité
Achat]]</f>
        <v>28</v>
      </c>
      <c r="R23" s="3">
        <f>Ma_Cave[[#This Row],[Reste]]*Ma_Cave[[#This Row],[valeur]]</f>
        <v>0</v>
      </c>
      <c r="S23" s="37">
        <v>0</v>
      </c>
      <c r="T23" s="37">
        <v>0</v>
      </c>
      <c r="U23" s="38" t="str">
        <f>IF(Ma_Cave[[#This Row],[Boire
dès]]+Ma_Cave[[#This Row],[Boire
jusque]]=0," ",IF(Ma_Cave[[#This Row],[Boire
jusque]]=0,Ma_Cave[[#This Row],[Boire
dès]],ROUNDUP(AVERAGE(Ma_Cave[[#This Row],[Boire
dès]:[Boire
jusque]]),0)))</f>
        <v xml:space="preserve"> </v>
      </c>
      <c r="V23"/>
    </row>
    <row r="24" spans="1:23" hidden="1" x14ac:dyDescent="0.25">
      <c r="A24" s="11">
        <v>72</v>
      </c>
      <c r="B24" s="15">
        <v>40378</v>
      </c>
      <c r="C24" t="s">
        <v>55</v>
      </c>
      <c r="D24" t="s">
        <v>56</v>
      </c>
      <c r="E24" t="s">
        <v>558</v>
      </c>
      <c r="F24" t="s">
        <v>12</v>
      </c>
      <c r="G24">
        <v>2006</v>
      </c>
      <c r="I24" t="s">
        <v>11</v>
      </c>
      <c r="J24" t="s">
        <v>11</v>
      </c>
      <c r="K24" t="s">
        <v>11</v>
      </c>
      <c r="L24" s="3">
        <v>5.9</v>
      </c>
      <c r="M24" s="3">
        <f>Ma_Cave[[#This Row],[Prix Achat]]</f>
        <v>5.9</v>
      </c>
      <c r="N24" s="36">
        <v>6</v>
      </c>
      <c r="O24" s="37">
        <v>0</v>
      </c>
      <c r="P24" s="37"/>
      <c r="Q24" s="3">
        <f>Ma_Cave[[#This Row],[Prix Achat]]*Ma_Cave[[#This Row],[Quantité
Achat]]</f>
        <v>35.400000000000006</v>
      </c>
      <c r="R24" s="3">
        <f>Ma_Cave[[#This Row],[Reste]]*Ma_Cave[[#This Row],[valeur]]</f>
        <v>0</v>
      </c>
      <c r="S24" s="37">
        <v>0</v>
      </c>
      <c r="T24" s="37">
        <v>0</v>
      </c>
      <c r="U24" s="38" t="str">
        <f>IF(Ma_Cave[[#This Row],[Boire
dès]]+Ma_Cave[[#This Row],[Boire
jusque]]=0," ",IF(Ma_Cave[[#This Row],[Boire
jusque]]=0,Ma_Cave[[#This Row],[Boire
dès]],ROUNDUP(AVERAGE(Ma_Cave[[#This Row],[Boire
dès]:[Boire
jusque]]),0)))</f>
        <v xml:space="preserve"> </v>
      </c>
      <c r="V24"/>
    </row>
    <row r="25" spans="1:23" hidden="1" x14ac:dyDescent="0.25">
      <c r="A25" s="11">
        <v>75</v>
      </c>
      <c r="B25" s="15">
        <v>40415</v>
      </c>
      <c r="C25" t="s">
        <v>712</v>
      </c>
      <c r="D25" t="s">
        <v>713</v>
      </c>
      <c r="E25" t="s">
        <v>714</v>
      </c>
      <c r="F25" t="s">
        <v>12</v>
      </c>
      <c r="G25">
        <v>2005</v>
      </c>
      <c r="I25" t="s">
        <v>11</v>
      </c>
      <c r="J25" t="s">
        <v>11</v>
      </c>
      <c r="K25" t="s">
        <v>11</v>
      </c>
      <c r="L25" s="3">
        <v>5</v>
      </c>
      <c r="M25" s="3">
        <f>Ma_Cave[[#This Row],[Prix Achat]]</f>
        <v>5</v>
      </c>
      <c r="N25" s="36">
        <v>6</v>
      </c>
      <c r="O25" s="37">
        <v>0</v>
      </c>
      <c r="P25" s="37"/>
      <c r="Q25" s="3">
        <f>Ma_Cave[[#This Row],[Prix Achat]]*Ma_Cave[[#This Row],[Quantité
Achat]]</f>
        <v>30</v>
      </c>
      <c r="R25" s="3">
        <f>Ma_Cave[[#This Row],[Reste]]*Ma_Cave[[#This Row],[valeur]]</f>
        <v>0</v>
      </c>
      <c r="S25" s="37">
        <v>0</v>
      </c>
      <c r="T25" s="37">
        <v>0</v>
      </c>
      <c r="U25" s="38" t="str">
        <f>IF(Ma_Cave[[#This Row],[Boire
dès]]+Ma_Cave[[#This Row],[Boire
jusque]]=0," ",IF(Ma_Cave[[#This Row],[Boire
jusque]]=0,Ma_Cave[[#This Row],[Boire
dès]],ROUNDUP(AVERAGE(Ma_Cave[[#This Row],[Boire
dès]:[Boire
jusque]]),0)))</f>
        <v xml:space="preserve"> </v>
      </c>
      <c r="V25"/>
      <c r="W25" s="74"/>
    </row>
    <row r="26" spans="1:23" hidden="1" x14ac:dyDescent="0.25">
      <c r="A26" s="11">
        <v>84</v>
      </c>
      <c r="B26" s="15">
        <v>40499</v>
      </c>
      <c r="C26" t="s">
        <v>515</v>
      </c>
      <c r="D26" t="s">
        <v>516</v>
      </c>
      <c r="E26" t="s">
        <v>517</v>
      </c>
      <c r="F26" t="s">
        <v>46</v>
      </c>
      <c r="G26">
        <v>0</v>
      </c>
      <c r="I26" t="s">
        <v>11</v>
      </c>
      <c r="J26" t="s">
        <v>11</v>
      </c>
      <c r="K26" t="s">
        <v>11</v>
      </c>
      <c r="L26" s="3">
        <v>9.9</v>
      </c>
      <c r="M26" s="3">
        <f>Ma_Cave[[#This Row],[Prix Achat]]</f>
        <v>9.9</v>
      </c>
      <c r="N26" s="36">
        <v>1</v>
      </c>
      <c r="O26" s="37">
        <v>0</v>
      </c>
      <c r="P26" s="37"/>
      <c r="Q26" s="3">
        <f>Ma_Cave[[#This Row],[Prix Achat]]*Ma_Cave[[#This Row],[Quantité
Achat]]</f>
        <v>9.9</v>
      </c>
      <c r="R26" s="3">
        <f>Ma_Cave[[#This Row],[Reste]]*Ma_Cave[[#This Row],[valeur]]</f>
        <v>0</v>
      </c>
      <c r="S26" s="37">
        <v>0</v>
      </c>
      <c r="T26" s="37">
        <v>0</v>
      </c>
      <c r="U26" s="38" t="str">
        <f>IF(Ma_Cave[[#This Row],[Boire
dès]]+Ma_Cave[[#This Row],[Boire
jusque]]=0," ",IF(Ma_Cave[[#This Row],[Boire
jusque]]=0,Ma_Cave[[#This Row],[Boire
dès]],ROUNDUP(AVERAGE(Ma_Cave[[#This Row],[Boire
dès]:[Boire
jusque]]),0)))</f>
        <v xml:space="preserve"> </v>
      </c>
      <c r="V26"/>
    </row>
    <row r="27" spans="1:23" hidden="1" x14ac:dyDescent="0.25">
      <c r="A27" s="11">
        <v>85</v>
      </c>
      <c r="B27" s="15">
        <v>40502</v>
      </c>
      <c r="C27" t="s">
        <v>223</v>
      </c>
      <c r="D27" t="s">
        <v>224</v>
      </c>
      <c r="E27" t="s">
        <v>225</v>
      </c>
      <c r="F27" t="s">
        <v>22</v>
      </c>
      <c r="G27">
        <v>2008</v>
      </c>
      <c r="I27" t="s">
        <v>11</v>
      </c>
      <c r="J27" t="s">
        <v>11</v>
      </c>
      <c r="K27" t="s">
        <v>11</v>
      </c>
      <c r="L27" s="3">
        <v>19</v>
      </c>
      <c r="M27" s="3">
        <f>Ma_Cave[[#This Row],[Prix Achat]]</f>
        <v>19</v>
      </c>
      <c r="N27" s="36">
        <v>1</v>
      </c>
      <c r="O27" s="37">
        <v>0</v>
      </c>
      <c r="P27" s="37"/>
      <c r="Q27" s="3">
        <f>Ma_Cave[[#This Row],[Prix Achat]]*Ma_Cave[[#This Row],[Quantité
Achat]]</f>
        <v>19</v>
      </c>
      <c r="R27" s="3">
        <f>Ma_Cave[[#This Row],[Reste]]*Ma_Cave[[#This Row],[valeur]]</f>
        <v>0</v>
      </c>
      <c r="S27" s="37">
        <v>0</v>
      </c>
      <c r="T27" s="37">
        <v>0</v>
      </c>
      <c r="U27" s="38" t="str">
        <f>IF(Ma_Cave[[#This Row],[Boire
dès]]+Ma_Cave[[#This Row],[Boire
jusque]]=0," ",IF(Ma_Cave[[#This Row],[Boire
jusque]]=0,Ma_Cave[[#This Row],[Boire
dès]],ROUNDUP(AVERAGE(Ma_Cave[[#This Row],[Boire
dès]:[Boire
jusque]]),0)))</f>
        <v xml:space="preserve"> </v>
      </c>
      <c r="V27"/>
      <c r="W27" t="s">
        <v>226</v>
      </c>
    </row>
    <row r="28" spans="1:23" hidden="1" x14ac:dyDescent="0.25">
      <c r="A28" s="11">
        <v>86</v>
      </c>
      <c r="B28" s="15">
        <v>40502</v>
      </c>
      <c r="C28" t="s">
        <v>223</v>
      </c>
      <c r="D28" t="s">
        <v>561</v>
      </c>
      <c r="E28" t="s">
        <v>562</v>
      </c>
      <c r="F28" t="s">
        <v>12</v>
      </c>
      <c r="G28">
        <v>2006</v>
      </c>
      <c r="I28" t="s">
        <v>11</v>
      </c>
      <c r="J28" t="s">
        <v>11</v>
      </c>
      <c r="K28" t="s">
        <v>11</v>
      </c>
      <c r="L28" s="3">
        <v>33</v>
      </c>
      <c r="M28" s="3">
        <f>Ma_Cave[[#This Row],[Prix Achat]]</f>
        <v>33</v>
      </c>
      <c r="N28" s="36">
        <v>1</v>
      </c>
      <c r="O28" s="37">
        <v>0</v>
      </c>
      <c r="P28" s="37"/>
      <c r="Q28" s="3">
        <f>Ma_Cave[[#This Row],[Prix Achat]]*Ma_Cave[[#This Row],[Quantité
Achat]]</f>
        <v>33</v>
      </c>
      <c r="R28" s="3">
        <f>Ma_Cave[[#This Row],[Reste]]*Ma_Cave[[#This Row],[valeur]]</f>
        <v>0</v>
      </c>
      <c r="S28" s="37">
        <v>0</v>
      </c>
      <c r="T28" s="37">
        <v>0</v>
      </c>
      <c r="U28" s="38" t="str">
        <f>IF(Ma_Cave[[#This Row],[Boire
dès]]+Ma_Cave[[#This Row],[Boire
jusque]]=0," ",IF(Ma_Cave[[#This Row],[Boire
jusque]]=0,Ma_Cave[[#This Row],[Boire
dès]],ROUNDUP(AVERAGE(Ma_Cave[[#This Row],[Boire
dès]:[Boire
jusque]]),0)))</f>
        <v xml:space="preserve"> </v>
      </c>
      <c r="V28"/>
    </row>
    <row r="29" spans="1:23" hidden="1" x14ac:dyDescent="0.25">
      <c r="A29" s="11">
        <v>87</v>
      </c>
      <c r="B29" s="15">
        <v>40622</v>
      </c>
      <c r="C29" t="s">
        <v>50</v>
      </c>
      <c r="D29" t="s">
        <v>438</v>
      </c>
      <c r="E29" t="s">
        <v>439</v>
      </c>
      <c r="F29" t="s">
        <v>12</v>
      </c>
      <c r="G29">
        <v>2003</v>
      </c>
      <c r="I29" t="s">
        <v>11</v>
      </c>
      <c r="J29" t="s">
        <v>11</v>
      </c>
      <c r="K29" t="s">
        <v>11</v>
      </c>
      <c r="L29" s="3">
        <v>9.5</v>
      </c>
      <c r="M29" s="3">
        <f>Ma_Cave[[#This Row],[Prix Achat]]</f>
        <v>9.5</v>
      </c>
      <c r="N29" s="36">
        <v>3</v>
      </c>
      <c r="O29" s="37">
        <v>0</v>
      </c>
      <c r="P29" s="37"/>
      <c r="Q29" s="3">
        <f>Ma_Cave[[#This Row],[Prix Achat]]*Ma_Cave[[#This Row],[Quantité
Achat]]</f>
        <v>28.5</v>
      </c>
      <c r="R29" s="3">
        <f>Ma_Cave[[#This Row],[Reste]]*Ma_Cave[[#This Row],[valeur]]</f>
        <v>0</v>
      </c>
      <c r="S29" s="37">
        <v>0</v>
      </c>
      <c r="T29" s="37">
        <v>0</v>
      </c>
      <c r="U29" s="38" t="str">
        <f>IF(Ma_Cave[[#This Row],[Boire
dès]]+Ma_Cave[[#This Row],[Boire
jusque]]=0," ",IF(Ma_Cave[[#This Row],[Boire
jusque]]=0,Ma_Cave[[#This Row],[Boire
dès]],ROUNDUP(AVERAGE(Ma_Cave[[#This Row],[Boire
dès]:[Boire
jusque]]),0)))</f>
        <v xml:space="preserve"> </v>
      </c>
      <c r="V29"/>
    </row>
    <row r="30" spans="1:23" hidden="1" x14ac:dyDescent="0.25">
      <c r="A30" s="11">
        <v>91</v>
      </c>
      <c r="B30" s="15">
        <v>40635</v>
      </c>
      <c r="C30" t="s">
        <v>36</v>
      </c>
      <c r="D30" t="s">
        <v>259</v>
      </c>
      <c r="E30" t="s">
        <v>319</v>
      </c>
      <c r="F30" t="s">
        <v>12</v>
      </c>
      <c r="G30">
        <v>0</v>
      </c>
      <c r="I30" t="s">
        <v>11</v>
      </c>
      <c r="J30" t="s">
        <v>11</v>
      </c>
      <c r="K30" t="s">
        <v>11</v>
      </c>
      <c r="L30" s="3">
        <v>15.8</v>
      </c>
      <c r="M30" s="3">
        <f>Ma_Cave[[#This Row],[Prix Achat]]</f>
        <v>15.8</v>
      </c>
      <c r="N30" s="36">
        <v>3</v>
      </c>
      <c r="O30" s="37">
        <v>0</v>
      </c>
      <c r="P30" s="37"/>
      <c r="Q30" s="3">
        <f>Ma_Cave[[#This Row],[Prix Achat]]*Ma_Cave[[#This Row],[Quantité
Achat]]</f>
        <v>47.400000000000006</v>
      </c>
      <c r="R30" s="3">
        <f>Ma_Cave[[#This Row],[Reste]]*Ma_Cave[[#This Row],[valeur]]</f>
        <v>0</v>
      </c>
      <c r="S30" s="37">
        <v>0</v>
      </c>
      <c r="T30" s="37">
        <v>0</v>
      </c>
      <c r="U30" s="38" t="str">
        <f>IF(Ma_Cave[[#This Row],[Boire
dès]]+Ma_Cave[[#This Row],[Boire
jusque]]=0," ",IF(Ma_Cave[[#This Row],[Boire
jusque]]=0,Ma_Cave[[#This Row],[Boire
dès]],ROUNDUP(AVERAGE(Ma_Cave[[#This Row],[Boire
dès]:[Boire
jusque]]),0)))</f>
        <v xml:space="preserve"> </v>
      </c>
      <c r="V30"/>
    </row>
    <row r="31" spans="1:23" hidden="1" x14ac:dyDescent="0.25">
      <c r="A31" s="11">
        <v>92</v>
      </c>
      <c r="B31" s="15">
        <v>40635</v>
      </c>
      <c r="C31" t="s">
        <v>36</v>
      </c>
      <c r="D31" t="s">
        <v>259</v>
      </c>
      <c r="E31" t="s">
        <v>560</v>
      </c>
      <c r="F31" t="s">
        <v>46</v>
      </c>
      <c r="G31">
        <v>2006</v>
      </c>
      <c r="I31" t="s">
        <v>11</v>
      </c>
      <c r="J31" t="s">
        <v>11</v>
      </c>
      <c r="K31" t="s">
        <v>11</v>
      </c>
      <c r="L31" s="3">
        <v>19.7</v>
      </c>
      <c r="M31" s="3">
        <f>Ma_Cave[[#This Row],[Prix Achat]]</f>
        <v>19.7</v>
      </c>
      <c r="N31" s="36">
        <v>3</v>
      </c>
      <c r="O31" s="37">
        <v>0</v>
      </c>
      <c r="P31" s="37"/>
      <c r="Q31" s="3">
        <f>Ma_Cave[[#This Row],[Prix Achat]]*Ma_Cave[[#This Row],[Quantité
Achat]]</f>
        <v>59.099999999999994</v>
      </c>
      <c r="R31" s="3">
        <f>Ma_Cave[[#This Row],[Reste]]*Ma_Cave[[#This Row],[valeur]]</f>
        <v>0</v>
      </c>
      <c r="S31" s="37">
        <v>0</v>
      </c>
      <c r="T31" s="37">
        <v>0</v>
      </c>
      <c r="U31" s="38" t="str">
        <f>IF(Ma_Cave[[#This Row],[Boire
dès]]+Ma_Cave[[#This Row],[Boire
jusque]]=0," ",IF(Ma_Cave[[#This Row],[Boire
jusque]]=0,Ma_Cave[[#This Row],[Boire
dès]],ROUNDUP(AVERAGE(Ma_Cave[[#This Row],[Boire
dès]:[Boire
jusque]]),0)))</f>
        <v xml:space="preserve"> </v>
      </c>
      <c r="V31"/>
    </row>
    <row r="32" spans="1:23" hidden="1" x14ac:dyDescent="0.25">
      <c r="A32" s="11">
        <v>103</v>
      </c>
      <c r="B32" s="15">
        <v>40695</v>
      </c>
      <c r="C32" t="s">
        <v>19</v>
      </c>
      <c r="D32" t="s">
        <v>11</v>
      </c>
      <c r="E32" t="s">
        <v>311</v>
      </c>
      <c r="F32" t="s">
        <v>46</v>
      </c>
      <c r="G32">
        <v>0</v>
      </c>
      <c r="I32" t="s">
        <v>11</v>
      </c>
      <c r="J32" t="s">
        <v>11</v>
      </c>
      <c r="K32" t="s">
        <v>11</v>
      </c>
      <c r="L32" s="3">
        <v>3</v>
      </c>
      <c r="M32" s="3">
        <f>Ma_Cave[[#This Row],[Prix Achat]]</f>
        <v>3</v>
      </c>
      <c r="N32" s="36">
        <v>12</v>
      </c>
      <c r="O32" s="37">
        <v>0</v>
      </c>
      <c r="P32" s="37"/>
      <c r="Q32" s="3">
        <f>Ma_Cave[[#This Row],[Prix Achat]]*Ma_Cave[[#This Row],[Quantité
Achat]]</f>
        <v>36</v>
      </c>
      <c r="R32" s="3">
        <f>Ma_Cave[[#This Row],[Reste]]*Ma_Cave[[#This Row],[valeur]]</f>
        <v>0</v>
      </c>
      <c r="S32" s="37">
        <v>0</v>
      </c>
      <c r="T32" s="37">
        <v>0</v>
      </c>
      <c r="U32" s="38" t="str">
        <f>IF(Ma_Cave[[#This Row],[Boire
dès]]+Ma_Cave[[#This Row],[Boire
jusque]]=0," ",IF(Ma_Cave[[#This Row],[Boire
jusque]]=0,Ma_Cave[[#This Row],[Boire
dès]],ROUNDUP(AVERAGE(Ma_Cave[[#This Row],[Boire
dès]:[Boire
jusque]]),0)))</f>
        <v xml:space="preserve"> </v>
      </c>
      <c r="V32"/>
    </row>
    <row r="33" spans="1:23" hidden="1" x14ac:dyDescent="0.25">
      <c r="A33" s="11">
        <v>105</v>
      </c>
      <c r="B33" s="15">
        <v>40978</v>
      </c>
      <c r="C33" t="s">
        <v>13</v>
      </c>
      <c r="D33" t="s">
        <v>11</v>
      </c>
      <c r="E33" t="s">
        <v>162</v>
      </c>
      <c r="F33" t="s">
        <v>12</v>
      </c>
      <c r="G33">
        <v>2009</v>
      </c>
      <c r="I33" t="s">
        <v>11</v>
      </c>
      <c r="J33" t="s">
        <v>11</v>
      </c>
      <c r="K33" t="s">
        <v>11</v>
      </c>
      <c r="L33" s="3">
        <v>7.9</v>
      </c>
      <c r="M33" s="3">
        <f>Ma_Cave[[#This Row],[Prix Achat]]</f>
        <v>7.9</v>
      </c>
      <c r="N33" s="36">
        <v>1</v>
      </c>
      <c r="O33" s="37">
        <v>0</v>
      </c>
      <c r="P33" s="37"/>
      <c r="Q33" s="3">
        <f>Ma_Cave[[#This Row],[Prix Achat]]*Ma_Cave[[#This Row],[Quantité
Achat]]</f>
        <v>7.9</v>
      </c>
      <c r="R33" s="3">
        <f>Ma_Cave[[#This Row],[Reste]]*Ma_Cave[[#This Row],[valeur]]</f>
        <v>0</v>
      </c>
      <c r="S33" s="37">
        <v>0</v>
      </c>
      <c r="T33" s="37">
        <v>0</v>
      </c>
      <c r="U33" s="38" t="str">
        <f>IF(Ma_Cave[[#This Row],[Boire
dès]]+Ma_Cave[[#This Row],[Boire
jusque]]=0," ",IF(Ma_Cave[[#This Row],[Boire
jusque]]=0,Ma_Cave[[#This Row],[Boire
dès]],ROUNDUP(AVERAGE(Ma_Cave[[#This Row],[Boire
dès]:[Boire
jusque]]),0)))</f>
        <v xml:space="preserve"> </v>
      </c>
      <c r="V33"/>
      <c r="W33" t="s">
        <v>163</v>
      </c>
    </row>
    <row r="34" spans="1:23" hidden="1" x14ac:dyDescent="0.25">
      <c r="A34" s="11">
        <v>106</v>
      </c>
      <c r="B34" s="15">
        <v>40978</v>
      </c>
      <c r="C34" t="s">
        <v>50</v>
      </c>
      <c r="D34" t="s">
        <v>298</v>
      </c>
      <c r="E34" t="s">
        <v>299</v>
      </c>
      <c r="F34" t="s">
        <v>12</v>
      </c>
      <c r="G34">
        <v>2009</v>
      </c>
      <c r="I34" t="s">
        <v>11</v>
      </c>
      <c r="J34" t="s">
        <v>11</v>
      </c>
      <c r="K34" t="s">
        <v>11</v>
      </c>
      <c r="L34" s="3">
        <v>9.6</v>
      </c>
      <c r="M34" s="3">
        <f>Ma_Cave[[#This Row],[Prix Achat]]</f>
        <v>9.6</v>
      </c>
      <c r="N34" s="36">
        <v>6</v>
      </c>
      <c r="O34" s="37">
        <v>0</v>
      </c>
      <c r="P34" s="37"/>
      <c r="Q34" s="3">
        <f>Ma_Cave[[#This Row],[Prix Achat]]*Ma_Cave[[#This Row],[Quantité
Achat]]</f>
        <v>57.599999999999994</v>
      </c>
      <c r="R34" s="3">
        <f>Ma_Cave[[#This Row],[Reste]]*Ma_Cave[[#This Row],[valeur]]</f>
        <v>0</v>
      </c>
      <c r="S34" s="37">
        <v>0</v>
      </c>
      <c r="T34" s="37">
        <v>0</v>
      </c>
      <c r="U34" s="38" t="str">
        <f>IF(Ma_Cave[[#This Row],[Boire
dès]]+Ma_Cave[[#This Row],[Boire
jusque]]=0," ",IF(Ma_Cave[[#This Row],[Boire
jusque]]=0,Ma_Cave[[#This Row],[Boire
dès]],ROUNDUP(AVERAGE(Ma_Cave[[#This Row],[Boire
dès]:[Boire
jusque]]),0)))</f>
        <v xml:space="preserve"> </v>
      </c>
      <c r="V34"/>
    </row>
    <row r="35" spans="1:23" hidden="1" x14ac:dyDescent="0.25">
      <c r="A35" s="11">
        <v>107</v>
      </c>
      <c r="B35" s="15">
        <v>40978</v>
      </c>
      <c r="C35" t="s">
        <v>13</v>
      </c>
      <c r="D35" t="s">
        <v>11</v>
      </c>
      <c r="E35" t="s">
        <v>451</v>
      </c>
      <c r="F35" t="s">
        <v>12</v>
      </c>
      <c r="G35">
        <v>2009</v>
      </c>
      <c r="I35" t="s">
        <v>11</v>
      </c>
      <c r="J35" t="s">
        <v>11</v>
      </c>
      <c r="K35" t="s">
        <v>11</v>
      </c>
      <c r="L35" s="3">
        <v>13.95</v>
      </c>
      <c r="M35" s="3">
        <f>Ma_Cave[[#This Row],[Prix Achat]]</f>
        <v>13.95</v>
      </c>
      <c r="N35" s="36">
        <v>1</v>
      </c>
      <c r="O35" s="37">
        <v>0</v>
      </c>
      <c r="P35" s="37"/>
      <c r="Q35" s="3">
        <f>Ma_Cave[[#This Row],[Prix Achat]]*Ma_Cave[[#This Row],[Quantité
Achat]]</f>
        <v>13.95</v>
      </c>
      <c r="R35" s="3">
        <f>Ma_Cave[[#This Row],[Reste]]*Ma_Cave[[#This Row],[valeur]]</f>
        <v>0</v>
      </c>
      <c r="S35" s="37">
        <v>0</v>
      </c>
      <c r="T35" s="37">
        <v>0</v>
      </c>
      <c r="U35" s="38" t="str">
        <f>IF(Ma_Cave[[#This Row],[Boire
dès]]+Ma_Cave[[#This Row],[Boire
jusque]]=0," ",IF(Ma_Cave[[#This Row],[Boire
jusque]]=0,Ma_Cave[[#This Row],[Boire
dès]],ROUNDUP(AVERAGE(Ma_Cave[[#This Row],[Boire
dès]:[Boire
jusque]]),0)))</f>
        <v xml:space="preserve"> </v>
      </c>
      <c r="V35"/>
      <c r="W35" t="s">
        <v>452</v>
      </c>
    </row>
    <row r="36" spans="1:23" hidden="1" x14ac:dyDescent="0.25">
      <c r="A36" s="11">
        <v>110</v>
      </c>
      <c r="B36" s="15">
        <v>40984</v>
      </c>
      <c r="C36" t="s">
        <v>13</v>
      </c>
      <c r="D36" t="s">
        <v>11</v>
      </c>
      <c r="E36" t="s">
        <v>14</v>
      </c>
      <c r="F36" t="s">
        <v>12</v>
      </c>
      <c r="G36">
        <v>0</v>
      </c>
      <c r="I36" t="s">
        <v>11</v>
      </c>
      <c r="J36" t="s">
        <v>11</v>
      </c>
      <c r="K36" t="s">
        <v>11</v>
      </c>
      <c r="L36" s="3">
        <v>6.9</v>
      </c>
      <c r="M36" s="3">
        <f>Ma_Cave[[#This Row],[Prix Achat]]</f>
        <v>6.9</v>
      </c>
      <c r="N36" s="36">
        <v>1</v>
      </c>
      <c r="O36" s="37">
        <v>0</v>
      </c>
      <c r="P36" s="37"/>
      <c r="Q36" s="3">
        <f>Ma_Cave[[#This Row],[Prix Achat]]*Ma_Cave[[#This Row],[Quantité
Achat]]</f>
        <v>6.9</v>
      </c>
      <c r="R36" s="3">
        <f>Ma_Cave[[#This Row],[Reste]]*Ma_Cave[[#This Row],[valeur]]</f>
        <v>0</v>
      </c>
      <c r="S36" s="37">
        <v>0</v>
      </c>
      <c r="T36" s="37">
        <v>0</v>
      </c>
      <c r="U36" s="38" t="str">
        <f>IF(Ma_Cave[[#This Row],[Boire
dès]]+Ma_Cave[[#This Row],[Boire
jusque]]=0," ",IF(Ma_Cave[[#This Row],[Boire
jusque]]=0,Ma_Cave[[#This Row],[Boire
dès]],ROUNDUP(AVERAGE(Ma_Cave[[#This Row],[Boire
dès]:[Boire
jusque]]),0)))</f>
        <v xml:space="preserve"> </v>
      </c>
      <c r="V36"/>
      <c r="W36" t="s">
        <v>15</v>
      </c>
    </row>
    <row r="37" spans="1:23" hidden="1" x14ac:dyDescent="0.25">
      <c r="A37" s="11">
        <v>111</v>
      </c>
      <c r="B37" s="15">
        <v>40984</v>
      </c>
      <c r="C37" t="s">
        <v>13</v>
      </c>
      <c r="D37" t="s">
        <v>11</v>
      </c>
      <c r="E37" t="s">
        <v>210</v>
      </c>
      <c r="F37" t="s">
        <v>12</v>
      </c>
      <c r="G37">
        <v>0</v>
      </c>
      <c r="I37" t="s">
        <v>11</v>
      </c>
      <c r="J37" t="s">
        <v>11</v>
      </c>
      <c r="K37" t="s">
        <v>11</v>
      </c>
      <c r="L37" s="3">
        <v>5.4</v>
      </c>
      <c r="M37" s="3">
        <f>Ma_Cave[[#This Row],[Prix Achat]]</f>
        <v>5.4</v>
      </c>
      <c r="N37" s="36">
        <v>1</v>
      </c>
      <c r="O37" s="37">
        <v>0</v>
      </c>
      <c r="P37" s="37"/>
      <c r="Q37" s="3">
        <f>Ma_Cave[[#This Row],[Prix Achat]]*Ma_Cave[[#This Row],[Quantité
Achat]]</f>
        <v>5.4</v>
      </c>
      <c r="R37" s="3">
        <f>Ma_Cave[[#This Row],[Reste]]*Ma_Cave[[#This Row],[valeur]]</f>
        <v>0</v>
      </c>
      <c r="S37" s="37">
        <v>0</v>
      </c>
      <c r="T37" s="37">
        <v>0</v>
      </c>
      <c r="U37" s="38" t="str">
        <f>IF(Ma_Cave[[#This Row],[Boire
dès]]+Ma_Cave[[#This Row],[Boire
jusque]]=0," ",IF(Ma_Cave[[#This Row],[Boire
jusque]]=0,Ma_Cave[[#This Row],[Boire
dès]],ROUNDUP(AVERAGE(Ma_Cave[[#This Row],[Boire
dès]:[Boire
jusque]]),0)))</f>
        <v xml:space="preserve"> </v>
      </c>
      <c r="V37"/>
    </row>
    <row r="38" spans="1:23" hidden="1" x14ac:dyDescent="0.25">
      <c r="A38" s="11">
        <v>113</v>
      </c>
      <c r="B38" s="15">
        <v>41001</v>
      </c>
      <c r="C38" t="s">
        <v>36</v>
      </c>
      <c r="D38" t="s">
        <v>259</v>
      </c>
      <c r="E38" t="s">
        <v>260</v>
      </c>
      <c r="F38" t="s">
        <v>73</v>
      </c>
      <c r="G38">
        <v>0</v>
      </c>
      <c r="I38" t="s">
        <v>11</v>
      </c>
      <c r="J38" t="s">
        <v>11</v>
      </c>
      <c r="K38" t="s">
        <v>11</v>
      </c>
      <c r="L38" s="3">
        <v>14.2</v>
      </c>
      <c r="M38" s="3">
        <f>Ma_Cave[[#This Row],[Prix Achat]]</f>
        <v>14.2</v>
      </c>
      <c r="N38" s="36">
        <v>6</v>
      </c>
      <c r="O38" s="37">
        <v>0</v>
      </c>
      <c r="P38" s="37"/>
      <c r="Q38" s="3">
        <f>Ma_Cave[[#This Row],[Prix Achat]]*Ma_Cave[[#This Row],[Quantité
Achat]]</f>
        <v>85.199999999999989</v>
      </c>
      <c r="R38" s="3">
        <f>Ma_Cave[[#This Row],[Reste]]*Ma_Cave[[#This Row],[valeur]]</f>
        <v>0</v>
      </c>
      <c r="S38" s="37">
        <v>0</v>
      </c>
      <c r="T38" s="37">
        <v>0</v>
      </c>
      <c r="U38" s="38" t="str">
        <f>IF(Ma_Cave[[#This Row],[Boire
dès]]+Ma_Cave[[#This Row],[Boire
jusque]]=0," ",IF(Ma_Cave[[#This Row],[Boire
jusque]]=0,Ma_Cave[[#This Row],[Boire
dès]],ROUNDUP(AVERAGE(Ma_Cave[[#This Row],[Boire
dès]:[Boire
jusque]]),0)))</f>
        <v xml:space="preserve"> </v>
      </c>
      <c r="V38"/>
    </row>
    <row r="39" spans="1:23" hidden="1" x14ac:dyDescent="0.25">
      <c r="A39" s="11">
        <v>123</v>
      </c>
      <c r="B39" s="15">
        <v>41123</v>
      </c>
      <c r="C39" t="s">
        <v>40</v>
      </c>
      <c r="D39" t="s">
        <v>114</v>
      </c>
      <c r="E39" t="s">
        <v>115</v>
      </c>
      <c r="F39" t="s">
        <v>22</v>
      </c>
      <c r="G39">
        <v>2010</v>
      </c>
      <c r="I39" t="s">
        <v>11</v>
      </c>
      <c r="J39" t="s">
        <v>11</v>
      </c>
      <c r="K39" t="s">
        <v>11</v>
      </c>
      <c r="L39" s="3">
        <v>6.2</v>
      </c>
      <c r="M39" s="3">
        <f>Ma_Cave[[#This Row],[Prix Achat]]</f>
        <v>6.2</v>
      </c>
      <c r="N39" s="36">
        <v>6</v>
      </c>
      <c r="O39" s="37">
        <v>0</v>
      </c>
      <c r="P39" s="37"/>
      <c r="Q39" s="3">
        <f>Ma_Cave[[#This Row],[Prix Achat]]*Ma_Cave[[#This Row],[Quantité
Achat]]</f>
        <v>37.200000000000003</v>
      </c>
      <c r="R39" s="3">
        <f>Ma_Cave[[#This Row],[Reste]]*Ma_Cave[[#This Row],[valeur]]</f>
        <v>0</v>
      </c>
      <c r="S39" s="37">
        <v>0</v>
      </c>
      <c r="T39" s="37">
        <v>0</v>
      </c>
      <c r="U39" s="38" t="str">
        <f>IF(Ma_Cave[[#This Row],[Boire
dès]]+Ma_Cave[[#This Row],[Boire
jusque]]=0," ",IF(Ma_Cave[[#This Row],[Boire
jusque]]=0,Ma_Cave[[#This Row],[Boire
dès]],ROUNDUP(AVERAGE(Ma_Cave[[#This Row],[Boire
dès]:[Boire
jusque]]),0)))</f>
        <v xml:space="preserve"> </v>
      </c>
      <c r="V39"/>
    </row>
    <row r="40" spans="1:23" hidden="1" x14ac:dyDescent="0.25">
      <c r="A40" s="11">
        <v>124</v>
      </c>
      <c r="B40" s="15">
        <v>41123</v>
      </c>
      <c r="C40" t="s">
        <v>40</v>
      </c>
      <c r="D40" t="s">
        <v>114</v>
      </c>
      <c r="E40" t="s">
        <v>257</v>
      </c>
      <c r="F40" t="s">
        <v>12</v>
      </c>
      <c r="G40">
        <v>2011</v>
      </c>
      <c r="I40" t="s">
        <v>11</v>
      </c>
      <c r="J40" t="s">
        <v>11</v>
      </c>
      <c r="K40" t="s">
        <v>11</v>
      </c>
      <c r="L40" s="3">
        <v>8.1999999999999993</v>
      </c>
      <c r="M40" s="3">
        <f>Ma_Cave[[#This Row],[Prix Achat]]</f>
        <v>8.1999999999999993</v>
      </c>
      <c r="N40" s="36">
        <v>3</v>
      </c>
      <c r="O40" s="37">
        <v>0</v>
      </c>
      <c r="P40" s="37"/>
      <c r="Q40" s="3">
        <f>Ma_Cave[[#This Row],[Prix Achat]]*Ma_Cave[[#This Row],[Quantité
Achat]]</f>
        <v>24.599999999999998</v>
      </c>
      <c r="R40" s="3">
        <f>Ma_Cave[[#This Row],[Reste]]*Ma_Cave[[#This Row],[valeur]]</f>
        <v>0</v>
      </c>
      <c r="S40" s="37">
        <v>0</v>
      </c>
      <c r="T40" s="37">
        <v>0</v>
      </c>
      <c r="U40" s="38" t="str">
        <f>IF(Ma_Cave[[#This Row],[Boire
dès]]+Ma_Cave[[#This Row],[Boire
jusque]]=0," ",IF(Ma_Cave[[#This Row],[Boire
jusque]]=0,Ma_Cave[[#This Row],[Boire
dès]],ROUNDUP(AVERAGE(Ma_Cave[[#This Row],[Boire
dès]:[Boire
jusque]]),0)))</f>
        <v xml:space="preserve"> </v>
      </c>
      <c r="V40"/>
    </row>
    <row r="41" spans="1:23" hidden="1" x14ac:dyDescent="0.25">
      <c r="A41" s="11">
        <v>125</v>
      </c>
      <c r="B41" s="15">
        <v>41127</v>
      </c>
      <c r="C41" t="s">
        <v>40</v>
      </c>
      <c r="D41" t="s">
        <v>606</v>
      </c>
      <c r="E41" t="s">
        <v>607</v>
      </c>
      <c r="F41" t="s">
        <v>12</v>
      </c>
      <c r="G41">
        <v>2009</v>
      </c>
      <c r="I41" t="s">
        <v>11</v>
      </c>
      <c r="J41" t="s">
        <v>11</v>
      </c>
      <c r="K41" t="s">
        <v>11</v>
      </c>
      <c r="L41" s="3">
        <v>12.3</v>
      </c>
      <c r="M41" s="3">
        <f>Ma_Cave[[#This Row],[Prix Achat]]</f>
        <v>12.3</v>
      </c>
      <c r="N41" s="36">
        <v>6</v>
      </c>
      <c r="O41" s="37">
        <v>0</v>
      </c>
      <c r="P41" s="37"/>
      <c r="Q41" s="3">
        <f>Ma_Cave[[#This Row],[Prix Achat]]*Ma_Cave[[#This Row],[Quantité
Achat]]</f>
        <v>73.800000000000011</v>
      </c>
      <c r="R41" s="3">
        <f>Ma_Cave[[#This Row],[Reste]]*Ma_Cave[[#This Row],[valeur]]</f>
        <v>0</v>
      </c>
      <c r="S41" s="37">
        <v>0</v>
      </c>
      <c r="T41" s="37">
        <v>0</v>
      </c>
      <c r="U41" s="38" t="str">
        <f>IF(Ma_Cave[[#This Row],[Boire
dès]]+Ma_Cave[[#This Row],[Boire
jusque]]=0," ",IF(Ma_Cave[[#This Row],[Boire
jusque]]=0,Ma_Cave[[#This Row],[Boire
dès]],ROUNDUP(AVERAGE(Ma_Cave[[#This Row],[Boire
dès]:[Boire
jusque]]),0)))</f>
        <v xml:space="preserve"> </v>
      </c>
      <c r="V41"/>
    </row>
    <row r="42" spans="1:23" hidden="1" x14ac:dyDescent="0.25">
      <c r="A42" s="11">
        <v>126</v>
      </c>
      <c r="B42" s="15">
        <v>41127</v>
      </c>
      <c r="C42" t="s">
        <v>40</v>
      </c>
      <c r="D42" t="s">
        <v>606</v>
      </c>
      <c r="E42" t="s">
        <v>610</v>
      </c>
      <c r="F42" t="s">
        <v>12</v>
      </c>
      <c r="G42">
        <v>2009</v>
      </c>
      <c r="I42" t="s">
        <v>11</v>
      </c>
      <c r="J42" t="s">
        <v>11</v>
      </c>
      <c r="K42" t="s">
        <v>11</v>
      </c>
      <c r="L42" s="3">
        <v>6.5</v>
      </c>
      <c r="M42" s="3">
        <f>Ma_Cave[[#This Row],[Prix Achat]]</f>
        <v>6.5</v>
      </c>
      <c r="N42" s="36">
        <v>6</v>
      </c>
      <c r="O42" s="37">
        <v>0</v>
      </c>
      <c r="P42" s="37"/>
      <c r="Q42" s="3">
        <f>Ma_Cave[[#This Row],[Prix Achat]]*Ma_Cave[[#This Row],[Quantité
Achat]]</f>
        <v>39</v>
      </c>
      <c r="R42" s="3">
        <f>Ma_Cave[[#This Row],[Reste]]*Ma_Cave[[#This Row],[valeur]]</f>
        <v>0</v>
      </c>
      <c r="S42" s="37">
        <v>0</v>
      </c>
      <c r="T42" s="37">
        <v>0</v>
      </c>
      <c r="U42" s="38" t="str">
        <f>IF(Ma_Cave[[#This Row],[Boire
dès]]+Ma_Cave[[#This Row],[Boire
jusque]]=0," ",IF(Ma_Cave[[#This Row],[Boire
jusque]]=0,Ma_Cave[[#This Row],[Boire
dès]],ROUNDUP(AVERAGE(Ma_Cave[[#This Row],[Boire
dès]:[Boire
jusque]]),0)))</f>
        <v xml:space="preserve"> </v>
      </c>
      <c r="V42"/>
    </row>
    <row r="43" spans="1:23" hidden="1" x14ac:dyDescent="0.25">
      <c r="A43" s="11">
        <v>127</v>
      </c>
      <c r="B43" s="15">
        <v>41127</v>
      </c>
      <c r="C43" t="s">
        <v>40</v>
      </c>
      <c r="D43" t="s">
        <v>606</v>
      </c>
      <c r="E43" t="s">
        <v>666</v>
      </c>
      <c r="F43" t="s">
        <v>22</v>
      </c>
      <c r="G43">
        <v>2011</v>
      </c>
      <c r="I43" t="s">
        <v>11</v>
      </c>
      <c r="J43" t="s">
        <v>11</v>
      </c>
      <c r="K43" t="s">
        <v>11</v>
      </c>
      <c r="L43" s="3">
        <v>5.75</v>
      </c>
      <c r="M43" s="3">
        <f>Ma_Cave[[#This Row],[Prix Achat]]</f>
        <v>5.75</v>
      </c>
      <c r="N43" s="36">
        <v>6</v>
      </c>
      <c r="O43" s="37">
        <v>0</v>
      </c>
      <c r="P43" s="37"/>
      <c r="Q43" s="3">
        <f>Ma_Cave[[#This Row],[Prix Achat]]*Ma_Cave[[#This Row],[Quantité
Achat]]</f>
        <v>34.5</v>
      </c>
      <c r="R43" s="3">
        <f>Ma_Cave[[#This Row],[Reste]]*Ma_Cave[[#This Row],[valeur]]</f>
        <v>0</v>
      </c>
      <c r="S43" s="37">
        <v>0</v>
      </c>
      <c r="T43" s="37">
        <v>0</v>
      </c>
      <c r="U43" s="38" t="str">
        <f>IF(Ma_Cave[[#This Row],[Boire
dès]]+Ma_Cave[[#This Row],[Boire
jusque]]=0," ",IF(Ma_Cave[[#This Row],[Boire
jusque]]=0,Ma_Cave[[#This Row],[Boire
dès]],ROUNDUP(AVERAGE(Ma_Cave[[#This Row],[Boire
dès]:[Boire
jusque]]),0)))</f>
        <v xml:space="preserve"> </v>
      </c>
      <c r="V43"/>
    </row>
    <row r="44" spans="1:23" hidden="1" x14ac:dyDescent="0.25">
      <c r="A44" s="11">
        <v>129</v>
      </c>
      <c r="B44" s="15">
        <v>41131</v>
      </c>
      <c r="C44" t="s">
        <v>40</v>
      </c>
      <c r="D44" t="s">
        <v>249</v>
      </c>
      <c r="E44" t="s">
        <v>250</v>
      </c>
      <c r="F44" t="s">
        <v>12</v>
      </c>
      <c r="G44">
        <v>2008</v>
      </c>
      <c r="I44" t="s">
        <v>11</v>
      </c>
      <c r="J44" t="s">
        <v>11</v>
      </c>
      <c r="K44" t="s">
        <v>11</v>
      </c>
      <c r="L44" s="3">
        <v>7.2</v>
      </c>
      <c r="M44" s="3">
        <f>Ma_Cave[[#This Row],[Prix Achat]]</f>
        <v>7.2</v>
      </c>
      <c r="N44" s="36">
        <v>6</v>
      </c>
      <c r="O44" s="37">
        <v>0</v>
      </c>
      <c r="P44" s="37"/>
      <c r="Q44" s="3">
        <f>Ma_Cave[[#This Row],[Prix Achat]]*Ma_Cave[[#This Row],[Quantité
Achat]]</f>
        <v>43.2</v>
      </c>
      <c r="R44" s="3">
        <f>Ma_Cave[[#This Row],[Reste]]*Ma_Cave[[#This Row],[valeur]]</f>
        <v>0</v>
      </c>
      <c r="S44" s="37">
        <v>0</v>
      </c>
      <c r="T44" s="37">
        <v>0</v>
      </c>
      <c r="U44" s="38" t="str">
        <f>IF(Ma_Cave[[#This Row],[Boire
dès]]+Ma_Cave[[#This Row],[Boire
jusque]]=0," ",IF(Ma_Cave[[#This Row],[Boire
jusque]]=0,Ma_Cave[[#This Row],[Boire
dès]],ROUNDUP(AVERAGE(Ma_Cave[[#This Row],[Boire
dès]:[Boire
jusque]]),0)))</f>
        <v xml:space="preserve"> </v>
      </c>
      <c r="V44"/>
    </row>
    <row r="45" spans="1:23" hidden="1" x14ac:dyDescent="0.25">
      <c r="A45" s="11">
        <v>130</v>
      </c>
      <c r="B45" s="15">
        <v>41131</v>
      </c>
      <c r="C45" t="s">
        <v>40</v>
      </c>
      <c r="D45" t="s">
        <v>249</v>
      </c>
      <c r="E45" t="s">
        <v>258</v>
      </c>
      <c r="F45" t="s">
        <v>12</v>
      </c>
      <c r="G45">
        <v>2005</v>
      </c>
      <c r="I45" t="s">
        <v>11</v>
      </c>
      <c r="J45" t="s">
        <v>11</v>
      </c>
      <c r="K45" t="s">
        <v>11</v>
      </c>
      <c r="L45" s="3">
        <v>21.7</v>
      </c>
      <c r="M45" s="3">
        <f>Ma_Cave[[#This Row],[Prix Achat]]</f>
        <v>21.7</v>
      </c>
      <c r="N45" s="36">
        <v>3</v>
      </c>
      <c r="O45" s="37">
        <v>0</v>
      </c>
      <c r="P45" s="37"/>
      <c r="Q45" s="3">
        <f>Ma_Cave[[#This Row],[Prix Achat]]*Ma_Cave[[#This Row],[Quantité
Achat]]</f>
        <v>65.099999999999994</v>
      </c>
      <c r="R45" s="3">
        <f>Ma_Cave[[#This Row],[Reste]]*Ma_Cave[[#This Row],[valeur]]</f>
        <v>0</v>
      </c>
      <c r="S45" s="37">
        <v>0</v>
      </c>
      <c r="T45" s="37">
        <v>0</v>
      </c>
      <c r="U45" s="38" t="str">
        <f>IF(Ma_Cave[[#This Row],[Boire
dès]]+Ma_Cave[[#This Row],[Boire
jusque]]=0," ",IF(Ma_Cave[[#This Row],[Boire
jusque]]=0,Ma_Cave[[#This Row],[Boire
dès]],ROUNDUP(AVERAGE(Ma_Cave[[#This Row],[Boire
dès]:[Boire
jusque]]),0)))</f>
        <v xml:space="preserve"> </v>
      </c>
      <c r="V45"/>
    </row>
    <row r="46" spans="1:23" hidden="1" x14ac:dyDescent="0.25">
      <c r="A46" s="11">
        <v>131</v>
      </c>
      <c r="B46" s="15">
        <v>41131</v>
      </c>
      <c r="C46" t="s">
        <v>40</v>
      </c>
      <c r="D46" t="s">
        <v>249</v>
      </c>
      <c r="E46" t="s">
        <v>108</v>
      </c>
      <c r="F46" t="s">
        <v>22</v>
      </c>
      <c r="G46">
        <v>2011</v>
      </c>
      <c r="I46" t="s">
        <v>11</v>
      </c>
      <c r="J46" t="s">
        <v>11</v>
      </c>
      <c r="K46" t="s">
        <v>11</v>
      </c>
      <c r="L46" s="3">
        <v>6.2</v>
      </c>
      <c r="M46" s="3">
        <f>Ma_Cave[[#This Row],[Prix Achat]]</f>
        <v>6.2</v>
      </c>
      <c r="N46" s="36">
        <v>6</v>
      </c>
      <c r="O46" s="37">
        <v>0</v>
      </c>
      <c r="P46" s="37"/>
      <c r="Q46" s="3">
        <f>Ma_Cave[[#This Row],[Prix Achat]]*Ma_Cave[[#This Row],[Quantité
Achat]]</f>
        <v>37.200000000000003</v>
      </c>
      <c r="R46" s="3">
        <f>Ma_Cave[[#This Row],[Reste]]*Ma_Cave[[#This Row],[valeur]]</f>
        <v>0</v>
      </c>
      <c r="S46" s="37">
        <v>0</v>
      </c>
      <c r="T46" s="37">
        <v>0</v>
      </c>
      <c r="U46" s="38" t="str">
        <f>IF(Ma_Cave[[#This Row],[Boire
dès]]+Ma_Cave[[#This Row],[Boire
jusque]]=0," ",IF(Ma_Cave[[#This Row],[Boire
jusque]]=0,Ma_Cave[[#This Row],[Boire
dès]],ROUNDUP(AVERAGE(Ma_Cave[[#This Row],[Boire
dès]:[Boire
jusque]]),0)))</f>
        <v xml:space="preserve"> </v>
      </c>
      <c r="V46"/>
    </row>
    <row r="47" spans="1:23" hidden="1" x14ac:dyDescent="0.25">
      <c r="A47" s="11">
        <v>132</v>
      </c>
      <c r="B47" s="15">
        <v>41173</v>
      </c>
      <c r="C47" t="s">
        <v>13</v>
      </c>
      <c r="D47" t="s">
        <v>211</v>
      </c>
      <c r="E47" t="s">
        <v>212</v>
      </c>
      <c r="F47" t="s">
        <v>22</v>
      </c>
      <c r="G47">
        <v>2011</v>
      </c>
      <c r="I47" t="s">
        <v>11</v>
      </c>
      <c r="J47" t="s">
        <v>11</v>
      </c>
      <c r="K47" t="s">
        <v>11</v>
      </c>
      <c r="L47" s="3">
        <v>5.3</v>
      </c>
      <c r="M47" s="3">
        <f>Ma_Cave[[#This Row],[Prix Achat]]</f>
        <v>5.3</v>
      </c>
      <c r="N47" s="36">
        <v>1</v>
      </c>
      <c r="O47" s="37">
        <v>0</v>
      </c>
      <c r="P47" s="37"/>
      <c r="Q47" s="3">
        <f>Ma_Cave[[#This Row],[Prix Achat]]*Ma_Cave[[#This Row],[Quantité
Achat]]</f>
        <v>5.3</v>
      </c>
      <c r="R47" s="3">
        <f>Ma_Cave[[#This Row],[Reste]]*Ma_Cave[[#This Row],[valeur]]</f>
        <v>0</v>
      </c>
      <c r="S47" s="37">
        <v>0</v>
      </c>
      <c r="T47" s="37">
        <v>0</v>
      </c>
      <c r="U47" s="38" t="str">
        <f>IF(Ma_Cave[[#This Row],[Boire
dès]]+Ma_Cave[[#This Row],[Boire
jusque]]=0," ",IF(Ma_Cave[[#This Row],[Boire
jusque]]=0,Ma_Cave[[#This Row],[Boire
dès]],ROUNDUP(AVERAGE(Ma_Cave[[#This Row],[Boire
dès]:[Boire
jusque]]),0)))</f>
        <v xml:space="preserve"> </v>
      </c>
      <c r="V47"/>
    </row>
    <row r="48" spans="1:23" hidden="1" x14ac:dyDescent="0.25">
      <c r="A48" s="11">
        <v>133</v>
      </c>
      <c r="B48" s="15">
        <v>41173</v>
      </c>
      <c r="C48" t="s">
        <v>13</v>
      </c>
      <c r="D48" t="s">
        <v>292</v>
      </c>
      <c r="E48" t="s">
        <v>293</v>
      </c>
      <c r="F48" t="s">
        <v>12</v>
      </c>
      <c r="G48">
        <v>2009</v>
      </c>
      <c r="I48" t="s">
        <v>11</v>
      </c>
      <c r="J48" t="s">
        <v>11</v>
      </c>
      <c r="K48" t="s">
        <v>11</v>
      </c>
      <c r="L48" s="3">
        <v>8.74</v>
      </c>
      <c r="M48" s="3">
        <f>Ma_Cave[[#This Row],[Prix Achat]]</f>
        <v>8.74</v>
      </c>
      <c r="N48" s="36">
        <v>1</v>
      </c>
      <c r="O48" s="37">
        <v>0</v>
      </c>
      <c r="P48" s="37"/>
      <c r="Q48" s="3">
        <f>Ma_Cave[[#This Row],[Prix Achat]]*Ma_Cave[[#This Row],[Quantité
Achat]]</f>
        <v>8.74</v>
      </c>
      <c r="R48" s="3">
        <f>Ma_Cave[[#This Row],[Reste]]*Ma_Cave[[#This Row],[valeur]]</f>
        <v>0</v>
      </c>
      <c r="S48" s="37">
        <v>0</v>
      </c>
      <c r="T48" s="37">
        <v>0</v>
      </c>
      <c r="U48" s="38" t="str">
        <f>IF(Ma_Cave[[#This Row],[Boire
dès]]+Ma_Cave[[#This Row],[Boire
jusque]]=0," ",IF(Ma_Cave[[#This Row],[Boire
jusque]]=0,Ma_Cave[[#This Row],[Boire
dès]],ROUNDUP(AVERAGE(Ma_Cave[[#This Row],[Boire
dès]:[Boire
jusque]]),0)))</f>
        <v xml:space="preserve"> </v>
      </c>
      <c r="V48"/>
    </row>
    <row r="49" spans="1:23" hidden="1" x14ac:dyDescent="0.25">
      <c r="A49" s="11">
        <v>134</v>
      </c>
      <c r="B49" s="15">
        <v>41173</v>
      </c>
      <c r="C49" t="s">
        <v>13</v>
      </c>
      <c r="D49" t="s">
        <v>320</v>
      </c>
      <c r="E49" t="s">
        <v>96</v>
      </c>
      <c r="F49" t="s">
        <v>12</v>
      </c>
      <c r="G49">
        <v>2009</v>
      </c>
      <c r="I49" t="s">
        <v>11</v>
      </c>
      <c r="J49" t="s">
        <v>11</v>
      </c>
      <c r="K49" t="s">
        <v>11</v>
      </c>
      <c r="L49" s="3">
        <v>7.53</v>
      </c>
      <c r="M49" s="3">
        <f>Ma_Cave[[#This Row],[Prix Achat]]</f>
        <v>7.53</v>
      </c>
      <c r="N49" s="36">
        <v>1</v>
      </c>
      <c r="O49" s="37">
        <v>0</v>
      </c>
      <c r="P49" s="37"/>
      <c r="Q49" s="3">
        <f>Ma_Cave[[#This Row],[Prix Achat]]*Ma_Cave[[#This Row],[Quantité
Achat]]</f>
        <v>7.53</v>
      </c>
      <c r="R49" s="3">
        <f>Ma_Cave[[#This Row],[Reste]]*Ma_Cave[[#This Row],[valeur]]</f>
        <v>0</v>
      </c>
      <c r="S49" s="37">
        <v>0</v>
      </c>
      <c r="T49" s="37">
        <v>0</v>
      </c>
      <c r="U49" s="38" t="str">
        <f>IF(Ma_Cave[[#This Row],[Boire
dès]]+Ma_Cave[[#This Row],[Boire
jusque]]=0," ",IF(Ma_Cave[[#This Row],[Boire
jusque]]=0,Ma_Cave[[#This Row],[Boire
dès]],ROUNDUP(AVERAGE(Ma_Cave[[#This Row],[Boire
dès]:[Boire
jusque]]),0)))</f>
        <v xml:space="preserve"> </v>
      </c>
      <c r="V49"/>
    </row>
    <row r="50" spans="1:23" hidden="1" x14ac:dyDescent="0.25">
      <c r="A50" s="11">
        <v>135</v>
      </c>
      <c r="B50" s="15">
        <v>41173</v>
      </c>
      <c r="C50" t="s">
        <v>13</v>
      </c>
      <c r="D50" t="s">
        <v>511</v>
      </c>
      <c r="E50" t="s">
        <v>512</v>
      </c>
      <c r="F50" t="s">
        <v>12</v>
      </c>
      <c r="G50">
        <v>2010</v>
      </c>
      <c r="I50" t="s">
        <v>11</v>
      </c>
      <c r="J50" t="s">
        <v>11</v>
      </c>
      <c r="K50" t="s">
        <v>11</v>
      </c>
      <c r="L50" s="3">
        <v>6.97</v>
      </c>
      <c r="M50" s="3">
        <f>Ma_Cave[[#This Row],[Prix Achat]]</f>
        <v>6.97</v>
      </c>
      <c r="N50" s="36">
        <v>1</v>
      </c>
      <c r="O50" s="37">
        <v>0</v>
      </c>
      <c r="P50" s="37"/>
      <c r="Q50" s="3">
        <f>Ma_Cave[[#This Row],[Prix Achat]]*Ma_Cave[[#This Row],[Quantité
Achat]]</f>
        <v>6.97</v>
      </c>
      <c r="R50" s="3">
        <f>Ma_Cave[[#This Row],[Reste]]*Ma_Cave[[#This Row],[valeur]]</f>
        <v>0</v>
      </c>
      <c r="S50" s="37">
        <v>0</v>
      </c>
      <c r="T50" s="37">
        <v>0</v>
      </c>
      <c r="U50" s="38" t="str">
        <f>IF(Ma_Cave[[#This Row],[Boire
dès]]+Ma_Cave[[#This Row],[Boire
jusque]]=0," ",IF(Ma_Cave[[#This Row],[Boire
jusque]]=0,Ma_Cave[[#This Row],[Boire
dès]],ROUNDUP(AVERAGE(Ma_Cave[[#This Row],[Boire
dès]:[Boire
jusque]]),0)))</f>
        <v xml:space="preserve"> </v>
      </c>
      <c r="V50"/>
    </row>
    <row r="51" spans="1:23" hidden="1" x14ac:dyDescent="0.25">
      <c r="A51" s="11">
        <v>136</v>
      </c>
      <c r="B51" s="15">
        <v>41173</v>
      </c>
      <c r="C51" t="s">
        <v>13</v>
      </c>
      <c r="D51" t="s">
        <v>670</v>
      </c>
      <c r="E51" t="s">
        <v>671</v>
      </c>
      <c r="F51" t="s">
        <v>12</v>
      </c>
      <c r="G51">
        <v>2010</v>
      </c>
      <c r="I51" t="s">
        <v>11</v>
      </c>
      <c r="J51" t="s">
        <v>11</v>
      </c>
      <c r="K51" t="s">
        <v>11</v>
      </c>
      <c r="L51" s="3">
        <v>4.84</v>
      </c>
      <c r="M51" s="3">
        <f>Ma_Cave[[#This Row],[Prix Achat]]</f>
        <v>4.84</v>
      </c>
      <c r="N51" s="36">
        <v>1</v>
      </c>
      <c r="O51" s="37">
        <v>0</v>
      </c>
      <c r="P51" s="37"/>
      <c r="Q51" s="3">
        <f>Ma_Cave[[#This Row],[Prix Achat]]*Ma_Cave[[#This Row],[Quantité
Achat]]</f>
        <v>4.84</v>
      </c>
      <c r="R51" s="3">
        <f>Ma_Cave[[#This Row],[Reste]]*Ma_Cave[[#This Row],[valeur]]</f>
        <v>0</v>
      </c>
      <c r="S51" s="37">
        <v>0</v>
      </c>
      <c r="T51" s="37">
        <v>0</v>
      </c>
      <c r="U51" s="38" t="str">
        <f>IF(Ma_Cave[[#This Row],[Boire
dès]]+Ma_Cave[[#This Row],[Boire
jusque]]=0," ",IF(Ma_Cave[[#This Row],[Boire
jusque]]=0,Ma_Cave[[#This Row],[Boire
dès]],ROUNDUP(AVERAGE(Ma_Cave[[#This Row],[Boire
dès]:[Boire
jusque]]),0)))</f>
        <v xml:space="preserve"> </v>
      </c>
      <c r="V51"/>
      <c r="W51" s="64"/>
    </row>
    <row r="52" spans="1:23" hidden="1" x14ac:dyDescent="0.25">
      <c r="A52" s="11">
        <v>137</v>
      </c>
      <c r="B52" s="15">
        <v>41173</v>
      </c>
      <c r="C52" t="s">
        <v>13</v>
      </c>
      <c r="D52" t="s">
        <v>511</v>
      </c>
      <c r="E52" t="s">
        <v>706</v>
      </c>
      <c r="F52" t="s">
        <v>22</v>
      </c>
      <c r="G52">
        <v>2011</v>
      </c>
      <c r="I52" t="s">
        <v>11</v>
      </c>
      <c r="J52" t="s">
        <v>11</v>
      </c>
      <c r="K52" t="s">
        <v>11</v>
      </c>
      <c r="L52" s="3">
        <v>7.9</v>
      </c>
      <c r="M52" s="3">
        <f>Ma_Cave[[#This Row],[Prix Achat]]</f>
        <v>7.9</v>
      </c>
      <c r="N52" s="36">
        <v>1</v>
      </c>
      <c r="O52" s="37">
        <v>0</v>
      </c>
      <c r="P52" s="37"/>
      <c r="Q52" s="3">
        <f>Ma_Cave[[#This Row],[Prix Achat]]*Ma_Cave[[#This Row],[Quantité
Achat]]</f>
        <v>7.9</v>
      </c>
      <c r="R52" s="3">
        <f>Ma_Cave[[#This Row],[Reste]]*Ma_Cave[[#This Row],[valeur]]</f>
        <v>0</v>
      </c>
      <c r="S52" s="37">
        <v>0</v>
      </c>
      <c r="T52" s="37">
        <v>0</v>
      </c>
      <c r="U52" s="38" t="str">
        <f>IF(Ma_Cave[[#This Row],[Boire
dès]]+Ma_Cave[[#This Row],[Boire
jusque]]=0," ",IF(Ma_Cave[[#This Row],[Boire
jusque]]=0,Ma_Cave[[#This Row],[Boire
dès]],ROUNDUP(AVERAGE(Ma_Cave[[#This Row],[Boire
dès]:[Boire
jusque]]),0)))</f>
        <v xml:space="preserve"> </v>
      </c>
      <c r="V52"/>
    </row>
    <row r="53" spans="1:23" hidden="1" x14ac:dyDescent="0.25">
      <c r="A53" s="11">
        <v>143</v>
      </c>
      <c r="B53" s="15">
        <v>41201</v>
      </c>
      <c r="C53" t="s">
        <v>13</v>
      </c>
      <c r="D53" t="s">
        <v>83</v>
      </c>
      <c r="E53" t="s">
        <v>84</v>
      </c>
      <c r="F53" t="s">
        <v>12</v>
      </c>
      <c r="G53">
        <v>2012</v>
      </c>
      <c r="I53" t="s">
        <v>11</v>
      </c>
      <c r="J53" t="s">
        <v>11</v>
      </c>
      <c r="K53" t="s">
        <v>11</v>
      </c>
      <c r="L53" s="3">
        <v>5.95</v>
      </c>
      <c r="M53" s="3">
        <f>Ma_Cave[[#This Row],[Prix Achat]]</f>
        <v>5.95</v>
      </c>
      <c r="N53" s="36">
        <v>2</v>
      </c>
      <c r="O53" s="37">
        <v>0</v>
      </c>
      <c r="P53" s="37"/>
      <c r="Q53" s="3">
        <f>Ma_Cave[[#This Row],[Prix Achat]]*Ma_Cave[[#This Row],[Quantité
Achat]]</f>
        <v>11.9</v>
      </c>
      <c r="R53" s="3">
        <f>Ma_Cave[[#This Row],[Reste]]*Ma_Cave[[#This Row],[valeur]]</f>
        <v>0</v>
      </c>
      <c r="S53" s="37">
        <v>0</v>
      </c>
      <c r="T53" s="37">
        <v>0</v>
      </c>
      <c r="U53" s="38" t="str">
        <f>IF(Ma_Cave[[#This Row],[Boire
dès]]+Ma_Cave[[#This Row],[Boire
jusque]]=0," ",IF(Ma_Cave[[#This Row],[Boire
jusque]]=0,Ma_Cave[[#This Row],[Boire
dès]],ROUNDUP(AVERAGE(Ma_Cave[[#This Row],[Boire
dès]:[Boire
jusque]]),0)))</f>
        <v xml:space="preserve"> </v>
      </c>
      <c r="V53"/>
    </row>
    <row r="54" spans="1:23" hidden="1" x14ac:dyDescent="0.25">
      <c r="A54" s="11">
        <v>144</v>
      </c>
      <c r="B54" s="15">
        <v>41201</v>
      </c>
      <c r="C54" t="s">
        <v>13</v>
      </c>
      <c r="D54" t="s">
        <v>292</v>
      </c>
      <c r="E54" t="s">
        <v>294</v>
      </c>
      <c r="F54" t="s">
        <v>12</v>
      </c>
      <c r="G54">
        <v>2009</v>
      </c>
      <c r="I54" t="s">
        <v>11</v>
      </c>
      <c r="J54" t="s">
        <v>11</v>
      </c>
      <c r="K54" t="s">
        <v>11</v>
      </c>
      <c r="L54" s="3">
        <v>8.74</v>
      </c>
      <c r="M54" s="3">
        <f>Ma_Cave[[#This Row],[Prix Achat]]</f>
        <v>8.74</v>
      </c>
      <c r="N54" s="36">
        <v>6</v>
      </c>
      <c r="O54" s="37">
        <v>0</v>
      </c>
      <c r="P54" s="37"/>
      <c r="Q54" s="3">
        <f>Ma_Cave[[#This Row],[Prix Achat]]*Ma_Cave[[#This Row],[Quantité
Achat]]</f>
        <v>52.44</v>
      </c>
      <c r="R54" s="3">
        <f>Ma_Cave[[#This Row],[Reste]]*Ma_Cave[[#This Row],[valeur]]</f>
        <v>0</v>
      </c>
      <c r="S54" s="37">
        <v>0</v>
      </c>
      <c r="T54" s="37">
        <v>0</v>
      </c>
      <c r="U54" s="38" t="str">
        <f>IF(Ma_Cave[[#This Row],[Boire
dès]]+Ma_Cave[[#This Row],[Boire
jusque]]=0," ",IF(Ma_Cave[[#This Row],[Boire
jusque]]=0,Ma_Cave[[#This Row],[Boire
dès]],ROUNDUP(AVERAGE(Ma_Cave[[#This Row],[Boire
dès]:[Boire
jusque]]),0)))</f>
        <v xml:space="preserve"> </v>
      </c>
      <c r="V54"/>
    </row>
    <row r="55" spans="1:23" hidden="1" x14ac:dyDescent="0.25">
      <c r="A55" s="11">
        <v>145</v>
      </c>
      <c r="B55" s="15">
        <v>41201</v>
      </c>
      <c r="C55" t="s">
        <v>13</v>
      </c>
      <c r="D55" t="s">
        <v>511</v>
      </c>
      <c r="E55" t="s">
        <v>512</v>
      </c>
      <c r="F55" t="s">
        <v>12</v>
      </c>
      <c r="G55">
        <v>2010</v>
      </c>
      <c r="I55" t="s">
        <v>11</v>
      </c>
      <c r="J55" t="s">
        <v>11</v>
      </c>
      <c r="K55" t="s">
        <v>11</v>
      </c>
      <c r="L55" s="3">
        <v>6.97</v>
      </c>
      <c r="M55" s="3">
        <f>Ma_Cave[[#This Row],[Prix Achat]]</f>
        <v>6.97</v>
      </c>
      <c r="N55" s="36">
        <v>2</v>
      </c>
      <c r="O55" s="37">
        <v>0</v>
      </c>
      <c r="P55" s="37"/>
      <c r="Q55" s="3">
        <f>Ma_Cave[[#This Row],[Prix Achat]]*Ma_Cave[[#This Row],[Quantité
Achat]]</f>
        <v>13.94</v>
      </c>
      <c r="R55" s="3">
        <f>Ma_Cave[[#This Row],[Reste]]*Ma_Cave[[#This Row],[valeur]]</f>
        <v>0</v>
      </c>
      <c r="S55" s="37">
        <v>0</v>
      </c>
      <c r="T55" s="37">
        <v>0</v>
      </c>
      <c r="U55" s="38" t="str">
        <f>IF(Ma_Cave[[#This Row],[Boire
dès]]+Ma_Cave[[#This Row],[Boire
jusque]]=0," ",IF(Ma_Cave[[#This Row],[Boire
jusque]]=0,Ma_Cave[[#This Row],[Boire
dès]],ROUNDUP(AVERAGE(Ma_Cave[[#This Row],[Boire
dès]:[Boire
jusque]]),0)))</f>
        <v xml:space="preserve"> </v>
      </c>
      <c r="V55"/>
    </row>
    <row r="56" spans="1:23" hidden="1" x14ac:dyDescent="0.25">
      <c r="A56" s="11">
        <v>146</v>
      </c>
      <c r="B56" s="15">
        <v>41201</v>
      </c>
      <c r="C56" t="s">
        <v>13</v>
      </c>
      <c r="D56" t="s">
        <v>670</v>
      </c>
      <c r="E56" t="s">
        <v>671</v>
      </c>
      <c r="F56" t="s">
        <v>12</v>
      </c>
      <c r="G56">
        <v>2010</v>
      </c>
      <c r="I56" t="s">
        <v>11</v>
      </c>
      <c r="J56" t="s">
        <v>11</v>
      </c>
      <c r="K56" t="s">
        <v>11</v>
      </c>
      <c r="L56" s="3">
        <v>4.84</v>
      </c>
      <c r="M56" s="3">
        <f>Ma_Cave[[#This Row],[Prix Achat]]</f>
        <v>4.84</v>
      </c>
      <c r="N56" s="36">
        <v>2</v>
      </c>
      <c r="O56" s="37">
        <v>0</v>
      </c>
      <c r="P56" s="37"/>
      <c r="Q56" s="3">
        <f>Ma_Cave[[#This Row],[Prix Achat]]*Ma_Cave[[#This Row],[Quantité
Achat]]</f>
        <v>9.68</v>
      </c>
      <c r="R56" s="3">
        <f>Ma_Cave[[#This Row],[Reste]]*Ma_Cave[[#This Row],[valeur]]</f>
        <v>0</v>
      </c>
      <c r="S56" s="37">
        <v>0</v>
      </c>
      <c r="T56" s="37">
        <v>0</v>
      </c>
      <c r="U56" s="38" t="str">
        <f>IF(Ma_Cave[[#This Row],[Boire
dès]]+Ma_Cave[[#This Row],[Boire
jusque]]=0," ",IF(Ma_Cave[[#This Row],[Boire
jusque]]=0,Ma_Cave[[#This Row],[Boire
dès]],ROUNDUP(AVERAGE(Ma_Cave[[#This Row],[Boire
dès]:[Boire
jusque]]),0)))</f>
        <v xml:space="preserve"> </v>
      </c>
      <c r="V56"/>
    </row>
    <row r="57" spans="1:23" hidden="1" x14ac:dyDescent="0.25">
      <c r="A57" s="11">
        <v>147</v>
      </c>
      <c r="B57" s="15">
        <v>41206</v>
      </c>
      <c r="C57" t="s">
        <v>146</v>
      </c>
      <c r="D57" t="s">
        <v>193</v>
      </c>
      <c r="E57" t="s">
        <v>194</v>
      </c>
      <c r="F57" t="s">
        <v>12</v>
      </c>
      <c r="G57">
        <v>2008</v>
      </c>
      <c r="I57" t="s">
        <v>11</v>
      </c>
      <c r="J57" t="s">
        <v>11</v>
      </c>
      <c r="K57" t="s">
        <v>11</v>
      </c>
      <c r="L57" s="3">
        <v>10</v>
      </c>
      <c r="M57" s="3">
        <f>Ma_Cave[[#This Row],[Prix Achat]]</f>
        <v>10</v>
      </c>
      <c r="N57" s="36">
        <v>6</v>
      </c>
      <c r="O57" s="37">
        <v>0</v>
      </c>
      <c r="P57" s="37"/>
      <c r="Q57" s="3">
        <f>Ma_Cave[[#This Row],[Prix Achat]]*Ma_Cave[[#This Row],[Quantité
Achat]]</f>
        <v>60</v>
      </c>
      <c r="R57" s="3">
        <f>Ma_Cave[[#This Row],[Reste]]*Ma_Cave[[#This Row],[valeur]]</f>
        <v>0</v>
      </c>
      <c r="S57" s="37">
        <v>0</v>
      </c>
      <c r="T57" s="37">
        <v>0</v>
      </c>
      <c r="U57" s="38" t="str">
        <f>IF(Ma_Cave[[#This Row],[Boire
dès]]+Ma_Cave[[#This Row],[Boire
jusque]]=0," ",IF(Ma_Cave[[#This Row],[Boire
jusque]]=0,Ma_Cave[[#This Row],[Boire
dès]],ROUNDUP(AVERAGE(Ma_Cave[[#This Row],[Boire
dès]:[Boire
jusque]]),0)))</f>
        <v xml:space="preserve"> </v>
      </c>
      <c r="V57"/>
    </row>
    <row r="58" spans="1:23" hidden="1" x14ac:dyDescent="0.25">
      <c r="A58" s="11">
        <v>148</v>
      </c>
      <c r="B58" s="15">
        <v>41206</v>
      </c>
      <c r="C58" t="s">
        <v>146</v>
      </c>
      <c r="D58" t="s">
        <v>434</v>
      </c>
      <c r="E58" t="s">
        <v>435</v>
      </c>
      <c r="F58" t="s">
        <v>22</v>
      </c>
      <c r="G58">
        <v>2011</v>
      </c>
      <c r="H58" t="s">
        <v>26</v>
      </c>
      <c r="I58" t="s">
        <v>436</v>
      </c>
      <c r="J58" t="s">
        <v>11</v>
      </c>
      <c r="K58" t="s">
        <v>11</v>
      </c>
      <c r="L58" s="3">
        <v>17</v>
      </c>
      <c r="M58" s="3">
        <f>Ma_Cave[[#This Row],[Prix Achat]]</f>
        <v>17</v>
      </c>
      <c r="N58" s="36">
        <v>1</v>
      </c>
      <c r="O58" s="37">
        <v>0</v>
      </c>
      <c r="P58" s="37"/>
      <c r="Q58" s="3">
        <f>Ma_Cave[[#This Row],[Prix Achat]]*Ma_Cave[[#This Row],[Quantité
Achat]]</f>
        <v>17</v>
      </c>
      <c r="R58" s="3">
        <f>Ma_Cave[[#This Row],[Reste]]*Ma_Cave[[#This Row],[valeur]]</f>
        <v>0</v>
      </c>
      <c r="S58" s="37">
        <v>0</v>
      </c>
      <c r="T58" s="37">
        <v>0</v>
      </c>
      <c r="U58" s="38" t="str">
        <f>IF(Ma_Cave[[#This Row],[Boire
dès]]+Ma_Cave[[#This Row],[Boire
jusque]]=0," ",IF(Ma_Cave[[#This Row],[Boire
jusque]]=0,Ma_Cave[[#This Row],[Boire
dès]],ROUNDUP(AVERAGE(Ma_Cave[[#This Row],[Boire
dès]:[Boire
jusque]]),0)))</f>
        <v xml:space="preserve"> </v>
      </c>
      <c r="V58"/>
    </row>
    <row r="59" spans="1:23" hidden="1" x14ac:dyDescent="0.25">
      <c r="A59" s="11">
        <v>153</v>
      </c>
      <c r="B59" s="15">
        <v>41244</v>
      </c>
      <c r="C59" t="s">
        <v>13</v>
      </c>
      <c r="D59" t="s">
        <v>462</v>
      </c>
      <c r="E59" t="s">
        <v>463</v>
      </c>
      <c r="F59" t="s">
        <v>22</v>
      </c>
      <c r="G59">
        <v>2008</v>
      </c>
      <c r="I59" t="s">
        <v>11</v>
      </c>
      <c r="J59" t="s">
        <v>11</v>
      </c>
      <c r="K59" t="s">
        <v>11</v>
      </c>
      <c r="L59" s="3">
        <v>7</v>
      </c>
      <c r="M59" s="3">
        <f>Ma_Cave[[#This Row],[Prix Achat]]</f>
        <v>7</v>
      </c>
      <c r="N59" s="36">
        <v>1</v>
      </c>
      <c r="O59" s="37">
        <v>0</v>
      </c>
      <c r="P59" s="37"/>
      <c r="Q59" s="3">
        <f>Ma_Cave[[#This Row],[Prix Achat]]*Ma_Cave[[#This Row],[Quantité
Achat]]</f>
        <v>7</v>
      </c>
      <c r="R59" s="3">
        <f>Ma_Cave[[#This Row],[Reste]]*Ma_Cave[[#This Row],[valeur]]</f>
        <v>0</v>
      </c>
      <c r="S59" s="37">
        <v>0</v>
      </c>
      <c r="T59" s="37">
        <v>0</v>
      </c>
      <c r="U59" s="38" t="str">
        <f>IF(Ma_Cave[[#This Row],[Boire
dès]]+Ma_Cave[[#This Row],[Boire
jusque]]=0," ",IF(Ma_Cave[[#This Row],[Boire
jusque]]=0,Ma_Cave[[#This Row],[Boire
dès]],ROUNDUP(AVERAGE(Ma_Cave[[#This Row],[Boire
dès]:[Boire
jusque]]),0)))</f>
        <v xml:space="preserve"> </v>
      </c>
      <c r="V59"/>
    </row>
    <row r="60" spans="1:23" hidden="1" x14ac:dyDescent="0.25">
      <c r="A60" s="11">
        <v>154</v>
      </c>
      <c r="B60" s="15">
        <v>41244</v>
      </c>
      <c r="C60" t="s">
        <v>13</v>
      </c>
      <c r="D60" t="s">
        <v>505</v>
      </c>
      <c r="E60" t="s">
        <v>506</v>
      </c>
      <c r="F60" t="s">
        <v>22</v>
      </c>
      <c r="G60">
        <v>0</v>
      </c>
      <c r="I60" t="s">
        <v>11</v>
      </c>
      <c r="J60" t="s">
        <v>11</v>
      </c>
      <c r="K60" t="s">
        <v>11</v>
      </c>
      <c r="L60" s="3">
        <v>5</v>
      </c>
      <c r="M60" s="3">
        <f>Ma_Cave[[#This Row],[Prix Achat]]</f>
        <v>5</v>
      </c>
      <c r="N60" s="36">
        <v>1</v>
      </c>
      <c r="O60" s="37">
        <v>0</v>
      </c>
      <c r="P60" s="37"/>
      <c r="Q60" s="3">
        <f>Ma_Cave[[#This Row],[Prix Achat]]*Ma_Cave[[#This Row],[Quantité
Achat]]</f>
        <v>5</v>
      </c>
      <c r="R60" s="3">
        <f>Ma_Cave[[#This Row],[Reste]]*Ma_Cave[[#This Row],[valeur]]</f>
        <v>0</v>
      </c>
      <c r="S60" s="37">
        <v>0</v>
      </c>
      <c r="T60" s="37">
        <v>0</v>
      </c>
      <c r="U60" s="38" t="str">
        <f>IF(Ma_Cave[[#This Row],[Boire
dès]]+Ma_Cave[[#This Row],[Boire
jusque]]=0," ",IF(Ma_Cave[[#This Row],[Boire
jusque]]=0,Ma_Cave[[#This Row],[Boire
dès]],ROUNDUP(AVERAGE(Ma_Cave[[#This Row],[Boire
dès]:[Boire
jusque]]),0)))</f>
        <v xml:space="preserve"> </v>
      </c>
      <c r="V60"/>
    </row>
    <row r="61" spans="1:23" hidden="1" x14ac:dyDescent="0.25">
      <c r="A61" s="11">
        <v>158</v>
      </c>
      <c r="B61" s="15">
        <v>41363</v>
      </c>
      <c r="C61" t="s">
        <v>13</v>
      </c>
      <c r="D61" t="s">
        <v>65</v>
      </c>
      <c r="E61" t="s">
        <v>66</v>
      </c>
      <c r="F61" t="s">
        <v>12</v>
      </c>
      <c r="G61">
        <v>2010</v>
      </c>
      <c r="I61" t="s">
        <v>11</v>
      </c>
      <c r="J61" t="s">
        <v>11</v>
      </c>
      <c r="K61" t="s">
        <v>11</v>
      </c>
      <c r="L61" s="3">
        <v>5.39</v>
      </c>
      <c r="M61" s="3">
        <f>Ma_Cave[[#This Row],[Prix Achat]]</f>
        <v>5.39</v>
      </c>
      <c r="N61" s="36">
        <v>6</v>
      </c>
      <c r="O61" s="37">
        <v>0</v>
      </c>
      <c r="P61" s="37"/>
      <c r="Q61" s="3">
        <f>Ma_Cave[[#This Row],[Prix Achat]]*Ma_Cave[[#This Row],[Quantité
Achat]]</f>
        <v>32.339999999999996</v>
      </c>
      <c r="R61" s="3">
        <f>Ma_Cave[[#This Row],[Reste]]*Ma_Cave[[#This Row],[valeur]]</f>
        <v>0</v>
      </c>
      <c r="S61" s="37">
        <v>0</v>
      </c>
      <c r="T61" s="37">
        <v>0</v>
      </c>
      <c r="U61" s="38" t="str">
        <f>IF(Ma_Cave[[#This Row],[Boire
dès]]+Ma_Cave[[#This Row],[Boire
jusque]]=0," ",IF(Ma_Cave[[#This Row],[Boire
jusque]]=0,Ma_Cave[[#This Row],[Boire
dès]],ROUNDUP(AVERAGE(Ma_Cave[[#This Row],[Boire
dès]:[Boire
jusque]]),0)))</f>
        <v xml:space="preserve"> </v>
      </c>
      <c r="V61"/>
    </row>
    <row r="62" spans="1:23" hidden="1" x14ac:dyDescent="0.25">
      <c r="A62" s="11">
        <v>159</v>
      </c>
      <c r="B62" s="15">
        <v>41363</v>
      </c>
      <c r="C62" t="s">
        <v>13</v>
      </c>
      <c r="D62" t="s">
        <v>321</v>
      </c>
      <c r="E62" s="65" t="s">
        <v>322</v>
      </c>
      <c r="F62" t="s">
        <v>22</v>
      </c>
      <c r="G62">
        <v>2012</v>
      </c>
      <c r="I62" t="s">
        <v>11</v>
      </c>
      <c r="J62" t="s">
        <v>11</v>
      </c>
      <c r="K62" t="s">
        <v>11</v>
      </c>
      <c r="L62" s="3">
        <v>5.86</v>
      </c>
      <c r="M62" s="3">
        <f>Ma_Cave[[#This Row],[Prix Achat]]</f>
        <v>5.86</v>
      </c>
      <c r="N62" s="36">
        <v>6</v>
      </c>
      <c r="O62" s="37">
        <v>0</v>
      </c>
      <c r="P62" s="37"/>
      <c r="Q62" s="3">
        <f>Ma_Cave[[#This Row],[Prix Achat]]*Ma_Cave[[#This Row],[Quantité
Achat]]</f>
        <v>35.160000000000004</v>
      </c>
      <c r="R62" s="3">
        <f>Ma_Cave[[#This Row],[Reste]]*Ma_Cave[[#This Row],[valeur]]</f>
        <v>0</v>
      </c>
      <c r="S62" s="37">
        <v>0</v>
      </c>
      <c r="T62" s="37">
        <v>0</v>
      </c>
      <c r="U62" s="38" t="str">
        <f>IF(Ma_Cave[[#This Row],[Boire
dès]]+Ma_Cave[[#This Row],[Boire
jusque]]=0," ",IF(Ma_Cave[[#This Row],[Boire
jusque]]=0,Ma_Cave[[#This Row],[Boire
dès]],ROUNDUP(AVERAGE(Ma_Cave[[#This Row],[Boire
dès]:[Boire
jusque]]),0)))</f>
        <v xml:space="preserve"> </v>
      </c>
      <c r="V62"/>
    </row>
    <row r="63" spans="1:23" hidden="1" x14ac:dyDescent="0.25">
      <c r="A63" s="11">
        <v>160</v>
      </c>
      <c r="B63" s="15">
        <v>41363</v>
      </c>
      <c r="C63" t="s">
        <v>13</v>
      </c>
      <c r="D63" t="s">
        <v>446</v>
      </c>
      <c r="E63" s="74" t="s">
        <v>447</v>
      </c>
      <c r="F63" t="s">
        <v>12</v>
      </c>
      <c r="G63">
        <v>2011</v>
      </c>
      <c r="I63" t="s">
        <v>11</v>
      </c>
      <c r="J63" t="s">
        <v>11</v>
      </c>
      <c r="K63" t="s">
        <v>11</v>
      </c>
      <c r="L63" s="3">
        <v>4.74</v>
      </c>
      <c r="M63" s="3">
        <f>Ma_Cave[[#This Row],[Prix Achat]]</f>
        <v>4.74</v>
      </c>
      <c r="N63" s="36">
        <v>2</v>
      </c>
      <c r="O63" s="37">
        <v>0</v>
      </c>
      <c r="P63" s="37"/>
      <c r="Q63" s="3">
        <f>Ma_Cave[[#This Row],[Prix Achat]]*Ma_Cave[[#This Row],[Quantité
Achat]]</f>
        <v>9.48</v>
      </c>
      <c r="R63" s="3">
        <f>Ma_Cave[[#This Row],[Reste]]*Ma_Cave[[#This Row],[valeur]]</f>
        <v>0</v>
      </c>
      <c r="S63" s="37">
        <v>0</v>
      </c>
      <c r="T63" s="37">
        <v>0</v>
      </c>
      <c r="U63" s="38" t="str">
        <f>IF(Ma_Cave[[#This Row],[Boire
dès]]+Ma_Cave[[#This Row],[Boire
jusque]]=0," ",IF(Ma_Cave[[#This Row],[Boire
jusque]]=0,Ma_Cave[[#This Row],[Boire
dès]],ROUNDUP(AVERAGE(Ma_Cave[[#This Row],[Boire
dès]:[Boire
jusque]]),0)))</f>
        <v xml:space="preserve"> </v>
      </c>
      <c r="V63"/>
      <c r="W63" t="s">
        <v>448</v>
      </c>
    </row>
    <row r="64" spans="1:23" hidden="1" x14ac:dyDescent="0.25">
      <c r="A64" s="11">
        <v>161</v>
      </c>
      <c r="B64" s="15">
        <v>41363</v>
      </c>
      <c r="C64" t="s">
        <v>13</v>
      </c>
      <c r="D64" t="s">
        <v>472</v>
      </c>
      <c r="E64" t="s">
        <v>473</v>
      </c>
      <c r="F64" t="s">
        <v>12</v>
      </c>
      <c r="G64">
        <v>2010</v>
      </c>
      <c r="I64" t="s">
        <v>11</v>
      </c>
      <c r="J64" t="s">
        <v>11</v>
      </c>
      <c r="K64" t="s">
        <v>11</v>
      </c>
      <c r="L64" s="3">
        <v>7.81</v>
      </c>
      <c r="M64" s="3">
        <f>Ma_Cave[[#This Row],[Prix Achat]]</f>
        <v>7.81</v>
      </c>
      <c r="N64" s="36">
        <v>2</v>
      </c>
      <c r="O64" s="37">
        <v>0</v>
      </c>
      <c r="P64" s="37"/>
      <c r="Q64" s="3">
        <f>Ma_Cave[[#This Row],[Prix Achat]]*Ma_Cave[[#This Row],[Quantité
Achat]]</f>
        <v>15.62</v>
      </c>
      <c r="R64" s="3">
        <f>Ma_Cave[[#This Row],[Reste]]*Ma_Cave[[#This Row],[valeur]]</f>
        <v>0</v>
      </c>
      <c r="S64" s="37">
        <v>0</v>
      </c>
      <c r="T64" s="37">
        <v>0</v>
      </c>
      <c r="U64" s="38" t="str">
        <f>IF(Ma_Cave[[#This Row],[Boire
dès]]+Ma_Cave[[#This Row],[Boire
jusque]]=0," ",IF(Ma_Cave[[#This Row],[Boire
jusque]]=0,Ma_Cave[[#This Row],[Boire
dès]],ROUNDUP(AVERAGE(Ma_Cave[[#This Row],[Boire
dès]:[Boire
jusque]]),0)))</f>
        <v xml:space="preserve"> </v>
      </c>
      <c r="V64"/>
      <c r="W64" s="64"/>
    </row>
    <row r="65" spans="1:23" hidden="1" x14ac:dyDescent="0.25">
      <c r="A65" s="11">
        <v>162</v>
      </c>
      <c r="B65" s="15">
        <v>41363</v>
      </c>
      <c r="C65" t="s">
        <v>13</v>
      </c>
      <c r="D65" t="s">
        <v>566</v>
      </c>
      <c r="E65" t="s">
        <v>567</v>
      </c>
      <c r="F65" t="s">
        <v>12</v>
      </c>
      <c r="G65">
        <v>2011</v>
      </c>
      <c r="I65" t="s">
        <v>11</v>
      </c>
      <c r="J65" t="s">
        <v>11</v>
      </c>
      <c r="K65" t="s">
        <v>11</v>
      </c>
      <c r="L65" s="3">
        <v>7.03</v>
      </c>
      <c r="M65" s="3">
        <f>Ma_Cave[[#This Row],[Prix Achat]]</f>
        <v>7.03</v>
      </c>
      <c r="N65" s="36">
        <v>2</v>
      </c>
      <c r="O65" s="37">
        <v>0</v>
      </c>
      <c r="P65" s="37"/>
      <c r="Q65" s="3">
        <f>Ma_Cave[[#This Row],[Prix Achat]]*Ma_Cave[[#This Row],[Quantité
Achat]]</f>
        <v>14.06</v>
      </c>
      <c r="R65" s="3">
        <f>Ma_Cave[[#This Row],[Reste]]*Ma_Cave[[#This Row],[valeur]]</f>
        <v>0</v>
      </c>
      <c r="S65" s="37">
        <v>0</v>
      </c>
      <c r="T65" s="37">
        <v>0</v>
      </c>
      <c r="U65" s="38" t="str">
        <f>IF(Ma_Cave[[#This Row],[Boire
dès]]+Ma_Cave[[#This Row],[Boire
jusque]]=0," ",IF(Ma_Cave[[#This Row],[Boire
jusque]]=0,Ma_Cave[[#This Row],[Boire
dès]],ROUNDUP(AVERAGE(Ma_Cave[[#This Row],[Boire
dès]:[Boire
jusque]]),0)))</f>
        <v xml:space="preserve"> </v>
      </c>
      <c r="V65"/>
      <c r="W65" s="64"/>
    </row>
    <row r="66" spans="1:23" ht="15" hidden="1" customHeight="1" x14ac:dyDescent="0.25">
      <c r="A66" s="11">
        <v>163</v>
      </c>
      <c r="B66" s="15">
        <v>41388</v>
      </c>
      <c r="C66" t="s">
        <v>40</v>
      </c>
      <c r="D66" t="s">
        <v>71</v>
      </c>
      <c r="E66" t="s">
        <v>72</v>
      </c>
      <c r="F66" t="s">
        <v>73</v>
      </c>
      <c r="G66">
        <v>0</v>
      </c>
      <c r="I66" t="s">
        <v>11</v>
      </c>
      <c r="J66" t="s">
        <v>11</v>
      </c>
      <c r="K66" t="s">
        <v>11</v>
      </c>
      <c r="L66" s="3">
        <v>5.6</v>
      </c>
      <c r="M66" s="3">
        <f>Ma_Cave[[#This Row],[Prix Achat]]</f>
        <v>5.6</v>
      </c>
      <c r="N66" s="36">
        <v>3</v>
      </c>
      <c r="O66" s="37">
        <v>0</v>
      </c>
      <c r="P66" s="37"/>
      <c r="Q66" s="3">
        <f>Ma_Cave[[#This Row],[Prix Achat]]*Ma_Cave[[#This Row],[Quantité
Achat]]</f>
        <v>16.799999999999997</v>
      </c>
      <c r="R66" s="3">
        <f>Ma_Cave[[#This Row],[Reste]]*Ma_Cave[[#This Row],[valeur]]</f>
        <v>0</v>
      </c>
      <c r="S66" s="37">
        <v>0</v>
      </c>
      <c r="T66" s="37">
        <v>0</v>
      </c>
      <c r="U66" s="38" t="str">
        <f>IF(Ma_Cave[[#This Row],[Boire
dès]]+Ma_Cave[[#This Row],[Boire
jusque]]=0," ",IF(Ma_Cave[[#This Row],[Boire
jusque]]=0,Ma_Cave[[#This Row],[Boire
dès]],ROUNDUP(AVERAGE(Ma_Cave[[#This Row],[Boire
dès]:[Boire
jusque]]),0)))</f>
        <v xml:space="preserve"> </v>
      </c>
      <c r="V66"/>
      <c r="W66" s="74"/>
    </row>
    <row r="67" spans="1:23" ht="15" hidden="1" customHeight="1" x14ac:dyDescent="0.25">
      <c r="A67" s="11">
        <v>164</v>
      </c>
      <c r="B67" s="15">
        <v>41388</v>
      </c>
      <c r="C67" t="s">
        <v>40</v>
      </c>
      <c r="D67" t="s">
        <v>71</v>
      </c>
      <c r="E67" t="s">
        <v>75</v>
      </c>
      <c r="F67" t="s">
        <v>12</v>
      </c>
      <c r="G67">
        <v>0</v>
      </c>
      <c r="I67" t="s">
        <v>11</v>
      </c>
      <c r="J67" t="s">
        <v>11</v>
      </c>
      <c r="K67" t="s">
        <v>11</v>
      </c>
      <c r="L67" s="3">
        <v>4.5</v>
      </c>
      <c r="M67" s="3">
        <f>Ma_Cave[[#This Row],[Prix Achat]]</f>
        <v>4.5</v>
      </c>
      <c r="N67" s="36">
        <v>3</v>
      </c>
      <c r="O67" s="37">
        <v>0</v>
      </c>
      <c r="P67" s="37"/>
      <c r="Q67" s="3">
        <f>Ma_Cave[[#This Row],[Prix Achat]]*Ma_Cave[[#This Row],[Quantité
Achat]]</f>
        <v>13.5</v>
      </c>
      <c r="R67" s="3">
        <f>Ma_Cave[[#This Row],[Reste]]*Ma_Cave[[#This Row],[valeur]]</f>
        <v>0</v>
      </c>
      <c r="S67" s="37">
        <v>0</v>
      </c>
      <c r="T67" s="37">
        <v>0</v>
      </c>
      <c r="U67" s="38" t="str">
        <f>IF(Ma_Cave[[#This Row],[Boire
dès]]+Ma_Cave[[#This Row],[Boire
jusque]]=0," ",IF(Ma_Cave[[#This Row],[Boire
jusque]]=0,Ma_Cave[[#This Row],[Boire
dès]],ROUNDUP(AVERAGE(Ma_Cave[[#This Row],[Boire
dès]:[Boire
jusque]]),0)))</f>
        <v xml:space="preserve"> </v>
      </c>
      <c r="V67" s="65"/>
      <c r="W67" s="74"/>
    </row>
    <row r="68" spans="1:23" hidden="1" x14ac:dyDescent="0.25">
      <c r="A68" s="11">
        <v>165</v>
      </c>
      <c r="B68" s="15">
        <v>41388</v>
      </c>
      <c r="C68" t="s">
        <v>40</v>
      </c>
      <c r="D68" t="s">
        <v>71</v>
      </c>
      <c r="E68" t="s">
        <v>152</v>
      </c>
      <c r="F68" t="s">
        <v>22</v>
      </c>
      <c r="G68">
        <v>0</v>
      </c>
      <c r="I68" t="s">
        <v>11</v>
      </c>
      <c r="J68" t="s">
        <v>11</v>
      </c>
      <c r="K68" t="s">
        <v>11</v>
      </c>
      <c r="L68" s="3">
        <v>8</v>
      </c>
      <c r="M68" s="3">
        <f>Ma_Cave[[#This Row],[Prix Achat]]</f>
        <v>8</v>
      </c>
      <c r="N68" s="36">
        <v>3</v>
      </c>
      <c r="O68" s="37">
        <v>0</v>
      </c>
      <c r="P68" s="37"/>
      <c r="Q68" s="3">
        <f>Ma_Cave[[#This Row],[Prix Achat]]*Ma_Cave[[#This Row],[Quantité
Achat]]</f>
        <v>24</v>
      </c>
      <c r="R68" s="3">
        <f>Ma_Cave[[#This Row],[Reste]]*Ma_Cave[[#This Row],[valeur]]</f>
        <v>0</v>
      </c>
      <c r="S68" s="37">
        <v>0</v>
      </c>
      <c r="T68" s="37">
        <v>0</v>
      </c>
      <c r="U68" s="38" t="str">
        <f>IF(Ma_Cave[[#This Row],[Boire
dès]]+Ma_Cave[[#This Row],[Boire
jusque]]=0," ",IF(Ma_Cave[[#This Row],[Boire
jusque]]=0,Ma_Cave[[#This Row],[Boire
dès]],ROUNDUP(AVERAGE(Ma_Cave[[#This Row],[Boire
dès]:[Boire
jusque]]),0)))</f>
        <v xml:space="preserve"> </v>
      </c>
      <c r="V68"/>
    </row>
    <row r="69" spans="1:23" hidden="1" x14ac:dyDescent="0.25">
      <c r="A69" s="11">
        <v>166</v>
      </c>
      <c r="B69" s="15">
        <v>41388</v>
      </c>
      <c r="C69" t="s">
        <v>40</v>
      </c>
      <c r="D69" t="s">
        <v>71</v>
      </c>
      <c r="E69" t="s">
        <v>247</v>
      </c>
      <c r="F69" t="s">
        <v>22</v>
      </c>
      <c r="G69">
        <v>0</v>
      </c>
      <c r="I69" t="s">
        <v>11</v>
      </c>
      <c r="J69" t="s">
        <v>11</v>
      </c>
      <c r="K69" t="s">
        <v>11</v>
      </c>
      <c r="L69" s="3">
        <v>4.5</v>
      </c>
      <c r="M69" s="3">
        <f>Ma_Cave[[#This Row],[Prix Achat]]</f>
        <v>4.5</v>
      </c>
      <c r="N69" s="36">
        <v>3</v>
      </c>
      <c r="O69" s="37">
        <v>0</v>
      </c>
      <c r="P69" s="37"/>
      <c r="Q69" s="3">
        <f>Ma_Cave[[#This Row],[Prix Achat]]*Ma_Cave[[#This Row],[Quantité
Achat]]</f>
        <v>13.5</v>
      </c>
      <c r="R69" s="3">
        <f>Ma_Cave[[#This Row],[Reste]]*Ma_Cave[[#This Row],[valeur]]</f>
        <v>0</v>
      </c>
      <c r="S69" s="37">
        <v>0</v>
      </c>
      <c r="T69" s="37">
        <v>0</v>
      </c>
      <c r="U69" s="38" t="str">
        <f>IF(Ma_Cave[[#This Row],[Boire
dès]]+Ma_Cave[[#This Row],[Boire
jusque]]=0," ",IF(Ma_Cave[[#This Row],[Boire
jusque]]=0,Ma_Cave[[#This Row],[Boire
dès]],ROUNDUP(AVERAGE(Ma_Cave[[#This Row],[Boire
dès]:[Boire
jusque]]),0)))</f>
        <v xml:space="preserve"> </v>
      </c>
      <c r="V69"/>
    </row>
    <row r="70" spans="1:23" hidden="1" x14ac:dyDescent="0.25">
      <c r="A70" s="11">
        <v>167</v>
      </c>
      <c r="B70" s="15">
        <v>41388</v>
      </c>
      <c r="C70" t="s">
        <v>40</v>
      </c>
      <c r="D70" t="s">
        <v>519</v>
      </c>
      <c r="E70" t="s">
        <v>661</v>
      </c>
      <c r="F70" t="s">
        <v>73</v>
      </c>
      <c r="G70">
        <v>0</v>
      </c>
      <c r="I70" t="s">
        <v>11</v>
      </c>
      <c r="J70" t="s">
        <v>11</v>
      </c>
      <c r="K70" t="s">
        <v>11</v>
      </c>
      <c r="L70" s="3">
        <v>12.5</v>
      </c>
      <c r="M70" s="3">
        <f>Ma_Cave[[#This Row],[Prix Achat]]</f>
        <v>12.5</v>
      </c>
      <c r="N70" s="36">
        <v>4</v>
      </c>
      <c r="O70" s="37">
        <v>0</v>
      </c>
      <c r="P70" s="37"/>
      <c r="Q70" s="3">
        <f>Ma_Cave[[#This Row],[Prix Achat]]*Ma_Cave[[#This Row],[Quantité
Achat]]</f>
        <v>50</v>
      </c>
      <c r="R70" s="3">
        <f>Ma_Cave[[#This Row],[Reste]]*Ma_Cave[[#This Row],[valeur]]</f>
        <v>0</v>
      </c>
      <c r="S70" s="37">
        <v>0</v>
      </c>
      <c r="T70" s="37">
        <v>0</v>
      </c>
      <c r="U70" s="38" t="str">
        <f>IF(Ma_Cave[[#This Row],[Boire
dès]]+Ma_Cave[[#This Row],[Boire
jusque]]=0," ",IF(Ma_Cave[[#This Row],[Boire
jusque]]=0,Ma_Cave[[#This Row],[Boire
dès]],ROUNDUP(AVERAGE(Ma_Cave[[#This Row],[Boire
dès]:[Boire
jusque]]),0)))</f>
        <v xml:space="preserve"> </v>
      </c>
      <c r="V70"/>
    </row>
    <row r="71" spans="1:23" hidden="1" x14ac:dyDescent="0.25">
      <c r="A71" s="11">
        <v>172</v>
      </c>
      <c r="B71" s="15">
        <v>41426</v>
      </c>
      <c r="C71" t="s">
        <v>207</v>
      </c>
      <c r="D71" t="s">
        <v>208</v>
      </c>
      <c r="E71" t="s">
        <v>231</v>
      </c>
      <c r="F71" t="s">
        <v>12</v>
      </c>
      <c r="G71">
        <v>0</v>
      </c>
      <c r="I71" t="s">
        <v>11</v>
      </c>
      <c r="J71" t="s">
        <v>11</v>
      </c>
      <c r="K71" t="s">
        <v>11</v>
      </c>
      <c r="L71" s="3">
        <v>5</v>
      </c>
      <c r="M71" s="3">
        <f>Ma_Cave[[#This Row],[Prix Achat]]</f>
        <v>5</v>
      </c>
      <c r="N71" s="36">
        <v>6</v>
      </c>
      <c r="O71" s="37">
        <v>0</v>
      </c>
      <c r="P71" s="37"/>
      <c r="Q71" s="3">
        <f>Ma_Cave[[#This Row],[Prix Achat]]*Ma_Cave[[#This Row],[Quantité
Achat]]</f>
        <v>30</v>
      </c>
      <c r="R71" s="3">
        <f>Ma_Cave[[#This Row],[Reste]]*Ma_Cave[[#This Row],[valeur]]</f>
        <v>0</v>
      </c>
      <c r="S71" s="37">
        <v>0</v>
      </c>
      <c r="T71" s="37">
        <v>0</v>
      </c>
      <c r="U71" s="38" t="str">
        <f>IF(Ma_Cave[[#This Row],[Boire
dès]]+Ma_Cave[[#This Row],[Boire
jusque]]=0," ",IF(Ma_Cave[[#This Row],[Boire
jusque]]=0,Ma_Cave[[#This Row],[Boire
dès]],ROUNDUP(AVERAGE(Ma_Cave[[#This Row],[Boire
dès]:[Boire
jusque]]),0)))</f>
        <v xml:space="preserve"> </v>
      </c>
      <c r="V71"/>
    </row>
    <row r="72" spans="1:23" hidden="1" x14ac:dyDescent="0.25">
      <c r="A72" s="11">
        <v>173</v>
      </c>
      <c r="B72" s="15">
        <v>41426</v>
      </c>
      <c r="C72" t="s">
        <v>207</v>
      </c>
      <c r="D72" t="s">
        <v>208</v>
      </c>
      <c r="E72" t="s">
        <v>664</v>
      </c>
      <c r="F72" t="s">
        <v>12</v>
      </c>
      <c r="G72">
        <v>0</v>
      </c>
      <c r="I72" t="s">
        <v>11</v>
      </c>
      <c r="J72" t="s">
        <v>11</v>
      </c>
      <c r="K72" t="s">
        <v>11</v>
      </c>
      <c r="L72" s="3">
        <v>7.5</v>
      </c>
      <c r="M72" s="3">
        <f>Ma_Cave[[#This Row],[Prix Achat]]</f>
        <v>7.5</v>
      </c>
      <c r="N72" s="36">
        <v>6</v>
      </c>
      <c r="O72" s="37">
        <v>0</v>
      </c>
      <c r="P72" s="37"/>
      <c r="Q72" s="3">
        <f>Ma_Cave[[#This Row],[Prix Achat]]*Ma_Cave[[#This Row],[Quantité
Achat]]</f>
        <v>45</v>
      </c>
      <c r="R72" s="3">
        <f>Ma_Cave[[#This Row],[Reste]]*Ma_Cave[[#This Row],[valeur]]</f>
        <v>0</v>
      </c>
      <c r="S72" s="37">
        <v>0</v>
      </c>
      <c r="T72" s="37">
        <v>0</v>
      </c>
      <c r="U72" s="38" t="str">
        <f>IF(Ma_Cave[[#This Row],[Boire
dès]]+Ma_Cave[[#This Row],[Boire
jusque]]=0," ",IF(Ma_Cave[[#This Row],[Boire
jusque]]=0,Ma_Cave[[#This Row],[Boire
dès]],ROUNDUP(AVERAGE(Ma_Cave[[#This Row],[Boire
dès]:[Boire
jusque]]),0)))</f>
        <v xml:space="preserve"> </v>
      </c>
      <c r="V72"/>
    </row>
    <row r="73" spans="1:23" hidden="1" x14ac:dyDescent="0.25">
      <c r="A73" s="11">
        <v>178</v>
      </c>
      <c r="B73" s="15">
        <v>41454</v>
      </c>
      <c r="C73" t="s">
        <v>13</v>
      </c>
      <c r="D73" t="s">
        <v>522</v>
      </c>
      <c r="E73" t="s">
        <v>523</v>
      </c>
      <c r="F73" t="s">
        <v>22</v>
      </c>
      <c r="G73">
        <v>2008</v>
      </c>
      <c r="I73" t="s">
        <v>11</v>
      </c>
      <c r="J73" t="s">
        <v>11</v>
      </c>
      <c r="K73" t="s">
        <v>11</v>
      </c>
      <c r="L73" s="3">
        <v>18.100000000000001</v>
      </c>
      <c r="M73" s="3">
        <f>Ma_Cave[[#This Row],[Prix Achat]]</f>
        <v>18.100000000000001</v>
      </c>
      <c r="N73" s="36">
        <v>1</v>
      </c>
      <c r="O73" s="37">
        <v>0</v>
      </c>
      <c r="P73" s="37"/>
      <c r="Q73" s="3">
        <f>Ma_Cave[[#This Row],[Prix Achat]]*Ma_Cave[[#This Row],[Quantité
Achat]]</f>
        <v>18.100000000000001</v>
      </c>
      <c r="R73" s="3">
        <f>Ma_Cave[[#This Row],[Reste]]*Ma_Cave[[#This Row],[valeur]]</f>
        <v>0</v>
      </c>
      <c r="S73" s="37">
        <v>0</v>
      </c>
      <c r="T73" s="37">
        <v>0</v>
      </c>
      <c r="U73" s="38" t="str">
        <f>IF(Ma_Cave[[#This Row],[Boire
dès]]+Ma_Cave[[#This Row],[Boire
jusque]]=0," ",IF(Ma_Cave[[#This Row],[Boire
jusque]]=0,Ma_Cave[[#This Row],[Boire
dès]],ROUNDUP(AVERAGE(Ma_Cave[[#This Row],[Boire
dès]:[Boire
jusque]]),0)))</f>
        <v xml:space="preserve"> </v>
      </c>
      <c r="V73"/>
    </row>
    <row r="74" spans="1:23" hidden="1" x14ac:dyDescent="0.25">
      <c r="A74" s="11">
        <v>179</v>
      </c>
      <c r="B74" s="15">
        <v>41464</v>
      </c>
      <c r="C74" t="s">
        <v>207</v>
      </c>
      <c r="D74" t="s">
        <v>208</v>
      </c>
      <c r="E74" t="s">
        <v>209</v>
      </c>
      <c r="F74" t="s">
        <v>46</v>
      </c>
      <c r="G74">
        <v>0</v>
      </c>
      <c r="I74" t="s">
        <v>11</v>
      </c>
      <c r="J74" t="s">
        <v>11</v>
      </c>
      <c r="K74" t="s">
        <v>11</v>
      </c>
      <c r="L74" s="3">
        <v>3.9</v>
      </c>
      <c r="M74" s="3">
        <f>Ma_Cave[[#This Row],[Prix Achat]]</f>
        <v>3.9</v>
      </c>
      <c r="N74" s="36">
        <v>13</v>
      </c>
      <c r="O74" s="37">
        <v>0</v>
      </c>
      <c r="P74" s="37"/>
      <c r="Q74" s="3">
        <f>Ma_Cave[[#This Row],[Prix Achat]]*Ma_Cave[[#This Row],[Quantité
Achat]]</f>
        <v>50.699999999999996</v>
      </c>
      <c r="R74" s="3">
        <f>Ma_Cave[[#This Row],[Reste]]*Ma_Cave[[#This Row],[valeur]]</f>
        <v>0</v>
      </c>
      <c r="S74" s="37">
        <v>0</v>
      </c>
      <c r="T74" s="37">
        <v>0</v>
      </c>
      <c r="U74" s="38" t="str">
        <f>IF(Ma_Cave[[#This Row],[Boire
dès]]+Ma_Cave[[#This Row],[Boire
jusque]]=0," ",IF(Ma_Cave[[#This Row],[Boire
jusque]]=0,Ma_Cave[[#This Row],[Boire
dès]],ROUNDUP(AVERAGE(Ma_Cave[[#This Row],[Boire
dès]:[Boire
jusque]]),0)))</f>
        <v xml:space="preserve"> </v>
      </c>
      <c r="V74"/>
    </row>
    <row r="75" spans="1:23" hidden="1" x14ac:dyDescent="0.25">
      <c r="A75" s="11">
        <v>180</v>
      </c>
      <c r="B75" s="15">
        <v>41464</v>
      </c>
      <c r="C75" t="s">
        <v>207</v>
      </c>
      <c r="D75" t="s">
        <v>208</v>
      </c>
      <c r="E75" t="s">
        <v>433</v>
      </c>
      <c r="F75" t="s">
        <v>22</v>
      </c>
      <c r="G75">
        <v>0</v>
      </c>
      <c r="I75" t="s">
        <v>11</v>
      </c>
      <c r="J75" t="s">
        <v>11</v>
      </c>
      <c r="K75" t="s">
        <v>11</v>
      </c>
      <c r="L75" s="3">
        <v>3.9</v>
      </c>
      <c r="M75" s="3">
        <f>Ma_Cave[[#This Row],[Prix Achat]]</f>
        <v>3.9</v>
      </c>
      <c r="N75" s="36">
        <v>13</v>
      </c>
      <c r="O75" s="37">
        <v>0</v>
      </c>
      <c r="P75" s="37"/>
      <c r="Q75" s="3">
        <f>Ma_Cave[[#This Row],[Prix Achat]]*Ma_Cave[[#This Row],[Quantité
Achat]]</f>
        <v>50.699999999999996</v>
      </c>
      <c r="R75" s="3">
        <f>Ma_Cave[[#This Row],[Reste]]*Ma_Cave[[#This Row],[valeur]]</f>
        <v>0</v>
      </c>
      <c r="S75" s="37">
        <v>0</v>
      </c>
      <c r="T75" s="37">
        <v>0</v>
      </c>
      <c r="U75" s="38" t="str">
        <f>IF(Ma_Cave[[#This Row],[Boire
dès]]+Ma_Cave[[#This Row],[Boire
jusque]]=0," ",IF(Ma_Cave[[#This Row],[Boire
jusque]]=0,Ma_Cave[[#This Row],[Boire
dès]],ROUNDUP(AVERAGE(Ma_Cave[[#This Row],[Boire
dès]:[Boire
jusque]]),0)))</f>
        <v xml:space="preserve"> </v>
      </c>
      <c r="V75"/>
    </row>
    <row r="76" spans="1:23" hidden="1" x14ac:dyDescent="0.25">
      <c r="A76" s="11">
        <v>185</v>
      </c>
      <c r="B76" s="15">
        <v>41509</v>
      </c>
      <c r="C76" t="s">
        <v>40</v>
      </c>
      <c r="D76" t="s">
        <v>53</v>
      </c>
      <c r="E76" t="s">
        <v>54</v>
      </c>
      <c r="F76" t="s">
        <v>22</v>
      </c>
      <c r="G76">
        <v>2012</v>
      </c>
      <c r="I76" t="s">
        <v>11</v>
      </c>
      <c r="J76" t="s">
        <v>11</v>
      </c>
      <c r="K76" t="s">
        <v>11</v>
      </c>
      <c r="L76" s="3">
        <v>20</v>
      </c>
      <c r="M76" s="3">
        <f>Ma_Cave[[#This Row],[Prix Achat]]</f>
        <v>20</v>
      </c>
      <c r="N76" s="36">
        <v>1</v>
      </c>
      <c r="O76" s="37">
        <v>0</v>
      </c>
      <c r="P76" s="37"/>
      <c r="Q76" s="3">
        <f>Ma_Cave[[#This Row],[Prix Achat]]*Ma_Cave[[#This Row],[Quantité
Achat]]</f>
        <v>20</v>
      </c>
      <c r="R76" s="3">
        <f>Ma_Cave[[#This Row],[Reste]]*Ma_Cave[[#This Row],[valeur]]</f>
        <v>0</v>
      </c>
      <c r="S76" s="37">
        <v>0</v>
      </c>
      <c r="T76" s="37">
        <v>0</v>
      </c>
      <c r="U76" s="38" t="str">
        <f>IF(Ma_Cave[[#This Row],[Boire
dès]]+Ma_Cave[[#This Row],[Boire
jusque]]=0," ",IF(Ma_Cave[[#This Row],[Boire
jusque]]=0,Ma_Cave[[#This Row],[Boire
dès]],ROUNDUP(AVERAGE(Ma_Cave[[#This Row],[Boire
dès]:[Boire
jusque]]),0)))</f>
        <v xml:space="preserve"> </v>
      </c>
      <c r="V76"/>
    </row>
    <row r="77" spans="1:23" hidden="1" x14ac:dyDescent="0.25">
      <c r="A77" s="11">
        <v>186</v>
      </c>
      <c r="B77" s="15">
        <v>41509</v>
      </c>
      <c r="C77" t="s">
        <v>40</v>
      </c>
      <c r="D77" t="s">
        <v>53</v>
      </c>
      <c r="E77" t="s">
        <v>189</v>
      </c>
      <c r="F77" t="s">
        <v>12</v>
      </c>
      <c r="G77">
        <v>2010</v>
      </c>
      <c r="I77" t="s">
        <v>11</v>
      </c>
      <c r="J77" t="s">
        <v>11</v>
      </c>
      <c r="K77" t="s">
        <v>11</v>
      </c>
      <c r="L77" s="3">
        <v>21.504079999999998</v>
      </c>
      <c r="M77" s="3">
        <f>Ma_Cave[[#This Row],[Prix Achat]]</f>
        <v>21.504079999999998</v>
      </c>
      <c r="N77" s="36">
        <v>1</v>
      </c>
      <c r="O77" s="37">
        <v>0</v>
      </c>
      <c r="P77" s="37"/>
      <c r="Q77" s="3">
        <f>Ma_Cave[[#This Row],[Prix Achat]]*Ma_Cave[[#This Row],[Quantité
Achat]]</f>
        <v>21.504079999999998</v>
      </c>
      <c r="R77" s="3">
        <f>Ma_Cave[[#This Row],[Reste]]*Ma_Cave[[#This Row],[valeur]]</f>
        <v>0</v>
      </c>
      <c r="S77" s="37">
        <v>0</v>
      </c>
      <c r="T77" s="37">
        <v>0</v>
      </c>
      <c r="U77" s="38" t="str">
        <f>IF(Ma_Cave[[#This Row],[Boire
dès]]+Ma_Cave[[#This Row],[Boire
jusque]]=0," ",IF(Ma_Cave[[#This Row],[Boire
jusque]]=0,Ma_Cave[[#This Row],[Boire
dès]],ROUNDUP(AVERAGE(Ma_Cave[[#This Row],[Boire
dès]:[Boire
jusque]]),0)))</f>
        <v xml:space="preserve"> </v>
      </c>
      <c r="V77"/>
    </row>
    <row r="78" spans="1:23" hidden="1" x14ac:dyDescent="0.25">
      <c r="A78" s="11">
        <v>192</v>
      </c>
      <c r="B78" s="15">
        <v>41637</v>
      </c>
      <c r="C78" t="s">
        <v>453</v>
      </c>
      <c r="D78" t="s">
        <v>454</v>
      </c>
      <c r="E78" t="s">
        <v>455</v>
      </c>
      <c r="F78" t="s">
        <v>12</v>
      </c>
      <c r="G78">
        <v>2008</v>
      </c>
      <c r="I78" t="s">
        <v>11</v>
      </c>
      <c r="J78" t="s">
        <v>11</v>
      </c>
      <c r="K78" t="s">
        <v>11</v>
      </c>
      <c r="L78" s="3">
        <v>9</v>
      </c>
      <c r="M78" s="3">
        <f>Ma_Cave[[#This Row],[Prix Achat]]</f>
        <v>9</v>
      </c>
      <c r="N78" s="36">
        <v>8</v>
      </c>
      <c r="O78" s="37">
        <v>0</v>
      </c>
      <c r="P78" s="37"/>
      <c r="Q78" s="3">
        <f>Ma_Cave[[#This Row],[Prix Achat]]*Ma_Cave[[#This Row],[Quantité
Achat]]</f>
        <v>72</v>
      </c>
      <c r="R78" s="3">
        <f>Ma_Cave[[#This Row],[Reste]]*Ma_Cave[[#This Row],[valeur]]</f>
        <v>0</v>
      </c>
      <c r="S78" s="37">
        <v>0</v>
      </c>
      <c r="T78" s="37">
        <v>0</v>
      </c>
      <c r="U78" s="38" t="str">
        <f>IF(Ma_Cave[[#This Row],[Boire
dès]]+Ma_Cave[[#This Row],[Boire
jusque]]=0," ",IF(Ma_Cave[[#This Row],[Boire
jusque]]=0,Ma_Cave[[#This Row],[Boire
dès]],ROUNDUP(AVERAGE(Ma_Cave[[#This Row],[Boire
dès]:[Boire
jusque]]),0)))</f>
        <v xml:space="preserve"> </v>
      </c>
      <c r="V78"/>
    </row>
    <row r="79" spans="1:23" hidden="1" x14ac:dyDescent="0.25">
      <c r="A79" s="11">
        <v>198</v>
      </c>
      <c r="B79" s="15">
        <v>41720</v>
      </c>
      <c r="C79" t="s">
        <v>50</v>
      </c>
      <c r="D79" t="s">
        <v>149</v>
      </c>
      <c r="E79" t="s">
        <v>436</v>
      </c>
      <c r="F79" t="s">
        <v>22</v>
      </c>
      <c r="G79">
        <v>2011</v>
      </c>
      <c r="I79" t="s">
        <v>11</v>
      </c>
      <c r="J79" t="s">
        <v>11</v>
      </c>
      <c r="K79" t="s">
        <v>11</v>
      </c>
      <c r="L79" s="3">
        <v>13.7</v>
      </c>
      <c r="M79" s="3">
        <f>Ma_Cave[[#This Row],[Prix Achat]]</f>
        <v>13.7</v>
      </c>
      <c r="N79" s="36">
        <v>1</v>
      </c>
      <c r="O79" s="37">
        <v>0</v>
      </c>
      <c r="P79" s="37"/>
      <c r="Q79" s="3">
        <f>Ma_Cave[[#This Row],[Prix Achat]]*Ma_Cave[[#This Row],[Quantité
Achat]]</f>
        <v>13.7</v>
      </c>
      <c r="R79" s="3">
        <f>Ma_Cave[[#This Row],[Reste]]*Ma_Cave[[#This Row],[valeur]]</f>
        <v>0</v>
      </c>
      <c r="S79" s="37">
        <v>0</v>
      </c>
      <c r="T79" s="37">
        <v>0</v>
      </c>
      <c r="U79" s="38" t="str">
        <f>IF(Ma_Cave[[#This Row],[Boire
dès]]+Ma_Cave[[#This Row],[Boire
jusque]]=0," ",IF(Ma_Cave[[#This Row],[Boire
jusque]]=0,Ma_Cave[[#This Row],[Boire
dès]],ROUNDUP(AVERAGE(Ma_Cave[[#This Row],[Boire
dès]:[Boire
jusque]]),0)))</f>
        <v xml:space="preserve"> </v>
      </c>
      <c r="V79"/>
      <c r="W79" s="64"/>
    </row>
    <row r="80" spans="1:23" hidden="1" x14ac:dyDescent="0.25">
      <c r="A80" s="11">
        <v>203</v>
      </c>
      <c r="B80" s="15">
        <v>41733</v>
      </c>
      <c r="C80" t="s">
        <v>13</v>
      </c>
      <c r="D80" t="s">
        <v>427</v>
      </c>
      <c r="E80" t="s">
        <v>428</v>
      </c>
      <c r="F80" t="s">
        <v>22</v>
      </c>
      <c r="G80">
        <v>2012</v>
      </c>
      <c r="I80" t="s">
        <v>11</v>
      </c>
      <c r="J80" t="s">
        <v>11</v>
      </c>
      <c r="K80" t="s">
        <v>11</v>
      </c>
      <c r="L80" s="3">
        <v>10</v>
      </c>
      <c r="M80" s="3">
        <f>Ma_Cave[[#This Row],[Prix Achat]]</f>
        <v>10</v>
      </c>
      <c r="N80" s="36">
        <v>1</v>
      </c>
      <c r="O80" s="37">
        <v>0</v>
      </c>
      <c r="P80" s="37"/>
      <c r="Q80" s="3">
        <f>Ma_Cave[[#This Row],[Prix Achat]]*Ma_Cave[[#This Row],[Quantité
Achat]]</f>
        <v>10</v>
      </c>
      <c r="R80" s="3">
        <f>Ma_Cave[[#This Row],[Reste]]*Ma_Cave[[#This Row],[valeur]]</f>
        <v>0</v>
      </c>
      <c r="S80" s="37">
        <v>0</v>
      </c>
      <c r="T80" s="37">
        <v>0</v>
      </c>
      <c r="U80" s="38" t="str">
        <f>IF(Ma_Cave[[#This Row],[Boire
dès]]+Ma_Cave[[#This Row],[Boire
jusque]]=0," ",IF(Ma_Cave[[#This Row],[Boire
jusque]]=0,Ma_Cave[[#This Row],[Boire
dès]],ROUNDUP(AVERAGE(Ma_Cave[[#This Row],[Boire
dès]:[Boire
jusque]]),0)))</f>
        <v xml:space="preserve"> </v>
      </c>
      <c r="V80"/>
    </row>
    <row r="81" spans="1:22" hidden="1" x14ac:dyDescent="0.25">
      <c r="A81" s="11">
        <v>209</v>
      </c>
      <c r="B81" s="15">
        <v>41803</v>
      </c>
      <c r="C81" t="s">
        <v>399</v>
      </c>
      <c r="D81" t="s">
        <v>699</v>
      </c>
      <c r="E81" t="s">
        <v>700</v>
      </c>
      <c r="F81" t="s">
        <v>22</v>
      </c>
      <c r="G81">
        <v>2013</v>
      </c>
      <c r="H81" t="s">
        <v>1113</v>
      </c>
      <c r="I81" t="s">
        <v>11</v>
      </c>
      <c r="J81" t="s">
        <v>107</v>
      </c>
      <c r="K81" t="s">
        <v>108</v>
      </c>
      <c r="L81" s="3">
        <v>9.2650000000000006</v>
      </c>
      <c r="M81" s="3">
        <f>Ma_Cave[[#This Row],[Prix Achat]]</f>
        <v>9.2650000000000006</v>
      </c>
      <c r="N81" s="36">
        <v>6</v>
      </c>
      <c r="O81" s="37">
        <v>0</v>
      </c>
      <c r="P81" s="37"/>
      <c r="Q81" s="3">
        <f>Ma_Cave[[#This Row],[Prix Achat]]*Ma_Cave[[#This Row],[Quantité
Achat]]</f>
        <v>55.59</v>
      </c>
      <c r="R81" s="3">
        <f>Ma_Cave[[#This Row],[Reste]]*Ma_Cave[[#This Row],[valeur]]</f>
        <v>0</v>
      </c>
      <c r="S81" s="37">
        <v>0</v>
      </c>
      <c r="T81" s="37">
        <v>0</v>
      </c>
      <c r="U81" s="38" t="str">
        <f>IF(Ma_Cave[[#This Row],[Boire
dès]]+Ma_Cave[[#This Row],[Boire
jusque]]=0," ",IF(Ma_Cave[[#This Row],[Boire
jusque]]=0,Ma_Cave[[#This Row],[Boire
dès]],ROUNDUP(AVERAGE(Ma_Cave[[#This Row],[Boire
dès]:[Boire
jusque]]),0)))</f>
        <v xml:space="preserve"> </v>
      </c>
      <c r="V81"/>
    </row>
    <row r="82" spans="1:22" hidden="1" x14ac:dyDescent="0.25">
      <c r="A82" s="11">
        <v>210</v>
      </c>
      <c r="B82" s="15">
        <v>41803</v>
      </c>
      <c r="C82" t="s">
        <v>399</v>
      </c>
      <c r="D82" t="s">
        <v>419</v>
      </c>
      <c r="E82" t="s">
        <v>420</v>
      </c>
      <c r="F82" t="s">
        <v>12</v>
      </c>
      <c r="G82">
        <v>2008</v>
      </c>
      <c r="I82" t="s">
        <v>11</v>
      </c>
      <c r="J82" t="s">
        <v>11</v>
      </c>
      <c r="K82" t="s">
        <v>11</v>
      </c>
      <c r="L82" s="3">
        <v>16.98583</v>
      </c>
      <c r="M82" s="3">
        <f>Ma_Cave[[#This Row],[Prix Achat]]</f>
        <v>16.98583</v>
      </c>
      <c r="N82" s="36">
        <v>4</v>
      </c>
      <c r="O82" s="37">
        <v>0</v>
      </c>
      <c r="P82" s="37"/>
      <c r="Q82" s="3">
        <f>Ma_Cave[[#This Row],[Prix Achat]]*Ma_Cave[[#This Row],[Quantité
Achat]]</f>
        <v>67.94332</v>
      </c>
      <c r="R82" s="3">
        <f>Ma_Cave[[#This Row],[Reste]]*Ma_Cave[[#This Row],[valeur]]</f>
        <v>0</v>
      </c>
      <c r="S82" s="37">
        <v>0</v>
      </c>
      <c r="T82" s="37">
        <v>0</v>
      </c>
      <c r="U82" s="38" t="str">
        <f>IF(Ma_Cave[[#This Row],[Boire
dès]]+Ma_Cave[[#This Row],[Boire
jusque]]=0," ",IF(Ma_Cave[[#This Row],[Boire
jusque]]=0,Ma_Cave[[#This Row],[Boire
dès]],ROUNDUP(AVERAGE(Ma_Cave[[#This Row],[Boire
dès]:[Boire
jusque]]),0)))</f>
        <v xml:space="preserve"> </v>
      </c>
      <c r="V82"/>
    </row>
    <row r="83" spans="1:22" hidden="1" x14ac:dyDescent="0.25">
      <c r="A83" s="11">
        <v>211</v>
      </c>
      <c r="B83" s="15">
        <v>41803</v>
      </c>
      <c r="C83" t="s">
        <v>399</v>
      </c>
      <c r="D83" t="s">
        <v>399</v>
      </c>
      <c r="E83" t="s">
        <v>456</v>
      </c>
      <c r="F83" t="s">
        <v>22</v>
      </c>
      <c r="G83">
        <v>2013</v>
      </c>
      <c r="I83" t="s">
        <v>11</v>
      </c>
      <c r="J83" t="s">
        <v>11</v>
      </c>
      <c r="K83" t="s">
        <v>11</v>
      </c>
      <c r="L83" s="3">
        <v>5.2275</v>
      </c>
      <c r="M83" s="3">
        <f>Ma_Cave[[#This Row],[Prix Achat]]</f>
        <v>5.2275</v>
      </c>
      <c r="N83" s="36">
        <v>12</v>
      </c>
      <c r="O83" s="37">
        <v>0</v>
      </c>
      <c r="P83" s="37"/>
      <c r="Q83" s="3">
        <f>Ma_Cave[[#This Row],[Prix Achat]]*Ma_Cave[[#This Row],[Quantité
Achat]]</f>
        <v>62.730000000000004</v>
      </c>
      <c r="R83" s="3">
        <f>Ma_Cave[[#This Row],[Reste]]*Ma_Cave[[#This Row],[valeur]]</f>
        <v>0</v>
      </c>
      <c r="S83" s="37">
        <v>0</v>
      </c>
      <c r="T83" s="37">
        <v>0</v>
      </c>
      <c r="U83" s="38" t="str">
        <f>IF(Ma_Cave[[#This Row],[Boire
dès]]+Ma_Cave[[#This Row],[Boire
jusque]]=0," ",IF(Ma_Cave[[#This Row],[Boire
jusque]]=0,Ma_Cave[[#This Row],[Boire
dès]],ROUNDUP(AVERAGE(Ma_Cave[[#This Row],[Boire
dès]:[Boire
jusque]]),0)))</f>
        <v xml:space="preserve"> </v>
      </c>
      <c r="V83"/>
    </row>
    <row r="84" spans="1:22" hidden="1" x14ac:dyDescent="0.25">
      <c r="A84" s="11">
        <v>212</v>
      </c>
      <c r="B84" s="15">
        <v>41803</v>
      </c>
      <c r="C84" t="s">
        <v>399</v>
      </c>
      <c r="D84" t="s">
        <v>507</v>
      </c>
      <c r="E84" t="s">
        <v>508</v>
      </c>
      <c r="F84" t="s">
        <v>12</v>
      </c>
      <c r="G84">
        <v>2012</v>
      </c>
      <c r="I84" t="s">
        <v>11</v>
      </c>
      <c r="J84" t="s">
        <v>11</v>
      </c>
      <c r="K84" t="s">
        <v>11</v>
      </c>
      <c r="L84" s="3">
        <v>11.3475</v>
      </c>
      <c r="M84" s="3">
        <f>Ma_Cave[[#This Row],[Prix Achat]]</f>
        <v>11.3475</v>
      </c>
      <c r="N84" s="36">
        <v>6</v>
      </c>
      <c r="O84" s="37">
        <v>0</v>
      </c>
      <c r="P84" s="37"/>
      <c r="Q84" s="3">
        <f>Ma_Cave[[#This Row],[Prix Achat]]*Ma_Cave[[#This Row],[Quantité
Achat]]</f>
        <v>68.085000000000008</v>
      </c>
      <c r="R84" s="3">
        <f>Ma_Cave[[#This Row],[Reste]]*Ma_Cave[[#This Row],[valeur]]</f>
        <v>0</v>
      </c>
      <c r="S84" s="37">
        <v>0</v>
      </c>
      <c r="T84" s="37">
        <v>0</v>
      </c>
      <c r="U84" s="38" t="str">
        <f>IF(Ma_Cave[[#This Row],[Boire
dès]]+Ma_Cave[[#This Row],[Boire
jusque]]=0," ",IF(Ma_Cave[[#This Row],[Boire
jusque]]=0,Ma_Cave[[#This Row],[Boire
dès]],ROUNDUP(AVERAGE(Ma_Cave[[#This Row],[Boire
dès]:[Boire
jusque]]),0)))</f>
        <v xml:space="preserve"> </v>
      </c>
      <c r="V84"/>
    </row>
    <row r="85" spans="1:22" hidden="1" x14ac:dyDescent="0.25">
      <c r="A85" s="11">
        <v>213</v>
      </c>
      <c r="B85" s="15">
        <v>41882</v>
      </c>
      <c r="C85" t="s">
        <v>13</v>
      </c>
      <c r="D85" t="s">
        <v>292</v>
      </c>
      <c r="E85" t="s">
        <v>294</v>
      </c>
      <c r="F85" t="s">
        <v>12</v>
      </c>
      <c r="G85">
        <v>2011</v>
      </c>
      <c r="I85" t="s">
        <v>11</v>
      </c>
      <c r="J85" t="s">
        <v>11</v>
      </c>
      <c r="K85" t="s">
        <v>11</v>
      </c>
      <c r="L85" s="3">
        <v>10.1</v>
      </c>
      <c r="M85" s="3">
        <f>Ma_Cave[[#This Row],[Prix Achat]]</f>
        <v>10.1</v>
      </c>
      <c r="N85" s="36">
        <v>6</v>
      </c>
      <c r="O85" s="37">
        <v>0</v>
      </c>
      <c r="P85" s="37"/>
      <c r="Q85" s="3">
        <f>Ma_Cave[[#This Row],[Prix Achat]]*Ma_Cave[[#This Row],[Quantité
Achat]]</f>
        <v>60.599999999999994</v>
      </c>
      <c r="R85" s="3">
        <f>Ma_Cave[[#This Row],[Reste]]*Ma_Cave[[#This Row],[valeur]]</f>
        <v>0</v>
      </c>
      <c r="S85" s="37">
        <v>0</v>
      </c>
      <c r="T85" s="37">
        <v>0</v>
      </c>
      <c r="U85" s="38" t="str">
        <f>IF(Ma_Cave[[#This Row],[Boire
dès]]+Ma_Cave[[#This Row],[Boire
jusque]]=0," ",IF(Ma_Cave[[#This Row],[Boire
jusque]]=0,Ma_Cave[[#This Row],[Boire
dès]],ROUNDUP(AVERAGE(Ma_Cave[[#This Row],[Boire
dès]:[Boire
jusque]]),0)))</f>
        <v xml:space="preserve"> </v>
      </c>
      <c r="V85"/>
    </row>
    <row r="86" spans="1:22" hidden="1" x14ac:dyDescent="0.25">
      <c r="A86" s="11">
        <v>216</v>
      </c>
      <c r="B86" s="15">
        <v>41888</v>
      </c>
      <c r="C86" t="s">
        <v>40</v>
      </c>
      <c r="D86" t="s">
        <v>232</v>
      </c>
      <c r="E86" t="s">
        <v>233</v>
      </c>
      <c r="F86" t="s">
        <v>12</v>
      </c>
      <c r="G86">
        <v>2012</v>
      </c>
      <c r="I86" t="s">
        <v>11</v>
      </c>
      <c r="J86" t="s">
        <v>11</v>
      </c>
      <c r="K86" t="s">
        <v>11</v>
      </c>
      <c r="L86" s="3">
        <v>15.5</v>
      </c>
      <c r="M86" s="3">
        <f>Ma_Cave[[#This Row],[Prix Achat]]</f>
        <v>15.5</v>
      </c>
      <c r="N86" s="36">
        <v>6</v>
      </c>
      <c r="O86" s="37">
        <v>0</v>
      </c>
      <c r="P86" s="37"/>
      <c r="Q86" s="3">
        <f>Ma_Cave[[#This Row],[Prix Achat]]*Ma_Cave[[#This Row],[Quantité
Achat]]</f>
        <v>93</v>
      </c>
      <c r="R86" s="3">
        <f>Ma_Cave[[#This Row],[Reste]]*Ma_Cave[[#This Row],[valeur]]</f>
        <v>0</v>
      </c>
      <c r="S86" s="37">
        <v>0</v>
      </c>
      <c r="T86" s="37">
        <v>0</v>
      </c>
      <c r="U86" s="38" t="str">
        <f>IF(Ma_Cave[[#This Row],[Boire
dès]]+Ma_Cave[[#This Row],[Boire
jusque]]=0," ",IF(Ma_Cave[[#This Row],[Boire
jusque]]=0,Ma_Cave[[#This Row],[Boire
dès]],ROUNDUP(AVERAGE(Ma_Cave[[#This Row],[Boire
dès]:[Boire
jusque]]),0)))</f>
        <v xml:space="preserve"> </v>
      </c>
      <c r="V86"/>
    </row>
    <row r="87" spans="1:22" hidden="1" x14ac:dyDescent="0.25">
      <c r="A87" s="11">
        <v>225</v>
      </c>
      <c r="B87" s="15">
        <v>41923</v>
      </c>
      <c r="C87" t="s">
        <v>50</v>
      </c>
      <c r="D87" t="s">
        <v>51</v>
      </c>
      <c r="E87" t="s">
        <v>52</v>
      </c>
      <c r="F87" t="s">
        <v>22</v>
      </c>
      <c r="G87">
        <v>2012</v>
      </c>
      <c r="I87" t="s">
        <v>11</v>
      </c>
      <c r="J87" t="s">
        <v>11</v>
      </c>
      <c r="K87" t="s">
        <v>11</v>
      </c>
      <c r="L87" s="3">
        <v>11</v>
      </c>
      <c r="M87" s="3">
        <f>Ma_Cave[[#This Row],[Prix Achat]]</f>
        <v>11</v>
      </c>
      <c r="N87" s="36">
        <v>3</v>
      </c>
      <c r="O87" s="37">
        <v>0</v>
      </c>
      <c r="P87" s="37"/>
      <c r="Q87" s="3">
        <f>Ma_Cave[[#This Row],[Prix Achat]]*Ma_Cave[[#This Row],[Quantité
Achat]]</f>
        <v>33</v>
      </c>
      <c r="R87" s="3">
        <f>Ma_Cave[[#This Row],[Reste]]*Ma_Cave[[#This Row],[valeur]]</f>
        <v>0</v>
      </c>
      <c r="S87" s="37">
        <v>0</v>
      </c>
      <c r="T87" s="37">
        <v>0</v>
      </c>
      <c r="U87" s="38" t="str">
        <f>IF(Ma_Cave[[#This Row],[Boire
dès]]+Ma_Cave[[#This Row],[Boire
jusque]]=0," ",IF(Ma_Cave[[#This Row],[Boire
jusque]]=0,Ma_Cave[[#This Row],[Boire
dès]],ROUNDUP(AVERAGE(Ma_Cave[[#This Row],[Boire
dès]:[Boire
jusque]]),0)))</f>
        <v xml:space="preserve"> </v>
      </c>
      <c r="V87"/>
    </row>
    <row r="88" spans="1:22" hidden="1" x14ac:dyDescent="0.25">
      <c r="A88" s="11">
        <v>226</v>
      </c>
      <c r="B88" s="15">
        <v>41923</v>
      </c>
      <c r="C88" t="s">
        <v>50</v>
      </c>
      <c r="D88" t="s">
        <v>441</v>
      </c>
      <c r="E88" t="s">
        <v>442</v>
      </c>
      <c r="F88" t="s">
        <v>12</v>
      </c>
      <c r="G88">
        <v>2010</v>
      </c>
      <c r="I88" t="s">
        <v>11</v>
      </c>
      <c r="J88" t="s">
        <v>11</v>
      </c>
      <c r="K88" t="s">
        <v>11</v>
      </c>
      <c r="L88" s="3">
        <v>7.5</v>
      </c>
      <c r="M88" s="3">
        <f>Ma_Cave[[#This Row],[Prix Achat]]</f>
        <v>7.5</v>
      </c>
      <c r="N88" s="36">
        <v>3</v>
      </c>
      <c r="O88" s="37">
        <v>0</v>
      </c>
      <c r="P88" s="37"/>
      <c r="Q88" s="3">
        <f>Ma_Cave[[#This Row],[Prix Achat]]*Ma_Cave[[#This Row],[Quantité
Achat]]</f>
        <v>22.5</v>
      </c>
      <c r="R88" s="3">
        <f>Ma_Cave[[#This Row],[Reste]]*Ma_Cave[[#This Row],[valeur]]</f>
        <v>0</v>
      </c>
      <c r="S88" s="37">
        <v>0</v>
      </c>
      <c r="T88" s="37">
        <v>0</v>
      </c>
      <c r="U88" s="38" t="str">
        <f>IF(Ma_Cave[[#This Row],[Boire
dès]]+Ma_Cave[[#This Row],[Boire
jusque]]=0," ",IF(Ma_Cave[[#This Row],[Boire
jusque]]=0,Ma_Cave[[#This Row],[Boire
dès]],ROUNDUP(AVERAGE(Ma_Cave[[#This Row],[Boire
dès]:[Boire
jusque]]),0)))</f>
        <v xml:space="preserve"> </v>
      </c>
      <c r="V88"/>
    </row>
    <row r="89" spans="1:22" hidden="1" x14ac:dyDescent="0.25">
      <c r="A89" s="11">
        <v>227</v>
      </c>
      <c r="B89" s="15">
        <v>41923</v>
      </c>
      <c r="C89" t="s">
        <v>50</v>
      </c>
      <c r="D89" t="s">
        <v>51</v>
      </c>
      <c r="E89" t="s">
        <v>504</v>
      </c>
      <c r="F89" t="s">
        <v>22</v>
      </c>
      <c r="G89">
        <v>2012</v>
      </c>
      <c r="I89" t="s">
        <v>11</v>
      </c>
      <c r="J89" t="s">
        <v>11</v>
      </c>
      <c r="K89" t="s">
        <v>11</v>
      </c>
      <c r="L89" s="3">
        <v>12.5</v>
      </c>
      <c r="M89" s="3">
        <f>Ma_Cave[[#This Row],[Prix Achat]]</f>
        <v>12.5</v>
      </c>
      <c r="N89" s="36">
        <v>1</v>
      </c>
      <c r="O89" s="37">
        <v>0</v>
      </c>
      <c r="P89" s="37"/>
      <c r="Q89" s="3">
        <f>Ma_Cave[[#This Row],[Prix Achat]]*Ma_Cave[[#This Row],[Quantité
Achat]]</f>
        <v>12.5</v>
      </c>
      <c r="R89" s="3">
        <f>Ma_Cave[[#This Row],[Reste]]*Ma_Cave[[#This Row],[valeur]]</f>
        <v>0</v>
      </c>
      <c r="S89" s="37">
        <v>0</v>
      </c>
      <c r="T89" s="37">
        <v>0</v>
      </c>
      <c r="U89" s="38" t="str">
        <f>IF(Ma_Cave[[#This Row],[Boire
dès]]+Ma_Cave[[#This Row],[Boire
jusque]]=0," ",IF(Ma_Cave[[#This Row],[Boire
jusque]]=0,Ma_Cave[[#This Row],[Boire
dès]],ROUNDUP(AVERAGE(Ma_Cave[[#This Row],[Boire
dès]:[Boire
jusque]]),0)))</f>
        <v xml:space="preserve"> </v>
      </c>
      <c r="V89"/>
    </row>
    <row r="90" spans="1:22" hidden="1" x14ac:dyDescent="0.25">
      <c r="A90" s="11">
        <v>228</v>
      </c>
      <c r="B90" s="15">
        <v>41923</v>
      </c>
      <c r="C90" t="s">
        <v>50</v>
      </c>
      <c r="D90" t="s">
        <v>51</v>
      </c>
      <c r="E90" t="s">
        <v>665</v>
      </c>
      <c r="F90" t="s">
        <v>22</v>
      </c>
      <c r="G90">
        <v>2012</v>
      </c>
      <c r="I90" t="s">
        <v>11</v>
      </c>
      <c r="J90" t="s">
        <v>11</v>
      </c>
      <c r="K90" t="s">
        <v>11</v>
      </c>
      <c r="L90" s="3">
        <v>14</v>
      </c>
      <c r="M90" s="3">
        <f>Ma_Cave[[#This Row],[Prix Achat]]</f>
        <v>14</v>
      </c>
      <c r="N90" s="36">
        <v>2</v>
      </c>
      <c r="O90" s="37">
        <v>0</v>
      </c>
      <c r="P90" s="37"/>
      <c r="Q90" s="3">
        <f>Ma_Cave[[#This Row],[Prix Achat]]*Ma_Cave[[#This Row],[Quantité
Achat]]</f>
        <v>28</v>
      </c>
      <c r="R90" s="3">
        <f>Ma_Cave[[#This Row],[Reste]]*Ma_Cave[[#This Row],[valeur]]</f>
        <v>0</v>
      </c>
      <c r="S90" s="37">
        <v>0</v>
      </c>
      <c r="T90" s="37">
        <v>0</v>
      </c>
      <c r="U90" s="38" t="str">
        <f>IF(Ma_Cave[[#This Row],[Boire
dès]]+Ma_Cave[[#This Row],[Boire
jusque]]=0," ",IF(Ma_Cave[[#This Row],[Boire
jusque]]=0,Ma_Cave[[#This Row],[Boire
dès]],ROUNDUP(AVERAGE(Ma_Cave[[#This Row],[Boire
dès]:[Boire
jusque]]),0)))</f>
        <v xml:space="preserve"> </v>
      </c>
      <c r="V90"/>
    </row>
    <row r="91" spans="1:22" ht="15" hidden="1" customHeight="1" x14ac:dyDescent="0.25">
      <c r="A91" s="11">
        <v>230</v>
      </c>
      <c r="B91" s="15">
        <v>41930</v>
      </c>
      <c r="C91" t="s">
        <v>29</v>
      </c>
      <c r="D91" t="s">
        <v>30</v>
      </c>
      <c r="E91" t="s">
        <v>31</v>
      </c>
      <c r="F91" t="s">
        <v>22</v>
      </c>
      <c r="G91">
        <v>2012</v>
      </c>
      <c r="I91" t="s">
        <v>11</v>
      </c>
      <c r="J91" t="s">
        <v>11</v>
      </c>
      <c r="K91" t="s">
        <v>11</v>
      </c>
      <c r="L91" s="3">
        <v>6.1</v>
      </c>
      <c r="M91" s="3">
        <f>Ma_Cave[[#This Row],[Prix Achat]]</f>
        <v>6.1</v>
      </c>
      <c r="N91" s="36">
        <v>3</v>
      </c>
      <c r="O91" s="37">
        <v>0</v>
      </c>
      <c r="P91" s="37"/>
      <c r="Q91" s="3">
        <f>Ma_Cave[[#This Row],[Prix Achat]]*Ma_Cave[[#This Row],[Quantité
Achat]]</f>
        <v>18.299999999999997</v>
      </c>
      <c r="R91" s="3">
        <f>Ma_Cave[[#This Row],[Reste]]*Ma_Cave[[#This Row],[valeur]]</f>
        <v>0</v>
      </c>
      <c r="S91" s="37">
        <v>0</v>
      </c>
      <c r="T91" s="37">
        <v>0</v>
      </c>
      <c r="U91" s="38" t="str">
        <f>IF(Ma_Cave[[#This Row],[Boire
dès]]+Ma_Cave[[#This Row],[Boire
jusque]]=0," ",IF(Ma_Cave[[#This Row],[Boire
jusque]]=0,Ma_Cave[[#This Row],[Boire
dès]],ROUNDUP(AVERAGE(Ma_Cave[[#This Row],[Boire
dès]:[Boire
jusque]]),0)))</f>
        <v xml:space="preserve"> </v>
      </c>
      <c r="V91" s="64"/>
    </row>
    <row r="92" spans="1:22" hidden="1" x14ac:dyDescent="0.25">
      <c r="A92" s="11">
        <v>231</v>
      </c>
      <c r="B92" s="15">
        <v>41930</v>
      </c>
      <c r="C92" t="s">
        <v>29</v>
      </c>
      <c r="D92" t="s">
        <v>30</v>
      </c>
      <c r="E92" t="s">
        <v>667</v>
      </c>
      <c r="F92" t="s">
        <v>22</v>
      </c>
      <c r="G92">
        <v>2013</v>
      </c>
      <c r="I92" t="s">
        <v>11</v>
      </c>
      <c r="J92" t="s">
        <v>11</v>
      </c>
      <c r="K92" t="s">
        <v>11</v>
      </c>
      <c r="L92" s="3">
        <v>2.7</v>
      </c>
      <c r="M92" s="3">
        <f>Ma_Cave[[#This Row],[Prix Achat]]</f>
        <v>2.7</v>
      </c>
      <c r="N92" s="36">
        <v>3</v>
      </c>
      <c r="O92" s="37">
        <v>0</v>
      </c>
      <c r="P92" s="37"/>
      <c r="Q92" s="3">
        <f>Ma_Cave[[#This Row],[Prix Achat]]*Ma_Cave[[#This Row],[Quantité
Achat]]</f>
        <v>8.1000000000000014</v>
      </c>
      <c r="R92" s="3">
        <f>Ma_Cave[[#This Row],[Reste]]*Ma_Cave[[#This Row],[valeur]]</f>
        <v>0</v>
      </c>
      <c r="S92" s="37">
        <v>0</v>
      </c>
      <c r="T92" s="37">
        <v>0</v>
      </c>
      <c r="U92" s="38" t="str">
        <f>IF(Ma_Cave[[#This Row],[Boire
dès]]+Ma_Cave[[#This Row],[Boire
jusque]]=0," ",IF(Ma_Cave[[#This Row],[Boire
jusque]]=0,Ma_Cave[[#This Row],[Boire
dès]],ROUNDUP(AVERAGE(Ma_Cave[[#This Row],[Boire
dès]:[Boire
jusque]]),0)))</f>
        <v xml:space="preserve"> </v>
      </c>
      <c r="V92"/>
    </row>
    <row r="93" spans="1:22" hidden="1" x14ac:dyDescent="0.25">
      <c r="A93" s="11">
        <v>233</v>
      </c>
      <c r="B93" s="15">
        <v>41937</v>
      </c>
      <c r="C93" t="s">
        <v>128</v>
      </c>
      <c r="D93" t="s">
        <v>697</v>
      </c>
      <c r="E93" t="s">
        <v>150</v>
      </c>
      <c r="F93" t="s">
        <v>22</v>
      </c>
      <c r="G93">
        <v>2007</v>
      </c>
      <c r="I93" t="s">
        <v>11</v>
      </c>
      <c r="J93" t="s">
        <v>11</v>
      </c>
      <c r="K93" t="s">
        <v>11</v>
      </c>
      <c r="L93" s="3">
        <v>15</v>
      </c>
      <c r="M93" s="3">
        <f>Ma_Cave[[#This Row],[Prix Achat]]</f>
        <v>15</v>
      </c>
      <c r="N93" s="36">
        <v>1</v>
      </c>
      <c r="O93" s="37">
        <v>0</v>
      </c>
      <c r="P93" s="37"/>
      <c r="Q93" s="3">
        <f>Ma_Cave[[#This Row],[Prix Achat]]*Ma_Cave[[#This Row],[Quantité
Achat]]</f>
        <v>15</v>
      </c>
      <c r="R93" s="3">
        <f>Ma_Cave[[#This Row],[Reste]]*Ma_Cave[[#This Row],[valeur]]</f>
        <v>0</v>
      </c>
      <c r="S93" s="37">
        <v>0</v>
      </c>
      <c r="T93" s="37">
        <v>0</v>
      </c>
      <c r="U93" s="38" t="str">
        <f>IF(Ma_Cave[[#This Row],[Boire
dès]]+Ma_Cave[[#This Row],[Boire
jusque]]=0," ",IF(Ma_Cave[[#This Row],[Boire
jusque]]=0,Ma_Cave[[#This Row],[Boire
dès]],ROUNDUP(AVERAGE(Ma_Cave[[#This Row],[Boire
dès]:[Boire
jusque]]),0)))</f>
        <v xml:space="preserve"> </v>
      </c>
      <c r="V93"/>
    </row>
    <row r="94" spans="1:22" hidden="1" x14ac:dyDescent="0.25">
      <c r="A94" s="11">
        <v>236</v>
      </c>
      <c r="B94" s="15">
        <v>42077</v>
      </c>
      <c r="C94" t="s">
        <v>50</v>
      </c>
      <c r="D94" t="s">
        <v>417</v>
      </c>
      <c r="E94" t="s">
        <v>418</v>
      </c>
      <c r="F94" t="s">
        <v>22</v>
      </c>
      <c r="G94">
        <v>2014</v>
      </c>
      <c r="I94" t="s">
        <v>11</v>
      </c>
      <c r="J94" t="s">
        <v>11</v>
      </c>
      <c r="K94" t="s">
        <v>11</v>
      </c>
      <c r="L94" s="3">
        <v>11</v>
      </c>
      <c r="M94" s="3">
        <f>Ma_Cave[[#This Row],[Prix Achat]]</f>
        <v>11</v>
      </c>
      <c r="N94" s="36">
        <v>2</v>
      </c>
      <c r="O94" s="37">
        <v>0</v>
      </c>
      <c r="P94" s="37"/>
      <c r="Q94" s="3">
        <f>Ma_Cave[[#This Row],[Prix Achat]]*Ma_Cave[[#This Row],[Quantité
Achat]]</f>
        <v>22</v>
      </c>
      <c r="R94" s="3">
        <f>Ma_Cave[[#This Row],[Reste]]*Ma_Cave[[#This Row],[valeur]]</f>
        <v>0</v>
      </c>
      <c r="S94" s="37">
        <v>0</v>
      </c>
      <c r="T94" s="37">
        <v>0</v>
      </c>
      <c r="U94" s="38" t="str">
        <f>IF(Ma_Cave[[#This Row],[Boire
dès]]+Ma_Cave[[#This Row],[Boire
jusque]]=0," ",IF(Ma_Cave[[#This Row],[Boire
jusque]]=0,Ma_Cave[[#This Row],[Boire
dès]],ROUNDUP(AVERAGE(Ma_Cave[[#This Row],[Boire
dès]:[Boire
jusque]]),0)))</f>
        <v xml:space="preserve"> </v>
      </c>
      <c r="V94"/>
    </row>
    <row r="95" spans="1:22" hidden="1" x14ac:dyDescent="0.25">
      <c r="A95" s="11">
        <v>249</v>
      </c>
      <c r="B95" s="15">
        <v>42158</v>
      </c>
      <c r="C95" t="s">
        <v>40</v>
      </c>
      <c r="D95" t="s">
        <v>53</v>
      </c>
      <c r="E95" t="s">
        <v>189</v>
      </c>
      <c r="F95" t="s">
        <v>12</v>
      </c>
      <c r="G95">
        <v>2011</v>
      </c>
      <c r="I95" t="s">
        <v>11</v>
      </c>
      <c r="J95" t="s">
        <v>11</v>
      </c>
      <c r="K95" t="s">
        <v>11</v>
      </c>
      <c r="L95" s="3">
        <v>23.2</v>
      </c>
      <c r="M95" s="3">
        <f>Ma_Cave[[#This Row],[Prix Achat]]</f>
        <v>23.2</v>
      </c>
      <c r="N95" s="36">
        <v>1</v>
      </c>
      <c r="O95" s="37">
        <v>0</v>
      </c>
      <c r="P95" s="37"/>
      <c r="Q95" s="3">
        <f>Ma_Cave[[#This Row],[Prix Achat]]*Ma_Cave[[#This Row],[Quantité
Achat]]</f>
        <v>23.2</v>
      </c>
      <c r="R95" s="3">
        <f>Ma_Cave[[#This Row],[Reste]]*Ma_Cave[[#This Row],[valeur]]</f>
        <v>0</v>
      </c>
      <c r="S95" s="37">
        <v>0</v>
      </c>
      <c r="T95" s="37">
        <v>0</v>
      </c>
      <c r="U95" s="38" t="str">
        <f>IF(Ma_Cave[[#This Row],[Boire
dès]]+Ma_Cave[[#This Row],[Boire
jusque]]=0," ",IF(Ma_Cave[[#This Row],[Boire
jusque]]=0,Ma_Cave[[#This Row],[Boire
dès]],ROUNDUP(AVERAGE(Ma_Cave[[#This Row],[Boire
dès]:[Boire
jusque]]),0)))</f>
        <v xml:space="preserve"> </v>
      </c>
      <c r="V95"/>
    </row>
    <row r="96" spans="1:22" hidden="1" x14ac:dyDescent="0.25">
      <c r="A96" s="11">
        <v>256</v>
      </c>
      <c r="B96" s="15">
        <v>42268</v>
      </c>
      <c r="C96" t="s">
        <v>13</v>
      </c>
      <c r="D96" t="s">
        <v>204</v>
      </c>
      <c r="E96" t="s">
        <v>205</v>
      </c>
      <c r="F96" t="s">
        <v>22</v>
      </c>
      <c r="G96">
        <v>2012</v>
      </c>
      <c r="I96" t="s">
        <v>11</v>
      </c>
      <c r="J96" t="s">
        <v>11</v>
      </c>
      <c r="K96" t="s">
        <v>11</v>
      </c>
      <c r="L96" s="3">
        <v>6.32</v>
      </c>
      <c r="M96" s="3">
        <f>Ma_Cave[[#This Row],[Prix Achat]]</f>
        <v>6.32</v>
      </c>
      <c r="N96" s="36">
        <v>1</v>
      </c>
      <c r="O96" s="37">
        <v>0</v>
      </c>
      <c r="P96" s="37"/>
      <c r="Q96" s="3">
        <f>Ma_Cave[[#This Row],[Prix Achat]]*Ma_Cave[[#This Row],[Quantité
Achat]]</f>
        <v>6.32</v>
      </c>
      <c r="R96" s="3">
        <f>Ma_Cave[[#This Row],[Reste]]*Ma_Cave[[#This Row],[valeur]]</f>
        <v>0</v>
      </c>
      <c r="S96" s="37">
        <v>0</v>
      </c>
      <c r="T96" s="37">
        <v>0</v>
      </c>
      <c r="U96" s="38" t="str">
        <f>IF(Ma_Cave[[#This Row],[Boire
dès]]+Ma_Cave[[#This Row],[Boire
jusque]]=0," ",IF(Ma_Cave[[#This Row],[Boire
jusque]]=0,Ma_Cave[[#This Row],[Boire
dès]],ROUNDUP(AVERAGE(Ma_Cave[[#This Row],[Boire
dès]:[Boire
jusque]]),0)))</f>
        <v xml:space="preserve"> </v>
      </c>
      <c r="V96"/>
    </row>
    <row r="97" spans="1:23" hidden="1" x14ac:dyDescent="0.25">
      <c r="A97" s="11">
        <v>257</v>
      </c>
      <c r="B97" s="15">
        <v>42268</v>
      </c>
      <c r="C97" t="s">
        <v>13</v>
      </c>
      <c r="D97" t="s">
        <v>364</v>
      </c>
      <c r="E97" t="s">
        <v>365</v>
      </c>
      <c r="F97" t="s">
        <v>22</v>
      </c>
      <c r="G97">
        <v>2014</v>
      </c>
      <c r="I97" t="s">
        <v>11</v>
      </c>
      <c r="J97" t="s">
        <v>11</v>
      </c>
      <c r="K97" t="s">
        <v>11</v>
      </c>
      <c r="L97" s="3">
        <v>5.61</v>
      </c>
      <c r="M97" s="3">
        <f>Ma_Cave[[#This Row],[Prix Achat]]</f>
        <v>5.61</v>
      </c>
      <c r="N97" s="36">
        <v>1</v>
      </c>
      <c r="O97" s="37">
        <v>0</v>
      </c>
      <c r="P97" s="37"/>
      <c r="Q97" s="3">
        <f>Ma_Cave[[#This Row],[Prix Achat]]*Ma_Cave[[#This Row],[Quantité
Achat]]</f>
        <v>5.61</v>
      </c>
      <c r="R97" s="3">
        <f>Ma_Cave[[#This Row],[Reste]]*Ma_Cave[[#This Row],[valeur]]</f>
        <v>0</v>
      </c>
      <c r="S97" s="37">
        <v>0</v>
      </c>
      <c r="T97" s="37">
        <v>0</v>
      </c>
      <c r="U97" s="38" t="str">
        <f>IF(Ma_Cave[[#This Row],[Boire
dès]]+Ma_Cave[[#This Row],[Boire
jusque]]=0," ",IF(Ma_Cave[[#This Row],[Boire
jusque]]=0,Ma_Cave[[#This Row],[Boire
dès]],ROUNDUP(AVERAGE(Ma_Cave[[#This Row],[Boire
dès]:[Boire
jusque]]),0)))</f>
        <v xml:space="preserve"> </v>
      </c>
      <c r="V97"/>
    </row>
    <row r="98" spans="1:23" hidden="1" x14ac:dyDescent="0.25">
      <c r="A98" s="11">
        <v>258</v>
      </c>
      <c r="B98" s="15">
        <v>42268</v>
      </c>
      <c r="C98" t="s">
        <v>13</v>
      </c>
      <c r="D98" t="s">
        <v>321</v>
      </c>
      <c r="E98" t="s">
        <v>440</v>
      </c>
      <c r="F98" t="s">
        <v>12</v>
      </c>
      <c r="G98">
        <v>2012</v>
      </c>
      <c r="I98" t="s">
        <v>11</v>
      </c>
      <c r="J98" t="s">
        <v>11</v>
      </c>
      <c r="K98" t="s">
        <v>11</v>
      </c>
      <c r="L98" s="3">
        <v>6.14</v>
      </c>
      <c r="M98" s="3">
        <f>Ma_Cave[[#This Row],[Prix Achat]]</f>
        <v>6.14</v>
      </c>
      <c r="N98" s="36">
        <v>1</v>
      </c>
      <c r="O98" s="37">
        <v>0</v>
      </c>
      <c r="P98" s="37"/>
      <c r="Q98" s="3">
        <f>Ma_Cave[[#This Row],[Prix Achat]]*Ma_Cave[[#This Row],[Quantité
Achat]]</f>
        <v>6.14</v>
      </c>
      <c r="R98" s="3">
        <f>Ma_Cave[[#This Row],[Reste]]*Ma_Cave[[#This Row],[valeur]]</f>
        <v>0</v>
      </c>
      <c r="S98" s="37">
        <v>0</v>
      </c>
      <c r="T98" s="37">
        <v>0</v>
      </c>
      <c r="U98" s="38" t="str">
        <f>IF(Ma_Cave[[#This Row],[Boire
dès]]+Ma_Cave[[#This Row],[Boire
jusque]]=0," ",IF(Ma_Cave[[#This Row],[Boire
jusque]]=0,Ma_Cave[[#This Row],[Boire
dès]],ROUNDUP(AVERAGE(Ma_Cave[[#This Row],[Boire
dès]:[Boire
jusque]]),0)))</f>
        <v xml:space="preserve"> </v>
      </c>
      <c r="V98"/>
    </row>
    <row r="99" spans="1:23" hidden="1" x14ac:dyDescent="0.25">
      <c r="A99" s="11">
        <v>259</v>
      </c>
      <c r="B99" s="15">
        <v>42268</v>
      </c>
      <c r="C99" t="s">
        <v>13</v>
      </c>
      <c r="D99" t="s">
        <v>511</v>
      </c>
      <c r="E99" t="s">
        <v>512</v>
      </c>
      <c r="F99" t="s">
        <v>22</v>
      </c>
      <c r="G99">
        <v>2014</v>
      </c>
      <c r="I99" t="s">
        <v>11</v>
      </c>
      <c r="J99" t="s">
        <v>11</v>
      </c>
      <c r="K99" t="s">
        <v>11</v>
      </c>
      <c r="L99" s="3">
        <v>6.72</v>
      </c>
      <c r="M99" s="3">
        <f>Ma_Cave[[#This Row],[Prix Achat]]</f>
        <v>6.72</v>
      </c>
      <c r="N99" s="36">
        <v>1</v>
      </c>
      <c r="O99" s="37">
        <v>0</v>
      </c>
      <c r="P99" s="37"/>
      <c r="Q99" s="3">
        <f>Ma_Cave[[#This Row],[Prix Achat]]*Ma_Cave[[#This Row],[Quantité
Achat]]</f>
        <v>6.72</v>
      </c>
      <c r="R99" s="3">
        <f>Ma_Cave[[#This Row],[Reste]]*Ma_Cave[[#This Row],[valeur]]</f>
        <v>0</v>
      </c>
      <c r="S99" s="37">
        <v>0</v>
      </c>
      <c r="T99" s="37">
        <v>0</v>
      </c>
      <c r="U99" s="38" t="str">
        <f>IF(Ma_Cave[[#This Row],[Boire
dès]]+Ma_Cave[[#This Row],[Boire
jusque]]=0," ",IF(Ma_Cave[[#This Row],[Boire
jusque]]=0,Ma_Cave[[#This Row],[Boire
dès]],ROUNDUP(AVERAGE(Ma_Cave[[#This Row],[Boire
dès]:[Boire
jusque]]),0)))</f>
        <v xml:space="preserve"> </v>
      </c>
      <c r="V99"/>
    </row>
    <row r="100" spans="1:23" hidden="1" x14ac:dyDescent="0.25">
      <c r="A100" s="11">
        <v>260</v>
      </c>
      <c r="B100" s="15">
        <v>42268</v>
      </c>
      <c r="C100" t="s">
        <v>13</v>
      </c>
      <c r="D100" t="s">
        <v>511</v>
      </c>
      <c r="E100" t="s">
        <v>512</v>
      </c>
      <c r="F100" t="s">
        <v>12</v>
      </c>
      <c r="G100">
        <v>2013</v>
      </c>
      <c r="I100" t="s">
        <v>11</v>
      </c>
      <c r="J100" t="s">
        <v>11</v>
      </c>
      <c r="K100" t="s">
        <v>11</v>
      </c>
      <c r="L100" s="3">
        <v>6.97</v>
      </c>
      <c r="M100" s="3">
        <f>Ma_Cave[[#This Row],[Prix Achat]]</f>
        <v>6.97</v>
      </c>
      <c r="N100" s="36">
        <v>1</v>
      </c>
      <c r="O100" s="37">
        <v>0</v>
      </c>
      <c r="P100" s="37"/>
      <c r="Q100" s="3">
        <f>Ma_Cave[[#This Row],[Prix Achat]]*Ma_Cave[[#This Row],[Quantité
Achat]]</f>
        <v>6.97</v>
      </c>
      <c r="R100" s="3">
        <f>Ma_Cave[[#This Row],[Reste]]*Ma_Cave[[#This Row],[valeur]]</f>
        <v>0</v>
      </c>
      <c r="S100" s="37">
        <v>0</v>
      </c>
      <c r="T100" s="37">
        <v>0</v>
      </c>
      <c r="U100" s="38" t="str">
        <f>IF(Ma_Cave[[#This Row],[Boire
dès]]+Ma_Cave[[#This Row],[Boire
jusque]]=0," ",IF(Ma_Cave[[#This Row],[Boire
jusque]]=0,Ma_Cave[[#This Row],[Boire
dès]],ROUNDUP(AVERAGE(Ma_Cave[[#This Row],[Boire
dès]:[Boire
jusque]]),0)))</f>
        <v xml:space="preserve"> </v>
      </c>
      <c r="V100"/>
    </row>
    <row r="101" spans="1:23" hidden="1" x14ac:dyDescent="0.25">
      <c r="A101" s="11">
        <v>261</v>
      </c>
      <c r="B101" s="15">
        <v>42268</v>
      </c>
      <c r="C101" t="s">
        <v>13</v>
      </c>
      <c r="D101" t="s">
        <v>364</v>
      </c>
      <c r="E101" t="s">
        <v>550</v>
      </c>
      <c r="F101" t="s">
        <v>22</v>
      </c>
      <c r="G101">
        <v>2014</v>
      </c>
      <c r="I101" t="s">
        <v>11</v>
      </c>
      <c r="J101" t="s">
        <v>11</v>
      </c>
      <c r="K101" t="s">
        <v>11</v>
      </c>
      <c r="L101" s="3">
        <v>7.51</v>
      </c>
      <c r="M101" s="3">
        <f>Ma_Cave[[#This Row],[Prix Achat]]</f>
        <v>7.51</v>
      </c>
      <c r="N101" s="36">
        <v>1</v>
      </c>
      <c r="O101" s="37">
        <v>0</v>
      </c>
      <c r="P101" s="37"/>
      <c r="Q101" s="3">
        <f>Ma_Cave[[#This Row],[Prix Achat]]*Ma_Cave[[#This Row],[Quantité
Achat]]</f>
        <v>7.51</v>
      </c>
      <c r="R101" s="3">
        <f>Ma_Cave[[#This Row],[Reste]]*Ma_Cave[[#This Row],[valeur]]</f>
        <v>0</v>
      </c>
      <c r="S101" s="37">
        <v>0</v>
      </c>
      <c r="T101" s="37">
        <v>0</v>
      </c>
      <c r="U101" s="38" t="str">
        <f>IF(Ma_Cave[[#This Row],[Boire
dès]]+Ma_Cave[[#This Row],[Boire
jusque]]=0," ",IF(Ma_Cave[[#This Row],[Boire
jusque]]=0,Ma_Cave[[#This Row],[Boire
dès]],ROUNDUP(AVERAGE(Ma_Cave[[#This Row],[Boire
dès]:[Boire
jusque]]),0)))</f>
        <v xml:space="preserve"> </v>
      </c>
      <c r="V101"/>
    </row>
    <row r="102" spans="1:23" hidden="1" x14ac:dyDescent="0.25">
      <c r="A102" s="11">
        <v>314</v>
      </c>
      <c r="B102" s="15">
        <v>42658</v>
      </c>
      <c r="C102" t="s">
        <v>50</v>
      </c>
      <c r="D102" t="s">
        <v>184</v>
      </c>
      <c r="E102" t="s">
        <v>503</v>
      </c>
      <c r="F102" t="s">
        <v>22</v>
      </c>
      <c r="G102">
        <v>2015</v>
      </c>
      <c r="I102" t="s">
        <v>11</v>
      </c>
      <c r="J102" t="s">
        <v>11</v>
      </c>
      <c r="K102" t="s">
        <v>11</v>
      </c>
      <c r="L102" s="3">
        <v>10.5</v>
      </c>
      <c r="M102" s="3">
        <f>Ma_Cave[[#This Row],[Prix Achat]]</f>
        <v>10.5</v>
      </c>
      <c r="N102" s="36">
        <v>2</v>
      </c>
      <c r="O102" s="37">
        <v>0</v>
      </c>
      <c r="P102" s="37"/>
      <c r="Q102" s="3">
        <f>Ma_Cave[[#This Row],[Prix Achat]]*Ma_Cave[[#This Row],[Quantité
Achat]]</f>
        <v>21</v>
      </c>
      <c r="R102" s="3">
        <f>Ma_Cave[[#This Row],[Reste]]*Ma_Cave[[#This Row],[valeur]]</f>
        <v>0</v>
      </c>
      <c r="S102" s="37">
        <v>0</v>
      </c>
      <c r="T102" s="37">
        <v>0</v>
      </c>
      <c r="U102" s="38" t="str">
        <f>IF(Ma_Cave[[#This Row],[Boire
dès]]+Ma_Cave[[#This Row],[Boire
jusque]]=0," ",IF(Ma_Cave[[#This Row],[Boire
jusque]]=0,Ma_Cave[[#This Row],[Boire
dès]],ROUNDUP(AVERAGE(Ma_Cave[[#This Row],[Boire
dès]:[Boire
jusque]]),0)))</f>
        <v xml:space="preserve"> </v>
      </c>
      <c r="V102"/>
    </row>
    <row r="103" spans="1:23" hidden="1" x14ac:dyDescent="0.25">
      <c r="A103" s="11">
        <v>379</v>
      </c>
      <c r="B103" s="15">
        <v>43008</v>
      </c>
      <c r="C103" t="s">
        <v>13</v>
      </c>
      <c r="D103" t="s">
        <v>652</v>
      </c>
      <c r="E103" t="s">
        <v>653</v>
      </c>
      <c r="F103" t="s">
        <v>12</v>
      </c>
      <c r="G103">
        <v>2015</v>
      </c>
      <c r="I103" t="s">
        <v>11</v>
      </c>
      <c r="J103" t="s">
        <v>11</v>
      </c>
      <c r="K103" t="s">
        <v>11</v>
      </c>
      <c r="L103" s="3">
        <v>25.5</v>
      </c>
      <c r="M103" s="3">
        <f>Ma_Cave[[#This Row],[Prix Achat]]</f>
        <v>25.5</v>
      </c>
      <c r="N103" s="36">
        <v>1</v>
      </c>
      <c r="O103" s="37">
        <v>0</v>
      </c>
      <c r="P103" s="37"/>
      <c r="Q103" s="3">
        <f>Ma_Cave[[#This Row],[Prix Achat]]*Ma_Cave[[#This Row],[Quantité
Achat]]</f>
        <v>25.5</v>
      </c>
      <c r="R103" s="3">
        <f>Ma_Cave[[#This Row],[Reste]]*Ma_Cave[[#This Row],[valeur]]</f>
        <v>0</v>
      </c>
      <c r="S103" s="37">
        <v>0</v>
      </c>
      <c r="T103" s="37">
        <v>0</v>
      </c>
      <c r="U103" s="38" t="str">
        <f>IF(Ma_Cave[[#This Row],[Boire
dès]]+Ma_Cave[[#This Row],[Boire
jusque]]=0," ",IF(Ma_Cave[[#This Row],[Boire
jusque]]=0,Ma_Cave[[#This Row],[Boire
dès]],ROUNDUP(AVERAGE(Ma_Cave[[#This Row],[Boire
dès]:[Boire
jusque]]),0)))</f>
        <v xml:space="preserve"> </v>
      </c>
      <c r="V103"/>
    </row>
    <row r="104" spans="1:23" hidden="1" x14ac:dyDescent="0.25">
      <c r="A104" s="11">
        <v>442</v>
      </c>
      <c r="B104" s="15">
        <v>43386</v>
      </c>
      <c r="C104" t="s">
        <v>40</v>
      </c>
      <c r="D104" t="s">
        <v>975</v>
      </c>
      <c r="E104" t="s">
        <v>980</v>
      </c>
      <c r="F104" t="s">
        <v>12</v>
      </c>
      <c r="G104">
        <v>2006</v>
      </c>
      <c r="H104" t="s">
        <v>101</v>
      </c>
      <c r="I104" t="s">
        <v>1118</v>
      </c>
      <c r="K104" t="s">
        <v>183</v>
      </c>
      <c r="L104" s="3">
        <v>36</v>
      </c>
      <c r="M104" s="3">
        <f>Ma_Cave[[#This Row],[Prix Achat]]</f>
        <v>36</v>
      </c>
      <c r="N104" s="36">
        <v>2</v>
      </c>
      <c r="O104" s="37">
        <v>0</v>
      </c>
      <c r="P104" s="37">
        <v>32</v>
      </c>
      <c r="Q104" s="3">
        <f>Ma_Cave[[#This Row],[Prix Achat]]*Ma_Cave[[#This Row],[Quantité
Achat]]</f>
        <v>72</v>
      </c>
      <c r="R104" s="3">
        <f>Ma_Cave[[#This Row],[Reste]]*Ma_Cave[[#This Row],[valeur]]</f>
        <v>0</v>
      </c>
      <c r="S104" s="37">
        <v>2019</v>
      </c>
      <c r="U104" s="38">
        <f>IF(Ma_Cave[[#This Row],[Boire
dès]]+Ma_Cave[[#This Row],[Boire
jusque]]=0," ",IF(Ma_Cave[[#This Row],[Boire
jusque]]=0,Ma_Cave[[#This Row],[Boire
dès]],ROUNDUP(AVERAGE(Ma_Cave[[#This Row],[Boire
dès]:[Boire
jusque]]),0)))</f>
        <v>2019</v>
      </c>
      <c r="V104"/>
    </row>
    <row r="105" spans="1:23" hidden="1" x14ac:dyDescent="0.25">
      <c r="A105" s="11">
        <v>18</v>
      </c>
      <c r="B105" s="15">
        <v>39234</v>
      </c>
      <c r="C105" t="s">
        <v>23</v>
      </c>
      <c r="D105" t="s">
        <v>528</v>
      </c>
      <c r="E105" t="s">
        <v>529</v>
      </c>
      <c r="F105" t="s">
        <v>12</v>
      </c>
      <c r="G105">
        <v>2005</v>
      </c>
      <c r="H105" t="s">
        <v>1110</v>
      </c>
      <c r="I105" t="s">
        <v>1138</v>
      </c>
      <c r="J105" t="s">
        <v>168</v>
      </c>
      <c r="K105" t="s">
        <v>531</v>
      </c>
      <c r="L105" s="3">
        <v>11.3</v>
      </c>
      <c r="M105" s="3">
        <f>Ma_Cave[[#This Row],[Prix Achat]]</f>
        <v>11.3</v>
      </c>
      <c r="N105" s="36">
        <v>1</v>
      </c>
      <c r="O105" s="37">
        <v>0</v>
      </c>
      <c r="P105" s="37">
        <v>42</v>
      </c>
      <c r="Q105" s="3">
        <f>Ma_Cave[[#This Row],[Prix Achat]]*Ma_Cave[[#This Row],[Quantité
Achat]]</f>
        <v>11.3</v>
      </c>
      <c r="R105" s="3">
        <f>Ma_Cave[[#This Row],[Reste]]*Ma_Cave[[#This Row],[valeur]]</f>
        <v>0</v>
      </c>
      <c r="S105" s="37">
        <v>2018</v>
      </c>
      <c r="T105" s="37">
        <v>0</v>
      </c>
      <c r="U105" s="38">
        <f>IF(Ma_Cave[[#This Row],[Boire
dès]]+Ma_Cave[[#This Row],[Boire
jusque]]=0," ",IF(Ma_Cave[[#This Row],[Boire
jusque]]=0,Ma_Cave[[#This Row],[Boire
dès]],ROUNDUP(AVERAGE(Ma_Cave[[#This Row],[Boire
dès]:[Boire
jusque]]),0)))</f>
        <v>2018</v>
      </c>
      <c r="V105"/>
      <c r="W105" s="64"/>
    </row>
    <row r="106" spans="1:23" hidden="1" x14ac:dyDescent="0.25">
      <c r="A106" s="11">
        <v>102</v>
      </c>
      <c r="B106" s="15">
        <v>40695</v>
      </c>
      <c r="C106" t="s">
        <v>23</v>
      </c>
      <c r="D106" t="s">
        <v>220</v>
      </c>
      <c r="E106" t="s">
        <v>359</v>
      </c>
      <c r="F106" t="s">
        <v>12</v>
      </c>
      <c r="G106">
        <v>2009</v>
      </c>
      <c r="H106" t="s">
        <v>1110</v>
      </c>
      <c r="I106" t="s">
        <v>1132</v>
      </c>
      <c r="J106" t="s">
        <v>168</v>
      </c>
      <c r="K106" t="s">
        <v>174</v>
      </c>
      <c r="L106" s="3">
        <v>7.5</v>
      </c>
      <c r="M106" s="3">
        <f>Ma_Cave[[#This Row],[Prix Achat]]</f>
        <v>7.5</v>
      </c>
      <c r="N106" s="36">
        <v>1</v>
      </c>
      <c r="O106" s="37">
        <v>0</v>
      </c>
      <c r="P106" s="37">
        <v>42</v>
      </c>
      <c r="Q106" s="3">
        <f>Ma_Cave[[#This Row],[Prix Achat]]*Ma_Cave[[#This Row],[Quantité
Achat]]</f>
        <v>7.5</v>
      </c>
      <c r="R106" s="3">
        <f>Ma_Cave[[#This Row],[Reste]]*Ma_Cave[[#This Row],[valeur]]</f>
        <v>0</v>
      </c>
      <c r="S106" s="37">
        <v>2017</v>
      </c>
      <c r="T106" s="37">
        <v>0</v>
      </c>
      <c r="U106" s="38">
        <f>IF(Ma_Cave[[#This Row],[Boire
dès]]+Ma_Cave[[#This Row],[Boire
jusque]]=0," ",IF(Ma_Cave[[#This Row],[Boire
jusque]]=0,Ma_Cave[[#This Row],[Boire
dès]],ROUNDUP(AVERAGE(Ma_Cave[[#This Row],[Boire
dès]:[Boire
jusque]]),0)))</f>
        <v>2017</v>
      </c>
      <c r="V106"/>
    </row>
    <row r="107" spans="1:23" hidden="1" x14ac:dyDescent="0.25">
      <c r="A107" s="11">
        <v>99</v>
      </c>
      <c r="B107" s="15">
        <v>40695</v>
      </c>
      <c r="C107" t="s">
        <v>23</v>
      </c>
      <c r="D107" t="s">
        <v>482</v>
      </c>
      <c r="E107" t="s">
        <v>483</v>
      </c>
      <c r="F107" t="s">
        <v>12</v>
      </c>
      <c r="G107">
        <v>2009</v>
      </c>
      <c r="H107" t="s">
        <v>1114</v>
      </c>
      <c r="I107" t="s">
        <v>484</v>
      </c>
      <c r="J107" t="s">
        <v>11</v>
      </c>
      <c r="K107" t="s">
        <v>450</v>
      </c>
      <c r="L107" s="3">
        <v>18</v>
      </c>
      <c r="M107" s="3">
        <f>Ma_Cave[[#This Row],[Prix Achat]]</f>
        <v>18</v>
      </c>
      <c r="N107" s="36">
        <v>1</v>
      </c>
      <c r="O107" s="37">
        <v>0</v>
      </c>
      <c r="P107" s="37"/>
      <c r="Q107" s="3">
        <f>Ma_Cave[[#This Row],[Prix Achat]]*Ma_Cave[[#This Row],[Quantité
Achat]]</f>
        <v>18</v>
      </c>
      <c r="R107" s="3">
        <f>Ma_Cave[[#This Row],[Reste]]*Ma_Cave[[#This Row],[valeur]]</f>
        <v>0</v>
      </c>
      <c r="S107" s="37">
        <v>2017</v>
      </c>
      <c r="T107" s="37">
        <v>2022</v>
      </c>
      <c r="U107" s="38">
        <f>IF(Ma_Cave[[#This Row],[Boire
dès]]+Ma_Cave[[#This Row],[Boire
jusque]]=0," ",IF(Ma_Cave[[#This Row],[Boire
jusque]]=0,Ma_Cave[[#This Row],[Boire
dès]],ROUNDUP(AVERAGE(Ma_Cave[[#This Row],[Boire
dès]:[Boire
jusque]]),0)))</f>
        <v>2020</v>
      </c>
      <c r="V107"/>
      <c r="W107" t="s">
        <v>485</v>
      </c>
    </row>
    <row r="108" spans="1:23" hidden="1" x14ac:dyDescent="0.25">
      <c r="A108" s="11">
        <v>149</v>
      </c>
      <c r="B108" s="15">
        <v>41206</v>
      </c>
      <c r="C108" t="s">
        <v>146</v>
      </c>
      <c r="D108" t="s">
        <v>434</v>
      </c>
      <c r="E108" t="s">
        <v>132</v>
      </c>
      <c r="F108" t="s">
        <v>22</v>
      </c>
      <c r="G108">
        <v>2007</v>
      </c>
      <c r="H108" t="s">
        <v>26</v>
      </c>
      <c r="I108" t="s">
        <v>25</v>
      </c>
      <c r="J108" t="s">
        <v>11</v>
      </c>
      <c r="K108" t="s">
        <v>132</v>
      </c>
      <c r="L108" s="3">
        <v>14</v>
      </c>
      <c r="M108" s="3">
        <f>Ma_Cave[[#This Row],[Prix Achat]]</f>
        <v>14</v>
      </c>
      <c r="N108" s="36">
        <v>4</v>
      </c>
      <c r="O108" s="37">
        <v>0</v>
      </c>
      <c r="P108" s="37">
        <v>23</v>
      </c>
      <c r="Q108" s="3">
        <f>Ma_Cave[[#This Row],[Prix Achat]]*Ma_Cave[[#This Row],[Quantité
Achat]]</f>
        <v>56</v>
      </c>
      <c r="R108" s="3">
        <f>Ma_Cave[[#This Row],[Reste]]*Ma_Cave[[#This Row],[valeur]]</f>
        <v>0</v>
      </c>
      <c r="S108" s="37">
        <v>2017</v>
      </c>
      <c r="T108" s="37">
        <v>0</v>
      </c>
      <c r="U108" s="38">
        <f>IF(Ma_Cave[[#This Row],[Boire
dès]]+Ma_Cave[[#This Row],[Boire
jusque]]=0," ",IF(Ma_Cave[[#This Row],[Boire
jusque]]=0,Ma_Cave[[#This Row],[Boire
dès]],ROUNDUP(AVERAGE(Ma_Cave[[#This Row],[Boire
dès]:[Boire
jusque]]),0)))</f>
        <v>2017</v>
      </c>
      <c r="V108"/>
    </row>
    <row r="109" spans="1:23" hidden="1" x14ac:dyDescent="0.25">
      <c r="A109" s="11">
        <v>201</v>
      </c>
      <c r="B109" s="15">
        <v>41720</v>
      </c>
      <c r="C109" t="s">
        <v>50</v>
      </c>
      <c r="D109" t="s">
        <v>149</v>
      </c>
      <c r="E109" t="s">
        <v>132</v>
      </c>
      <c r="F109" t="s">
        <v>22</v>
      </c>
      <c r="G109">
        <v>2009</v>
      </c>
      <c r="H109" t="s">
        <v>26</v>
      </c>
      <c r="I109" t="s">
        <v>25</v>
      </c>
      <c r="J109" t="s">
        <v>11</v>
      </c>
      <c r="K109" t="s">
        <v>132</v>
      </c>
      <c r="L109" s="3">
        <v>12.5</v>
      </c>
      <c r="M109" s="3">
        <f>Ma_Cave[[#This Row],[Prix Achat]]</f>
        <v>12.5</v>
      </c>
      <c r="N109" s="36">
        <v>3</v>
      </c>
      <c r="O109" s="37">
        <v>0</v>
      </c>
      <c r="P109" s="37">
        <v>23</v>
      </c>
      <c r="Q109" s="3">
        <f>Ma_Cave[[#This Row],[Prix Achat]]*Ma_Cave[[#This Row],[Quantité
Achat]]</f>
        <v>37.5</v>
      </c>
      <c r="R109" s="3">
        <f>Ma_Cave[[#This Row],[Reste]]*Ma_Cave[[#This Row],[valeur]]</f>
        <v>0</v>
      </c>
      <c r="S109" s="37">
        <v>2014</v>
      </c>
      <c r="T109" s="37">
        <v>2018</v>
      </c>
      <c r="U109" s="38">
        <f>IF(Ma_Cave[[#This Row],[Boire
dès]]+Ma_Cave[[#This Row],[Boire
jusque]]=0," ",IF(Ma_Cave[[#This Row],[Boire
jusque]]=0,Ma_Cave[[#This Row],[Boire
dès]],ROUNDUP(AVERAGE(Ma_Cave[[#This Row],[Boire
dès]:[Boire
jusque]]),0)))</f>
        <v>2016</v>
      </c>
      <c r="V109"/>
    </row>
    <row r="110" spans="1:23" hidden="1" x14ac:dyDescent="0.25">
      <c r="A110" s="11">
        <v>218</v>
      </c>
      <c r="B110" s="15">
        <v>41923</v>
      </c>
      <c r="C110" t="s">
        <v>50</v>
      </c>
      <c r="D110" t="s">
        <v>628</v>
      </c>
      <c r="E110" t="s">
        <v>132</v>
      </c>
      <c r="F110" t="s">
        <v>22</v>
      </c>
      <c r="G110">
        <v>2010</v>
      </c>
      <c r="H110" t="s">
        <v>26</v>
      </c>
      <c r="I110" t="s">
        <v>25</v>
      </c>
      <c r="J110" t="s">
        <v>11</v>
      </c>
      <c r="K110" t="s">
        <v>132</v>
      </c>
      <c r="L110" s="3">
        <v>14.3</v>
      </c>
      <c r="M110" s="3">
        <f>Ma_Cave[[#This Row],[Prix Achat]]</f>
        <v>14.3</v>
      </c>
      <c r="N110" s="36">
        <v>6</v>
      </c>
      <c r="O110" s="37">
        <v>0</v>
      </c>
      <c r="P110" s="37">
        <v>23</v>
      </c>
      <c r="Q110" s="3">
        <f>Ma_Cave[[#This Row],[Prix Achat]]*Ma_Cave[[#This Row],[Quantité
Achat]]</f>
        <v>85.800000000000011</v>
      </c>
      <c r="R110" s="3">
        <f>Ma_Cave[[#This Row],[Reste]]*Ma_Cave[[#This Row],[valeur]]</f>
        <v>0</v>
      </c>
      <c r="S110" s="37">
        <v>2017</v>
      </c>
      <c r="T110" s="37">
        <v>0</v>
      </c>
      <c r="U110" s="38">
        <f>IF(Ma_Cave[[#This Row],[Boire
dès]]+Ma_Cave[[#This Row],[Boire
jusque]]=0," ",IF(Ma_Cave[[#This Row],[Boire
jusque]]=0,Ma_Cave[[#This Row],[Boire
dès]],ROUNDUP(AVERAGE(Ma_Cave[[#This Row],[Boire
dès]:[Boire
jusque]]),0)))</f>
        <v>2017</v>
      </c>
      <c r="V110"/>
    </row>
    <row r="111" spans="1:23" hidden="1" x14ac:dyDescent="0.25">
      <c r="A111" s="11">
        <v>324</v>
      </c>
      <c r="B111" s="15">
        <v>42672</v>
      </c>
      <c r="C111" t="s">
        <v>146</v>
      </c>
      <c r="D111" t="s">
        <v>633</v>
      </c>
      <c r="E111" t="s">
        <v>634</v>
      </c>
      <c r="F111" t="s">
        <v>22</v>
      </c>
      <c r="G111">
        <v>2009</v>
      </c>
      <c r="H111" t="s">
        <v>26</v>
      </c>
      <c r="I111" t="s">
        <v>25</v>
      </c>
      <c r="J111" t="s">
        <v>11</v>
      </c>
      <c r="K111" t="s">
        <v>132</v>
      </c>
      <c r="L111" s="3">
        <v>20</v>
      </c>
      <c r="M111" s="3">
        <f>Ma_Cave[[#This Row],[Prix Achat]]</f>
        <v>20</v>
      </c>
      <c r="N111" s="36">
        <v>2</v>
      </c>
      <c r="O111" s="37">
        <v>0</v>
      </c>
      <c r="P111" s="37">
        <v>23</v>
      </c>
      <c r="Q111" s="3">
        <f>Ma_Cave[[#This Row],[Prix Achat]]*Ma_Cave[[#This Row],[Quantité
Achat]]</f>
        <v>40</v>
      </c>
      <c r="R111" s="3">
        <f>Ma_Cave[[#This Row],[Reste]]*Ma_Cave[[#This Row],[valeur]]</f>
        <v>0</v>
      </c>
      <c r="S111" s="37">
        <v>2017</v>
      </c>
      <c r="T111" s="37">
        <v>2019</v>
      </c>
      <c r="U111" s="38">
        <f>IF(Ma_Cave[[#This Row],[Boire
dès]]+Ma_Cave[[#This Row],[Boire
jusque]]=0," ",IF(Ma_Cave[[#This Row],[Boire
jusque]]=0,Ma_Cave[[#This Row],[Boire
dès]],ROUNDUP(AVERAGE(Ma_Cave[[#This Row],[Boire
dès]:[Boire
jusque]]),0)))</f>
        <v>2018</v>
      </c>
      <c r="V111"/>
    </row>
    <row r="112" spans="1:23" x14ac:dyDescent="0.25">
      <c r="A112" s="11">
        <v>17</v>
      </c>
      <c r="B112" s="15">
        <v>39143</v>
      </c>
      <c r="C112" t="s">
        <v>50</v>
      </c>
      <c r="D112" t="s">
        <v>479</v>
      </c>
      <c r="E112" t="s">
        <v>480</v>
      </c>
      <c r="F112" t="s">
        <v>217</v>
      </c>
      <c r="G112">
        <v>2003</v>
      </c>
      <c r="H112" t="s">
        <v>1110</v>
      </c>
      <c r="I112" t="s">
        <v>178</v>
      </c>
      <c r="J112" t="s">
        <v>173</v>
      </c>
      <c r="K112" t="s">
        <v>169</v>
      </c>
      <c r="L112" s="3">
        <v>26</v>
      </c>
      <c r="M112" s="3">
        <f>Ma_Cave[[#This Row],[Prix Achat]]</f>
        <v>26</v>
      </c>
      <c r="N112" s="36">
        <v>1</v>
      </c>
      <c r="O112" s="37">
        <v>1</v>
      </c>
      <c r="P112" s="37">
        <v>53</v>
      </c>
      <c r="Q112" s="3">
        <f>Ma_Cave[[#This Row],[Prix Achat]]*Ma_Cave[[#This Row],[Quantité
Achat]]</f>
        <v>26</v>
      </c>
      <c r="R112" s="3">
        <f>Ma_Cave[[#This Row],[Reste]]*Ma_Cave[[#This Row],[valeur]]</f>
        <v>26</v>
      </c>
      <c r="S112" s="37">
        <v>2008</v>
      </c>
      <c r="T112" s="37">
        <v>2023</v>
      </c>
      <c r="U112" s="38">
        <v>2023</v>
      </c>
      <c r="V112"/>
      <c r="W112" t="s">
        <v>481</v>
      </c>
    </row>
    <row r="113" spans="1:23" ht="15" customHeight="1" x14ac:dyDescent="0.25">
      <c r="A113" s="11">
        <v>24</v>
      </c>
      <c r="B113" s="15">
        <v>39600</v>
      </c>
      <c r="C113" t="s">
        <v>23</v>
      </c>
      <c r="D113" t="s">
        <v>708</v>
      </c>
      <c r="E113" t="s">
        <v>709</v>
      </c>
      <c r="F113" t="s">
        <v>12</v>
      </c>
      <c r="G113">
        <v>2006</v>
      </c>
      <c r="H113" t="s">
        <v>101</v>
      </c>
      <c r="I113" t="s">
        <v>710</v>
      </c>
      <c r="J113" t="s">
        <v>102</v>
      </c>
      <c r="K113" t="s">
        <v>183</v>
      </c>
      <c r="L113" s="3">
        <v>30</v>
      </c>
      <c r="M113" s="3">
        <f>Ma_Cave[[#This Row],[Prix Achat]]</f>
        <v>30</v>
      </c>
      <c r="N113" s="36">
        <v>1</v>
      </c>
      <c r="O113" s="37">
        <v>1</v>
      </c>
      <c r="P113" s="37">
        <v>22</v>
      </c>
      <c r="Q113" s="3">
        <f>Ma_Cave[[#This Row],[Prix Achat]]*Ma_Cave[[#This Row],[Quantité
Achat]]</f>
        <v>30</v>
      </c>
      <c r="R113" s="3">
        <f>Ma_Cave[[#This Row],[Reste]]*Ma_Cave[[#This Row],[valeur]]</f>
        <v>30</v>
      </c>
      <c r="S113" s="37">
        <v>2018</v>
      </c>
      <c r="T113" s="37">
        <v>2019</v>
      </c>
      <c r="U113" s="38">
        <f>IF(Ma_Cave[[#This Row],[Boire
dès]]+Ma_Cave[[#This Row],[Boire
jusque]]=0," ",IF(Ma_Cave[[#This Row],[Boire
jusque]]=0,Ma_Cave[[#This Row],[Boire
dès]],ROUNDUP(AVERAGE(Ma_Cave[[#This Row],[Boire
dès]:[Boire
jusque]]),0)))</f>
        <v>2019</v>
      </c>
      <c r="V113" s="74"/>
      <c r="W113" s="64" t="s">
        <v>711</v>
      </c>
    </row>
    <row r="114" spans="1:23" x14ac:dyDescent="0.25">
      <c r="A114" s="11">
        <v>25</v>
      </c>
      <c r="B114" s="15">
        <v>39600</v>
      </c>
      <c r="C114" t="s">
        <v>23</v>
      </c>
      <c r="D114" t="s">
        <v>593</v>
      </c>
      <c r="E114" t="s">
        <v>594</v>
      </c>
      <c r="F114" t="s">
        <v>217</v>
      </c>
      <c r="G114">
        <v>2006</v>
      </c>
      <c r="H114" t="s">
        <v>1347</v>
      </c>
      <c r="I114" t="s">
        <v>595</v>
      </c>
      <c r="J114" t="s">
        <v>11</v>
      </c>
      <c r="K114" t="s">
        <v>426</v>
      </c>
      <c r="L114" s="3">
        <v>12.3</v>
      </c>
      <c r="M114" s="3">
        <f>Ma_Cave[[#This Row],[Prix Achat]]</f>
        <v>12.3</v>
      </c>
      <c r="N114" s="36">
        <v>1</v>
      </c>
      <c r="O114" s="37">
        <v>1</v>
      </c>
      <c r="P114" s="37">
        <v>52</v>
      </c>
      <c r="Q114" s="3">
        <f>Ma_Cave[[#This Row],[Prix Achat]]*Ma_Cave[[#This Row],[Quantité
Achat]]</f>
        <v>12.3</v>
      </c>
      <c r="R114" s="3">
        <f>Ma_Cave[[#This Row],[Reste]]*Ma_Cave[[#This Row],[valeur]]</f>
        <v>12.3</v>
      </c>
      <c r="S114" s="37">
        <v>2099</v>
      </c>
      <c r="T114" s="37">
        <v>0</v>
      </c>
      <c r="U114" s="38">
        <f>IF(Ma_Cave[[#This Row],[Boire
dès]]+Ma_Cave[[#This Row],[Boire
jusque]]=0," ",IF(Ma_Cave[[#This Row],[Boire
jusque]]=0,Ma_Cave[[#This Row],[Boire
dès]],ROUNDUP(AVERAGE(Ma_Cave[[#This Row],[Boire
dès]:[Boire
jusque]]),0)))</f>
        <v>2099</v>
      </c>
      <c r="V114" s="74"/>
      <c r="W114" t="s">
        <v>596</v>
      </c>
    </row>
    <row r="115" spans="1:23" x14ac:dyDescent="0.25">
      <c r="A115" s="11">
        <v>49</v>
      </c>
      <c r="B115" s="15">
        <v>43068</v>
      </c>
      <c r="C115" t="s">
        <v>213</v>
      </c>
      <c r="D115" t="s">
        <v>214</v>
      </c>
      <c r="E115" t="s">
        <v>215</v>
      </c>
      <c r="F115" t="s">
        <v>217</v>
      </c>
      <c r="G115">
        <v>2015</v>
      </c>
      <c r="H115" t="s">
        <v>1110</v>
      </c>
      <c r="I115" t="s">
        <v>1227</v>
      </c>
      <c r="J115" t="s">
        <v>168</v>
      </c>
      <c r="K115" t="s">
        <v>169</v>
      </c>
      <c r="L115" s="3">
        <v>0</v>
      </c>
      <c r="M115" s="3">
        <v>4</v>
      </c>
      <c r="N115" s="36">
        <v>1</v>
      </c>
      <c r="O115" s="37">
        <v>1</v>
      </c>
      <c r="P115" s="37">
        <v>53</v>
      </c>
      <c r="Q115" s="3">
        <f>Ma_Cave[[#This Row],[Prix Achat]]*Ma_Cave[[#This Row],[Quantité
Achat]]</f>
        <v>0</v>
      </c>
      <c r="R115" s="3">
        <f>Ma_Cave[[#This Row],[Reste]]*Ma_Cave[[#This Row],[valeur]]</f>
        <v>4</v>
      </c>
      <c r="S115" s="37">
        <v>2018</v>
      </c>
      <c r="T115" s="37">
        <v>0</v>
      </c>
      <c r="U115" s="38">
        <f>IF(Ma_Cave[[#This Row],[Boire
dès]]+Ma_Cave[[#This Row],[Boire
jusque]]=0," ",IF(Ma_Cave[[#This Row],[Boire
jusque]]=0,Ma_Cave[[#This Row],[Boire
dès]],ROUNDUP(AVERAGE(Ma_Cave[[#This Row],[Boire
dès]:[Boire
jusque]]),0)))</f>
        <v>2018</v>
      </c>
      <c r="V115" s="74"/>
    </row>
    <row r="116" spans="1:23" x14ac:dyDescent="0.25">
      <c r="A116" s="11">
        <v>50</v>
      </c>
      <c r="B116" s="15">
        <v>40266</v>
      </c>
      <c r="C116" t="s">
        <v>218</v>
      </c>
      <c r="D116" t="s">
        <v>219</v>
      </c>
      <c r="E116" t="s">
        <v>215</v>
      </c>
      <c r="F116" t="s">
        <v>217</v>
      </c>
      <c r="G116">
        <v>2010</v>
      </c>
      <c r="H116" t="s">
        <v>1110</v>
      </c>
      <c r="I116" t="s">
        <v>1227</v>
      </c>
      <c r="J116" t="s">
        <v>168</v>
      </c>
      <c r="K116" t="s">
        <v>169</v>
      </c>
      <c r="L116" s="3">
        <v>6</v>
      </c>
      <c r="M116" s="3">
        <f>Ma_Cave[[#This Row],[Prix Achat]]</f>
        <v>6</v>
      </c>
      <c r="N116" s="36">
        <v>2</v>
      </c>
      <c r="O116" s="37">
        <v>1</v>
      </c>
      <c r="P116" s="37">
        <v>52</v>
      </c>
      <c r="Q116" s="3">
        <f>Ma_Cave[[#This Row],[Prix Achat]]*Ma_Cave[[#This Row],[Quantité
Achat]]</f>
        <v>12</v>
      </c>
      <c r="R116" s="3">
        <f>Ma_Cave[[#This Row],[Reste]]*Ma_Cave[[#This Row],[valeur]]</f>
        <v>6</v>
      </c>
      <c r="S116" s="37">
        <v>2018</v>
      </c>
      <c r="T116" s="37">
        <v>0</v>
      </c>
      <c r="U116" s="38">
        <f>IF(Ma_Cave[[#This Row],[Boire
dès]]+Ma_Cave[[#This Row],[Boire
jusque]]=0," ",IF(Ma_Cave[[#This Row],[Boire
jusque]]=0,Ma_Cave[[#This Row],[Boire
dès]],ROUNDUP(AVERAGE(Ma_Cave[[#This Row],[Boire
dès]:[Boire
jusque]]),0)))</f>
        <v>2018</v>
      </c>
      <c r="V116"/>
      <c r="W116" s="74"/>
    </row>
    <row r="117" spans="1:23" x14ac:dyDescent="0.25">
      <c r="A117" s="11">
        <v>63</v>
      </c>
      <c r="B117" s="15">
        <v>40330</v>
      </c>
      <c r="C117" t="s">
        <v>23</v>
      </c>
      <c r="D117" t="s">
        <v>171</v>
      </c>
      <c r="E117" t="s">
        <v>172</v>
      </c>
      <c r="F117" t="s">
        <v>12</v>
      </c>
      <c r="G117">
        <v>2008</v>
      </c>
      <c r="H117" t="s">
        <v>1110</v>
      </c>
      <c r="I117" t="s">
        <v>162</v>
      </c>
      <c r="J117" t="s">
        <v>173</v>
      </c>
      <c r="K117" t="s">
        <v>174</v>
      </c>
      <c r="L117" s="3">
        <v>21</v>
      </c>
      <c r="M117" s="3">
        <f>Ma_Cave[[#This Row],[Prix Achat]]</f>
        <v>21</v>
      </c>
      <c r="N117" s="36">
        <v>1</v>
      </c>
      <c r="O117" s="37">
        <v>1</v>
      </c>
      <c r="P117" s="37">
        <v>42</v>
      </c>
      <c r="Q117" s="3">
        <f>Ma_Cave[[#This Row],[Prix Achat]]*Ma_Cave[[#This Row],[Quantité
Achat]]</f>
        <v>21</v>
      </c>
      <c r="R117" s="3">
        <f>Ma_Cave[[#This Row],[Reste]]*Ma_Cave[[#This Row],[valeur]]</f>
        <v>21</v>
      </c>
      <c r="S117" s="37">
        <v>2019</v>
      </c>
      <c r="T117" s="37">
        <v>0</v>
      </c>
      <c r="U117" s="38">
        <f>IF(Ma_Cave[[#This Row],[Boire
dès]]+Ma_Cave[[#This Row],[Boire
jusque]]=0," ",IF(Ma_Cave[[#This Row],[Boire
jusque]]=0,Ma_Cave[[#This Row],[Boire
dès]],ROUNDUP(AVERAGE(Ma_Cave[[#This Row],[Boire
dès]:[Boire
jusque]]),0)))</f>
        <v>2019</v>
      </c>
      <c r="V117" s="65"/>
      <c r="W117" s="74"/>
    </row>
    <row r="118" spans="1:23" x14ac:dyDescent="0.25">
      <c r="A118" s="11">
        <v>64</v>
      </c>
      <c r="B118" s="15">
        <v>40330</v>
      </c>
      <c r="C118" t="s">
        <v>23</v>
      </c>
      <c r="D118" t="s">
        <v>268</v>
      </c>
      <c r="E118" t="s">
        <v>269</v>
      </c>
      <c r="F118" t="s">
        <v>217</v>
      </c>
      <c r="G118">
        <v>2008</v>
      </c>
      <c r="H118" t="s">
        <v>739</v>
      </c>
      <c r="I118" t="s">
        <v>786</v>
      </c>
      <c r="J118" t="s">
        <v>786</v>
      </c>
      <c r="K118" t="s">
        <v>11</v>
      </c>
      <c r="L118" s="3">
        <v>9</v>
      </c>
      <c r="M118" s="3">
        <f>Ma_Cave[[#This Row],[Prix Achat]]</f>
        <v>9</v>
      </c>
      <c r="N118" s="36">
        <v>1</v>
      </c>
      <c r="O118" s="37">
        <v>1</v>
      </c>
      <c r="P118" s="37">
        <v>53</v>
      </c>
      <c r="Q118" s="3">
        <f>Ma_Cave[[#This Row],[Prix Achat]]*Ma_Cave[[#This Row],[Quantité
Achat]]</f>
        <v>9</v>
      </c>
      <c r="R118" s="3">
        <f>Ma_Cave[[#This Row],[Reste]]*Ma_Cave[[#This Row],[valeur]]</f>
        <v>9</v>
      </c>
      <c r="S118" s="37">
        <v>2025</v>
      </c>
      <c r="T118" s="37">
        <v>2030</v>
      </c>
      <c r="U118" s="38">
        <f>IF(Ma_Cave[[#This Row],[Boire
dès]]+Ma_Cave[[#This Row],[Boire
jusque]]=0," ",IF(Ma_Cave[[#This Row],[Boire
jusque]]=0,Ma_Cave[[#This Row],[Boire
dès]],ROUNDUP(AVERAGE(Ma_Cave[[#This Row],[Boire
dès]:[Boire
jusque]]),0)))</f>
        <v>2028</v>
      </c>
      <c r="V118" s="74"/>
      <c r="W118" s="74" t="s">
        <v>270</v>
      </c>
    </row>
    <row r="119" spans="1:23" hidden="1" x14ac:dyDescent="0.25">
      <c r="A119" s="11">
        <v>229</v>
      </c>
      <c r="B119" s="15">
        <v>41930</v>
      </c>
      <c r="C119" t="s">
        <v>40</v>
      </c>
      <c r="D119" t="s">
        <v>383</v>
      </c>
      <c r="E119" t="s">
        <v>384</v>
      </c>
      <c r="F119" t="s">
        <v>12</v>
      </c>
      <c r="G119">
        <v>2011</v>
      </c>
      <c r="H119" t="s">
        <v>1112</v>
      </c>
      <c r="I119" s="9" t="s">
        <v>31</v>
      </c>
      <c r="J119" t="s">
        <v>11</v>
      </c>
      <c r="K119" t="s">
        <v>385</v>
      </c>
      <c r="L119" s="3">
        <v>10.6</v>
      </c>
      <c r="M119" s="3">
        <f>Ma_Cave[[#This Row],[Prix Achat]]</f>
        <v>10.6</v>
      </c>
      <c r="N119" s="36">
        <v>6</v>
      </c>
      <c r="O119" s="37">
        <v>0</v>
      </c>
      <c r="P119" s="37">
        <v>43</v>
      </c>
      <c r="Q119" s="3">
        <f>Ma_Cave[[#This Row],[Prix Achat]]*Ma_Cave[[#This Row],[Quantité
Achat]]</f>
        <v>63.599999999999994</v>
      </c>
      <c r="R119" s="3">
        <f>Ma_Cave[[#This Row],[Reste]]*Ma_Cave[[#This Row],[valeur]]</f>
        <v>0</v>
      </c>
      <c r="S119" s="37">
        <v>2017</v>
      </c>
      <c r="T119" s="37">
        <v>2019</v>
      </c>
      <c r="U119" s="38">
        <f>IF(Ma_Cave[[#This Row],[Boire
dès]]+Ma_Cave[[#This Row],[Boire
jusque]]=0," ",IF(Ma_Cave[[#This Row],[Boire
jusque]]=0,Ma_Cave[[#This Row],[Boire
dès]],ROUNDUP(AVERAGE(Ma_Cave[[#This Row],[Boire
dès]:[Boire
jusque]]),0)))</f>
        <v>2018</v>
      </c>
      <c r="V119"/>
    </row>
    <row r="120" spans="1:23" hidden="1" x14ac:dyDescent="0.25">
      <c r="A120" s="11">
        <v>37</v>
      </c>
      <c r="B120" s="15">
        <v>39907</v>
      </c>
      <c r="C120" t="s">
        <v>36</v>
      </c>
      <c r="D120" t="s">
        <v>37</v>
      </c>
      <c r="E120" t="s">
        <v>38</v>
      </c>
      <c r="F120" t="s">
        <v>22</v>
      </c>
      <c r="G120">
        <v>2008</v>
      </c>
      <c r="H120" t="s">
        <v>36</v>
      </c>
      <c r="I120" t="s">
        <v>36</v>
      </c>
      <c r="J120" t="s">
        <v>11</v>
      </c>
      <c r="K120" t="s">
        <v>39</v>
      </c>
      <c r="L120" s="3">
        <v>5.0999999999999996</v>
      </c>
      <c r="M120" s="3">
        <f>Ma_Cave[[#This Row],[Prix Achat]]</f>
        <v>5.0999999999999996</v>
      </c>
      <c r="N120" s="36">
        <v>3</v>
      </c>
      <c r="O120" s="37">
        <v>0</v>
      </c>
      <c r="P120" s="37"/>
      <c r="Q120" s="3">
        <f>Ma_Cave[[#This Row],[Prix Achat]]*Ma_Cave[[#This Row],[Quantité
Achat]]</f>
        <v>15.299999999999999</v>
      </c>
      <c r="R120" s="3">
        <f>Ma_Cave[[#This Row],[Reste]]*Ma_Cave[[#This Row],[valeur]]</f>
        <v>0</v>
      </c>
      <c r="S120" s="37">
        <v>0</v>
      </c>
      <c r="T120" s="37">
        <v>0</v>
      </c>
      <c r="U120" s="38" t="str">
        <f>IF(Ma_Cave[[#This Row],[Boire
dès]]+Ma_Cave[[#This Row],[Boire
jusque]]=0," ",IF(Ma_Cave[[#This Row],[Boire
jusque]]=0,Ma_Cave[[#This Row],[Boire
dès]],ROUNDUP(AVERAGE(Ma_Cave[[#This Row],[Boire
dès]:[Boire
jusque]]),0)))</f>
        <v xml:space="preserve"> </v>
      </c>
      <c r="V120"/>
    </row>
    <row r="121" spans="1:23" hidden="1" x14ac:dyDescent="0.25">
      <c r="A121" s="11">
        <v>38</v>
      </c>
      <c r="B121" s="15">
        <v>39907</v>
      </c>
      <c r="C121" t="s">
        <v>36</v>
      </c>
      <c r="D121" t="s">
        <v>37</v>
      </c>
      <c r="E121" t="s">
        <v>45</v>
      </c>
      <c r="F121" t="s">
        <v>46</v>
      </c>
      <c r="G121">
        <v>2008</v>
      </c>
      <c r="H121" t="s">
        <v>36</v>
      </c>
      <c r="I121" t="s">
        <v>36</v>
      </c>
      <c r="J121" t="s">
        <v>11</v>
      </c>
      <c r="K121" t="s">
        <v>47</v>
      </c>
      <c r="L121" s="3">
        <v>4.9000000000000004</v>
      </c>
      <c r="M121" s="3">
        <f>Ma_Cave[[#This Row],[Prix Achat]]</f>
        <v>4.9000000000000004</v>
      </c>
      <c r="N121" s="36">
        <v>3</v>
      </c>
      <c r="O121" s="37">
        <v>0</v>
      </c>
      <c r="P121" s="37"/>
      <c r="Q121" s="3">
        <f>Ma_Cave[[#This Row],[Prix Achat]]*Ma_Cave[[#This Row],[Quantité
Achat]]</f>
        <v>14.700000000000001</v>
      </c>
      <c r="R121" s="3">
        <f>Ma_Cave[[#This Row],[Reste]]*Ma_Cave[[#This Row],[valeur]]</f>
        <v>0</v>
      </c>
      <c r="S121" s="37">
        <v>0</v>
      </c>
      <c r="T121" s="37">
        <v>0</v>
      </c>
      <c r="U121" s="38" t="str">
        <f>IF(Ma_Cave[[#This Row],[Boire
dès]]+Ma_Cave[[#This Row],[Boire
jusque]]=0," ",IF(Ma_Cave[[#This Row],[Boire
jusque]]=0,Ma_Cave[[#This Row],[Boire
dès]],ROUNDUP(AVERAGE(Ma_Cave[[#This Row],[Boire
dès]:[Boire
jusque]]),0)))</f>
        <v xml:space="preserve"> </v>
      </c>
      <c r="V121"/>
    </row>
    <row r="122" spans="1:23" hidden="1" x14ac:dyDescent="0.25">
      <c r="A122" s="11">
        <v>39</v>
      </c>
      <c r="B122" s="15">
        <v>39907</v>
      </c>
      <c r="C122" t="s">
        <v>36</v>
      </c>
      <c r="D122" t="s">
        <v>37</v>
      </c>
      <c r="E122" t="s">
        <v>48</v>
      </c>
      <c r="F122" t="s">
        <v>12</v>
      </c>
      <c r="G122">
        <v>2006</v>
      </c>
      <c r="H122" t="s">
        <v>36</v>
      </c>
      <c r="I122" t="s">
        <v>36</v>
      </c>
      <c r="J122" t="s">
        <v>11</v>
      </c>
      <c r="K122" t="s">
        <v>47</v>
      </c>
      <c r="L122" s="3">
        <v>4.8</v>
      </c>
      <c r="M122" s="3">
        <f>Ma_Cave[[#This Row],[Prix Achat]]</f>
        <v>4.8</v>
      </c>
      <c r="N122" s="36">
        <v>6</v>
      </c>
      <c r="O122" s="37">
        <v>0</v>
      </c>
      <c r="P122" s="37"/>
      <c r="Q122" s="3">
        <f>Ma_Cave[[#This Row],[Prix Achat]]*Ma_Cave[[#This Row],[Quantité
Achat]]</f>
        <v>28.799999999999997</v>
      </c>
      <c r="R122" s="3">
        <f>Ma_Cave[[#This Row],[Reste]]*Ma_Cave[[#This Row],[valeur]]</f>
        <v>0</v>
      </c>
      <c r="S122" s="37">
        <v>0</v>
      </c>
      <c r="T122" s="37">
        <v>0</v>
      </c>
      <c r="U122" s="38" t="str">
        <f>IF(Ma_Cave[[#This Row],[Boire
dès]]+Ma_Cave[[#This Row],[Boire
jusque]]=0," ",IF(Ma_Cave[[#This Row],[Boire
jusque]]=0,Ma_Cave[[#This Row],[Boire
dès]],ROUNDUP(AVERAGE(Ma_Cave[[#This Row],[Boire
dès]:[Boire
jusque]]),0)))</f>
        <v xml:space="preserve"> </v>
      </c>
      <c r="V122"/>
    </row>
    <row r="123" spans="1:23" hidden="1" x14ac:dyDescent="0.25">
      <c r="A123" s="11">
        <v>40</v>
      </c>
      <c r="B123" s="15">
        <v>39918</v>
      </c>
      <c r="C123" t="s">
        <v>42</v>
      </c>
      <c r="D123" t="s">
        <v>43</v>
      </c>
      <c r="E123" t="s">
        <v>44</v>
      </c>
      <c r="F123" t="s">
        <v>22</v>
      </c>
      <c r="G123">
        <v>2007</v>
      </c>
      <c r="H123" t="s">
        <v>36</v>
      </c>
      <c r="I123" t="s">
        <v>36</v>
      </c>
      <c r="J123" t="s">
        <v>11</v>
      </c>
      <c r="K123" t="s">
        <v>39</v>
      </c>
      <c r="L123" s="3">
        <v>4</v>
      </c>
      <c r="M123" s="3">
        <f>Ma_Cave[[#This Row],[Prix Achat]]</f>
        <v>4</v>
      </c>
      <c r="N123" s="36">
        <v>6</v>
      </c>
      <c r="O123" s="37">
        <v>0</v>
      </c>
      <c r="P123" s="37"/>
      <c r="Q123" s="3">
        <f>Ma_Cave[[#This Row],[Prix Achat]]*Ma_Cave[[#This Row],[Quantité
Achat]]</f>
        <v>24</v>
      </c>
      <c r="R123" s="3">
        <f>Ma_Cave[[#This Row],[Reste]]*Ma_Cave[[#This Row],[valeur]]</f>
        <v>0</v>
      </c>
      <c r="S123" s="37">
        <v>0</v>
      </c>
      <c r="T123" s="37">
        <v>0</v>
      </c>
      <c r="U123" s="38" t="str">
        <f>IF(Ma_Cave[[#This Row],[Boire
dès]]+Ma_Cave[[#This Row],[Boire
jusque]]=0," ",IF(Ma_Cave[[#This Row],[Boire
jusque]]=0,Ma_Cave[[#This Row],[Boire
dès]],ROUNDUP(AVERAGE(Ma_Cave[[#This Row],[Boire
dès]:[Boire
jusque]]),0)))</f>
        <v xml:space="preserve"> </v>
      </c>
      <c r="V123" s="64"/>
      <c r="W123" s="64"/>
    </row>
    <row r="124" spans="1:23" hidden="1" x14ac:dyDescent="0.25">
      <c r="A124" s="11">
        <v>41</v>
      </c>
      <c r="B124" s="15">
        <v>39918</v>
      </c>
      <c r="C124" t="s">
        <v>42</v>
      </c>
      <c r="D124" t="s">
        <v>43</v>
      </c>
      <c r="E124" t="s">
        <v>49</v>
      </c>
      <c r="F124" t="s">
        <v>12</v>
      </c>
      <c r="G124">
        <v>2006</v>
      </c>
      <c r="H124" t="s">
        <v>36</v>
      </c>
      <c r="I124" t="s">
        <v>36</v>
      </c>
      <c r="J124" t="s">
        <v>11</v>
      </c>
      <c r="K124" t="s">
        <v>47</v>
      </c>
      <c r="L124" s="3">
        <v>6</v>
      </c>
      <c r="M124" s="3">
        <f>Ma_Cave[[#This Row],[Prix Achat]]</f>
        <v>6</v>
      </c>
      <c r="N124" s="36">
        <v>6</v>
      </c>
      <c r="O124" s="37">
        <v>0</v>
      </c>
      <c r="P124" s="37"/>
      <c r="Q124" s="3">
        <f>Ma_Cave[[#This Row],[Prix Achat]]*Ma_Cave[[#This Row],[Quantité
Achat]]</f>
        <v>36</v>
      </c>
      <c r="R124" s="3">
        <f>Ma_Cave[[#This Row],[Reste]]*Ma_Cave[[#This Row],[valeur]]</f>
        <v>0</v>
      </c>
      <c r="S124" s="37">
        <v>0</v>
      </c>
      <c r="T124" s="37">
        <v>0</v>
      </c>
      <c r="U124" s="38" t="str">
        <f>IF(Ma_Cave[[#This Row],[Boire
dès]]+Ma_Cave[[#This Row],[Boire
jusque]]=0," ",IF(Ma_Cave[[#This Row],[Boire
jusque]]=0,Ma_Cave[[#This Row],[Boire
dès]],ROUNDUP(AVERAGE(Ma_Cave[[#This Row],[Boire
dès]:[Boire
jusque]]),0)))</f>
        <v xml:space="preserve"> </v>
      </c>
      <c r="V124"/>
    </row>
    <row r="125" spans="1:23" hidden="1" x14ac:dyDescent="0.25">
      <c r="A125" s="11">
        <v>93</v>
      </c>
      <c r="B125" s="15">
        <v>40635</v>
      </c>
      <c r="C125" t="s">
        <v>36</v>
      </c>
      <c r="D125" t="s">
        <v>37</v>
      </c>
      <c r="E125" t="s">
        <v>38</v>
      </c>
      <c r="F125" t="s">
        <v>22</v>
      </c>
      <c r="G125">
        <v>2008</v>
      </c>
      <c r="H125" t="s">
        <v>36</v>
      </c>
      <c r="I125" t="s">
        <v>36</v>
      </c>
      <c r="J125" t="s">
        <v>11</v>
      </c>
      <c r="K125" t="s">
        <v>39</v>
      </c>
      <c r="L125" s="3">
        <v>5.2</v>
      </c>
      <c r="M125" s="3">
        <f>Ma_Cave[[#This Row],[Prix Achat]]</f>
        <v>5.2</v>
      </c>
      <c r="N125" s="36">
        <v>6</v>
      </c>
      <c r="O125" s="37">
        <v>0</v>
      </c>
      <c r="P125" s="37"/>
      <c r="Q125" s="3">
        <f>Ma_Cave[[#This Row],[Prix Achat]]*Ma_Cave[[#This Row],[Quantité
Achat]]</f>
        <v>31.200000000000003</v>
      </c>
      <c r="R125" s="3">
        <f>Ma_Cave[[#This Row],[Reste]]*Ma_Cave[[#This Row],[valeur]]</f>
        <v>0</v>
      </c>
      <c r="S125" s="37">
        <v>0</v>
      </c>
      <c r="T125" s="37">
        <v>0</v>
      </c>
      <c r="U125" s="38" t="str">
        <f>IF(Ma_Cave[[#This Row],[Boire
dès]]+Ma_Cave[[#This Row],[Boire
jusque]]=0," ",IF(Ma_Cave[[#This Row],[Boire
jusque]]=0,Ma_Cave[[#This Row],[Boire
dès]],ROUNDUP(AVERAGE(Ma_Cave[[#This Row],[Boire
dès]:[Boire
jusque]]),0)))</f>
        <v xml:space="preserve"> </v>
      </c>
      <c r="V125"/>
    </row>
    <row r="126" spans="1:23" hidden="1" x14ac:dyDescent="0.25">
      <c r="A126" s="11">
        <v>94</v>
      </c>
      <c r="B126" s="15">
        <v>40635</v>
      </c>
      <c r="C126" t="s">
        <v>36</v>
      </c>
      <c r="D126" t="s">
        <v>37</v>
      </c>
      <c r="E126" t="s">
        <v>45</v>
      </c>
      <c r="F126" t="s">
        <v>46</v>
      </c>
      <c r="G126">
        <v>2008</v>
      </c>
      <c r="H126" t="s">
        <v>36</v>
      </c>
      <c r="I126" t="s">
        <v>36</v>
      </c>
      <c r="J126" t="s">
        <v>11</v>
      </c>
      <c r="K126" t="s">
        <v>47</v>
      </c>
      <c r="L126" s="3">
        <v>4.4000000000000004</v>
      </c>
      <c r="M126" s="3">
        <f>Ma_Cave[[#This Row],[Prix Achat]]</f>
        <v>4.4000000000000004</v>
      </c>
      <c r="N126" s="36">
        <v>12</v>
      </c>
      <c r="O126" s="37">
        <v>0</v>
      </c>
      <c r="P126" s="37"/>
      <c r="Q126" s="3">
        <f>Ma_Cave[[#This Row],[Prix Achat]]*Ma_Cave[[#This Row],[Quantité
Achat]]</f>
        <v>52.800000000000004</v>
      </c>
      <c r="R126" s="3">
        <f>Ma_Cave[[#This Row],[Reste]]*Ma_Cave[[#This Row],[valeur]]</f>
        <v>0</v>
      </c>
      <c r="S126" s="37">
        <v>0</v>
      </c>
      <c r="T126" s="37">
        <v>0</v>
      </c>
      <c r="U126" s="38" t="str">
        <f>IF(Ma_Cave[[#This Row],[Boire
dès]]+Ma_Cave[[#This Row],[Boire
jusque]]=0," ",IF(Ma_Cave[[#This Row],[Boire
jusque]]=0,Ma_Cave[[#This Row],[Boire
dès]],ROUNDUP(AVERAGE(Ma_Cave[[#This Row],[Boire
dès]:[Boire
jusque]]),0)))</f>
        <v xml:space="preserve"> </v>
      </c>
      <c r="V126"/>
    </row>
    <row r="127" spans="1:23" hidden="1" x14ac:dyDescent="0.25">
      <c r="A127" s="11">
        <v>114</v>
      </c>
      <c r="B127" s="15">
        <v>41001</v>
      </c>
      <c r="C127" t="s">
        <v>36</v>
      </c>
      <c r="D127" t="s">
        <v>37</v>
      </c>
      <c r="E127" t="s">
        <v>38</v>
      </c>
      <c r="F127" t="s">
        <v>22</v>
      </c>
      <c r="G127">
        <v>2009</v>
      </c>
      <c r="H127" t="s">
        <v>36</v>
      </c>
      <c r="I127" t="s">
        <v>36</v>
      </c>
      <c r="J127" t="s">
        <v>11</v>
      </c>
      <c r="K127" t="s">
        <v>39</v>
      </c>
      <c r="L127" s="3">
        <v>5.2</v>
      </c>
      <c r="M127" s="3">
        <f>Ma_Cave[[#This Row],[Prix Achat]]</f>
        <v>5.2</v>
      </c>
      <c r="N127" s="36">
        <v>12</v>
      </c>
      <c r="O127" s="37">
        <v>0</v>
      </c>
      <c r="P127" s="37"/>
      <c r="Q127" s="3">
        <f>Ma_Cave[[#This Row],[Prix Achat]]*Ma_Cave[[#This Row],[Quantité
Achat]]</f>
        <v>62.400000000000006</v>
      </c>
      <c r="R127" s="3">
        <f>Ma_Cave[[#This Row],[Reste]]*Ma_Cave[[#This Row],[valeur]]</f>
        <v>0</v>
      </c>
      <c r="S127" s="37">
        <v>0</v>
      </c>
      <c r="T127" s="37">
        <v>0</v>
      </c>
      <c r="U127" s="38" t="str">
        <f>IF(Ma_Cave[[#This Row],[Boire
dès]]+Ma_Cave[[#This Row],[Boire
jusque]]=0," ",IF(Ma_Cave[[#This Row],[Boire
jusque]]=0,Ma_Cave[[#This Row],[Boire
dès]],ROUNDUP(AVERAGE(Ma_Cave[[#This Row],[Boire
dès]:[Boire
jusque]]),0)))</f>
        <v xml:space="preserve"> </v>
      </c>
      <c r="V127"/>
    </row>
    <row r="128" spans="1:23" hidden="1" x14ac:dyDescent="0.25">
      <c r="A128" s="11">
        <v>115</v>
      </c>
      <c r="B128" s="15">
        <v>41001</v>
      </c>
      <c r="C128" t="s">
        <v>36</v>
      </c>
      <c r="D128" t="s">
        <v>37</v>
      </c>
      <c r="E128" t="s">
        <v>45</v>
      </c>
      <c r="F128" t="s">
        <v>46</v>
      </c>
      <c r="G128">
        <v>2009</v>
      </c>
      <c r="H128" t="s">
        <v>36</v>
      </c>
      <c r="I128" t="s">
        <v>36</v>
      </c>
      <c r="J128" t="s">
        <v>11</v>
      </c>
      <c r="K128" t="s">
        <v>47</v>
      </c>
      <c r="L128" s="3">
        <v>4.4000000000000004</v>
      </c>
      <c r="M128" s="3">
        <f>Ma_Cave[[#This Row],[Prix Achat]]</f>
        <v>4.4000000000000004</v>
      </c>
      <c r="N128" s="36">
        <v>12</v>
      </c>
      <c r="O128" s="37">
        <v>0</v>
      </c>
      <c r="P128" s="37"/>
      <c r="Q128" s="3">
        <f>Ma_Cave[[#This Row],[Prix Achat]]*Ma_Cave[[#This Row],[Quantité
Achat]]</f>
        <v>52.800000000000004</v>
      </c>
      <c r="R128" s="3">
        <f>Ma_Cave[[#This Row],[Reste]]*Ma_Cave[[#This Row],[valeur]]</f>
        <v>0</v>
      </c>
      <c r="S128" s="37">
        <v>0</v>
      </c>
      <c r="T128" s="37">
        <v>0</v>
      </c>
      <c r="U128" s="38" t="str">
        <f>IF(Ma_Cave[[#This Row],[Boire
dès]]+Ma_Cave[[#This Row],[Boire
jusque]]=0," ",IF(Ma_Cave[[#This Row],[Boire
jusque]]=0,Ma_Cave[[#This Row],[Boire
dès]],ROUNDUP(AVERAGE(Ma_Cave[[#This Row],[Boire
dès]:[Boire
jusque]]),0)))</f>
        <v xml:space="preserve"> </v>
      </c>
      <c r="V128"/>
    </row>
    <row r="129" spans="1:23" hidden="1" x14ac:dyDescent="0.25">
      <c r="A129" s="11">
        <v>116</v>
      </c>
      <c r="B129" s="15">
        <v>41001</v>
      </c>
      <c r="C129" t="s">
        <v>36</v>
      </c>
      <c r="D129" t="s">
        <v>37</v>
      </c>
      <c r="E129" t="s">
        <v>48</v>
      </c>
      <c r="F129" t="s">
        <v>12</v>
      </c>
      <c r="G129">
        <v>2009</v>
      </c>
      <c r="H129" t="s">
        <v>36</v>
      </c>
      <c r="I129" t="s">
        <v>36</v>
      </c>
      <c r="J129" t="s">
        <v>11</v>
      </c>
      <c r="K129" t="s">
        <v>47</v>
      </c>
      <c r="L129" s="3">
        <v>5.2</v>
      </c>
      <c r="M129" s="3">
        <f>Ma_Cave[[#This Row],[Prix Achat]]</f>
        <v>5.2</v>
      </c>
      <c r="N129" s="36">
        <v>12</v>
      </c>
      <c r="O129" s="37">
        <v>0</v>
      </c>
      <c r="P129" s="37"/>
      <c r="Q129" s="3">
        <f>Ma_Cave[[#This Row],[Prix Achat]]*Ma_Cave[[#This Row],[Quantité
Achat]]</f>
        <v>62.400000000000006</v>
      </c>
      <c r="R129" s="3">
        <f>Ma_Cave[[#This Row],[Reste]]*Ma_Cave[[#This Row],[valeur]]</f>
        <v>0</v>
      </c>
      <c r="S129" s="37">
        <v>0</v>
      </c>
      <c r="T129" s="37">
        <v>0</v>
      </c>
      <c r="U129" s="38" t="str">
        <f>IF(Ma_Cave[[#This Row],[Boire
dès]]+Ma_Cave[[#This Row],[Boire
jusque]]=0," ",IF(Ma_Cave[[#This Row],[Boire
jusque]]=0,Ma_Cave[[#This Row],[Boire
dès]],ROUNDUP(AVERAGE(Ma_Cave[[#This Row],[Boire
dès]:[Boire
jusque]]),0)))</f>
        <v xml:space="preserve"> </v>
      </c>
      <c r="V129"/>
    </row>
    <row r="130" spans="1:23" hidden="1" x14ac:dyDescent="0.25">
      <c r="A130" s="11">
        <v>181</v>
      </c>
      <c r="B130" s="15">
        <v>41496</v>
      </c>
      <c r="C130" t="s">
        <v>40</v>
      </c>
      <c r="D130" t="s">
        <v>112</v>
      </c>
      <c r="E130" t="s">
        <v>251</v>
      </c>
      <c r="F130" t="s">
        <v>12</v>
      </c>
      <c r="G130">
        <v>2005</v>
      </c>
      <c r="H130" t="s">
        <v>36</v>
      </c>
      <c r="I130" t="s">
        <v>36</v>
      </c>
      <c r="J130" t="s">
        <v>11</v>
      </c>
      <c r="K130" t="s">
        <v>47</v>
      </c>
      <c r="L130" s="3">
        <v>8</v>
      </c>
      <c r="M130" s="3">
        <f>Ma_Cave[[#This Row],[Prix Achat]]</f>
        <v>8</v>
      </c>
      <c r="N130" s="36">
        <v>3</v>
      </c>
      <c r="O130" s="37">
        <v>0</v>
      </c>
      <c r="P130" s="37"/>
      <c r="Q130" s="3">
        <f>Ma_Cave[[#This Row],[Prix Achat]]*Ma_Cave[[#This Row],[Quantité
Achat]]</f>
        <v>24</v>
      </c>
      <c r="R130" s="3">
        <f>Ma_Cave[[#This Row],[Reste]]*Ma_Cave[[#This Row],[valeur]]</f>
        <v>0</v>
      </c>
      <c r="S130" s="37">
        <v>0</v>
      </c>
      <c r="T130" s="37">
        <v>0</v>
      </c>
      <c r="U130" s="38" t="str">
        <f>IF(Ma_Cave[[#This Row],[Boire
dès]]+Ma_Cave[[#This Row],[Boire
jusque]]=0," ",IF(Ma_Cave[[#This Row],[Boire
jusque]]=0,Ma_Cave[[#This Row],[Boire
dès]],ROUNDUP(AVERAGE(Ma_Cave[[#This Row],[Boire
dès]:[Boire
jusque]]),0)))</f>
        <v xml:space="preserve"> </v>
      </c>
      <c r="V130"/>
    </row>
    <row r="131" spans="1:23" hidden="1" x14ac:dyDescent="0.25">
      <c r="A131" s="11">
        <v>182</v>
      </c>
      <c r="B131" s="15">
        <v>41496</v>
      </c>
      <c r="C131" t="s">
        <v>40</v>
      </c>
      <c r="D131" t="s">
        <v>112</v>
      </c>
      <c r="E131" t="s">
        <v>252</v>
      </c>
      <c r="F131" t="s">
        <v>12</v>
      </c>
      <c r="G131">
        <v>2011</v>
      </c>
      <c r="H131" t="s">
        <v>36</v>
      </c>
      <c r="I131" t="s">
        <v>36</v>
      </c>
      <c r="J131" t="s">
        <v>11</v>
      </c>
      <c r="K131" t="s">
        <v>47</v>
      </c>
      <c r="L131" s="3">
        <v>14</v>
      </c>
      <c r="M131" s="3">
        <f>Ma_Cave[[#This Row],[Prix Achat]]</f>
        <v>14</v>
      </c>
      <c r="N131" s="36">
        <v>1</v>
      </c>
      <c r="O131" s="37">
        <v>0</v>
      </c>
      <c r="P131" s="37"/>
      <c r="Q131" s="3">
        <f>Ma_Cave[[#This Row],[Prix Achat]]*Ma_Cave[[#This Row],[Quantité
Achat]]</f>
        <v>14</v>
      </c>
      <c r="R131" s="3">
        <f>Ma_Cave[[#This Row],[Reste]]*Ma_Cave[[#This Row],[valeur]]</f>
        <v>0</v>
      </c>
      <c r="S131" s="37">
        <v>0</v>
      </c>
      <c r="T131" s="37">
        <v>0</v>
      </c>
      <c r="U131" s="38" t="str">
        <f>IF(Ma_Cave[[#This Row],[Boire
dès]]+Ma_Cave[[#This Row],[Boire
jusque]]=0," ",IF(Ma_Cave[[#This Row],[Boire
jusque]]=0,Ma_Cave[[#This Row],[Boire
dès]],ROUNDUP(AVERAGE(Ma_Cave[[#This Row],[Boire
dès]:[Boire
jusque]]),0)))</f>
        <v xml:space="preserve"> </v>
      </c>
      <c r="V131"/>
    </row>
    <row r="132" spans="1:23" hidden="1" x14ac:dyDescent="0.25">
      <c r="A132" s="11">
        <v>287</v>
      </c>
      <c r="B132" s="15">
        <v>42505</v>
      </c>
      <c r="C132" t="s">
        <v>40</v>
      </c>
      <c r="D132" t="s">
        <v>41</v>
      </c>
      <c r="E132" t="s">
        <v>38</v>
      </c>
      <c r="F132" t="s">
        <v>22</v>
      </c>
      <c r="G132">
        <v>2014</v>
      </c>
      <c r="H132" t="s">
        <v>36</v>
      </c>
      <c r="I132" t="s">
        <v>36</v>
      </c>
      <c r="J132" t="s">
        <v>11</v>
      </c>
      <c r="K132" t="s">
        <v>39</v>
      </c>
      <c r="L132" s="3">
        <v>5</v>
      </c>
      <c r="M132" s="3">
        <f>Ma_Cave[[#This Row],[Prix Achat]]</f>
        <v>5</v>
      </c>
      <c r="N132" s="36">
        <v>12</v>
      </c>
      <c r="O132" s="37">
        <v>0</v>
      </c>
      <c r="P132" s="37"/>
      <c r="Q132" s="3">
        <f>Ma_Cave[[#This Row],[Prix Achat]]*Ma_Cave[[#This Row],[Quantité
Achat]]</f>
        <v>60</v>
      </c>
      <c r="R132" s="3">
        <f>Ma_Cave[[#This Row],[Reste]]*Ma_Cave[[#This Row],[valeur]]</f>
        <v>0</v>
      </c>
      <c r="S132" s="37">
        <v>0</v>
      </c>
      <c r="T132" s="37">
        <v>0</v>
      </c>
      <c r="U132" s="38" t="str">
        <f>IF(Ma_Cave[[#This Row],[Boire
dès]]+Ma_Cave[[#This Row],[Boire
jusque]]=0," ",IF(Ma_Cave[[#This Row],[Boire
jusque]]=0,Ma_Cave[[#This Row],[Boire
dès]],ROUNDUP(AVERAGE(Ma_Cave[[#This Row],[Boire
dès]:[Boire
jusque]]),0)))</f>
        <v xml:space="preserve"> </v>
      </c>
      <c r="V132"/>
    </row>
    <row r="133" spans="1:23" hidden="1" x14ac:dyDescent="0.25">
      <c r="A133" s="11">
        <v>288</v>
      </c>
      <c r="B133" s="15">
        <v>42505</v>
      </c>
      <c r="C133" t="s">
        <v>40</v>
      </c>
      <c r="D133" t="s">
        <v>112</v>
      </c>
      <c r="E133" t="s">
        <v>252</v>
      </c>
      <c r="F133" t="s">
        <v>12</v>
      </c>
      <c r="G133">
        <v>2014</v>
      </c>
      <c r="H133" t="s">
        <v>36</v>
      </c>
      <c r="I133" t="s">
        <v>36</v>
      </c>
      <c r="J133" t="s">
        <v>11</v>
      </c>
      <c r="K133" t="s">
        <v>47</v>
      </c>
      <c r="L133" s="3">
        <v>14</v>
      </c>
      <c r="M133" s="3">
        <f>Ma_Cave[[#This Row],[Prix Achat]]</f>
        <v>14</v>
      </c>
      <c r="N133" s="36">
        <v>3</v>
      </c>
      <c r="O133" s="37">
        <v>0</v>
      </c>
      <c r="P133" s="37">
        <v>32</v>
      </c>
      <c r="Q133" s="3">
        <f>Ma_Cave[[#This Row],[Prix Achat]]*Ma_Cave[[#This Row],[Quantité
Achat]]</f>
        <v>42</v>
      </c>
      <c r="R133" s="3">
        <f>Ma_Cave[[#This Row],[Reste]]*Ma_Cave[[#This Row],[valeur]]</f>
        <v>0</v>
      </c>
      <c r="S133" s="37">
        <v>2018</v>
      </c>
      <c r="T133" s="37">
        <v>2024</v>
      </c>
      <c r="U133" s="38">
        <f>IF(Ma_Cave[[#This Row],[Boire
dès]]+Ma_Cave[[#This Row],[Boire
jusque]]=0," ",IF(Ma_Cave[[#This Row],[Boire
jusque]]=0,Ma_Cave[[#This Row],[Boire
dès]],ROUNDUP(AVERAGE(Ma_Cave[[#This Row],[Boire
dès]:[Boire
jusque]]),0)))</f>
        <v>2021</v>
      </c>
      <c r="V133"/>
    </row>
    <row r="134" spans="1:23" hidden="1" x14ac:dyDescent="0.25">
      <c r="A134" s="11">
        <v>462</v>
      </c>
      <c r="B134" s="15">
        <v>43421</v>
      </c>
      <c r="C134" t="s">
        <v>1020</v>
      </c>
      <c r="D134" t="s">
        <v>1021</v>
      </c>
      <c r="E134" t="s">
        <v>1022</v>
      </c>
      <c r="F134" t="s">
        <v>12</v>
      </c>
      <c r="G134">
        <v>2018</v>
      </c>
      <c r="H134" t="s">
        <v>36</v>
      </c>
      <c r="I134" t="s">
        <v>36</v>
      </c>
      <c r="K134" t="s">
        <v>47</v>
      </c>
      <c r="L134" s="3">
        <v>6.5</v>
      </c>
      <c r="M134" s="3">
        <f>Ma_Cave[[#This Row],[Prix Achat]]</f>
        <v>6.5</v>
      </c>
      <c r="N134" s="36">
        <v>1</v>
      </c>
      <c r="O134" s="37">
        <v>0</v>
      </c>
      <c r="P134" s="37">
        <v>43</v>
      </c>
      <c r="Q134" s="3">
        <f>Ma_Cave[[#This Row],[Prix Achat]]*Ma_Cave[[#This Row],[Quantité
Achat]]</f>
        <v>6.5</v>
      </c>
      <c r="R134" s="3">
        <f>Ma_Cave[[#This Row],[Reste]]*Ma_Cave[[#This Row],[valeur]]</f>
        <v>0</v>
      </c>
      <c r="S134" s="37">
        <v>2018</v>
      </c>
      <c r="U134" s="38">
        <f>IF(Ma_Cave[[#This Row],[Boire
dès]]+Ma_Cave[[#This Row],[Boire
jusque]]=0," ",IF(Ma_Cave[[#This Row],[Boire
jusque]]=0,Ma_Cave[[#This Row],[Boire
dès]],ROUNDUP(AVERAGE(Ma_Cave[[#This Row],[Boire
dès]:[Boire
jusque]]),0)))</f>
        <v>2018</v>
      </c>
      <c r="V134"/>
    </row>
    <row r="135" spans="1:23" x14ac:dyDescent="0.25">
      <c r="A135" s="11">
        <v>65</v>
      </c>
      <c r="B135" s="15">
        <v>40330</v>
      </c>
      <c r="C135" t="s">
        <v>23</v>
      </c>
      <c r="D135" t="s">
        <v>548</v>
      </c>
      <c r="E135" t="s">
        <v>549</v>
      </c>
      <c r="F135" t="s">
        <v>12</v>
      </c>
      <c r="G135">
        <v>2008</v>
      </c>
      <c r="H135" t="s">
        <v>740</v>
      </c>
      <c r="I135" t="s">
        <v>740</v>
      </c>
      <c r="J135" t="s">
        <v>11</v>
      </c>
      <c r="K135" t="s">
        <v>11</v>
      </c>
      <c r="L135" s="3">
        <v>20</v>
      </c>
      <c r="M135" s="3">
        <f>Ma_Cave[[#This Row],[Prix Achat]]</f>
        <v>20</v>
      </c>
      <c r="N135" s="36">
        <v>1</v>
      </c>
      <c r="O135" s="37">
        <v>1</v>
      </c>
      <c r="P135" s="37">
        <v>51</v>
      </c>
      <c r="Q135" s="3">
        <f>Ma_Cave[[#This Row],[Prix Achat]]*Ma_Cave[[#This Row],[Quantité
Achat]]</f>
        <v>20</v>
      </c>
      <c r="R135" s="3">
        <f>Ma_Cave[[#This Row],[Reste]]*Ma_Cave[[#This Row],[valeur]]</f>
        <v>20</v>
      </c>
      <c r="S135" s="37">
        <v>2020</v>
      </c>
      <c r="T135" s="37">
        <v>2030</v>
      </c>
      <c r="U135" s="38">
        <f>IF(Ma_Cave[[#This Row],[Boire
dès]]+Ma_Cave[[#This Row],[Boire
jusque]]=0," ",IF(Ma_Cave[[#This Row],[Boire
jusque]]=0,Ma_Cave[[#This Row],[Boire
dès]],ROUNDUP(AVERAGE(Ma_Cave[[#This Row],[Boire
dès]:[Boire
jusque]]),0)))</f>
        <v>2025</v>
      </c>
      <c r="V135"/>
      <c r="W135" s="74"/>
    </row>
    <row r="136" spans="1:23" x14ac:dyDescent="0.25">
      <c r="A136" s="11">
        <v>78</v>
      </c>
      <c r="B136" s="15">
        <v>40467</v>
      </c>
      <c r="C136" t="s">
        <v>50</v>
      </c>
      <c r="D136" t="s">
        <v>184</v>
      </c>
      <c r="E136" t="s">
        <v>509</v>
      </c>
      <c r="F136" t="s">
        <v>217</v>
      </c>
      <c r="G136">
        <v>2009</v>
      </c>
      <c r="H136" t="s">
        <v>1347</v>
      </c>
      <c r="I136" t="s">
        <v>465</v>
      </c>
      <c r="J136" t="s">
        <v>11</v>
      </c>
      <c r="K136" t="s">
        <v>510</v>
      </c>
      <c r="L136" s="3">
        <v>12</v>
      </c>
      <c r="M136" s="3">
        <f>Ma_Cave[[#This Row],[Prix Achat]]</f>
        <v>12</v>
      </c>
      <c r="N136" s="36">
        <v>2</v>
      </c>
      <c r="O136" s="37">
        <v>1</v>
      </c>
      <c r="P136" s="37">
        <v>43</v>
      </c>
      <c r="Q136" s="3">
        <f>Ma_Cave[[#This Row],[Prix Achat]]*Ma_Cave[[#This Row],[Quantité
Achat]]</f>
        <v>24</v>
      </c>
      <c r="R136" s="3">
        <f>Ma_Cave[[#This Row],[Reste]]*Ma_Cave[[#This Row],[valeur]]</f>
        <v>12</v>
      </c>
      <c r="S136" s="37">
        <v>2015</v>
      </c>
      <c r="T136" s="37">
        <v>2019</v>
      </c>
      <c r="U136" s="38">
        <v>2019</v>
      </c>
      <c r="V136"/>
      <c r="W136" s="74"/>
    </row>
    <row r="137" spans="1:23" x14ac:dyDescent="0.25">
      <c r="A137" s="11">
        <v>90</v>
      </c>
      <c r="B137" s="15">
        <v>40622</v>
      </c>
      <c r="C137" t="s">
        <v>50</v>
      </c>
      <c r="D137" t="s">
        <v>479</v>
      </c>
      <c r="E137" t="s">
        <v>480</v>
      </c>
      <c r="F137" t="s">
        <v>217</v>
      </c>
      <c r="G137">
        <v>2008</v>
      </c>
      <c r="H137" t="s">
        <v>1110</v>
      </c>
      <c r="I137" t="s">
        <v>178</v>
      </c>
      <c r="J137" t="s">
        <v>173</v>
      </c>
      <c r="K137" t="s">
        <v>169</v>
      </c>
      <c r="L137" s="3">
        <v>19.899999999999999</v>
      </c>
      <c r="M137" s="3">
        <f>Ma_Cave[[#This Row],[Prix Achat]]</f>
        <v>19.899999999999999</v>
      </c>
      <c r="N137" s="36">
        <v>2</v>
      </c>
      <c r="O137" s="37">
        <v>1</v>
      </c>
      <c r="P137" s="37">
        <v>53</v>
      </c>
      <c r="Q137" s="3">
        <f>Ma_Cave[[#This Row],[Prix Achat]]*Ma_Cave[[#This Row],[Quantité
Achat]]</f>
        <v>39.799999999999997</v>
      </c>
      <c r="R137" s="3">
        <f>Ma_Cave[[#This Row],[Reste]]*Ma_Cave[[#This Row],[valeur]]</f>
        <v>19.899999999999999</v>
      </c>
      <c r="S137" s="37">
        <v>2015</v>
      </c>
      <c r="T137" s="37">
        <v>2028</v>
      </c>
      <c r="U137" s="38">
        <f>IF(Ma_Cave[[#This Row],[Boire
dès]]+Ma_Cave[[#This Row],[Boire
jusque]]=0," ",IF(Ma_Cave[[#This Row],[Boire
jusque]]=0,Ma_Cave[[#This Row],[Boire
dès]],ROUNDUP(AVERAGE(Ma_Cave[[#This Row],[Boire
dès]:[Boire
jusque]]),0)))</f>
        <v>2022</v>
      </c>
      <c r="V137"/>
      <c r="W137" s="74"/>
    </row>
    <row r="138" spans="1:23" hidden="1" x14ac:dyDescent="0.25">
      <c r="A138" s="11">
        <v>204</v>
      </c>
      <c r="B138" s="15">
        <v>41791</v>
      </c>
      <c r="C138" t="s">
        <v>23</v>
      </c>
      <c r="D138" t="s">
        <v>60</v>
      </c>
      <c r="E138" t="s">
        <v>59</v>
      </c>
      <c r="F138" t="s">
        <v>12</v>
      </c>
      <c r="G138">
        <v>2012</v>
      </c>
      <c r="H138" t="s">
        <v>59</v>
      </c>
      <c r="I138" t="s">
        <v>59</v>
      </c>
      <c r="J138" t="s">
        <v>11</v>
      </c>
      <c r="K138" t="s">
        <v>61</v>
      </c>
      <c r="L138" s="3">
        <v>6</v>
      </c>
      <c r="M138" s="3">
        <f>Ma_Cave[[#This Row],[Prix Achat]]</f>
        <v>6</v>
      </c>
      <c r="N138" s="36">
        <v>1</v>
      </c>
      <c r="O138" s="37">
        <v>0</v>
      </c>
      <c r="P138" s="37">
        <v>23</v>
      </c>
      <c r="Q138" s="3">
        <f>Ma_Cave[[#This Row],[Prix Achat]]*Ma_Cave[[#This Row],[Quantité
Achat]]</f>
        <v>6</v>
      </c>
      <c r="R138" s="3">
        <f>Ma_Cave[[#This Row],[Reste]]*Ma_Cave[[#This Row],[valeur]]</f>
        <v>0</v>
      </c>
      <c r="S138" s="37">
        <v>2017</v>
      </c>
      <c r="T138" s="37">
        <v>0</v>
      </c>
      <c r="U138" s="38">
        <f>IF(Ma_Cave[[#This Row],[Boire
dès]]+Ma_Cave[[#This Row],[Boire
jusque]]=0," ",IF(Ma_Cave[[#This Row],[Boire
jusque]]=0,Ma_Cave[[#This Row],[Boire
dès]],ROUNDUP(AVERAGE(Ma_Cave[[#This Row],[Boire
dès]:[Boire
jusque]]),0)))</f>
        <v>2017</v>
      </c>
      <c r="V138"/>
    </row>
    <row r="139" spans="1:23" hidden="1" x14ac:dyDescent="0.25">
      <c r="A139" s="11">
        <v>360</v>
      </c>
      <c r="B139" s="15">
        <v>42887</v>
      </c>
      <c r="C139" t="s">
        <v>23</v>
      </c>
      <c r="D139" t="s">
        <v>62</v>
      </c>
      <c r="E139" t="s">
        <v>63</v>
      </c>
      <c r="F139" t="s">
        <v>22</v>
      </c>
      <c r="G139">
        <v>2015</v>
      </c>
      <c r="H139" t="s">
        <v>59</v>
      </c>
      <c r="I139" t="s">
        <v>59</v>
      </c>
      <c r="J139" t="s">
        <v>11</v>
      </c>
      <c r="K139" t="s">
        <v>64</v>
      </c>
      <c r="L139" s="3">
        <v>10</v>
      </c>
      <c r="M139" s="3">
        <f>Ma_Cave[[#This Row],[Prix Achat]]</f>
        <v>10</v>
      </c>
      <c r="N139" s="36">
        <v>1</v>
      </c>
      <c r="O139" s="37">
        <v>0</v>
      </c>
      <c r="P139" s="37"/>
      <c r="Q139" s="3">
        <f>Ma_Cave[[#This Row],[Prix Achat]]*Ma_Cave[[#This Row],[Quantité
Achat]]</f>
        <v>10</v>
      </c>
      <c r="R139" s="3">
        <f>Ma_Cave[[#This Row],[Reste]]*Ma_Cave[[#This Row],[valeur]]</f>
        <v>0</v>
      </c>
      <c r="S139" s="37">
        <v>2018</v>
      </c>
      <c r="T139" s="37">
        <v>0</v>
      </c>
      <c r="U139" s="38">
        <f>IF(Ma_Cave[[#This Row],[Boire
dès]]+Ma_Cave[[#This Row],[Boire
jusque]]=0," ",IF(Ma_Cave[[#This Row],[Boire
jusque]]=0,Ma_Cave[[#This Row],[Boire
dès]],ROUNDUP(AVERAGE(Ma_Cave[[#This Row],[Boire
dès]:[Boire
jusque]]),0)))</f>
        <v>2018</v>
      </c>
      <c r="V139"/>
    </row>
    <row r="140" spans="1:23" hidden="1" x14ac:dyDescent="0.25">
      <c r="A140" s="11">
        <v>478</v>
      </c>
      <c r="B140" s="15">
        <v>43519</v>
      </c>
      <c r="C140" t="s">
        <v>1066</v>
      </c>
      <c r="D140" t="s">
        <v>1067</v>
      </c>
      <c r="E140" t="s">
        <v>59</v>
      </c>
      <c r="F140" t="s">
        <v>12</v>
      </c>
      <c r="G140">
        <v>2015</v>
      </c>
      <c r="H140" t="s">
        <v>59</v>
      </c>
      <c r="I140" t="s">
        <v>59</v>
      </c>
      <c r="L140" s="3">
        <v>5</v>
      </c>
      <c r="M140" s="3">
        <v>10</v>
      </c>
      <c r="N140" s="36">
        <v>1</v>
      </c>
      <c r="O140" s="37">
        <v>0</v>
      </c>
      <c r="P140" s="37">
        <v>13</v>
      </c>
      <c r="Q140" s="3">
        <f>Ma_Cave[[#This Row],[Prix Achat]]*Ma_Cave[[#This Row],[Quantité
Achat]]</f>
        <v>5</v>
      </c>
      <c r="R140" s="3">
        <f>Ma_Cave[[#This Row],[Reste]]*Ma_Cave[[#This Row],[valeur]]</f>
        <v>0</v>
      </c>
      <c r="S140" s="37">
        <v>2019</v>
      </c>
      <c r="U140" s="38">
        <f>IF(Ma_Cave[[#This Row],[Boire
dès]]+Ma_Cave[[#This Row],[Boire
jusque]]=0," ",IF(Ma_Cave[[#This Row],[Boire
jusque]]=0,Ma_Cave[[#This Row],[Boire
dès]],ROUNDUP(AVERAGE(Ma_Cave[[#This Row],[Boire
dès]:[Boire
jusque]]),0)))</f>
        <v>2019</v>
      </c>
      <c r="V140"/>
      <c r="W140" s="60"/>
    </row>
    <row r="141" spans="1:23" hidden="1" x14ac:dyDescent="0.25">
      <c r="A141" s="11">
        <v>20</v>
      </c>
      <c r="B141" s="15">
        <v>39234</v>
      </c>
      <c r="C141" t="s">
        <v>23</v>
      </c>
      <c r="D141" t="s">
        <v>576</v>
      </c>
      <c r="E141" t="s">
        <v>577</v>
      </c>
      <c r="F141" t="s">
        <v>12</v>
      </c>
      <c r="G141">
        <v>2005</v>
      </c>
      <c r="H141" t="s">
        <v>59</v>
      </c>
      <c r="I141" t="s">
        <v>66</v>
      </c>
      <c r="J141" t="s">
        <v>11</v>
      </c>
      <c r="K141" t="s">
        <v>11</v>
      </c>
      <c r="L141" s="3">
        <v>11.25</v>
      </c>
      <c r="M141" s="3">
        <f>Ma_Cave[[#This Row],[Prix Achat]]</f>
        <v>11.25</v>
      </c>
      <c r="N141" s="36">
        <v>1</v>
      </c>
      <c r="O141" s="37">
        <v>0</v>
      </c>
      <c r="P141" s="37">
        <v>13</v>
      </c>
      <c r="Q141" s="3">
        <f>Ma_Cave[[#This Row],[Prix Achat]]*Ma_Cave[[#This Row],[Quantité
Achat]]</f>
        <v>11.25</v>
      </c>
      <c r="R141" s="3">
        <f>Ma_Cave[[#This Row],[Reste]]*Ma_Cave[[#This Row],[valeur]]</f>
        <v>0</v>
      </c>
      <c r="S141" s="37">
        <v>2017</v>
      </c>
      <c r="T141" s="37">
        <v>2020</v>
      </c>
      <c r="U141" s="38">
        <f>IF(Ma_Cave[[#This Row],[Boire
dès]]+Ma_Cave[[#This Row],[Boire
jusque]]=0," ",IF(Ma_Cave[[#This Row],[Boire
jusque]]=0,Ma_Cave[[#This Row],[Boire
dès]],ROUNDUP(AVERAGE(Ma_Cave[[#This Row],[Boire
dès]:[Boire
jusque]]),0)))</f>
        <v>2019</v>
      </c>
      <c r="V141"/>
    </row>
    <row r="142" spans="1:23" hidden="1" x14ac:dyDescent="0.25">
      <c r="A142" s="11">
        <v>119</v>
      </c>
      <c r="B142" s="15">
        <v>41061</v>
      </c>
      <c r="C142" t="s">
        <v>23</v>
      </c>
      <c r="D142" t="s">
        <v>234</v>
      </c>
      <c r="E142" t="s">
        <v>235</v>
      </c>
      <c r="F142" t="s">
        <v>12</v>
      </c>
      <c r="G142">
        <v>2010</v>
      </c>
      <c r="H142" t="s">
        <v>59</v>
      </c>
      <c r="I142" t="s">
        <v>66</v>
      </c>
      <c r="J142" t="s">
        <v>11</v>
      </c>
      <c r="K142" t="s">
        <v>11</v>
      </c>
      <c r="L142" s="3">
        <v>6</v>
      </c>
      <c r="M142" s="3">
        <f>Ma_Cave[[#This Row],[Prix Achat]]</f>
        <v>6</v>
      </c>
      <c r="N142" s="36">
        <v>1</v>
      </c>
      <c r="O142" s="37">
        <v>0</v>
      </c>
      <c r="P142" s="37"/>
      <c r="Q142" s="3">
        <f>Ma_Cave[[#This Row],[Prix Achat]]*Ma_Cave[[#This Row],[Quantité
Achat]]</f>
        <v>6</v>
      </c>
      <c r="R142" s="3">
        <f>Ma_Cave[[#This Row],[Reste]]*Ma_Cave[[#This Row],[valeur]]</f>
        <v>0</v>
      </c>
      <c r="S142" s="37">
        <v>2015</v>
      </c>
      <c r="T142" s="37">
        <v>2019</v>
      </c>
      <c r="U142" s="38">
        <f>IF(Ma_Cave[[#This Row],[Boire
dès]]+Ma_Cave[[#This Row],[Boire
jusque]]=0," ",IF(Ma_Cave[[#This Row],[Boire
jusque]]=0,Ma_Cave[[#This Row],[Boire
dès]],ROUNDUP(AVERAGE(Ma_Cave[[#This Row],[Boire
dès]:[Boire
jusque]]),0)))</f>
        <v>2017</v>
      </c>
      <c r="V142"/>
    </row>
    <row r="143" spans="1:23" hidden="1" x14ac:dyDescent="0.25">
      <c r="A143" s="11">
        <v>183</v>
      </c>
      <c r="B143" s="15">
        <v>41496</v>
      </c>
      <c r="C143" t="s">
        <v>40</v>
      </c>
      <c r="D143" t="s">
        <v>112</v>
      </c>
      <c r="E143" t="s">
        <v>39</v>
      </c>
      <c r="F143" t="s">
        <v>22</v>
      </c>
      <c r="G143">
        <v>2011</v>
      </c>
      <c r="H143" t="s">
        <v>101</v>
      </c>
      <c r="I143" t="s">
        <v>101</v>
      </c>
      <c r="J143" t="s">
        <v>11</v>
      </c>
      <c r="K143" t="s">
        <v>39</v>
      </c>
      <c r="L143" s="3">
        <v>2.9615390000000001</v>
      </c>
      <c r="M143" s="3">
        <f>Ma_Cave[[#This Row],[Prix Achat]]</f>
        <v>2.9615390000000001</v>
      </c>
      <c r="N143" s="36">
        <v>13</v>
      </c>
      <c r="O143" s="37">
        <v>0</v>
      </c>
      <c r="P143" s="37"/>
      <c r="Q143" s="3">
        <f>Ma_Cave[[#This Row],[Prix Achat]]*Ma_Cave[[#This Row],[Quantité
Achat]]</f>
        <v>38.500007000000004</v>
      </c>
      <c r="R143" s="3">
        <f>Ma_Cave[[#This Row],[Reste]]*Ma_Cave[[#This Row],[valeur]]</f>
        <v>0</v>
      </c>
      <c r="S143" s="37">
        <v>0</v>
      </c>
      <c r="T143" s="37">
        <v>0</v>
      </c>
      <c r="U143" s="38" t="str">
        <f>IF(Ma_Cave[[#This Row],[Boire
dès]]+Ma_Cave[[#This Row],[Boire
jusque]]=0," ",IF(Ma_Cave[[#This Row],[Boire
jusque]]=0,Ma_Cave[[#This Row],[Boire
dès]],ROUNDUP(AVERAGE(Ma_Cave[[#This Row],[Boire
dès]:[Boire
jusque]]),0)))</f>
        <v xml:space="preserve"> </v>
      </c>
      <c r="V143"/>
    </row>
    <row r="144" spans="1:23" hidden="1" x14ac:dyDescent="0.25">
      <c r="A144" s="11">
        <v>184</v>
      </c>
      <c r="B144" s="15">
        <v>41496</v>
      </c>
      <c r="C144" t="s">
        <v>40</v>
      </c>
      <c r="D144" t="s">
        <v>112</v>
      </c>
      <c r="E144" t="s">
        <v>559</v>
      </c>
      <c r="F144" t="s">
        <v>22</v>
      </c>
      <c r="G144">
        <v>2010</v>
      </c>
      <c r="H144" t="s">
        <v>101</v>
      </c>
      <c r="I144" t="s">
        <v>101</v>
      </c>
      <c r="J144" t="s">
        <v>11</v>
      </c>
      <c r="K144" t="s">
        <v>39</v>
      </c>
      <c r="L144" s="3">
        <v>9.5</v>
      </c>
      <c r="M144" s="3">
        <f>Ma_Cave[[#This Row],[Prix Achat]]</f>
        <v>9.5</v>
      </c>
      <c r="N144" s="36">
        <v>8</v>
      </c>
      <c r="O144" s="37">
        <v>0</v>
      </c>
      <c r="P144" s="37"/>
      <c r="Q144" s="3">
        <f>Ma_Cave[[#This Row],[Prix Achat]]*Ma_Cave[[#This Row],[Quantité
Achat]]</f>
        <v>76</v>
      </c>
      <c r="R144" s="3">
        <f>Ma_Cave[[#This Row],[Reste]]*Ma_Cave[[#This Row],[valeur]]</f>
        <v>0</v>
      </c>
      <c r="S144" s="37">
        <v>0</v>
      </c>
      <c r="T144" s="37">
        <v>0</v>
      </c>
      <c r="U144" s="38" t="str">
        <f>IF(Ma_Cave[[#This Row],[Boire
dès]]+Ma_Cave[[#This Row],[Boire
jusque]]=0," ",IF(Ma_Cave[[#This Row],[Boire
jusque]]=0,Ma_Cave[[#This Row],[Boire
dès]],ROUNDUP(AVERAGE(Ma_Cave[[#This Row],[Boire
dès]:[Boire
jusque]]),0)))</f>
        <v xml:space="preserve"> </v>
      </c>
      <c r="V144"/>
    </row>
    <row r="145" spans="1:23" hidden="1" x14ac:dyDescent="0.25">
      <c r="A145" s="11">
        <v>196</v>
      </c>
      <c r="B145" s="15">
        <v>41690</v>
      </c>
      <c r="C145" t="s">
        <v>40</v>
      </c>
      <c r="D145" t="s">
        <v>112</v>
      </c>
      <c r="E145" t="s">
        <v>39</v>
      </c>
      <c r="F145" t="s">
        <v>22</v>
      </c>
      <c r="G145">
        <v>2012</v>
      </c>
      <c r="H145" t="s">
        <v>101</v>
      </c>
      <c r="I145" t="s">
        <v>101</v>
      </c>
      <c r="J145" t="s">
        <v>11</v>
      </c>
      <c r="K145" t="s">
        <v>39</v>
      </c>
      <c r="L145" s="3">
        <v>2.9615390000000001</v>
      </c>
      <c r="M145" s="3">
        <f>Ma_Cave[[#This Row],[Prix Achat]]</f>
        <v>2.9615390000000001</v>
      </c>
      <c r="N145" s="36">
        <v>26</v>
      </c>
      <c r="O145" s="37">
        <v>0</v>
      </c>
      <c r="P145" s="37"/>
      <c r="Q145" s="3">
        <f>Ma_Cave[[#This Row],[Prix Achat]]*Ma_Cave[[#This Row],[Quantité
Achat]]</f>
        <v>77.000014000000007</v>
      </c>
      <c r="R145" s="3">
        <f>Ma_Cave[[#This Row],[Reste]]*Ma_Cave[[#This Row],[valeur]]</f>
        <v>0</v>
      </c>
      <c r="S145" s="37">
        <v>0</v>
      </c>
      <c r="T145" s="37">
        <v>0</v>
      </c>
      <c r="U145" s="38" t="str">
        <f>IF(Ma_Cave[[#This Row],[Boire
dès]]+Ma_Cave[[#This Row],[Boire
jusque]]=0," ",IF(Ma_Cave[[#This Row],[Boire
jusque]]=0,Ma_Cave[[#This Row],[Boire
dès]],ROUNDUP(AVERAGE(Ma_Cave[[#This Row],[Boire
dès]:[Boire
jusque]]),0)))</f>
        <v xml:space="preserve"> </v>
      </c>
      <c r="V145"/>
    </row>
    <row r="146" spans="1:23" hidden="1" x14ac:dyDescent="0.25">
      <c r="A146" s="11">
        <v>197</v>
      </c>
      <c r="B146" s="15">
        <v>41690</v>
      </c>
      <c r="C146" t="s">
        <v>40</v>
      </c>
      <c r="D146" t="s">
        <v>112</v>
      </c>
      <c r="E146" t="s">
        <v>559</v>
      </c>
      <c r="F146" t="s">
        <v>22</v>
      </c>
      <c r="G146">
        <v>2010</v>
      </c>
      <c r="H146" t="s">
        <v>101</v>
      </c>
      <c r="I146" t="s">
        <v>101</v>
      </c>
      <c r="J146" t="s">
        <v>11</v>
      </c>
      <c r="K146" t="s">
        <v>39</v>
      </c>
      <c r="L146" s="3">
        <v>9.5</v>
      </c>
      <c r="M146" s="3">
        <f>Ma_Cave[[#This Row],[Prix Achat]]</f>
        <v>9.5</v>
      </c>
      <c r="N146" s="36">
        <v>3</v>
      </c>
      <c r="O146" s="37">
        <v>0</v>
      </c>
      <c r="P146" s="37"/>
      <c r="Q146" s="3">
        <f>Ma_Cave[[#This Row],[Prix Achat]]*Ma_Cave[[#This Row],[Quantité
Achat]]</f>
        <v>28.5</v>
      </c>
      <c r="R146" s="3">
        <f>Ma_Cave[[#This Row],[Reste]]*Ma_Cave[[#This Row],[valeur]]</f>
        <v>0</v>
      </c>
      <c r="S146" s="37">
        <v>0</v>
      </c>
      <c r="T146" s="37">
        <v>0</v>
      </c>
      <c r="U146" s="38" t="str">
        <f>IF(Ma_Cave[[#This Row],[Boire
dès]]+Ma_Cave[[#This Row],[Boire
jusque]]=0," ",IF(Ma_Cave[[#This Row],[Boire
jusque]]=0,Ma_Cave[[#This Row],[Boire
dès]],ROUNDUP(AVERAGE(Ma_Cave[[#This Row],[Boire
dès]:[Boire
jusque]]),0)))</f>
        <v xml:space="preserve"> </v>
      </c>
      <c r="V146"/>
    </row>
    <row r="147" spans="1:23" hidden="1" x14ac:dyDescent="0.25">
      <c r="A147" s="11">
        <v>254</v>
      </c>
      <c r="B147" s="15">
        <v>42231</v>
      </c>
      <c r="C147" t="s">
        <v>40</v>
      </c>
      <c r="D147" t="s">
        <v>112</v>
      </c>
      <c r="E147" t="s">
        <v>559</v>
      </c>
      <c r="F147" t="s">
        <v>22</v>
      </c>
      <c r="G147">
        <v>2013</v>
      </c>
      <c r="H147" t="s">
        <v>101</v>
      </c>
      <c r="I147" t="s">
        <v>101</v>
      </c>
      <c r="J147" t="s">
        <v>11</v>
      </c>
      <c r="K147" t="s">
        <v>39</v>
      </c>
      <c r="L147" s="3">
        <v>9.8000000000000007</v>
      </c>
      <c r="M147" s="3">
        <f>Ma_Cave[[#This Row],[Prix Achat]]</f>
        <v>9.8000000000000007</v>
      </c>
      <c r="N147" s="36">
        <v>6</v>
      </c>
      <c r="O147" s="37">
        <v>0</v>
      </c>
      <c r="P147" s="37"/>
      <c r="Q147" s="3">
        <f>Ma_Cave[[#This Row],[Prix Achat]]*Ma_Cave[[#This Row],[Quantité
Achat]]</f>
        <v>58.800000000000004</v>
      </c>
      <c r="R147" s="3">
        <f>Ma_Cave[[#This Row],[Reste]]*Ma_Cave[[#This Row],[valeur]]</f>
        <v>0</v>
      </c>
      <c r="S147" s="37">
        <v>0</v>
      </c>
      <c r="T147" s="37">
        <v>0</v>
      </c>
      <c r="U147" s="38" t="str">
        <f>IF(Ma_Cave[[#This Row],[Boire
dès]]+Ma_Cave[[#This Row],[Boire
jusque]]=0," ",IF(Ma_Cave[[#This Row],[Boire
jusque]]=0,Ma_Cave[[#This Row],[Boire
dès]],ROUNDUP(AVERAGE(Ma_Cave[[#This Row],[Boire
dès]:[Boire
jusque]]),0)))</f>
        <v xml:space="preserve"> </v>
      </c>
      <c r="V147"/>
    </row>
    <row r="148" spans="1:23" hidden="1" x14ac:dyDescent="0.25">
      <c r="A148" s="11">
        <v>290</v>
      </c>
      <c r="B148" s="15">
        <v>42505</v>
      </c>
      <c r="C148" t="s">
        <v>40</v>
      </c>
      <c r="D148" t="s">
        <v>112</v>
      </c>
      <c r="E148" t="s">
        <v>39</v>
      </c>
      <c r="F148" t="s">
        <v>22</v>
      </c>
      <c r="G148">
        <v>2015</v>
      </c>
      <c r="H148" t="s">
        <v>101</v>
      </c>
      <c r="I148" t="s">
        <v>101</v>
      </c>
      <c r="J148" t="s">
        <v>11</v>
      </c>
      <c r="K148" t="s">
        <v>39</v>
      </c>
      <c r="L148" s="3">
        <v>3.35</v>
      </c>
      <c r="M148" s="3">
        <f>Ma_Cave[[#This Row],[Prix Achat]]</f>
        <v>3.35</v>
      </c>
      <c r="N148" s="36">
        <v>24</v>
      </c>
      <c r="O148" s="37">
        <v>0</v>
      </c>
      <c r="P148" s="37"/>
      <c r="Q148" s="3">
        <f>Ma_Cave[[#This Row],[Prix Achat]]*Ma_Cave[[#This Row],[Quantité
Achat]]</f>
        <v>80.400000000000006</v>
      </c>
      <c r="R148" s="3">
        <f>Ma_Cave[[#This Row],[Reste]]*Ma_Cave[[#This Row],[valeur]]</f>
        <v>0</v>
      </c>
      <c r="S148" s="37">
        <v>2016</v>
      </c>
      <c r="T148" s="37">
        <v>0</v>
      </c>
      <c r="U148" s="38">
        <f>IF(Ma_Cave[[#This Row],[Boire
dès]]+Ma_Cave[[#This Row],[Boire
jusque]]=0," ",IF(Ma_Cave[[#This Row],[Boire
jusque]]=0,Ma_Cave[[#This Row],[Boire
dès]],ROUNDUP(AVERAGE(Ma_Cave[[#This Row],[Boire
dès]:[Boire
jusque]]),0)))</f>
        <v>2016</v>
      </c>
      <c r="V148"/>
    </row>
    <row r="149" spans="1:23" x14ac:dyDescent="0.25">
      <c r="A149" s="11">
        <v>104</v>
      </c>
      <c r="B149" s="15">
        <v>40894</v>
      </c>
      <c r="C149" t="s">
        <v>23</v>
      </c>
      <c r="D149" t="s">
        <v>544</v>
      </c>
      <c r="E149" t="s">
        <v>545</v>
      </c>
      <c r="F149" t="s">
        <v>12</v>
      </c>
      <c r="G149">
        <v>2009</v>
      </c>
      <c r="H149" t="s">
        <v>740</v>
      </c>
      <c r="I149" t="s">
        <v>740</v>
      </c>
      <c r="K149" t="s">
        <v>11</v>
      </c>
      <c r="L149" s="3">
        <v>0</v>
      </c>
      <c r="M149" s="3">
        <v>30</v>
      </c>
      <c r="N149" s="36">
        <v>1</v>
      </c>
      <c r="O149" s="37">
        <v>1</v>
      </c>
      <c r="P149" s="37">
        <v>51</v>
      </c>
      <c r="Q149" s="3">
        <f>Ma_Cave[[#This Row],[Prix Achat]]*Ma_Cave[[#This Row],[Quantité
Achat]]</f>
        <v>0</v>
      </c>
      <c r="R149" s="3">
        <f>Ma_Cave[[#This Row],[Reste]]*Ma_Cave[[#This Row],[valeur]]</f>
        <v>30</v>
      </c>
      <c r="S149" s="37">
        <v>2019</v>
      </c>
      <c r="T149" s="37">
        <v>0</v>
      </c>
      <c r="U149" s="38">
        <f>IF(Ma_Cave[[#This Row],[Boire
dès]]+Ma_Cave[[#This Row],[Boire
jusque]]=0," ",IF(Ma_Cave[[#This Row],[Boire
jusque]]=0,Ma_Cave[[#This Row],[Boire
dès]],ROUNDUP(AVERAGE(Ma_Cave[[#This Row],[Boire
dès]:[Boire
jusque]]),0)))</f>
        <v>2019</v>
      </c>
      <c r="V149"/>
    </row>
    <row r="150" spans="1:23" hidden="1" x14ac:dyDescent="0.25">
      <c r="A150" s="11">
        <v>352</v>
      </c>
      <c r="B150" s="15">
        <v>42868</v>
      </c>
      <c r="C150" t="s">
        <v>40</v>
      </c>
      <c r="D150" t="s">
        <v>331</v>
      </c>
      <c r="E150" t="s">
        <v>390</v>
      </c>
      <c r="F150" t="s">
        <v>12</v>
      </c>
      <c r="G150">
        <v>2015</v>
      </c>
      <c r="H150" t="s">
        <v>101</v>
      </c>
      <c r="I150" t="s">
        <v>101</v>
      </c>
      <c r="J150" t="s">
        <v>11</v>
      </c>
      <c r="K150" t="s">
        <v>183</v>
      </c>
      <c r="L150" s="3">
        <v>0</v>
      </c>
      <c r="M150" s="3">
        <v>10</v>
      </c>
      <c r="N150" s="36">
        <v>1</v>
      </c>
      <c r="O150" s="37">
        <v>0</v>
      </c>
      <c r="P150" s="37"/>
      <c r="Q150" s="3">
        <f>Ma_Cave[[#This Row],[Prix Achat]]*Ma_Cave[[#This Row],[Quantité
Achat]]</f>
        <v>0</v>
      </c>
      <c r="R150" s="3">
        <f>Ma_Cave[[#This Row],[Reste]]*Ma_Cave[[#This Row],[valeur]]</f>
        <v>0</v>
      </c>
      <c r="S150" s="37">
        <v>2017</v>
      </c>
      <c r="T150" s="37">
        <v>2022</v>
      </c>
      <c r="U150" s="38">
        <f>IF(Ma_Cave[[#This Row],[Boire
dès]]+Ma_Cave[[#This Row],[Boire
jusque]]=0," ",IF(Ma_Cave[[#This Row],[Boire
jusque]]=0,Ma_Cave[[#This Row],[Boire
dès]],ROUNDUP(AVERAGE(Ma_Cave[[#This Row],[Boire
dès]:[Boire
jusque]]),0)))</f>
        <v>2020</v>
      </c>
      <c r="V150"/>
    </row>
    <row r="151" spans="1:23" hidden="1" x14ac:dyDescent="0.25">
      <c r="A151" s="11">
        <v>471</v>
      </c>
      <c r="B151" s="15">
        <v>43458</v>
      </c>
      <c r="C151" t="s">
        <v>910</v>
      </c>
      <c r="D151" t="s">
        <v>1047</v>
      </c>
      <c r="E151" t="s">
        <v>247</v>
      </c>
      <c r="F151" t="s">
        <v>22</v>
      </c>
      <c r="G151">
        <v>2017</v>
      </c>
      <c r="H151" t="s">
        <v>1110</v>
      </c>
      <c r="I151" t="s">
        <v>173</v>
      </c>
      <c r="K151" t="s">
        <v>247</v>
      </c>
      <c r="L151" s="3">
        <v>0</v>
      </c>
      <c r="M151" s="3">
        <v>4</v>
      </c>
      <c r="N151" s="36">
        <v>1</v>
      </c>
      <c r="O151" s="37">
        <v>0</v>
      </c>
      <c r="P151" s="37">
        <v>23</v>
      </c>
      <c r="Q151" s="3">
        <f>Ma_Cave[[#This Row],[Prix Achat]]*Ma_Cave[[#This Row],[Quantité
Achat]]</f>
        <v>0</v>
      </c>
      <c r="R151" s="3">
        <f>Ma_Cave[[#This Row],[Reste]]*Ma_Cave[[#This Row],[valeur]]</f>
        <v>0</v>
      </c>
      <c r="S151" s="37">
        <v>2019</v>
      </c>
      <c r="U151" s="38">
        <f>IF(Ma_Cave[[#This Row],[Boire
dès]]+Ma_Cave[[#This Row],[Boire
jusque]]=0," ",IF(Ma_Cave[[#This Row],[Boire
jusque]]=0,Ma_Cave[[#This Row],[Boire
dès]],ROUNDUP(AVERAGE(Ma_Cave[[#This Row],[Boire
dès]:[Boire
jusque]]),0)))</f>
        <v>2019</v>
      </c>
      <c r="V151"/>
      <c r="W151" s="60"/>
    </row>
    <row r="152" spans="1:23" ht="15" customHeight="1" x14ac:dyDescent="0.25">
      <c r="A152" s="11">
        <v>112</v>
      </c>
      <c r="B152" s="15">
        <v>40984</v>
      </c>
      <c r="C152" t="s">
        <v>13</v>
      </c>
      <c r="D152" t="s">
        <v>228</v>
      </c>
      <c r="E152" t="s">
        <v>312</v>
      </c>
      <c r="F152" t="s">
        <v>22</v>
      </c>
      <c r="G152">
        <v>2010</v>
      </c>
      <c r="H152" t="s">
        <v>1113</v>
      </c>
      <c r="I152" t="s">
        <v>313</v>
      </c>
      <c r="J152" t="s">
        <v>11</v>
      </c>
      <c r="K152" t="s">
        <v>39</v>
      </c>
      <c r="L152" s="3">
        <v>9.86</v>
      </c>
      <c r="M152" s="3">
        <f>Ma_Cave[[#This Row],[Prix Achat]]</f>
        <v>9.86</v>
      </c>
      <c r="N152" s="36">
        <v>6</v>
      </c>
      <c r="O152" s="38">
        <v>1</v>
      </c>
      <c r="P152" s="38">
        <v>32</v>
      </c>
      <c r="Q152" s="3">
        <f>Ma_Cave[[#This Row],[Prix Achat]]*Ma_Cave[[#This Row],[Quantité
Achat]]</f>
        <v>59.16</v>
      </c>
      <c r="R152" s="3">
        <f>Ma_Cave[[#This Row],[Reste]]*Ma_Cave[[#This Row],[valeur]]</f>
        <v>9.86</v>
      </c>
      <c r="S152" s="37">
        <v>2013</v>
      </c>
      <c r="T152" s="37">
        <v>2015</v>
      </c>
      <c r="U152" s="38">
        <f>IF(Ma_Cave[[#This Row],[Boire
dès]]+Ma_Cave[[#This Row],[Boire
jusque]]=0," ",IF(Ma_Cave[[#This Row],[Boire
jusque]]=0,Ma_Cave[[#This Row],[Boire
dès]],ROUNDUP(AVERAGE(Ma_Cave[[#This Row],[Boire
dès]:[Boire
jusque]]),0)))</f>
        <v>2014</v>
      </c>
      <c r="V152" s="74"/>
      <c r="W152" s="74"/>
    </row>
    <row r="153" spans="1:23" hidden="1" x14ac:dyDescent="0.25">
      <c r="A153" s="11">
        <v>19</v>
      </c>
      <c r="B153" s="15">
        <v>39234</v>
      </c>
      <c r="C153" t="s">
        <v>23</v>
      </c>
      <c r="D153" t="s">
        <v>687</v>
      </c>
      <c r="E153" t="s">
        <v>688</v>
      </c>
      <c r="F153" t="s">
        <v>12</v>
      </c>
      <c r="G153">
        <v>2005</v>
      </c>
      <c r="H153" t="s">
        <v>1110</v>
      </c>
      <c r="I153" t="s">
        <v>521</v>
      </c>
      <c r="J153" t="s">
        <v>173</v>
      </c>
      <c r="K153" t="s">
        <v>540</v>
      </c>
      <c r="L153" s="3">
        <v>27</v>
      </c>
      <c r="M153" s="3">
        <f>Ma_Cave[[#This Row],[Prix Achat]]</f>
        <v>27</v>
      </c>
      <c r="N153" s="36">
        <v>1</v>
      </c>
      <c r="O153" s="37">
        <v>0</v>
      </c>
      <c r="P153" s="37">
        <v>42</v>
      </c>
      <c r="Q153" s="3">
        <f>Ma_Cave[[#This Row],[Prix Achat]]*Ma_Cave[[#This Row],[Quantité
Achat]]</f>
        <v>27</v>
      </c>
      <c r="R153" s="3">
        <f>Ma_Cave[[#This Row],[Reste]]*Ma_Cave[[#This Row],[valeur]]</f>
        <v>0</v>
      </c>
      <c r="S153" s="37">
        <v>2017</v>
      </c>
      <c r="T153" s="37">
        <v>0</v>
      </c>
      <c r="U153" s="38">
        <f>IF(Ma_Cave[[#This Row],[Boire
dès]]+Ma_Cave[[#This Row],[Boire
jusque]]=0," ",IF(Ma_Cave[[#This Row],[Boire
jusque]]=0,Ma_Cave[[#This Row],[Boire
dès]],ROUNDUP(AVERAGE(Ma_Cave[[#This Row],[Boire
dès]:[Boire
jusque]]),0)))</f>
        <v>2017</v>
      </c>
      <c r="V153"/>
      <c r="W153" t="s">
        <v>689</v>
      </c>
    </row>
    <row r="154" spans="1:23" hidden="1" x14ac:dyDescent="0.25">
      <c r="A154" s="11">
        <v>168</v>
      </c>
      <c r="B154" s="15">
        <v>41388</v>
      </c>
      <c r="C154" t="s">
        <v>40</v>
      </c>
      <c r="D154" t="s">
        <v>519</v>
      </c>
      <c r="E154" t="s">
        <v>520</v>
      </c>
      <c r="F154" t="s">
        <v>12</v>
      </c>
      <c r="G154">
        <v>2011</v>
      </c>
      <c r="H154" t="s">
        <v>1110</v>
      </c>
      <c r="I154" t="s">
        <v>521</v>
      </c>
      <c r="J154" t="s">
        <v>173</v>
      </c>
      <c r="K154" t="s">
        <v>183</v>
      </c>
      <c r="L154" s="3">
        <v>16</v>
      </c>
      <c r="M154" s="3">
        <f>Ma_Cave[[#This Row],[Prix Achat]]</f>
        <v>16</v>
      </c>
      <c r="N154" s="36">
        <v>3</v>
      </c>
      <c r="O154" s="37">
        <v>0</v>
      </c>
      <c r="P154" s="37"/>
      <c r="Q154" s="3">
        <f>Ma_Cave[[#This Row],[Prix Achat]]*Ma_Cave[[#This Row],[Quantité
Achat]]</f>
        <v>48</v>
      </c>
      <c r="R154" s="3">
        <f>Ma_Cave[[#This Row],[Reste]]*Ma_Cave[[#This Row],[valeur]]</f>
        <v>0</v>
      </c>
      <c r="S154" s="37">
        <v>0</v>
      </c>
      <c r="T154" s="37">
        <v>0</v>
      </c>
      <c r="U154" s="38" t="str">
        <f>IF(Ma_Cave[[#This Row],[Boire
dès]]+Ma_Cave[[#This Row],[Boire
jusque]]=0," ",IF(Ma_Cave[[#This Row],[Boire
jusque]]=0,Ma_Cave[[#This Row],[Boire
dès]],ROUNDUP(AVERAGE(Ma_Cave[[#This Row],[Boire
dès]:[Boire
jusque]]),0)))</f>
        <v xml:space="preserve"> </v>
      </c>
      <c r="V154"/>
    </row>
    <row r="155" spans="1:23" x14ac:dyDescent="0.25">
      <c r="A155" s="11">
        <v>117</v>
      </c>
      <c r="B155" s="15">
        <v>41061</v>
      </c>
      <c r="C155" t="s">
        <v>23</v>
      </c>
      <c r="D155" t="s">
        <v>580</v>
      </c>
      <c r="E155" t="s">
        <v>581</v>
      </c>
      <c r="F155" t="s">
        <v>22</v>
      </c>
      <c r="G155">
        <v>2010</v>
      </c>
      <c r="H155" t="s">
        <v>304</v>
      </c>
      <c r="I155" t="s">
        <v>496</v>
      </c>
      <c r="J155" t="s">
        <v>11</v>
      </c>
      <c r="K155" t="s">
        <v>496</v>
      </c>
      <c r="L155" s="3">
        <v>16</v>
      </c>
      <c r="M155" s="3">
        <f>Ma_Cave[[#This Row],[Prix Achat]]</f>
        <v>16</v>
      </c>
      <c r="N155" s="36">
        <v>2</v>
      </c>
      <c r="O155" s="37">
        <v>1</v>
      </c>
      <c r="P155" s="37">
        <v>33</v>
      </c>
      <c r="Q155" s="3">
        <f>Ma_Cave[[#This Row],[Prix Achat]]*Ma_Cave[[#This Row],[Quantité
Achat]]</f>
        <v>32</v>
      </c>
      <c r="R155" s="3">
        <f>Ma_Cave[[#This Row],[Reste]]*Ma_Cave[[#This Row],[valeur]]</f>
        <v>16</v>
      </c>
      <c r="S155" s="37">
        <v>2018</v>
      </c>
      <c r="T155" s="37">
        <v>2020</v>
      </c>
      <c r="U155" s="38">
        <f>IF(Ma_Cave[[#This Row],[Boire
dès]]+Ma_Cave[[#This Row],[Boire
jusque]]=0," ",IF(Ma_Cave[[#This Row],[Boire
jusque]]=0,Ma_Cave[[#This Row],[Boire
dès]],ROUNDUP(AVERAGE(Ma_Cave[[#This Row],[Boire
dès]:[Boire
jusque]]),0)))</f>
        <v>2019</v>
      </c>
      <c r="V155" s="58" t="s">
        <v>908</v>
      </c>
    </row>
    <row r="156" spans="1:23" ht="15" hidden="1" customHeight="1" x14ac:dyDescent="0.25">
      <c r="A156" s="11">
        <v>29</v>
      </c>
      <c r="B156" s="15">
        <v>39814</v>
      </c>
      <c r="C156" t="s">
        <v>109</v>
      </c>
      <c r="D156" t="s">
        <v>110</v>
      </c>
      <c r="E156" t="s">
        <v>39</v>
      </c>
      <c r="F156" t="s">
        <v>22</v>
      </c>
      <c r="G156">
        <v>2005</v>
      </c>
      <c r="H156" t="s">
        <v>1114</v>
      </c>
      <c r="I156" t="s">
        <v>111</v>
      </c>
      <c r="J156" t="s">
        <v>11</v>
      </c>
      <c r="K156" t="s">
        <v>39</v>
      </c>
      <c r="L156" s="3">
        <v>5</v>
      </c>
      <c r="M156" s="3">
        <f>Ma_Cave[[#This Row],[Prix Achat]]</f>
        <v>5</v>
      </c>
      <c r="N156" s="36">
        <v>6</v>
      </c>
      <c r="O156" s="37">
        <v>0</v>
      </c>
      <c r="P156" s="37"/>
      <c r="Q156" s="3">
        <f>Ma_Cave[[#This Row],[Prix Achat]]*Ma_Cave[[#This Row],[Quantité
Achat]]</f>
        <v>30</v>
      </c>
      <c r="R156" s="3">
        <f>Ma_Cave[[#This Row],[Reste]]*Ma_Cave[[#This Row],[valeur]]</f>
        <v>0</v>
      </c>
      <c r="S156" s="37">
        <v>0</v>
      </c>
      <c r="T156" s="37">
        <v>0</v>
      </c>
      <c r="U156" s="38" t="str">
        <f>IF(Ma_Cave[[#This Row],[Boire
dès]]+Ma_Cave[[#This Row],[Boire
jusque]]=0," ",IF(Ma_Cave[[#This Row],[Boire
jusque]]=0,Ma_Cave[[#This Row],[Boire
dès]],ROUNDUP(AVERAGE(Ma_Cave[[#This Row],[Boire
dès]:[Boire
jusque]]),0)))</f>
        <v xml:space="preserve"> </v>
      </c>
      <c r="V156" s="61"/>
      <c r="W156" s="64"/>
    </row>
    <row r="157" spans="1:23" hidden="1" x14ac:dyDescent="0.25">
      <c r="A157" s="11">
        <v>234</v>
      </c>
      <c r="B157" s="15">
        <v>41943</v>
      </c>
      <c r="C157" t="s">
        <v>40</v>
      </c>
      <c r="D157" t="s">
        <v>110</v>
      </c>
      <c r="E157" t="s">
        <v>39</v>
      </c>
      <c r="F157" t="s">
        <v>22</v>
      </c>
      <c r="G157">
        <v>2012</v>
      </c>
      <c r="H157" t="s">
        <v>1114</v>
      </c>
      <c r="I157" t="s">
        <v>111</v>
      </c>
      <c r="J157" t="s">
        <v>11</v>
      </c>
      <c r="K157" t="s">
        <v>39</v>
      </c>
      <c r="L157" s="3">
        <v>6</v>
      </c>
      <c r="M157" s="3">
        <f>Ma_Cave[[#This Row],[Prix Achat]]</f>
        <v>6</v>
      </c>
      <c r="N157" s="36">
        <v>6</v>
      </c>
      <c r="O157" s="37">
        <v>0</v>
      </c>
      <c r="P157" s="37"/>
      <c r="Q157" s="3">
        <f>Ma_Cave[[#This Row],[Prix Achat]]*Ma_Cave[[#This Row],[Quantité
Achat]]</f>
        <v>36</v>
      </c>
      <c r="R157" s="3">
        <f>Ma_Cave[[#This Row],[Reste]]*Ma_Cave[[#This Row],[valeur]]</f>
        <v>0</v>
      </c>
      <c r="S157" s="37">
        <v>0</v>
      </c>
      <c r="T157" s="37">
        <v>0</v>
      </c>
      <c r="U157" s="38" t="str">
        <f>IF(Ma_Cave[[#This Row],[Boire
dès]]+Ma_Cave[[#This Row],[Boire
jusque]]=0," ",IF(Ma_Cave[[#This Row],[Boire
jusque]]=0,Ma_Cave[[#This Row],[Boire
dès]],ROUNDUP(AVERAGE(Ma_Cave[[#This Row],[Boire
dès]:[Boire
jusque]]),0)))</f>
        <v xml:space="preserve"> </v>
      </c>
      <c r="V157"/>
    </row>
    <row r="158" spans="1:23" hidden="1" x14ac:dyDescent="0.25">
      <c r="A158" s="11">
        <v>255</v>
      </c>
      <c r="B158" s="15">
        <v>42245</v>
      </c>
      <c r="C158" t="s">
        <v>40</v>
      </c>
      <c r="D158" t="s">
        <v>110</v>
      </c>
      <c r="E158" t="s">
        <v>113</v>
      </c>
      <c r="F158" t="s">
        <v>22</v>
      </c>
      <c r="G158">
        <v>2012</v>
      </c>
      <c r="H158" t="s">
        <v>1114</v>
      </c>
      <c r="I158" t="s">
        <v>111</v>
      </c>
      <c r="J158" t="s">
        <v>11</v>
      </c>
      <c r="K158" t="s">
        <v>39</v>
      </c>
      <c r="L158" s="3">
        <v>6.75</v>
      </c>
      <c r="M158" s="3">
        <f>Ma_Cave[[#This Row],[Prix Achat]]</f>
        <v>6.75</v>
      </c>
      <c r="N158" s="36">
        <v>6</v>
      </c>
      <c r="O158" s="37">
        <v>0</v>
      </c>
      <c r="P158" s="37"/>
      <c r="Q158" s="3">
        <f>Ma_Cave[[#This Row],[Prix Achat]]*Ma_Cave[[#This Row],[Quantité
Achat]]</f>
        <v>40.5</v>
      </c>
      <c r="R158" s="3">
        <f>Ma_Cave[[#This Row],[Reste]]*Ma_Cave[[#This Row],[valeur]]</f>
        <v>0</v>
      </c>
      <c r="S158" s="37">
        <v>2016</v>
      </c>
      <c r="T158" s="37">
        <v>0</v>
      </c>
      <c r="U158" s="38">
        <f>IF(Ma_Cave[[#This Row],[Boire
dès]]+Ma_Cave[[#This Row],[Boire
jusque]]=0," ",IF(Ma_Cave[[#This Row],[Boire
jusque]]=0,Ma_Cave[[#This Row],[Boire
dès]],ROUNDUP(AVERAGE(Ma_Cave[[#This Row],[Boire
dès]:[Boire
jusque]]),0)))</f>
        <v>2016</v>
      </c>
      <c r="V158" s="65"/>
      <c r="W158" s="64"/>
    </row>
    <row r="159" spans="1:23" hidden="1" x14ac:dyDescent="0.25">
      <c r="A159" s="11">
        <v>262</v>
      </c>
      <c r="B159" s="15">
        <v>42273</v>
      </c>
      <c r="C159" t="s">
        <v>40</v>
      </c>
      <c r="D159" t="s">
        <v>116</v>
      </c>
      <c r="E159" t="s">
        <v>117</v>
      </c>
      <c r="F159" t="s">
        <v>22</v>
      </c>
      <c r="G159">
        <v>2009</v>
      </c>
      <c r="H159" t="s">
        <v>1114</v>
      </c>
      <c r="I159" t="s">
        <v>111</v>
      </c>
      <c r="J159" t="s">
        <v>11</v>
      </c>
      <c r="K159" t="s">
        <v>39</v>
      </c>
      <c r="L159" s="3">
        <v>11</v>
      </c>
      <c r="M159" s="3">
        <f>Ma_Cave[[#This Row],[Prix Achat]]</f>
        <v>11</v>
      </c>
      <c r="N159" s="36">
        <v>5</v>
      </c>
      <c r="O159" s="37">
        <v>0</v>
      </c>
      <c r="P159" s="37"/>
      <c r="Q159" s="3">
        <f>Ma_Cave[[#This Row],[Prix Achat]]*Ma_Cave[[#This Row],[Quantité
Achat]]</f>
        <v>55</v>
      </c>
      <c r="R159" s="3">
        <f>Ma_Cave[[#This Row],[Reste]]*Ma_Cave[[#This Row],[valeur]]</f>
        <v>0</v>
      </c>
      <c r="S159" s="37">
        <v>0</v>
      </c>
      <c r="T159" s="37">
        <v>0</v>
      </c>
      <c r="U159" s="38" t="str">
        <f>IF(Ma_Cave[[#This Row],[Boire
dès]]+Ma_Cave[[#This Row],[Boire
jusque]]=0," ",IF(Ma_Cave[[#This Row],[Boire
jusque]]=0,Ma_Cave[[#This Row],[Boire
dès]],ROUNDUP(AVERAGE(Ma_Cave[[#This Row],[Boire
dès]:[Boire
jusque]]),0)))</f>
        <v xml:space="preserve"> </v>
      </c>
      <c r="V159"/>
    </row>
    <row r="160" spans="1:23" hidden="1" x14ac:dyDescent="0.25">
      <c r="A160" s="11">
        <v>263</v>
      </c>
      <c r="B160" s="15">
        <v>42273</v>
      </c>
      <c r="C160" t="s">
        <v>40</v>
      </c>
      <c r="D160" t="s">
        <v>116</v>
      </c>
      <c r="E160" t="s">
        <v>183</v>
      </c>
      <c r="F160" t="s">
        <v>12</v>
      </c>
      <c r="G160">
        <v>2014</v>
      </c>
      <c r="H160" t="s">
        <v>1114</v>
      </c>
      <c r="I160" t="s">
        <v>111</v>
      </c>
      <c r="J160" t="s">
        <v>11</v>
      </c>
      <c r="K160" t="s">
        <v>183</v>
      </c>
      <c r="L160" s="3">
        <v>7.5</v>
      </c>
      <c r="M160" s="3">
        <f>Ma_Cave[[#This Row],[Prix Achat]]</f>
        <v>7.5</v>
      </c>
      <c r="N160" s="36">
        <v>1</v>
      </c>
      <c r="O160" s="37">
        <v>0</v>
      </c>
      <c r="P160" s="37"/>
      <c r="Q160" s="3">
        <f>Ma_Cave[[#This Row],[Prix Achat]]*Ma_Cave[[#This Row],[Quantité
Achat]]</f>
        <v>7.5</v>
      </c>
      <c r="R160" s="3">
        <f>Ma_Cave[[#This Row],[Reste]]*Ma_Cave[[#This Row],[valeur]]</f>
        <v>0</v>
      </c>
      <c r="S160" s="37">
        <v>0</v>
      </c>
      <c r="T160" s="37">
        <v>0</v>
      </c>
      <c r="U160" s="38" t="str">
        <f>IF(Ma_Cave[[#This Row],[Boire
dès]]+Ma_Cave[[#This Row],[Boire
jusque]]=0," ",IF(Ma_Cave[[#This Row],[Boire
jusque]]=0,Ma_Cave[[#This Row],[Boire
dès]],ROUNDUP(AVERAGE(Ma_Cave[[#This Row],[Boire
dès]:[Boire
jusque]]),0)))</f>
        <v xml:space="preserve"> </v>
      </c>
      <c r="V160"/>
    </row>
    <row r="161" spans="1:23" hidden="1" x14ac:dyDescent="0.25">
      <c r="A161" s="11">
        <v>264</v>
      </c>
      <c r="B161" s="15">
        <v>42273</v>
      </c>
      <c r="C161" t="s">
        <v>40</v>
      </c>
      <c r="D161" t="s">
        <v>116</v>
      </c>
      <c r="E161" t="s">
        <v>543</v>
      </c>
      <c r="F161" t="s">
        <v>12</v>
      </c>
      <c r="G161">
        <v>2009</v>
      </c>
      <c r="H161" t="s">
        <v>1114</v>
      </c>
      <c r="I161" t="s">
        <v>111</v>
      </c>
      <c r="J161" t="s">
        <v>11</v>
      </c>
      <c r="K161" t="s">
        <v>183</v>
      </c>
      <c r="L161" s="3">
        <v>12</v>
      </c>
      <c r="M161" s="3">
        <f>Ma_Cave[[#This Row],[Prix Achat]]</f>
        <v>12</v>
      </c>
      <c r="N161" s="36">
        <v>1</v>
      </c>
      <c r="O161" s="37">
        <v>0</v>
      </c>
      <c r="P161" s="37"/>
      <c r="Q161" s="3">
        <f>Ma_Cave[[#This Row],[Prix Achat]]*Ma_Cave[[#This Row],[Quantité
Achat]]</f>
        <v>12</v>
      </c>
      <c r="R161" s="3">
        <f>Ma_Cave[[#This Row],[Reste]]*Ma_Cave[[#This Row],[valeur]]</f>
        <v>0</v>
      </c>
      <c r="S161" s="37">
        <v>0</v>
      </c>
      <c r="T161" s="37">
        <v>0</v>
      </c>
      <c r="U161" s="38" t="str">
        <f>IF(Ma_Cave[[#This Row],[Boire
dès]]+Ma_Cave[[#This Row],[Boire
jusque]]=0," ",IF(Ma_Cave[[#This Row],[Boire
jusque]]=0,Ma_Cave[[#This Row],[Boire
dès]],ROUNDUP(AVERAGE(Ma_Cave[[#This Row],[Boire
dès]:[Boire
jusque]]),0)))</f>
        <v xml:space="preserve"> </v>
      </c>
      <c r="V161"/>
    </row>
    <row r="162" spans="1:23" hidden="1" x14ac:dyDescent="0.25">
      <c r="A162" s="11">
        <v>302</v>
      </c>
      <c r="B162" s="15">
        <v>42539</v>
      </c>
      <c r="C162" t="s">
        <v>40</v>
      </c>
      <c r="D162" t="s">
        <v>116</v>
      </c>
      <c r="E162" t="s">
        <v>295</v>
      </c>
      <c r="F162" t="s">
        <v>22</v>
      </c>
      <c r="G162">
        <v>2014</v>
      </c>
      <c r="H162" t="s">
        <v>1114</v>
      </c>
      <c r="I162" t="s">
        <v>111</v>
      </c>
      <c r="J162" t="s">
        <v>11</v>
      </c>
      <c r="K162" t="s">
        <v>39</v>
      </c>
      <c r="L162" s="3">
        <v>8.5</v>
      </c>
      <c r="M162" s="3">
        <f>Ma_Cave[[#This Row],[Prix Achat]]</f>
        <v>8.5</v>
      </c>
      <c r="N162" s="36">
        <v>3</v>
      </c>
      <c r="O162" s="37">
        <v>0</v>
      </c>
      <c r="P162" s="37">
        <v>13</v>
      </c>
      <c r="Q162" s="3">
        <f>Ma_Cave[[#This Row],[Prix Achat]]*Ma_Cave[[#This Row],[Quantité
Achat]]</f>
        <v>25.5</v>
      </c>
      <c r="R162" s="3">
        <f>Ma_Cave[[#This Row],[Reste]]*Ma_Cave[[#This Row],[valeur]]</f>
        <v>0</v>
      </c>
      <c r="S162" s="37">
        <v>2018</v>
      </c>
      <c r="T162" s="37">
        <v>0</v>
      </c>
      <c r="U162" s="38">
        <f>IF(Ma_Cave[[#This Row],[Boire
dès]]+Ma_Cave[[#This Row],[Boire
jusque]]=0," ",IF(Ma_Cave[[#This Row],[Boire
jusque]]=0,Ma_Cave[[#This Row],[Boire
dès]],ROUNDUP(AVERAGE(Ma_Cave[[#This Row],[Boire
dès]:[Boire
jusque]]),0)))</f>
        <v>2018</v>
      </c>
      <c r="V162"/>
    </row>
    <row r="163" spans="1:23" hidden="1" x14ac:dyDescent="0.25">
      <c r="A163" s="11">
        <v>303</v>
      </c>
      <c r="B163" s="15">
        <v>42539</v>
      </c>
      <c r="C163" t="s">
        <v>40</v>
      </c>
      <c r="D163" t="s">
        <v>116</v>
      </c>
      <c r="E163" t="s">
        <v>449</v>
      </c>
      <c r="F163" t="s">
        <v>12</v>
      </c>
      <c r="G163">
        <v>2014</v>
      </c>
      <c r="H163" t="s">
        <v>1114</v>
      </c>
      <c r="I163" t="s">
        <v>111</v>
      </c>
      <c r="J163" t="s">
        <v>11</v>
      </c>
      <c r="K163" t="s">
        <v>450</v>
      </c>
      <c r="L163" s="3">
        <v>9.5</v>
      </c>
      <c r="M163" s="3">
        <f>Ma_Cave[[#This Row],[Prix Achat]]</f>
        <v>9.5</v>
      </c>
      <c r="N163" s="36">
        <v>2</v>
      </c>
      <c r="O163" s="37">
        <v>0</v>
      </c>
      <c r="P163" s="37">
        <v>42</v>
      </c>
      <c r="Q163" s="3">
        <f>Ma_Cave[[#This Row],[Prix Achat]]*Ma_Cave[[#This Row],[Quantité
Achat]]</f>
        <v>19</v>
      </c>
      <c r="R163" s="3">
        <f>Ma_Cave[[#This Row],[Reste]]*Ma_Cave[[#This Row],[valeur]]</f>
        <v>0</v>
      </c>
      <c r="S163" s="37">
        <v>2018</v>
      </c>
      <c r="T163" s="37">
        <v>0</v>
      </c>
      <c r="U163" s="38">
        <f>IF(Ma_Cave[[#This Row],[Boire
dès]]+Ma_Cave[[#This Row],[Boire
jusque]]=0," ",IF(Ma_Cave[[#This Row],[Boire
jusque]]=0,Ma_Cave[[#This Row],[Boire
dès]],ROUNDUP(AVERAGE(Ma_Cave[[#This Row],[Boire
dès]:[Boire
jusque]]),0)))</f>
        <v>2018</v>
      </c>
      <c r="V163"/>
    </row>
    <row r="164" spans="1:23" x14ac:dyDescent="0.25">
      <c r="A164" s="11">
        <v>122</v>
      </c>
      <c r="B164" s="15">
        <v>41061</v>
      </c>
      <c r="C164" t="s">
        <v>23</v>
      </c>
      <c r="D164" t="s">
        <v>546</v>
      </c>
      <c r="E164" t="s">
        <v>547</v>
      </c>
      <c r="F164" t="s">
        <v>12</v>
      </c>
      <c r="G164">
        <v>2010</v>
      </c>
      <c r="H164" t="s">
        <v>740</v>
      </c>
      <c r="I164" t="s">
        <v>740</v>
      </c>
      <c r="J164" t="s">
        <v>11</v>
      </c>
      <c r="K164" t="s">
        <v>11</v>
      </c>
      <c r="L164" s="3">
        <v>23</v>
      </c>
      <c r="M164" s="3">
        <f>Ma_Cave[[#This Row],[Prix Achat]]</f>
        <v>23</v>
      </c>
      <c r="N164" s="36">
        <v>1</v>
      </c>
      <c r="O164" s="37">
        <v>1</v>
      </c>
      <c r="P164" s="37">
        <v>51</v>
      </c>
      <c r="Q164" s="3">
        <f>Ma_Cave[[#This Row],[Prix Achat]]*Ma_Cave[[#This Row],[Quantité
Achat]]</f>
        <v>23</v>
      </c>
      <c r="R164" s="3">
        <f>Ma_Cave[[#This Row],[Reste]]*Ma_Cave[[#This Row],[valeur]]</f>
        <v>23</v>
      </c>
      <c r="S164" s="37">
        <v>2020</v>
      </c>
      <c r="T164" s="37">
        <v>0</v>
      </c>
      <c r="U164" s="38">
        <f>IF(Ma_Cave[[#This Row],[Boire
dès]]+Ma_Cave[[#This Row],[Boire
jusque]]=0," ",IF(Ma_Cave[[#This Row],[Boire
jusque]]=0,Ma_Cave[[#This Row],[Boire
dès]],ROUNDUP(AVERAGE(Ma_Cave[[#This Row],[Boire
dès]:[Boire
jusque]]),0)))</f>
        <v>2020</v>
      </c>
      <c r="V164"/>
    </row>
    <row r="165" spans="1:23" x14ac:dyDescent="0.25">
      <c r="A165" s="11">
        <v>151</v>
      </c>
      <c r="B165" s="15">
        <v>41206</v>
      </c>
      <c r="C165" t="s">
        <v>146</v>
      </c>
      <c r="D165" t="s">
        <v>285</v>
      </c>
      <c r="E165" t="s">
        <v>286</v>
      </c>
      <c r="F165" t="s">
        <v>217</v>
      </c>
      <c r="G165">
        <v>2005</v>
      </c>
      <c r="H165" t="s">
        <v>1115</v>
      </c>
      <c r="I165" t="s">
        <v>287</v>
      </c>
      <c r="J165" t="s">
        <v>288</v>
      </c>
      <c r="K165" t="s">
        <v>289</v>
      </c>
      <c r="L165" s="3">
        <v>14.5</v>
      </c>
      <c r="M165" s="3">
        <f>Ma_Cave[[#This Row],[Prix Achat]]</f>
        <v>14.5</v>
      </c>
      <c r="N165" s="36">
        <v>3</v>
      </c>
      <c r="O165" s="37">
        <v>1</v>
      </c>
      <c r="P165" s="37">
        <v>53</v>
      </c>
      <c r="Q165" s="3">
        <f>Ma_Cave[[#This Row],[Prix Achat]]*Ma_Cave[[#This Row],[Quantité
Achat]]</f>
        <v>43.5</v>
      </c>
      <c r="R165" s="3">
        <f>Ma_Cave[[#This Row],[Reste]]*Ma_Cave[[#This Row],[valeur]]</f>
        <v>14.5</v>
      </c>
      <c r="S165" s="37">
        <v>2015</v>
      </c>
      <c r="T165" s="37">
        <v>2025</v>
      </c>
      <c r="U165" s="38">
        <f>IF(Ma_Cave[[#This Row],[Boire
dès]]+Ma_Cave[[#This Row],[Boire
jusque]]=0," ",IF(Ma_Cave[[#This Row],[Boire
jusque]]=0,Ma_Cave[[#This Row],[Boire
dès]],ROUNDUP(AVERAGE(Ma_Cave[[#This Row],[Boire
dès]:[Boire
jusque]]),0)))</f>
        <v>2020</v>
      </c>
      <c r="V165"/>
      <c r="W165" s="74"/>
    </row>
    <row r="166" spans="1:23" x14ac:dyDescent="0.25">
      <c r="A166" s="11">
        <v>155</v>
      </c>
      <c r="B166" s="15">
        <v>41268</v>
      </c>
      <c r="C166" t="s">
        <v>909</v>
      </c>
      <c r="D166" t="s">
        <v>323</v>
      </c>
      <c r="E166" t="s">
        <v>324</v>
      </c>
      <c r="F166" t="s">
        <v>12</v>
      </c>
      <c r="G166">
        <v>2010</v>
      </c>
      <c r="H166" t="s">
        <v>59</v>
      </c>
      <c r="I166" t="s">
        <v>125</v>
      </c>
      <c r="J166" t="s">
        <v>126</v>
      </c>
      <c r="K166" t="s">
        <v>127</v>
      </c>
      <c r="L166" s="3">
        <v>0</v>
      </c>
      <c r="M166" s="3">
        <v>30</v>
      </c>
      <c r="N166" s="36">
        <v>3</v>
      </c>
      <c r="O166" s="37">
        <v>1</v>
      </c>
      <c r="P166" s="37">
        <v>13</v>
      </c>
      <c r="Q166" s="3">
        <f>Ma_Cave[[#This Row],[Prix Achat]]*Ma_Cave[[#This Row],[Quantité
Achat]]</f>
        <v>0</v>
      </c>
      <c r="R166" s="3">
        <f>Ma_Cave[[#This Row],[Reste]]*Ma_Cave[[#This Row],[valeur]]</f>
        <v>30</v>
      </c>
      <c r="S166" s="37">
        <v>2018</v>
      </c>
      <c r="T166" s="37">
        <v>0</v>
      </c>
      <c r="U166" s="38">
        <f>IF(Ma_Cave[[#This Row],[Boire
dès]]+Ma_Cave[[#This Row],[Boire
jusque]]=0," ",IF(Ma_Cave[[#This Row],[Boire
jusque]]=0,Ma_Cave[[#This Row],[Boire
dès]],ROUNDUP(AVERAGE(Ma_Cave[[#This Row],[Boire
dès]:[Boire
jusque]]),0)))</f>
        <v>2018</v>
      </c>
      <c r="V166"/>
      <c r="W166" s="74" t="s">
        <v>325</v>
      </c>
    </row>
    <row r="167" spans="1:23" hidden="1" x14ac:dyDescent="0.25">
      <c r="A167" s="11">
        <v>353</v>
      </c>
      <c r="B167" s="15">
        <v>42868</v>
      </c>
      <c r="C167" t="s">
        <v>40</v>
      </c>
      <c r="D167" t="s">
        <v>490</v>
      </c>
      <c r="E167" t="s">
        <v>491</v>
      </c>
      <c r="F167" t="s">
        <v>22</v>
      </c>
      <c r="G167">
        <v>2014</v>
      </c>
      <c r="H167" t="s">
        <v>101</v>
      </c>
      <c r="I167" t="s">
        <v>492</v>
      </c>
      <c r="J167" t="s">
        <v>493</v>
      </c>
      <c r="K167" t="s">
        <v>39</v>
      </c>
      <c r="L167" s="3">
        <v>14.4</v>
      </c>
      <c r="M167" s="3">
        <f>Ma_Cave[[#This Row],[Prix Achat]]</f>
        <v>14.4</v>
      </c>
      <c r="N167" s="36">
        <v>3</v>
      </c>
      <c r="O167" s="37">
        <v>0</v>
      </c>
      <c r="P167" s="37">
        <v>43</v>
      </c>
      <c r="Q167" s="3">
        <f>Ma_Cave[[#This Row],[Prix Achat]]*Ma_Cave[[#This Row],[Quantité
Achat]]</f>
        <v>43.2</v>
      </c>
      <c r="R167" s="3">
        <f>Ma_Cave[[#This Row],[Reste]]*Ma_Cave[[#This Row],[valeur]]</f>
        <v>0</v>
      </c>
      <c r="S167" s="37">
        <v>2018</v>
      </c>
      <c r="T167" s="37">
        <v>0</v>
      </c>
      <c r="U167" s="38">
        <f>IF(Ma_Cave[[#This Row],[Boire
dès]]+Ma_Cave[[#This Row],[Boire
jusque]]=0," ",IF(Ma_Cave[[#This Row],[Boire
jusque]]=0,Ma_Cave[[#This Row],[Boire
dès]],ROUNDUP(AVERAGE(Ma_Cave[[#This Row],[Boire
dès]:[Boire
jusque]]),0)))</f>
        <v>2018</v>
      </c>
      <c r="V167"/>
    </row>
    <row r="168" spans="1:23" hidden="1" x14ac:dyDescent="0.25">
      <c r="A168" s="11">
        <v>399</v>
      </c>
      <c r="B168" s="15">
        <v>43172</v>
      </c>
      <c r="C168" t="s">
        <v>453</v>
      </c>
      <c r="D168" t="s">
        <v>872</v>
      </c>
      <c r="E168" t="s">
        <v>873</v>
      </c>
      <c r="F168" s="57" t="s">
        <v>73</v>
      </c>
      <c r="G168">
        <v>2017</v>
      </c>
      <c r="H168" t="s">
        <v>73</v>
      </c>
      <c r="I168" t="s">
        <v>73</v>
      </c>
      <c r="K168" t="s">
        <v>39</v>
      </c>
      <c r="L168" s="3">
        <v>16</v>
      </c>
      <c r="M168" s="3">
        <v>29.5</v>
      </c>
      <c r="N168" s="36">
        <v>3</v>
      </c>
      <c r="O168" s="37">
        <v>0</v>
      </c>
      <c r="P168" s="37">
        <v>53</v>
      </c>
      <c r="Q168" s="3">
        <f>Ma_Cave[[#This Row],[Prix Achat]]*Ma_Cave[[#This Row],[Quantité
Achat]]</f>
        <v>48</v>
      </c>
      <c r="R168" s="3">
        <f>Ma_Cave[[#This Row],[Reste]]*Ma_Cave[[#This Row],[valeur]]</f>
        <v>0</v>
      </c>
      <c r="S168" s="37">
        <v>2018</v>
      </c>
      <c r="T168" s="37">
        <v>2019</v>
      </c>
      <c r="U168" s="38">
        <f>IF(Ma_Cave[[#This Row],[Boire
dès]]+Ma_Cave[[#This Row],[Boire
jusque]]=0," ",IF(Ma_Cave[[#This Row],[Boire
jusque]]=0,Ma_Cave[[#This Row],[Boire
dès]],ROUNDUP(AVERAGE(Ma_Cave[[#This Row],[Boire
dès]:[Boire
jusque]]),0)))</f>
        <v>2019</v>
      </c>
      <c r="V168"/>
    </row>
    <row r="169" spans="1:23" hidden="1" x14ac:dyDescent="0.25">
      <c r="A169" s="11">
        <v>400</v>
      </c>
      <c r="B169" s="15">
        <v>43172</v>
      </c>
      <c r="C169" t="s">
        <v>453</v>
      </c>
      <c r="D169" t="s">
        <v>872</v>
      </c>
      <c r="E169" t="s">
        <v>46</v>
      </c>
      <c r="F169" s="31" t="s">
        <v>73</v>
      </c>
      <c r="G169">
        <v>2017</v>
      </c>
      <c r="H169" t="s">
        <v>73</v>
      </c>
      <c r="I169" t="s">
        <v>73</v>
      </c>
      <c r="K169" t="s">
        <v>39</v>
      </c>
      <c r="L169" s="3">
        <v>19</v>
      </c>
      <c r="M169" s="3">
        <v>36</v>
      </c>
      <c r="N169" s="36">
        <v>1</v>
      </c>
      <c r="O169" s="37">
        <v>0</v>
      </c>
      <c r="P169" s="37">
        <v>53</v>
      </c>
      <c r="Q169" s="3">
        <f>Ma_Cave[[#This Row],[Prix Achat]]*Ma_Cave[[#This Row],[Quantité
Achat]]</f>
        <v>19</v>
      </c>
      <c r="R169" s="3">
        <f>Ma_Cave[[#This Row],[Reste]]*Ma_Cave[[#This Row],[valeur]]</f>
        <v>0</v>
      </c>
      <c r="S169" s="37">
        <v>2018</v>
      </c>
      <c r="T169" s="37">
        <v>2019</v>
      </c>
      <c r="U169" s="38">
        <f>IF(Ma_Cave[[#This Row],[Boire
dès]]+Ma_Cave[[#This Row],[Boire
jusque]]=0," ",IF(Ma_Cave[[#This Row],[Boire
jusque]]=0,Ma_Cave[[#This Row],[Boire
dès]],ROUNDUP(AVERAGE(Ma_Cave[[#This Row],[Boire
dès]:[Boire
jusque]]),0)))</f>
        <v>2019</v>
      </c>
      <c r="V169"/>
    </row>
    <row r="170" spans="1:23" hidden="1" x14ac:dyDescent="0.25">
      <c r="A170" s="11">
        <v>401</v>
      </c>
      <c r="B170" s="15">
        <v>43172</v>
      </c>
      <c r="C170" t="s">
        <v>453</v>
      </c>
      <c r="D170" t="s">
        <v>872</v>
      </c>
      <c r="E170" t="s">
        <v>875</v>
      </c>
      <c r="F170" s="31" t="s">
        <v>73</v>
      </c>
      <c r="G170">
        <v>2017</v>
      </c>
      <c r="H170" t="s">
        <v>73</v>
      </c>
      <c r="I170" t="s">
        <v>73</v>
      </c>
      <c r="K170" t="s">
        <v>39</v>
      </c>
      <c r="L170" s="3">
        <v>20</v>
      </c>
      <c r="M170" s="3">
        <v>38</v>
      </c>
      <c r="N170" s="36">
        <v>1</v>
      </c>
      <c r="O170" s="37">
        <v>0</v>
      </c>
      <c r="P170" s="37">
        <v>53</v>
      </c>
      <c r="Q170" s="3">
        <f>Ma_Cave[[#This Row],[Prix Achat]]*Ma_Cave[[#This Row],[Quantité
Achat]]</f>
        <v>20</v>
      </c>
      <c r="R170" s="3">
        <f>Ma_Cave[[#This Row],[Reste]]*Ma_Cave[[#This Row],[valeur]]</f>
        <v>0</v>
      </c>
      <c r="S170" s="37">
        <v>2018</v>
      </c>
      <c r="T170" s="37">
        <v>2019</v>
      </c>
      <c r="U170" s="38">
        <f>IF(Ma_Cave[[#This Row],[Boire
dès]]+Ma_Cave[[#This Row],[Boire
jusque]]=0," ",IF(Ma_Cave[[#This Row],[Boire
jusque]]=0,Ma_Cave[[#This Row],[Boire
dès]],ROUNDUP(AVERAGE(Ma_Cave[[#This Row],[Boire
dès]:[Boire
jusque]]),0)))</f>
        <v>2019</v>
      </c>
      <c r="V170"/>
    </row>
    <row r="171" spans="1:23" hidden="1" x14ac:dyDescent="0.25">
      <c r="A171" s="11">
        <v>402</v>
      </c>
      <c r="B171" s="15">
        <v>43172</v>
      </c>
      <c r="C171" t="s">
        <v>453</v>
      </c>
      <c r="D171" t="s">
        <v>872</v>
      </c>
      <c r="E171" t="s">
        <v>874</v>
      </c>
      <c r="F171" s="31" t="s">
        <v>73</v>
      </c>
      <c r="G171">
        <v>2007</v>
      </c>
      <c r="H171" t="s">
        <v>73</v>
      </c>
      <c r="I171" t="s">
        <v>73</v>
      </c>
      <c r="K171" t="s">
        <v>39</v>
      </c>
      <c r="L171" s="3">
        <v>23</v>
      </c>
      <c r="M171" s="3">
        <v>46.2</v>
      </c>
      <c r="N171" s="36">
        <v>1</v>
      </c>
      <c r="O171" s="37">
        <v>0</v>
      </c>
      <c r="P171" s="37">
        <v>53</v>
      </c>
      <c r="Q171" s="3">
        <f>Ma_Cave[[#This Row],[Prix Achat]]*Ma_Cave[[#This Row],[Quantité
Achat]]</f>
        <v>23</v>
      </c>
      <c r="R171" s="3">
        <f>Ma_Cave[[#This Row],[Reste]]*Ma_Cave[[#This Row],[valeur]]</f>
        <v>0</v>
      </c>
      <c r="S171" s="37">
        <v>2018</v>
      </c>
      <c r="T171" s="37">
        <v>2019</v>
      </c>
      <c r="U171" s="38">
        <f>IF(Ma_Cave[[#This Row],[Boire
dès]]+Ma_Cave[[#This Row],[Boire
jusque]]=0," ",IF(Ma_Cave[[#This Row],[Boire
jusque]]=0,Ma_Cave[[#This Row],[Boire
dès]],ROUNDUP(AVERAGE(Ma_Cave[[#This Row],[Boire
dès]:[Boire
jusque]]),0)))</f>
        <v>2019</v>
      </c>
      <c r="V171"/>
    </row>
    <row r="172" spans="1:23" x14ac:dyDescent="0.25">
      <c r="A172" s="11">
        <v>241</v>
      </c>
      <c r="B172" s="15">
        <v>42114</v>
      </c>
      <c r="C172" t="s">
        <v>90</v>
      </c>
      <c r="D172" t="s">
        <v>91</v>
      </c>
      <c r="E172" t="s">
        <v>92</v>
      </c>
      <c r="F172" t="s">
        <v>46</v>
      </c>
      <c r="G172">
        <v>2014</v>
      </c>
      <c r="H172" t="s">
        <v>1112</v>
      </c>
      <c r="J172" t="s">
        <v>11</v>
      </c>
      <c r="K172" t="s">
        <v>11</v>
      </c>
      <c r="L172" s="3">
        <v>5</v>
      </c>
      <c r="M172" s="3">
        <f>Ma_Cave[[#This Row],[Prix Achat]]</f>
        <v>5</v>
      </c>
      <c r="N172" s="36">
        <v>6</v>
      </c>
      <c r="O172" s="37">
        <v>1</v>
      </c>
      <c r="P172" s="37">
        <v>22</v>
      </c>
      <c r="Q172" s="3">
        <f>Ma_Cave[[#This Row],[Prix Achat]]*Ma_Cave[[#This Row],[Quantité
Achat]]</f>
        <v>30</v>
      </c>
      <c r="R172" s="3">
        <f>Ma_Cave[[#This Row],[Reste]]*Ma_Cave[[#This Row],[valeur]]</f>
        <v>5</v>
      </c>
      <c r="S172" s="37">
        <v>2015</v>
      </c>
      <c r="T172" s="37">
        <v>0</v>
      </c>
      <c r="U172" s="38">
        <f>IF(Ma_Cave[[#This Row],[Boire
dès]]+Ma_Cave[[#This Row],[Boire
jusque]]=0," ",IF(Ma_Cave[[#This Row],[Boire
jusque]]=0,Ma_Cave[[#This Row],[Boire
dès]],ROUNDUP(AVERAGE(Ma_Cave[[#This Row],[Boire
dès]:[Boire
jusque]]),0)))</f>
        <v>2015</v>
      </c>
      <c r="V172"/>
      <c r="W172" s="74"/>
    </row>
    <row r="173" spans="1:23" hidden="1" x14ac:dyDescent="0.25">
      <c r="A173" s="11">
        <v>504</v>
      </c>
      <c r="B173" s="15">
        <v>43661</v>
      </c>
      <c r="C173" t="s">
        <v>1096</v>
      </c>
      <c r="D173" t="s">
        <v>1097</v>
      </c>
      <c r="E173" t="s">
        <v>659</v>
      </c>
      <c r="F173" t="s">
        <v>73</v>
      </c>
      <c r="G173">
        <v>2018</v>
      </c>
      <c r="H173" t="s">
        <v>73</v>
      </c>
      <c r="I173" t="s">
        <v>73</v>
      </c>
      <c r="K173" t="s">
        <v>39</v>
      </c>
      <c r="L173" s="3">
        <v>0</v>
      </c>
      <c r="M173" s="3">
        <v>15</v>
      </c>
      <c r="N173" s="36">
        <v>1</v>
      </c>
      <c r="O173" s="37">
        <v>0</v>
      </c>
      <c r="P173" s="37">
        <v>31</v>
      </c>
      <c r="Q173" s="3">
        <f>Ma_Cave[[#This Row],[Prix Achat]]*Ma_Cave[[#This Row],[Quantité
Achat]]</f>
        <v>0</v>
      </c>
      <c r="R173" s="3">
        <f>Ma_Cave[[#This Row],[Reste]]*Ma_Cave[[#This Row],[valeur]]</f>
        <v>0</v>
      </c>
      <c r="S173" s="37">
        <v>2020</v>
      </c>
      <c r="U173" s="38">
        <f>IF(Ma_Cave[[#This Row],[Boire
dès]]+Ma_Cave[[#This Row],[Boire
jusque]]=0," ",IF(Ma_Cave[[#This Row],[Boire
jusque]]=0,Ma_Cave[[#This Row],[Boire
dès]],ROUNDUP(AVERAGE(Ma_Cave[[#This Row],[Boire
dès]:[Boire
jusque]]),0)))</f>
        <v>2020</v>
      </c>
      <c r="V173"/>
      <c r="W173" s="60"/>
    </row>
    <row r="174" spans="1:23" hidden="1" x14ac:dyDescent="0.25">
      <c r="A174" s="11">
        <v>271</v>
      </c>
      <c r="B174" s="15">
        <v>42362</v>
      </c>
      <c r="C174" t="s">
        <v>909</v>
      </c>
      <c r="D174" t="s">
        <v>119</v>
      </c>
      <c r="E174" t="s">
        <v>120</v>
      </c>
      <c r="F174" t="s">
        <v>22</v>
      </c>
      <c r="G174">
        <v>2013</v>
      </c>
      <c r="H174" t="s">
        <v>101</v>
      </c>
      <c r="I174" t="s">
        <v>121</v>
      </c>
      <c r="J174" t="s">
        <v>102</v>
      </c>
      <c r="K174" t="s">
        <v>39</v>
      </c>
      <c r="L174" s="3">
        <v>0</v>
      </c>
      <c r="M174" s="3">
        <v>25</v>
      </c>
      <c r="N174" s="36">
        <v>1</v>
      </c>
      <c r="O174" s="37">
        <v>0</v>
      </c>
      <c r="P174" s="37">
        <v>43</v>
      </c>
      <c r="Q174" s="3">
        <f>Ma_Cave[[#This Row],[Prix Achat]]*Ma_Cave[[#This Row],[Quantité
Achat]]</f>
        <v>0</v>
      </c>
      <c r="R174" s="3">
        <f>Ma_Cave[[#This Row],[Reste]]*Ma_Cave[[#This Row],[valeur]]</f>
        <v>0</v>
      </c>
      <c r="S174" s="37">
        <v>2018</v>
      </c>
      <c r="T174" s="37">
        <v>0</v>
      </c>
      <c r="U174" s="38">
        <f>IF(Ma_Cave[[#This Row],[Boire
dès]]+Ma_Cave[[#This Row],[Boire
jusque]]=0," ",IF(Ma_Cave[[#This Row],[Boire
jusque]]=0,Ma_Cave[[#This Row],[Boire
dès]],ROUNDUP(AVERAGE(Ma_Cave[[#This Row],[Boire
dès]:[Boire
jusque]]),0)))</f>
        <v>2018</v>
      </c>
      <c r="V174"/>
      <c r="W174" t="s">
        <v>122</v>
      </c>
    </row>
    <row r="175" spans="1:23" hidden="1" x14ac:dyDescent="0.25">
      <c r="A175" s="11">
        <v>200</v>
      </c>
      <c r="B175" s="15">
        <v>41720</v>
      </c>
      <c r="C175" t="s">
        <v>50</v>
      </c>
      <c r="D175" t="s">
        <v>149</v>
      </c>
      <c r="E175" t="s">
        <v>148</v>
      </c>
      <c r="F175" t="s">
        <v>885</v>
      </c>
      <c r="G175">
        <v>2006</v>
      </c>
      <c r="H175" t="s">
        <v>26</v>
      </c>
      <c r="I175" t="s">
        <v>1120</v>
      </c>
      <c r="J175" t="s">
        <v>11</v>
      </c>
      <c r="K175" t="s">
        <v>132</v>
      </c>
      <c r="L175" s="3">
        <v>30.7</v>
      </c>
      <c r="M175" s="3">
        <f>Ma_Cave[[#This Row],[Prix Achat]]</f>
        <v>30.7</v>
      </c>
      <c r="N175" s="36">
        <v>1</v>
      </c>
      <c r="O175" s="37">
        <v>0</v>
      </c>
      <c r="P175" s="37">
        <v>23</v>
      </c>
      <c r="Q175" s="3">
        <f>Ma_Cave[[#This Row],[Prix Achat]]*Ma_Cave[[#This Row],[Quantité
Achat]]</f>
        <v>30.7</v>
      </c>
      <c r="R175" s="3">
        <f>Ma_Cave[[#This Row],[Reste]]*Ma_Cave[[#This Row],[valeur]]</f>
        <v>0</v>
      </c>
      <c r="S175" s="37">
        <v>2016</v>
      </c>
      <c r="T175" s="37">
        <v>2026</v>
      </c>
      <c r="U175" s="38">
        <f>IF(Ma_Cave[[#This Row],[Boire
dès]]+Ma_Cave[[#This Row],[Boire
jusque]]=0," ",IF(Ma_Cave[[#This Row],[Boire
jusque]]=0,Ma_Cave[[#This Row],[Boire
dès]],ROUNDUP(AVERAGE(Ma_Cave[[#This Row],[Boire
dès]:[Boire
jusque]]),0)))</f>
        <v>2021</v>
      </c>
      <c r="V175"/>
      <c r="W175" t="s">
        <v>150</v>
      </c>
    </row>
    <row r="176" spans="1:23" hidden="1" x14ac:dyDescent="0.25">
      <c r="A176" s="11">
        <v>269</v>
      </c>
      <c r="B176" s="15">
        <v>42320</v>
      </c>
      <c r="C176" t="s">
        <v>128</v>
      </c>
      <c r="D176" t="s">
        <v>129</v>
      </c>
      <c r="E176" t="s">
        <v>130</v>
      </c>
      <c r="F176" t="s">
        <v>22</v>
      </c>
      <c r="G176">
        <v>2007</v>
      </c>
      <c r="H176" t="s">
        <v>26</v>
      </c>
      <c r="I176" t="s">
        <v>1120</v>
      </c>
      <c r="J176" t="s">
        <v>11</v>
      </c>
      <c r="K176" t="s">
        <v>132</v>
      </c>
      <c r="L176" s="3">
        <v>20.3</v>
      </c>
      <c r="M176" s="3">
        <f>Ma_Cave[[#This Row],[Prix Achat]]</f>
        <v>20.3</v>
      </c>
      <c r="N176" s="36">
        <v>1</v>
      </c>
      <c r="O176" s="37">
        <v>0</v>
      </c>
      <c r="P176" s="37"/>
      <c r="Q176" s="3">
        <f>Ma_Cave[[#This Row],[Prix Achat]]*Ma_Cave[[#This Row],[Quantité
Achat]]</f>
        <v>20.3</v>
      </c>
      <c r="R176" s="3">
        <f>Ma_Cave[[#This Row],[Reste]]*Ma_Cave[[#This Row],[valeur]]</f>
        <v>0</v>
      </c>
      <c r="S176" s="37">
        <v>0</v>
      </c>
      <c r="T176" s="37">
        <v>0</v>
      </c>
      <c r="U176" s="38" t="str">
        <f>IF(Ma_Cave[[#This Row],[Boire
dès]]+Ma_Cave[[#This Row],[Boire
jusque]]=0," ",IF(Ma_Cave[[#This Row],[Boire
jusque]]=0,Ma_Cave[[#This Row],[Boire
dès]],ROUNDUP(AVERAGE(Ma_Cave[[#This Row],[Boire
dès]:[Boire
jusque]]),0)))</f>
        <v xml:space="preserve"> </v>
      </c>
      <c r="V176"/>
    </row>
    <row r="177" spans="1:23" x14ac:dyDescent="0.25">
      <c r="A177" s="11">
        <v>242</v>
      </c>
      <c r="B177" s="15">
        <v>42114</v>
      </c>
      <c r="C177" t="s">
        <v>90</v>
      </c>
      <c r="D177" t="s">
        <v>459</v>
      </c>
      <c r="E177" t="s">
        <v>460</v>
      </c>
      <c r="F177" t="s">
        <v>46</v>
      </c>
      <c r="G177">
        <v>2014</v>
      </c>
      <c r="H177" t="s">
        <v>1112</v>
      </c>
      <c r="J177" t="s">
        <v>11</v>
      </c>
      <c r="K177" t="s">
        <v>461</v>
      </c>
      <c r="L177" s="3">
        <v>6.9</v>
      </c>
      <c r="M177" s="3">
        <f>Ma_Cave[[#This Row],[Prix Achat]]</f>
        <v>6.9</v>
      </c>
      <c r="N177" s="36">
        <v>6</v>
      </c>
      <c r="O177" s="37">
        <v>2</v>
      </c>
      <c r="P177" s="37">
        <v>22</v>
      </c>
      <c r="Q177" s="3">
        <f>Ma_Cave[[#This Row],[Prix Achat]]*Ma_Cave[[#This Row],[Quantité
Achat]]</f>
        <v>41.400000000000006</v>
      </c>
      <c r="R177" s="3">
        <f>Ma_Cave[[#This Row],[Reste]]*Ma_Cave[[#This Row],[valeur]]</f>
        <v>13.8</v>
      </c>
      <c r="S177" s="37">
        <v>2015</v>
      </c>
      <c r="T177" s="37">
        <v>0</v>
      </c>
      <c r="U177" s="38">
        <f>IF(Ma_Cave[[#This Row],[Boire
dès]]+Ma_Cave[[#This Row],[Boire
jusque]]=0," ",IF(Ma_Cave[[#This Row],[Boire
jusque]]=0,Ma_Cave[[#This Row],[Boire
dès]],ROUNDUP(AVERAGE(Ma_Cave[[#This Row],[Boire
dès]:[Boire
jusque]]),0)))</f>
        <v>2015</v>
      </c>
      <c r="V177" s="74"/>
    </row>
    <row r="178" spans="1:23" x14ac:dyDescent="0.25">
      <c r="A178" s="11">
        <v>243</v>
      </c>
      <c r="B178" s="15">
        <v>42156</v>
      </c>
      <c r="C178" t="s">
        <v>23</v>
      </c>
      <c r="D178" t="s">
        <v>585</v>
      </c>
      <c r="E178" t="s">
        <v>586</v>
      </c>
      <c r="F178" t="s">
        <v>22</v>
      </c>
      <c r="G178">
        <v>2013</v>
      </c>
      <c r="H178" t="s">
        <v>304</v>
      </c>
      <c r="I178" t="s">
        <v>496</v>
      </c>
      <c r="J178" t="s">
        <v>11</v>
      </c>
      <c r="K178" t="s">
        <v>496</v>
      </c>
      <c r="L178" s="3">
        <v>12</v>
      </c>
      <c r="M178" s="3">
        <f>Ma_Cave[[#This Row],[Prix Achat]]</f>
        <v>12</v>
      </c>
      <c r="N178" s="36">
        <v>2</v>
      </c>
      <c r="O178" s="37">
        <v>1</v>
      </c>
      <c r="P178" s="37">
        <v>33</v>
      </c>
      <c r="Q178" s="3">
        <f>Ma_Cave[[#This Row],[Prix Achat]]*Ma_Cave[[#This Row],[Quantité
Achat]]</f>
        <v>24</v>
      </c>
      <c r="R178" s="3">
        <f>Ma_Cave[[#This Row],[Reste]]*Ma_Cave[[#This Row],[valeur]]</f>
        <v>12</v>
      </c>
      <c r="S178" s="37">
        <v>2018</v>
      </c>
      <c r="T178" s="37">
        <v>2024</v>
      </c>
      <c r="U178" s="38">
        <f>IF(Ma_Cave[[#This Row],[Boire
dès]]+Ma_Cave[[#This Row],[Boire
jusque]]=0," ",IF(Ma_Cave[[#This Row],[Boire
jusque]]=0,Ma_Cave[[#This Row],[Boire
dès]],ROUNDUP(AVERAGE(Ma_Cave[[#This Row],[Boire
dès]:[Boire
jusque]]),0)))</f>
        <v>2021</v>
      </c>
      <c r="V178" s="74"/>
      <c r="W178" s="74"/>
    </row>
    <row r="179" spans="1:23" hidden="1" x14ac:dyDescent="0.25">
      <c r="A179" s="11">
        <v>337</v>
      </c>
      <c r="B179" s="15">
        <v>42730</v>
      </c>
      <c r="D179" t="s">
        <v>399</v>
      </c>
      <c r="E179" t="s">
        <v>400</v>
      </c>
      <c r="F179" t="s">
        <v>12</v>
      </c>
      <c r="G179">
        <v>2014</v>
      </c>
      <c r="H179" t="s">
        <v>1113</v>
      </c>
      <c r="I179" t="s">
        <v>401</v>
      </c>
      <c r="J179" t="s">
        <v>11</v>
      </c>
      <c r="K179" t="s">
        <v>402</v>
      </c>
      <c r="L179" s="3">
        <v>20</v>
      </c>
      <c r="M179" s="3">
        <f>Ma_Cave[[#This Row],[Prix Achat]]</f>
        <v>20</v>
      </c>
      <c r="N179" s="36">
        <v>1</v>
      </c>
      <c r="O179" s="37">
        <v>0</v>
      </c>
      <c r="P179" s="37">
        <v>51</v>
      </c>
      <c r="Q179" s="3">
        <f>Ma_Cave[[#This Row],[Prix Achat]]*Ma_Cave[[#This Row],[Quantité
Achat]]</f>
        <v>20</v>
      </c>
      <c r="R179" s="3">
        <f>Ma_Cave[[#This Row],[Reste]]*Ma_Cave[[#This Row],[valeur]]</f>
        <v>0</v>
      </c>
      <c r="S179" s="37">
        <v>2019</v>
      </c>
      <c r="T179" s="37">
        <v>2021</v>
      </c>
      <c r="U179" s="38">
        <f>IF(Ma_Cave[[#This Row],[Boire
dès]]+Ma_Cave[[#This Row],[Boire
jusque]]=0," ",IF(Ma_Cave[[#This Row],[Boire
jusque]]=0,Ma_Cave[[#This Row],[Boire
dès]],ROUNDUP(AVERAGE(Ma_Cave[[#This Row],[Boire
dès]:[Boire
jusque]]),0)))</f>
        <v>2020</v>
      </c>
      <c r="V179"/>
    </row>
    <row r="180" spans="1:23" x14ac:dyDescent="0.25">
      <c r="A180" s="11">
        <v>251</v>
      </c>
      <c r="B180" s="15">
        <v>42161</v>
      </c>
      <c r="C180" t="s">
        <v>40</v>
      </c>
      <c r="D180" t="s">
        <v>228</v>
      </c>
      <c r="E180" t="s">
        <v>312</v>
      </c>
      <c r="F180" t="s">
        <v>22</v>
      </c>
      <c r="G180">
        <v>2013</v>
      </c>
      <c r="H180" t="s">
        <v>1113</v>
      </c>
      <c r="I180" t="s">
        <v>313</v>
      </c>
      <c r="J180" t="s">
        <v>11</v>
      </c>
      <c r="K180" t="s">
        <v>39</v>
      </c>
      <c r="L180" s="3">
        <v>9</v>
      </c>
      <c r="M180" s="3">
        <f>Ma_Cave[[#This Row],[Prix Achat]]</f>
        <v>9</v>
      </c>
      <c r="N180" s="36">
        <v>11</v>
      </c>
      <c r="O180" s="38">
        <v>1</v>
      </c>
      <c r="P180" s="38">
        <v>32</v>
      </c>
      <c r="Q180" s="3">
        <f>Ma_Cave[[#This Row],[Prix Achat]]*Ma_Cave[[#This Row],[Quantité
Achat]]</f>
        <v>99</v>
      </c>
      <c r="R180" s="3">
        <f>Ma_Cave[[#This Row],[Reste]]*Ma_Cave[[#This Row],[valeur]]</f>
        <v>9</v>
      </c>
      <c r="S180" s="37">
        <v>2016</v>
      </c>
      <c r="T180" s="37">
        <v>2018</v>
      </c>
      <c r="U180" s="38">
        <f>IF(Ma_Cave[[#This Row],[Boire
dès]]+Ma_Cave[[#This Row],[Boire
jusque]]=0," ",IF(Ma_Cave[[#This Row],[Boire
jusque]]=0,Ma_Cave[[#This Row],[Boire
dès]],ROUNDUP(AVERAGE(Ma_Cave[[#This Row],[Boire
dès]:[Boire
jusque]]),0)))</f>
        <v>2017</v>
      </c>
      <c r="V180" s="74"/>
    </row>
    <row r="181" spans="1:23" x14ac:dyDescent="0.25">
      <c r="A181" s="11">
        <v>252</v>
      </c>
      <c r="B181" s="15">
        <v>42161</v>
      </c>
      <c r="C181" t="s">
        <v>90</v>
      </c>
      <c r="D181" t="s">
        <v>597</v>
      </c>
      <c r="E181" t="s">
        <v>598</v>
      </c>
      <c r="F181" t="s">
        <v>46</v>
      </c>
      <c r="G181">
        <v>2014</v>
      </c>
      <c r="H181" t="s">
        <v>1112</v>
      </c>
      <c r="K181" t="s">
        <v>11</v>
      </c>
      <c r="L181" s="3">
        <v>5</v>
      </c>
      <c r="M181" s="3">
        <f>Ma_Cave[[#This Row],[Prix Achat]]</f>
        <v>5</v>
      </c>
      <c r="N181" s="36">
        <v>5</v>
      </c>
      <c r="O181" s="37">
        <v>3</v>
      </c>
      <c r="P181" s="37">
        <v>22</v>
      </c>
      <c r="Q181" s="3">
        <f>Ma_Cave[[#This Row],[Prix Achat]]*Ma_Cave[[#This Row],[Quantité
Achat]]</f>
        <v>25</v>
      </c>
      <c r="R181" s="3">
        <f>Ma_Cave[[#This Row],[Reste]]*Ma_Cave[[#This Row],[valeur]]</f>
        <v>15</v>
      </c>
      <c r="S181" s="37">
        <v>2018</v>
      </c>
      <c r="T181" s="37">
        <v>0</v>
      </c>
      <c r="U181" s="38">
        <f>IF(Ma_Cave[[#This Row],[Boire
dès]]+Ma_Cave[[#This Row],[Boire
jusque]]=0," ",IF(Ma_Cave[[#This Row],[Boire
jusque]]=0,Ma_Cave[[#This Row],[Boire
dès]],ROUNDUP(AVERAGE(Ma_Cave[[#This Row],[Boire
dès]:[Boire
jusque]]),0)))</f>
        <v>2018</v>
      </c>
      <c r="V181"/>
      <c r="W181" s="74"/>
    </row>
    <row r="182" spans="1:23" hidden="1" x14ac:dyDescent="0.25">
      <c r="A182" s="11">
        <v>101</v>
      </c>
      <c r="B182" s="15">
        <v>40695</v>
      </c>
      <c r="C182" t="s">
        <v>23</v>
      </c>
      <c r="D182" t="s">
        <v>220</v>
      </c>
      <c r="E182" t="s">
        <v>221</v>
      </c>
      <c r="F182" t="s">
        <v>217</v>
      </c>
      <c r="G182">
        <v>2009</v>
      </c>
      <c r="H182" t="s">
        <v>1110</v>
      </c>
      <c r="I182" t="s">
        <v>222</v>
      </c>
      <c r="J182" t="s">
        <v>168</v>
      </c>
      <c r="K182" t="s">
        <v>169</v>
      </c>
      <c r="L182" s="3">
        <v>24</v>
      </c>
      <c r="M182" s="3">
        <f>Ma_Cave[[#This Row],[Prix Achat]]</f>
        <v>24</v>
      </c>
      <c r="N182" s="36">
        <v>1</v>
      </c>
      <c r="O182" s="37">
        <v>0</v>
      </c>
      <c r="P182" s="37">
        <v>53</v>
      </c>
      <c r="Q182" s="3">
        <f>Ma_Cave[[#This Row],[Prix Achat]]*Ma_Cave[[#This Row],[Quantité
Achat]]</f>
        <v>24</v>
      </c>
      <c r="R182" s="3">
        <f>Ma_Cave[[#This Row],[Reste]]*Ma_Cave[[#This Row],[valeur]]</f>
        <v>0</v>
      </c>
      <c r="S182" s="37">
        <v>2099</v>
      </c>
      <c r="T182" s="37">
        <v>0</v>
      </c>
      <c r="U182" s="38">
        <f>IF(Ma_Cave[[#This Row],[Boire
dès]]+Ma_Cave[[#This Row],[Boire
jusque]]=0," ",IF(Ma_Cave[[#This Row],[Boire
jusque]]=0,Ma_Cave[[#This Row],[Boire
dès]],ROUNDUP(AVERAGE(Ma_Cave[[#This Row],[Boire
dès]:[Boire
jusque]]),0)))</f>
        <v>2099</v>
      </c>
      <c r="V182"/>
    </row>
    <row r="183" spans="1:23" hidden="1" x14ac:dyDescent="0.25">
      <c r="A183" s="11">
        <v>76</v>
      </c>
      <c r="B183" s="15">
        <v>40441</v>
      </c>
      <c r="C183" t="s">
        <v>90</v>
      </c>
      <c r="D183" t="s">
        <v>11</v>
      </c>
      <c r="E183" t="s">
        <v>151</v>
      </c>
      <c r="F183" t="s">
        <v>12</v>
      </c>
      <c r="G183">
        <v>2009</v>
      </c>
      <c r="H183" t="s">
        <v>36</v>
      </c>
      <c r="I183" t="s">
        <v>1142</v>
      </c>
      <c r="J183" t="s">
        <v>11</v>
      </c>
      <c r="K183" t="s">
        <v>47</v>
      </c>
      <c r="L183" s="3">
        <v>6</v>
      </c>
      <c r="M183" s="3">
        <f>Ma_Cave[[#This Row],[Prix Achat]]</f>
        <v>6</v>
      </c>
      <c r="N183" s="36">
        <v>6</v>
      </c>
      <c r="O183" s="37">
        <v>0</v>
      </c>
      <c r="P183" s="37"/>
      <c r="Q183" s="3">
        <f>Ma_Cave[[#This Row],[Prix Achat]]*Ma_Cave[[#This Row],[Quantité
Achat]]</f>
        <v>36</v>
      </c>
      <c r="R183" s="3">
        <f>Ma_Cave[[#This Row],[Reste]]*Ma_Cave[[#This Row],[valeur]]</f>
        <v>0</v>
      </c>
      <c r="S183" s="37">
        <v>0</v>
      </c>
      <c r="T183" s="37">
        <v>0</v>
      </c>
      <c r="U183" s="38" t="str">
        <f>IF(Ma_Cave[[#This Row],[Boire
dès]]+Ma_Cave[[#This Row],[Boire
jusque]]=0," ",IF(Ma_Cave[[#This Row],[Boire
jusque]]=0,Ma_Cave[[#This Row],[Boire
dès]],ROUNDUP(AVERAGE(Ma_Cave[[#This Row],[Boire
dès]:[Boire
jusque]]),0)))</f>
        <v xml:space="preserve"> </v>
      </c>
      <c r="V183"/>
    </row>
    <row r="184" spans="1:23" hidden="1" x14ac:dyDescent="0.25">
      <c r="A184" s="11">
        <v>177</v>
      </c>
      <c r="B184" s="15">
        <v>41426</v>
      </c>
      <c r="C184" t="s">
        <v>23</v>
      </c>
      <c r="D184" t="s">
        <v>153</v>
      </c>
      <c r="E184" t="s">
        <v>154</v>
      </c>
      <c r="F184" t="s">
        <v>12</v>
      </c>
      <c r="G184">
        <v>2011</v>
      </c>
      <c r="H184" t="s">
        <v>739</v>
      </c>
      <c r="I184" t="s">
        <v>787</v>
      </c>
      <c r="J184" t="s">
        <v>787</v>
      </c>
      <c r="K184" t="s">
        <v>155</v>
      </c>
      <c r="L184" s="3">
        <v>0</v>
      </c>
      <c r="M184" s="3">
        <f>Ma_Cave[[#This Row],[Prix Achat]]</f>
        <v>0</v>
      </c>
      <c r="N184" s="36">
        <v>1</v>
      </c>
      <c r="O184" s="37">
        <v>0</v>
      </c>
      <c r="P184" s="37">
        <v>42</v>
      </c>
      <c r="Q184" s="3">
        <f>Ma_Cave[[#This Row],[Prix Achat]]*Ma_Cave[[#This Row],[Quantité
Achat]]</f>
        <v>0</v>
      </c>
      <c r="R184" s="3">
        <f>Ma_Cave[[#This Row],[Reste]]*Ma_Cave[[#This Row],[valeur]]</f>
        <v>0</v>
      </c>
      <c r="S184" s="37">
        <v>2017</v>
      </c>
      <c r="T184" s="37">
        <v>0</v>
      </c>
      <c r="U184" s="38">
        <f>IF(Ma_Cave[[#This Row],[Boire
dès]]+Ma_Cave[[#This Row],[Boire
jusque]]=0," ",IF(Ma_Cave[[#This Row],[Boire
jusque]]=0,Ma_Cave[[#This Row],[Boire
dès]],ROUNDUP(AVERAGE(Ma_Cave[[#This Row],[Boire
dès]:[Boire
jusque]]),0)))</f>
        <v>2017</v>
      </c>
      <c r="V184"/>
    </row>
    <row r="185" spans="1:23" hidden="1" x14ac:dyDescent="0.25">
      <c r="A185" s="11">
        <v>207</v>
      </c>
      <c r="B185" s="15">
        <v>41791</v>
      </c>
      <c r="C185" t="s">
        <v>23</v>
      </c>
      <c r="D185" t="s">
        <v>156</v>
      </c>
      <c r="E185" t="s">
        <v>157</v>
      </c>
      <c r="F185" t="s">
        <v>12</v>
      </c>
      <c r="G185">
        <v>2012</v>
      </c>
      <c r="H185" t="s">
        <v>739</v>
      </c>
      <c r="I185" t="s">
        <v>787</v>
      </c>
      <c r="J185" t="s">
        <v>787</v>
      </c>
      <c r="K185" t="s">
        <v>155</v>
      </c>
      <c r="L185" s="3">
        <v>10</v>
      </c>
      <c r="M185" s="3">
        <f>Ma_Cave[[#This Row],[Prix Achat]]</f>
        <v>10</v>
      </c>
      <c r="N185" s="36">
        <v>1</v>
      </c>
      <c r="O185" s="37">
        <v>0</v>
      </c>
      <c r="P185" s="37">
        <v>42</v>
      </c>
      <c r="Q185" s="3">
        <f>Ma_Cave[[#This Row],[Prix Achat]]*Ma_Cave[[#This Row],[Quantité
Achat]]</f>
        <v>10</v>
      </c>
      <c r="R185" s="3">
        <f>Ma_Cave[[#This Row],[Reste]]*Ma_Cave[[#This Row],[valeur]]</f>
        <v>0</v>
      </c>
      <c r="S185" s="37">
        <v>2017</v>
      </c>
      <c r="T185" s="37">
        <v>0</v>
      </c>
      <c r="U185" s="38">
        <f>IF(Ma_Cave[[#This Row],[Boire
dès]]+Ma_Cave[[#This Row],[Boire
jusque]]=0," ",IF(Ma_Cave[[#This Row],[Boire
jusque]]=0,Ma_Cave[[#This Row],[Boire
dès]],ROUNDUP(AVERAGE(Ma_Cave[[#This Row],[Boire
dès]:[Boire
jusque]]),0)))</f>
        <v>2017</v>
      </c>
      <c r="V185"/>
    </row>
    <row r="186" spans="1:23" hidden="1" x14ac:dyDescent="0.25">
      <c r="A186" s="11">
        <v>246</v>
      </c>
      <c r="B186" s="15">
        <v>42156</v>
      </c>
      <c r="C186" t="s">
        <v>23</v>
      </c>
      <c r="D186" t="s">
        <v>158</v>
      </c>
      <c r="E186" t="s">
        <v>159</v>
      </c>
      <c r="F186" t="s">
        <v>22</v>
      </c>
      <c r="G186">
        <v>2013</v>
      </c>
      <c r="H186" t="s">
        <v>1114</v>
      </c>
      <c r="I186" t="s">
        <v>160</v>
      </c>
      <c r="J186" t="s">
        <v>11</v>
      </c>
      <c r="K186" t="s">
        <v>161</v>
      </c>
      <c r="L186" s="3">
        <v>9.5</v>
      </c>
      <c r="M186" s="3">
        <f>Ma_Cave[[#This Row],[Prix Achat]]</f>
        <v>9.5</v>
      </c>
      <c r="N186" s="36">
        <v>1</v>
      </c>
      <c r="O186" s="37">
        <v>0</v>
      </c>
      <c r="P186" s="37"/>
      <c r="Q186" s="3">
        <f>Ma_Cave[[#This Row],[Prix Achat]]*Ma_Cave[[#This Row],[Quantité
Achat]]</f>
        <v>9.5</v>
      </c>
      <c r="R186" s="3">
        <f>Ma_Cave[[#This Row],[Reste]]*Ma_Cave[[#This Row],[valeur]]</f>
        <v>0</v>
      </c>
      <c r="S186" s="37">
        <v>2018</v>
      </c>
      <c r="T186" s="37">
        <v>0</v>
      </c>
      <c r="U186" s="38">
        <f>IF(Ma_Cave[[#This Row],[Boire
dès]]+Ma_Cave[[#This Row],[Boire
jusque]]=0," ",IF(Ma_Cave[[#This Row],[Boire
jusque]]=0,Ma_Cave[[#This Row],[Boire
dès]],ROUNDUP(AVERAGE(Ma_Cave[[#This Row],[Boire
dès]:[Boire
jusque]]),0)))</f>
        <v>2018</v>
      </c>
      <c r="V186"/>
    </row>
    <row r="187" spans="1:23" x14ac:dyDescent="0.25">
      <c r="A187" s="11">
        <v>253</v>
      </c>
      <c r="B187" s="15">
        <v>42216</v>
      </c>
      <c r="C187" t="s">
        <v>328</v>
      </c>
      <c r="D187" t="s">
        <v>329</v>
      </c>
      <c r="E187" t="s">
        <v>330</v>
      </c>
      <c r="F187" t="s">
        <v>12</v>
      </c>
      <c r="G187">
        <v>2010</v>
      </c>
      <c r="H187" t="s">
        <v>59</v>
      </c>
      <c r="I187" t="s">
        <v>125</v>
      </c>
      <c r="J187" t="s">
        <v>126</v>
      </c>
      <c r="K187" t="s">
        <v>127</v>
      </c>
      <c r="L187" s="3">
        <v>10</v>
      </c>
      <c r="M187" s="3">
        <f>Ma_Cave[[#This Row],[Prix Achat]]</f>
        <v>10</v>
      </c>
      <c r="N187" s="36">
        <v>6</v>
      </c>
      <c r="O187" s="37">
        <v>3</v>
      </c>
      <c r="P187" s="37">
        <v>23</v>
      </c>
      <c r="Q187" s="3">
        <f>Ma_Cave[[#This Row],[Prix Achat]]*Ma_Cave[[#This Row],[Quantité
Achat]]</f>
        <v>60</v>
      </c>
      <c r="R187" s="3">
        <f>Ma_Cave[[#This Row],[Reste]]*Ma_Cave[[#This Row],[valeur]]</f>
        <v>30</v>
      </c>
      <c r="S187" s="37">
        <v>2017</v>
      </c>
      <c r="T187" s="37">
        <v>2025</v>
      </c>
      <c r="U187" s="38">
        <f>IF(Ma_Cave[[#This Row],[Boire
dès]]+Ma_Cave[[#This Row],[Boire
jusque]]=0," ",IF(Ma_Cave[[#This Row],[Boire
jusque]]=0,Ma_Cave[[#This Row],[Boire
dès]],ROUNDUP(AVERAGE(Ma_Cave[[#This Row],[Boire
dès]:[Boire
jusque]]),0)))</f>
        <v>2021</v>
      </c>
      <c r="V187"/>
      <c r="W187" s="74"/>
    </row>
    <row r="188" spans="1:23" x14ac:dyDescent="0.25">
      <c r="A188" s="11">
        <v>268</v>
      </c>
      <c r="B188" s="15">
        <v>42287</v>
      </c>
      <c r="C188" t="s">
        <v>50</v>
      </c>
      <c r="D188" t="s">
        <v>184</v>
      </c>
      <c r="E188" t="s">
        <v>466</v>
      </c>
      <c r="F188" t="s">
        <v>217</v>
      </c>
      <c r="G188">
        <v>2013</v>
      </c>
      <c r="H188" t="s">
        <v>1347</v>
      </c>
      <c r="I188" t="s">
        <v>465</v>
      </c>
      <c r="J188" t="s">
        <v>11</v>
      </c>
      <c r="K188" t="s">
        <v>426</v>
      </c>
      <c r="L188" s="3">
        <v>12.5</v>
      </c>
      <c r="M188" s="3">
        <f>Ma_Cave[[#This Row],[Prix Achat]]</f>
        <v>12.5</v>
      </c>
      <c r="N188" s="36">
        <v>6</v>
      </c>
      <c r="O188" s="37">
        <v>2</v>
      </c>
      <c r="P188" s="37">
        <v>52</v>
      </c>
      <c r="Q188" s="3">
        <f>Ma_Cave[[#This Row],[Prix Achat]]*Ma_Cave[[#This Row],[Quantité
Achat]]</f>
        <v>75</v>
      </c>
      <c r="R188" s="3">
        <f>Ma_Cave[[#This Row],[Reste]]*Ma_Cave[[#This Row],[valeur]]</f>
        <v>25</v>
      </c>
      <c r="S188" s="37">
        <v>2018</v>
      </c>
      <c r="T188" s="37">
        <v>0</v>
      </c>
      <c r="U188" s="38">
        <f>IF(Ma_Cave[[#This Row],[Boire
dès]]+Ma_Cave[[#This Row],[Boire
jusque]]=0," ",IF(Ma_Cave[[#This Row],[Boire
jusque]]=0,Ma_Cave[[#This Row],[Boire
dès]],ROUNDUP(AVERAGE(Ma_Cave[[#This Row],[Boire
dès]:[Boire
jusque]]),0)))</f>
        <v>2018</v>
      </c>
      <c r="V188" s="74"/>
      <c r="W188" s="74"/>
    </row>
    <row r="189" spans="1:23" x14ac:dyDescent="0.25">
      <c r="A189" s="11">
        <v>276</v>
      </c>
      <c r="B189" s="15">
        <v>42427</v>
      </c>
      <c r="C189" t="s">
        <v>78</v>
      </c>
      <c r="D189" t="s">
        <v>536</v>
      </c>
      <c r="E189" t="s">
        <v>537</v>
      </c>
      <c r="F189" t="s">
        <v>22</v>
      </c>
      <c r="G189">
        <v>0</v>
      </c>
      <c r="H189" t="s">
        <v>539</v>
      </c>
      <c r="I189" t="s">
        <v>537</v>
      </c>
      <c r="J189" t="s">
        <v>11</v>
      </c>
      <c r="K189" t="s">
        <v>540</v>
      </c>
      <c r="L189" s="3">
        <v>9.5</v>
      </c>
      <c r="M189" s="3">
        <f>Ma_Cave[[#This Row],[Prix Achat]]</f>
        <v>9.5</v>
      </c>
      <c r="N189" s="36">
        <v>2</v>
      </c>
      <c r="O189" s="37">
        <v>1</v>
      </c>
      <c r="P189" s="37">
        <v>52</v>
      </c>
      <c r="Q189" s="3">
        <f>Ma_Cave[[#This Row],[Prix Achat]]*Ma_Cave[[#This Row],[Quantité
Achat]]</f>
        <v>19</v>
      </c>
      <c r="R189" s="3">
        <f>Ma_Cave[[#This Row],[Reste]]*Ma_Cave[[#This Row],[valeur]]</f>
        <v>9.5</v>
      </c>
      <c r="S189" s="37">
        <v>2017</v>
      </c>
      <c r="T189" s="37">
        <v>2019</v>
      </c>
      <c r="U189" s="38">
        <f>IF(Ma_Cave[[#This Row],[Boire
dès]]+Ma_Cave[[#This Row],[Boire
jusque]]=0," ",IF(Ma_Cave[[#This Row],[Boire
jusque]]=0,Ma_Cave[[#This Row],[Boire
dès]],ROUNDUP(AVERAGE(Ma_Cave[[#This Row],[Boire
dès]:[Boire
jusque]]),0)))</f>
        <v>2018</v>
      </c>
      <c r="V189"/>
    </row>
    <row r="190" spans="1:23" hidden="1" x14ac:dyDescent="0.25">
      <c r="A190" s="11">
        <v>100</v>
      </c>
      <c r="B190" s="15">
        <v>40695</v>
      </c>
      <c r="C190" t="s">
        <v>23</v>
      </c>
      <c r="D190" t="s">
        <v>171</v>
      </c>
      <c r="E190" t="s">
        <v>172</v>
      </c>
      <c r="F190" t="s">
        <v>12</v>
      </c>
      <c r="G190">
        <v>2009</v>
      </c>
      <c r="H190" t="s">
        <v>1110</v>
      </c>
      <c r="I190" t="s">
        <v>162</v>
      </c>
      <c r="J190" t="s">
        <v>173</v>
      </c>
      <c r="K190" t="s">
        <v>174</v>
      </c>
      <c r="L190" s="3">
        <v>21</v>
      </c>
      <c r="M190" s="3">
        <f>Ma_Cave[[#This Row],[Prix Achat]]</f>
        <v>21</v>
      </c>
      <c r="N190" s="36">
        <v>1</v>
      </c>
      <c r="O190" s="37">
        <v>0</v>
      </c>
      <c r="P190" s="37">
        <v>42</v>
      </c>
      <c r="Q190" s="3">
        <f>Ma_Cave[[#This Row],[Prix Achat]]*Ma_Cave[[#This Row],[Quantité
Achat]]</f>
        <v>21</v>
      </c>
      <c r="R190" s="3">
        <f>Ma_Cave[[#This Row],[Reste]]*Ma_Cave[[#This Row],[valeur]]</f>
        <v>0</v>
      </c>
      <c r="S190" s="37">
        <v>0</v>
      </c>
      <c r="T190" s="37">
        <v>0</v>
      </c>
      <c r="U190" s="38" t="str">
        <f>IF(Ma_Cave[[#This Row],[Boire
dès]]+Ma_Cave[[#This Row],[Boire
jusque]]=0," ",IF(Ma_Cave[[#This Row],[Boire
jusque]]=0,Ma_Cave[[#This Row],[Boire
dès]],ROUNDUP(AVERAGE(Ma_Cave[[#This Row],[Boire
dès]:[Boire
jusque]]),0)))</f>
        <v xml:space="preserve"> </v>
      </c>
      <c r="V190"/>
      <c r="W190" t="s">
        <v>175</v>
      </c>
    </row>
    <row r="191" spans="1:23" hidden="1" x14ac:dyDescent="0.25">
      <c r="A191" s="11">
        <v>336</v>
      </c>
      <c r="B191" s="15">
        <v>42729</v>
      </c>
      <c r="C191" t="s">
        <v>118</v>
      </c>
      <c r="D191" t="s">
        <v>386</v>
      </c>
      <c r="E191" t="s">
        <v>387</v>
      </c>
      <c r="F191" t="s">
        <v>22</v>
      </c>
      <c r="G191">
        <v>2012</v>
      </c>
      <c r="H191" t="s">
        <v>1110</v>
      </c>
      <c r="I191" t="s">
        <v>162</v>
      </c>
      <c r="J191" t="s">
        <v>173</v>
      </c>
      <c r="K191" t="s">
        <v>169</v>
      </c>
      <c r="L191" s="3">
        <v>0</v>
      </c>
      <c r="M191" s="3">
        <f>Ma_Cave[[#This Row],[Prix Achat]]</f>
        <v>0</v>
      </c>
      <c r="N191" s="36">
        <v>1</v>
      </c>
      <c r="O191" s="37">
        <v>0</v>
      </c>
      <c r="P191" s="37"/>
      <c r="Q191" s="3">
        <f>Ma_Cave[[#This Row],[Prix Achat]]*Ma_Cave[[#This Row],[Quantité
Achat]]</f>
        <v>0</v>
      </c>
      <c r="R191" s="3">
        <f>Ma_Cave[[#This Row],[Reste]]*Ma_Cave[[#This Row],[valeur]]</f>
        <v>0</v>
      </c>
      <c r="S191" s="37">
        <v>2017</v>
      </c>
      <c r="T191" s="37">
        <v>0</v>
      </c>
      <c r="U191" s="38">
        <f>IF(Ma_Cave[[#This Row],[Boire
dès]]+Ma_Cave[[#This Row],[Boire
jusque]]=0," ",IF(Ma_Cave[[#This Row],[Boire
jusque]]=0,Ma_Cave[[#This Row],[Boire
dès]],ROUNDUP(AVERAGE(Ma_Cave[[#This Row],[Boire
dès]:[Boire
jusque]]),0)))</f>
        <v>2017</v>
      </c>
      <c r="V191"/>
    </row>
    <row r="192" spans="1:23" hidden="1" x14ac:dyDescent="0.25">
      <c r="A192" s="11">
        <v>156</v>
      </c>
      <c r="B192" s="15">
        <v>41299</v>
      </c>
      <c r="C192" t="s">
        <v>201</v>
      </c>
      <c r="D192" t="s">
        <v>202</v>
      </c>
      <c r="E192" t="s">
        <v>203</v>
      </c>
      <c r="F192" t="s">
        <v>22</v>
      </c>
      <c r="G192">
        <v>2011</v>
      </c>
      <c r="H192" t="s">
        <v>1113</v>
      </c>
      <c r="I192" t="s">
        <v>192</v>
      </c>
      <c r="J192" t="s">
        <v>107</v>
      </c>
      <c r="K192" t="s">
        <v>108</v>
      </c>
      <c r="L192" s="3">
        <v>23</v>
      </c>
      <c r="M192" s="3">
        <f>Ma_Cave[[#This Row],[Prix Achat]]</f>
        <v>23</v>
      </c>
      <c r="N192" s="36">
        <v>1</v>
      </c>
      <c r="O192" s="37">
        <v>0</v>
      </c>
      <c r="P192" s="37"/>
      <c r="Q192" s="3">
        <f>Ma_Cave[[#This Row],[Prix Achat]]*Ma_Cave[[#This Row],[Quantité
Achat]]</f>
        <v>23</v>
      </c>
      <c r="R192" s="3">
        <f>Ma_Cave[[#This Row],[Reste]]*Ma_Cave[[#This Row],[valeur]]</f>
        <v>0</v>
      </c>
      <c r="S192" s="37">
        <v>0</v>
      </c>
      <c r="T192" s="37">
        <v>0</v>
      </c>
      <c r="U192" s="38" t="str">
        <f>IF(Ma_Cave[[#This Row],[Boire
dès]]+Ma_Cave[[#This Row],[Boire
jusque]]=0," ",IF(Ma_Cave[[#This Row],[Boire
jusque]]=0,Ma_Cave[[#This Row],[Boire
dès]],ROUNDUP(AVERAGE(Ma_Cave[[#This Row],[Boire
dès]:[Boire
jusque]]),0)))</f>
        <v xml:space="preserve"> </v>
      </c>
      <c r="V192"/>
    </row>
    <row r="193" spans="1:23" hidden="1" x14ac:dyDescent="0.25">
      <c r="A193" s="11">
        <v>195</v>
      </c>
      <c r="B193" s="15">
        <v>41684</v>
      </c>
      <c r="C193" t="s">
        <v>13</v>
      </c>
      <c r="D193" t="s">
        <v>104</v>
      </c>
      <c r="E193" t="s">
        <v>191</v>
      </c>
      <c r="F193" t="s">
        <v>22</v>
      </c>
      <c r="G193">
        <v>2010</v>
      </c>
      <c r="H193" t="s">
        <v>1113</v>
      </c>
      <c r="I193" t="s">
        <v>192</v>
      </c>
      <c r="J193" t="s">
        <v>107</v>
      </c>
      <c r="K193" t="s">
        <v>108</v>
      </c>
      <c r="L193" s="3">
        <v>26</v>
      </c>
      <c r="M193" s="3">
        <f>Ma_Cave[[#This Row],[Prix Achat]]</f>
        <v>26</v>
      </c>
      <c r="N193" s="36">
        <v>1</v>
      </c>
      <c r="O193" s="37">
        <v>0</v>
      </c>
      <c r="P193" s="37"/>
      <c r="Q193" s="3">
        <f>Ma_Cave[[#This Row],[Prix Achat]]*Ma_Cave[[#This Row],[Quantité
Achat]]</f>
        <v>26</v>
      </c>
      <c r="R193" s="3">
        <f>Ma_Cave[[#This Row],[Reste]]*Ma_Cave[[#This Row],[valeur]]</f>
        <v>0</v>
      </c>
      <c r="S193" s="37">
        <v>0</v>
      </c>
      <c r="T193" s="37">
        <v>0</v>
      </c>
      <c r="U193" s="38" t="str">
        <f>IF(Ma_Cave[[#This Row],[Boire
dès]]+Ma_Cave[[#This Row],[Boire
jusque]]=0," ",IF(Ma_Cave[[#This Row],[Boire
jusque]]=0,Ma_Cave[[#This Row],[Boire
dès]],ROUNDUP(AVERAGE(Ma_Cave[[#This Row],[Boire
dès]:[Boire
jusque]]),0)))</f>
        <v xml:space="preserve"> </v>
      </c>
      <c r="V193"/>
    </row>
    <row r="194" spans="1:23" hidden="1" x14ac:dyDescent="0.25">
      <c r="A194" s="11">
        <v>215</v>
      </c>
      <c r="B194" s="15">
        <v>41888</v>
      </c>
      <c r="C194" t="s">
        <v>40</v>
      </c>
      <c r="D194" t="s">
        <v>202</v>
      </c>
      <c r="E194" t="s">
        <v>203</v>
      </c>
      <c r="F194" t="s">
        <v>22</v>
      </c>
      <c r="G194">
        <v>2013</v>
      </c>
      <c r="H194" t="s">
        <v>1113</v>
      </c>
      <c r="I194" t="s">
        <v>192</v>
      </c>
      <c r="J194" t="s">
        <v>107</v>
      </c>
      <c r="K194" t="s">
        <v>108</v>
      </c>
      <c r="L194" s="3">
        <v>24</v>
      </c>
      <c r="M194" s="3">
        <f>Ma_Cave[[#This Row],[Prix Achat]]</f>
        <v>24</v>
      </c>
      <c r="N194" s="36">
        <v>3</v>
      </c>
      <c r="O194" s="37">
        <v>0</v>
      </c>
      <c r="P194" s="37"/>
      <c r="Q194" s="3">
        <f>Ma_Cave[[#This Row],[Prix Achat]]*Ma_Cave[[#This Row],[Quantité
Achat]]</f>
        <v>72</v>
      </c>
      <c r="R194" s="3">
        <f>Ma_Cave[[#This Row],[Reste]]*Ma_Cave[[#This Row],[valeur]]</f>
        <v>0</v>
      </c>
      <c r="S194" s="37">
        <v>0</v>
      </c>
      <c r="T194" s="37">
        <v>0</v>
      </c>
      <c r="U194" s="38" t="str">
        <f>IF(Ma_Cave[[#This Row],[Boire
dès]]+Ma_Cave[[#This Row],[Boire
jusque]]=0," ",IF(Ma_Cave[[#This Row],[Boire
jusque]]=0,Ma_Cave[[#This Row],[Boire
dès]],ROUNDUP(AVERAGE(Ma_Cave[[#This Row],[Boire
dès]:[Boire
jusque]]),0)))</f>
        <v xml:space="preserve"> </v>
      </c>
      <c r="V194"/>
    </row>
    <row r="195" spans="1:23" hidden="1" x14ac:dyDescent="0.25">
      <c r="A195" s="11">
        <v>273</v>
      </c>
      <c r="B195" s="15">
        <v>42392</v>
      </c>
      <c r="C195" t="s">
        <v>199</v>
      </c>
      <c r="D195" t="s">
        <v>202</v>
      </c>
      <c r="E195" t="s">
        <v>203</v>
      </c>
      <c r="F195" t="s">
        <v>22</v>
      </c>
      <c r="G195">
        <v>2014</v>
      </c>
      <c r="H195" t="s">
        <v>1113</v>
      </c>
      <c r="I195" t="s">
        <v>192</v>
      </c>
      <c r="J195" t="s">
        <v>107</v>
      </c>
      <c r="K195" t="s">
        <v>108</v>
      </c>
      <c r="L195" s="3">
        <v>24.5</v>
      </c>
      <c r="M195" s="3">
        <f>Ma_Cave[[#This Row],[Prix Achat]]</f>
        <v>24.5</v>
      </c>
      <c r="N195" s="36">
        <v>3</v>
      </c>
      <c r="O195" s="37">
        <v>0</v>
      </c>
      <c r="P195" s="37"/>
      <c r="Q195" s="3">
        <f>Ma_Cave[[#This Row],[Prix Achat]]*Ma_Cave[[#This Row],[Quantité
Achat]]</f>
        <v>73.5</v>
      </c>
      <c r="R195" s="3">
        <f>Ma_Cave[[#This Row],[Reste]]*Ma_Cave[[#This Row],[valeur]]</f>
        <v>0</v>
      </c>
      <c r="S195" s="37">
        <v>0</v>
      </c>
      <c r="T195" s="37">
        <v>0</v>
      </c>
      <c r="U195" s="38" t="str">
        <f>IF(Ma_Cave[[#This Row],[Boire
dès]]+Ma_Cave[[#This Row],[Boire
jusque]]=0," ",IF(Ma_Cave[[#This Row],[Boire
jusque]]=0,Ma_Cave[[#This Row],[Boire
dès]],ROUNDUP(AVERAGE(Ma_Cave[[#This Row],[Boire
dès]:[Boire
jusque]]),0)))</f>
        <v xml:space="preserve"> </v>
      </c>
      <c r="V195"/>
    </row>
    <row r="196" spans="1:23" hidden="1" x14ac:dyDescent="0.25">
      <c r="A196" s="11">
        <v>291</v>
      </c>
      <c r="B196" s="15">
        <v>42505</v>
      </c>
      <c r="C196" t="s">
        <v>40</v>
      </c>
      <c r="D196" t="s">
        <v>112</v>
      </c>
      <c r="E196" t="s">
        <v>559</v>
      </c>
      <c r="F196" t="s">
        <v>22</v>
      </c>
      <c r="G196">
        <v>2014</v>
      </c>
      <c r="H196" t="s">
        <v>36</v>
      </c>
      <c r="I196" t="s">
        <v>101</v>
      </c>
      <c r="J196" t="s">
        <v>11</v>
      </c>
      <c r="K196" t="s">
        <v>39</v>
      </c>
      <c r="L196" s="3">
        <v>9.8000000000000007</v>
      </c>
      <c r="M196" s="3">
        <f>Ma_Cave[[#This Row],[Prix Achat]]</f>
        <v>9.8000000000000007</v>
      </c>
      <c r="N196" s="36">
        <v>6</v>
      </c>
      <c r="O196" s="37">
        <v>0</v>
      </c>
      <c r="P196" s="37">
        <v>13</v>
      </c>
      <c r="Q196" s="3">
        <f>Ma_Cave[[#This Row],[Prix Achat]]*Ma_Cave[[#This Row],[Quantité
Achat]]</f>
        <v>58.800000000000004</v>
      </c>
      <c r="R196" s="3">
        <f>Ma_Cave[[#This Row],[Reste]]*Ma_Cave[[#This Row],[valeur]]</f>
        <v>0</v>
      </c>
      <c r="S196" s="37">
        <v>2018</v>
      </c>
      <c r="T196" s="37">
        <v>2019</v>
      </c>
      <c r="U196" s="38">
        <f>IF(Ma_Cave[[#This Row],[Boire
dès]]+Ma_Cave[[#This Row],[Boire
jusque]]=0," ",IF(Ma_Cave[[#This Row],[Boire
jusque]]=0,Ma_Cave[[#This Row],[Boire
dès]],ROUNDUP(AVERAGE(Ma_Cave[[#This Row],[Boire
dès]:[Boire
jusque]]),0)))</f>
        <v>2019</v>
      </c>
      <c r="V196"/>
    </row>
    <row r="197" spans="1:23" x14ac:dyDescent="0.25">
      <c r="A197" s="11">
        <v>278</v>
      </c>
      <c r="B197" s="15">
        <v>42427</v>
      </c>
      <c r="C197" t="s">
        <v>78</v>
      </c>
      <c r="D197" t="s">
        <v>632</v>
      </c>
      <c r="E197" t="s">
        <v>690</v>
      </c>
      <c r="F197" t="s">
        <v>217</v>
      </c>
      <c r="G197">
        <v>2009</v>
      </c>
      <c r="H197" t="s">
        <v>26</v>
      </c>
      <c r="I197" t="s">
        <v>1129</v>
      </c>
      <c r="J197" t="s">
        <v>11</v>
      </c>
      <c r="K197" t="s">
        <v>691</v>
      </c>
      <c r="L197" s="3">
        <v>18</v>
      </c>
      <c r="M197" s="3">
        <f>Ma_Cave[[#This Row],[Prix Achat]]</f>
        <v>18</v>
      </c>
      <c r="N197" s="36">
        <v>1</v>
      </c>
      <c r="O197" s="37">
        <v>1</v>
      </c>
      <c r="P197" s="37">
        <v>53</v>
      </c>
      <c r="Q197" s="3">
        <f>Ma_Cave[[#This Row],[Prix Achat]]*Ma_Cave[[#This Row],[Quantité
Achat]]</f>
        <v>18</v>
      </c>
      <c r="R197" s="3">
        <f>Ma_Cave[[#This Row],[Reste]]*Ma_Cave[[#This Row],[valeur]]</f>
        <v>18</v>
      </c>
      <c r="S197" s="37">
        <v>2019</v>
      </c>
      <c r="T197" s="37">
        <v>0</v>
      </c>
      <c r="U197" s="38">
        <f>IF(Ma_Cave[[#This Row],[Boire
dès]]+Ma_Cave[[#This Row],[Boire
jusque]]=0," ",IF(Ma_Cave[[#This Row],[Boire
jusque]]=0,Ma_Cave[[#This Row],[Boire
dès]],ROUNDUP(AVERAGE(Ma_Cave[[#This Row],[Boire
dès]:[Boire
jusque]]),0)))</f>
        <v>2019</v>
      </c>
      <c r="V197"/>
    </row>
    <row r="198" spans="1:23" x14ac:dyDescent="0.25">
      <c r="A198" s="52">
        <v>279</v>
      </c>
      <c r="B198" s="15">
        <v>42427</v>
      </c>
      <c r="C198" t="s">
        <v>78</v>
      </c>
      <c r="D198" t="s">
        <v>79</v>
      </c>
      <c r="E198" t="s">
        <v>80</v>
      </c>
      <c r="F198" t="s">
        <v>22</v>
      </c>
      <c r="G198">
        <v>2014</v>
      </c>
      <c r="H198" t="s">
        <v>1115</v>
      </c>
      <c r="I198" t="s">
        <v>81</v>
      </c>
      <c r="J198" t="s">
        <v>82</v>
      </c>
      <c r="K198" t="s">
        <v>11</v>
      </c>
      <c r="L198" s="3">
        <v>9</v>
      </c>
      <c r="M198" s="3">
        <f>Ma_Cave[[#This Row],[Prix Achat]]</f>
        <v>9</v>
      </c>
      <c r="N198" s="36">
        <v>3</v>
      </c>
      <c r="O198" s="37">
        <v>1</v>
      </c>
      <c r="P198" s="37">
        <v>52</v>
      </c>
      <c r="Q198" s="3">
        <f>Ma_Cave[[#This Row],[Prix Achat]]*Ma_Cave[[#This Row],[Quantité
Achat]]</f>
        <v>27</v>
      </c>
      <c r="R198" s="3">
        <f>Ma_Cave[[#This Row],[Reste]]*Ma_Cave[[#This Row],[valeur]]</f>
        <v>9</v>
      </c>
      <c r="S198" s="37">
        <v>2018</v>
      </c>
      <c r="T198" s="37">
        <v>2020</v>
      </c>
      <c r="U198" s="38">
        <f>IF(Ma_Cave[[#This Row],[Boire
dès]]+Ma_Cave[[#This Row],[Boire
jusque]]=0," ",IF(Ma_Cave[[#This Row],[Boire
jusque]]=0,Ma_Cave[[#This Row],[Boire
dès]],ROUNDUP(AVERAGE(Ma_Cave[[#This Row],[Boire
dès]:[Boire
jusque]]),0)))</f>
        <v>2019</v>
      </c>
      <c r="V198" s="74"/>
    </row>
    <row r="199" spans="1:23" x14ac:dyDescent="0.25">
      <c r="A199" s="11">
        <v>280</v>
      </c>
      <c r="B199" s="15">
        <v>42469</v>
      </c>
      <c r="C199" t="s">
        <v>40</v>
      </c>
      <c r="D199" t="s">
        <v>179</v>
      </c>
      <c r="E199" t="s">
        <v>180</v>
      </c>
      <c r="F199" t="s">
        <v>12</v>
      </c>
      <c r="G199">
        <v>2014</v>
      </c>
      <c r="H199" t="s">
        <v>101</v>
      </c>
      <c r="I199" t="s">
        <v>181</v>
      </c>
      <c r="J199" t="s">
        <v>182</v>
      </c>
      <c r="K199" t="s">
        <v>183</v>
      </c>
      <c r="L199" s="3">
        <v>13</v>
      </c>
      <c r="M199" s="3">
        <f>Ma_Cave[[#This Row],[Prix Achat]]</f>
        <v>13</v>
      </c>
      <c r="N199" s="36">
        <v>3</v>
      </c>
      <c r="O199" s="37">
        <v>1</v>
      </c>
      <c r="P199" s="37">
        <v>22</v>
      </c>
      <c r="Q199" s="3">
        <f>Ma_Cave[[#This Row],[Prix Achat]]*Ma_Cave[[#This Row],[Quantité
Achat]]</f>
        <v>39</v>
      </c>
      <c r="R199" s="3">
        <f>Ma_Cave[[#This Row],[Reste]]*Ma_Cave[[#This Row],[valeur]]</f>
        <v>13</v>
      </c>
      <c r="S199" s="37">
        <v>2019</v>
      </c>
      <c r="T199" s="37">
        <v>2024</v>
      </c>
      <c r="U199" s="38">
        <f>IF(Ma_Cave[[#This Row],[Boire
dès]]+Ma_Cave[[#This Row],[Boire
jusque]]=0," ",IF(Ma_Cave[[#This Row],[Boire
jusque]]=0,Ma_Cave[[#This Row],[Boire
dès]],ROUNDUP(AVERAGE(Ma_Cave[[#This Row],[Boire
dès]:[Boire
jusque]]),0)))</f>
        <v>2022</v>
      </c>
      <c r="V199" s="74"/>
      <c r="W199" s="74"/>
    </row>
    <row r="200" spans="1:23" x14ac:dyDescent="0.25">
      <c r="A200" s="11">
        <v>282</v>
      </c>
      <c r="B200" s="15">
        <v>42469</v>
      </c>
      <c r="C200" t="s">
        <v>40</v>
      </c>
      <c r="D200" t="s">
        <v>352</v>
      </c>
      <c r="E200" t="s">
        <v>353</v>
      </c>
      <c r="F200" t="s">
        <v>22</v>
      </c>
      <c r="G200">
        <v>2014</v>
      </c>
      <c r="H200" t="s">
        <v>101</v>
      </c>
      <c r="I200" t="s">
        <v>354</v>
      </c>
      <c r="J200" t="s">
        <v>102</v>
      </c>
      <c r="K200" t="s">
        <v>39</v>
      </c>
      <c r="L200" s="3">
        <v>14.5</v>
      </c>
      <c r="M200" s="3">
        <f>Ma_Cave[[#This Row],[Prix Achat]]</f>
        <v>14.5</v>
      </c>
      <c r="N200" s="36">
        <v>3</v>
      </c>
      <c r="O200" s="37">
        <v>1</v>
      </c>
      <c r="P200" s="37">
        <v>43</v>
      </c>
      <c r="Q200" s="3">
        <f>Ma_Cave[[#This Row],[Prix Achat]]*Ma_Cave[[#This Row],[Quantité
Achat]]</f>
        <v>43.5</v>
      </c>
      <c r="R200" s="3">
        <f>Ma_Cave[[#This Row],[Reste]]*Ma_Cave[[#This Row],[valeur]]</f>
        <v>14.5</v>
      </c>
      <c r="S200" s="37">
        <v>2018</v>
      </c>
      <c r="T200" s="37">
        <v>2024</v>
      </c>
      <c r="U200" s="38">
        <f>IF(Ma_Cave[[#This Row],[Boire
dès]]+Ma_Cave[[#This Row],[Boire
jusque]]=0," ",IF(Ma_Cave[[#This Row],[Boire
jusque]]=0,Ma_Cave[[#This Row],[Boire
dès]],ROUNDUP(AVERAGE(Ma_Cave[[#This Row],[Boire
dès]:[Boire
jusque]]),0)))</f>
        <v>2021</v>
      </c>
      <c r="V200" s="74"/>
    </row>
    <row r="201" spans="1:23" x14ac:dyDescent="0.25">
      <c r="A201" s="11">
        <v>283</v>
      </c>
      <c r="B201" s="15">
        <v>42469</v>
      </c>
      <c r="C201" t="s">
        <v>40</v>
      </c>
      <c r="D201" t="s">
        <v>352</v>
      </c>
      <c r="E201" t="s">
        <v>353</v>
      </c>
      <c r="F201" t="s">
        <v>12</v>
      </c>
      <c r="G201">
        <v>2014</v>
      </c>
      <c r="H201" t="s">
        <v>101</v>
      </c>
      <c r="I201" t="s">
        <v>354</v>
      </c>
      <c r="J201" t="s">
        <v>102</v>
      </c>
      <c r="K201" t="s">
        <v>183</v>
      </c>
      <c r="L201" s="3">
        <v>15</v>
      </c>
      <c r="M201" s="3">
        <f>Ma_Cave[[#This Row],[Prix Achat]]</f>
        <v>15</v>
      </c>
      <c r="N201" s="36">
        <v>3</v>
      </c>
      <c r="O201" s="37">
        <v>1</v>
      </c>
      <c r="P201" s="37">
        <v>32</v>
      </c>
      <c r="Q201" s="3">
        <f>Ma_Cave[[#This Row],[Prix Achat]]*Ma_Cave[[#This Row],[Quantité
Achat]]</f>
        <v>45</v>
      </c>
      <c r="R201" s="3">
        <f>Ma_Cave[[#This Row],[Reste]]*Ma_Cave[[#This Row],[valeur]]</f>
        <v>15</v>
      </c>
      <c r="S201" s="37">
        <v>2019</v>
      </c>
      <c r="T201" s="37">
        <v>2024</v>
      </c>
      <c r="U201" s="38">
        <f>IF(Ma_Cave[[#This Row],[Boire
dès]]+Ma_Cave[[#This Row],[Boire
jusque]]=0," ",IF(Ma_Cave[[#This Row],[Boire
jusque]]=0,Ma_Cave[[#This Row],[Boire
dès]],ROUNDUP(AVERAGE(Ma_Cave[[#This Row],[Boire
dès]:[Boire
jusque]]),0)))</f>
        <v>2022</v>
      </c>
      <c r="V201" s="74"/>
      <c r="W201" s="74"/>
    </row>
    <row r="202" spans="1:23" x14ac:dyDescent="0.25">
      <c r="A202" s="11">
        <v>286</v>
      </c>
      <c r="B202" s="15">
        <v>42469</v>
      </c>
      <c r="C202" t="s">
        <v>40</v>
      </c>
      <c r="D202" t="s">
        <v>331</v>
      </c>
      <c r="E202" t="s">
        <v>518</v>
      </c>
      <c r="F202" t="s">
        <v>12</v>
      </c>
      <c r="G202">
        <v>2014</v>
      </c>
      <c r="H202" t="s">
        <v>101</v>
      </c>
      <c r="I202" t="s">
        <v>518</v>
      </c>
      <c r="J202" t="s">
        <v>102</v>
      </c>
      <c r="K202" t="s">
        <v>183</v>
      </c>
      <c r="L202" s="3">
        <v>11.5</v>
      </c>
      <c r="M202" s="3">
        <f>Ma_Cave[[#This Row],[Prix Achat]]</f>
        <v>11.5</v>
      </c>
      <c r="N202" s="36">
        <v>6</v>
      </c>
      <c r="O202" s="37">
        <v>4</v>
      </c>
      <c r="P202" s="37">
        <v>12</v>
      </c>
      <c r="Q202" s="3">
        <f>Ma_Cave[[#This Row],[Prix Achat]]*Ma_Cave[[#This Row],[Quantité
Achat]]</f>
        <v>69</v>
      </c>
      <c r="R202" s="3">
        <f>Ma_Cave[[#This Row],[Reste]]*Ma_Cave[[#This Row],[valeur]]</f>
        <v>46</v>
      </c>
      <c r="S202" s="37">
        <v>2019</v>
      </c>
      <c r="T202" s="37">
        <v>2024</v>
      </c>
      <c r="U202" s="38">
        <f>IF(Ma_Cave[[#This Row],[Boire
dès]]+Ma_Cave[[#This Row],[Boire
jusque]]=0," ",IF(Ma_Cave[[#This Row],[Boire
jusque]]=0,Ma_Cave[[#This Row],[Boire
dès]],ROUNDUP(AVERAGE(Ma_Cave[[#This Row],[Boire
dès]:[Boire
jusque]]),0)))</f>
        <v>2022</v>
      </c>
      <c r="V202"/>
      <c r="W202" s="74"/>
    </row>
    <row r="203" spans="1:23" x14ac:dyDescent="0.25">
      <c r="A203" s="11">
        <v>289</v>
      </c>
      <c r="B203" s="15">
        <v>42505</v>
      </c>
      <c r="C203" t="s">
        <v>40</v>
      </c>
      <c r="D203" t="s">
        <v>112</v>
      </c>
      <c r="E203" t="s">
        <v>497</v>
      </c>
      <c r="F203" t="s">
        <v>12</v>
      </c>
      <c r="G203">
        <v>2014</v>
      </c>
      <c r="H203" t="s">
        <v>36</v>
      </c>
      <c r="I203" t="s">
        <v>498</v>
      </c>
      <c r="J203" t="s">
        <v>11</v>
      </c>
      <c r="K203" t="s">
        <v>47</v>
      </c>
      <c r="L203" s="3">
        <v>11</v>
      </c>
      <c r="M203" s="3">
        <f>Ma_Cave[[#This Row],[Prix Achat]]</f>
        <v>11</v>
      </c>
      <c r="N203" s="36">
        <v>6</v>
      </c>
      <c r="O203" s="37">
        <v>1</v>
      </c>
      <c r="P203" s="37">
        <v>43</v>
      </c>
      <c r="Q203" s="3">
        <f>Ma_Cave[[#This Row],[Prix Achat]]*Ma_Cave[[#This Row],[Quantité
Achat]]</f>
        <v>66</v>
      </c>
      <c r="R203" s="3">
        <f>Ma_Cave[[#This Row],[Reste]]*Ma_Cave[[#This Row],[valeur]]</f>
        <v>11</v>
      </c>
      <c r="S203" s="37">
        <v>2018</v>
      </c>
      <c r="T203" s="37">
        <v>2024</v>
      </c>
      <c r="U203" s="38">
        <f>IF(Ma_Cave[[#This Row],[Boire
dès]]+Ma_Cave[[#This Row],[Boire
jusque]]=0," ",IF(Ma_Cave[[#This Row],[Boire
jusque]]=0,Ma_Cave[[#This Row],[Boire
dès]],ROUNDUP(AVERAGE(Ma_Cave[[#This Row],[Boire
dès]:[Boire
jusque]]),0)))</f>
        <v>2021</v>
      </c>
      <c r="V203"/>
      <c r="W203" s="74"/>
    </row>
    <row r="204" spans="1:23" x14ac:dyDescent="0.25">
      <c r="A204" s="11">
        <v>292</v>
      </c>
      <c r="B204" s="15">
        <v>42522</v>
      </c>
      <c r="C204" t="s">
        <v>23</v>
      </c>
      <c r="D204" t="s">
        <v>580</v>
      </c>
      <c r="E204" t="s">
        <v>581</v>
      </c>
      <c r="F204" t="s">
        <v>22</v>
      </c>
      <c r="G204">
        <v>2014</v>
      </c>
      <c r="H204" t="s">
        <v>304</v>
      </c>
      <c r="I204" t="s">
        <v>496</v>
      </c>
      <c r="J204" t="s">
        <v>11</v>
      </c>
      <c r="K204" t="s">
        <v>496</v>
      </c>
      <c r="L204" s="3">
        <v>16</v>
      </c>
      <c r="M204" s="3">
        <f>Ma_Cave[[#This Row],[Prix Achat]]</f>
        <v>16</v>
      </c>
      <c r="N204" s="36">
        <v>1</v>
      </c>
      <c r="O204" s="37">
        <v>1</v>
      </c>
      <c r="P204" s="37">
        <v>33</v>
      </c>
      <c r="Q204" s="3">
        <f>Ma_Cave[[#This Row],[Prix Achat]]*Ma_Cave[[#This Row],[Quantité
Achat]]</f>
        <v>16</v>
      </c>
      <c r="R204" s="3">
        <f>Ma_Cave[[#This Row],[Reste]]*Ma_Cave[[#This Row],[valeur]]</f>
        <v>16</v>
      </c>
      <c r="S204" s="37">
        <v>2020</v>
      </c>
      <c r="T204" s="37">
        <v>2023</v>
      </c>
      <c r="U204" s="38">
        <f>IF(Ma_Cave[[#This Row],[Boire
dès]]+Ma_Cave[[#This Row],[Boire
jusque]]=0," ",IF(Ma_Cave[[#This Row],[Boire
jusque]]=0,Ma_Cave[[#This Row],[Boire
dès]],ROUNDUP(AVERAGE(Ma_Cave[[#This Row],[Boire
dès]:[Boire
jusque]]),0)))</f>
        <v>2022</v>
      </c>
      <c r="V204" t="s">
        <v>883</v>
      </c>
      <c r="W204" s="58" t="s">
        <v>884</v>
      </c>
    </row>
    <row r="205" spans="1:23" x14ac:dyDescent="0.25">
      <c r="A205" s="52">
        <v>296</v>
      </c>
      <c r="B205" s="15">
        <v>42522</v>
      </c>
      <c r="C205" t="s">
        <v>23</v>
      </c>
      <c r="D205" t="s">
        <v>614</v>
      </c>
      <c r="E205" t="s">
        <v>625</v>
      </c>
      <c r="F205" t="s">
        <v>12</v>
      </c>
      <c r="G205">
        <v>2014</v>
      </c>
      <c r="H205" t="s">
        <v>59</v>
      </c>
      <c r="I205" t="s">
        <v>1293</v>
      </c>
      <c r="J205" t="s">
        <v>136</v>
      </c>
      <c r="K205" t="s">
        <v>616</v>
      </c>
      <c r="L205" s="3">
        <v>20</v>
      </c>
      <c r="M205" s="3">
        <f>Ma_Cave[[#This Row],[Prix Achat]]</f>
        <v>20</v>
      </c>
      <c r="N205" s="36">
        <v>2</v>
      </c>
      <c r="O205" s="37">
        <v>2</v>
      </c>
      <c r="P205" s="37">
        <v>13</v>
      </c>
      <c r="Q205" s="3">
        <f>Ma_Cave[[#This Row],[Prix Achat]]*Ma_Cave[[#This Row],[Quantité
Achat]]</f>
        <v>40</v>
      </c>
      <c r="R205" s="3">
        <f>Ma_Cave[[#This Row],[Reste]]*Ma_Cave[[#This Row],[valeur]]</f>
        <v>40</v>
      </c>
      <c r="S205" s="37">
        <v>2021</v>
      </c>
      <c r="T205" s="37">
        <v>2030</v>
      </c>
      <c r="U205" s="38">
        <f>IF(Ma_Cave[[#This Row],[Boire
dès]]+Ma_Cave[[#This Row],[Boire
jusque]]=0," ",IF(Ma_Cave[[#This Row],[Boire
jusque]]=0,Ma_Cave[[#This Row],[Boire
dès]],ROUNDUP(AVERAGE(Ma_Cave[[#This Row],[Boire
dès]:[Boire
jusque]]),0)))</f>
        <v>2026</v>
      </c>
      <c r="V205"/>
      <c r="W205" s="74"/>
    </row>
    <row r="206" spans="1:23" hidden="1" x14ac:dyDescent="0.25">
      <c r="A206" s="11">
        <v>297</v>
      </c>
      <c r="B206" s="15">
        <v>42522</v>
      </c>
      <c r="C206" t="s">
        <v>23</v>
      </c>
      <c r="D206" t="s">
        <v>271</v>
      </c>
      <c r="E206" t="s">
        <v>272</v>
      </c>
      <c r="F206" t="s">
        <v>22</v>
      </c>
      <c r="G206">
        <v>2014</v>
      </c>
      <c r="H206" t="s">
        <v>1347</v>
      </c>
      <c r="I206" t="s">
        <v>273</v>
      </c>
      <c r="J206" t="s">
        <v>11</v>
      </c>
      <c r="K206" t="s">
        <v>242</v>
      </c>
      <c r="L206" s="3">
        <v>20</v>
      </c>
      <c r="M206" s="3">
        <f>Ma_Cave[[#This Row],[Prix Achat]]</f>
        <v>20</v>
      </c>
      <c r="N206" s="36">
        <v>1</v>
      </c>
      <c r="O206" s="37">
        <v>0</v>
      </c>
      <c r="P206" s="37">
        <v>52</v>
      </c>
      <c r="Q206" s="3">
        <f>Ma_Cave[[#This Row],[Prix Achat]]*Ma_Cave[[#This Row],[Quantité
Achat]]</f>
        <v>20</v>
      </c>
      <c r="R206" s="3">
        <f>Ma_Cave[[#This Row],[Reste]]*Ma_Cave[[#This Row],[valeur]]</f>
        <v>0</v>
      </c>
      <c r="S206" s="37">
        <v>2018</v>
      </c>
      <c r="T206" s="37">
        <v>2020</v>
      </c>
      <c r="U206" s="38">
        <f>IF(Ma_Cave[[#This Row],[Boire
dès]]+Ma_Cave[[#This Row],[Boire
jusque]]=0," ",IF(Ma_Cave[[#This Row],[Boire
jusque]]=0,Ma_Cave[[#This Row],[Boire
dès]],ROUNDUP(AVERAGE(Ma_Cave[[#This Row],[Boire
dès]:[Boire
jusque]]),0)))</f>
        <v>2019</v>
      </c>
      <c r="V206"/>
    </row>
    <row r="207" spans="1:23" hidden="1" x14ac:dyDescent="0.25">
      <c r="A207" s="11">
        <v>62</v>
      </c>
      <c r="B207" s="15">
        <v>40330</v>
      </c>
      <c r="C207" t="s">
        <v>23</v>
      </c>
      <c r="D207" t="s">
        <v>355</v>
      </c>
      <c r="E207" s="31" t="s">
        <v>356</v>
      </c>
      <c r="F207" t="s">
        <v>12</v>
      </c>
      <c r="G207">
        <v>0</v>
      </c>
      <c r="H207" t="s">
        <v>73</v>
      </c>
      <c r="I207" t="s">
        <v>357</v>
      </c>
      <c r="J207" t="s">
        <v>11</v>
      </c>
      <c r="K207" t="s">
        <v>183</v>
      </c>
      <c r="L207" s="3">
        <v>16.797999999999998</v>
      </c>
      <c r="M207" s="3">
        <f>Ma_Cave[[#This Row],[Prix Achat]]</f>
        <v>16.797999999999998</v>
      </c>
      <c r="N207" s="36">
        <v>1</v>
      </c>
      <c r="O207" s="37">
        <v>0</v>
      </c>
      <c r="P207" s="37">
        <v>32</v>
      </c>
      <c r="Q207" s="3">
        <f>Ma_Cave[[#This Row],[Prix Achat]]*Ma_Cave[[#This Row],[Quantité
Achat]]</f>
        <v>16.797999999999998</v>
      </c>
      <c r="R207" s="3">
        <f>Ma_Cave[[#This Row],[Reste]]*Ma_Cave[[#This Row],[valeur]]</f>
        <v>0</v>
      </c>
      <c r="S207" s="37">
        <v>2018</v>
      </c>
      <c r="T207" s="37">
        <v>0</v>
      </c>
      <c r="U207" s="38">
        <f>IF(Ma_Cave[[#This Row],[Boire
dès]]+Ma_Cave[[#This Row],[Boire
jusque]]=0," ",IF(Ma_Cave[[#This Row],[Boire
jusque]]=0,Ma_Cave[[#This Row],[Boire
dès]],ROUNDUP(AVERAGE(Ma_Cave[[#This Row],[Boire
dès]:[Boire
jusque]]),0)))</f>
        <v>2018</v>
      </c>
      <c r="V207"/>
    </row>
    <row r="208" spans="1:23" hidden="1" x14ac:dyDescent="0.25">
      <c r="A208" s="11">
        <v>327</v>
      </c>
      <c r="B208" s="15">
        <v>42707</v>
      </c>
      <c r="C208" t="s">
        <v>40</v>
      </c>
      <c r="D208" t="s">
        <v>377</v>
      </c>
      <c r="E208" t="s">
        <v>378</v>
      </c>
      <c r="F208" t="s">
        <v>12</v>
      </c>
      <c r="G208">
        <v>2013</v>
      </c>
      <c r="H208" t="s">
        <v>1347</v>
      </c>
      <c r="I208" t="s">
        <v>379</v>
      </c>
      <c r="J208" t="s">
        <v>11</v>
      </c>
      <c r="K208" t="s">
        <v>380</v>
      </c>
      <c r="L208" s="3">
        <v>12</v>
      </c>
      <c r="M208" s="3">
        <f>Ma_Cave[[#This Row],[Prix Achat]]</f>
        <v>12</v>
      </c>
      <c r="N208" s="36">
        <v>3</v>
      </c>
      <c r="O208" s="37">
        <v>0</v>
      </c>
      <c r="P208" s="37">
        <v>33</v>
      </c>
      <c r="Q208" s="3">
        <f>Ma_Cave[[#This Row],[Prix Achat]]*Ma_Cave[[#This Row],[Quantité
Achat]]</f>
        <v>36</v>
      </c>
      <c r="R208" s="3">
        <f>Ma_Cave[[#This Row],[Reste]]*Ma_Cave[[#This Row],[valeur]]</f>
        <v>0</v>
      </c>
      <c r="S208" s="37">
        <v>2017</v>
      </c>
      <c r="T208" s="37">
        <v>2020</v>
      </c>
      <c r="U208" s="38">
        <f>IF(Ma_Cave[[#This Row],[Boire
dès]]+Ma_Cave[[#This Row],[Boire
jusque]]=0," ",IF(Ma_Cave[[#This Row],[Boire
jusque]]=0,Ma_Cave[[#This Row],[Boire
dès]],ROUNDUP(AVERAGE(Ma_Cave[[#This Row],[Boire
dès]:[Boire
jusque]]),0)))</f>
        <v>2019</v>
      </c>
      <c r="V208"/>
    </row>
    <row r="209" spans="1:23" hidden="1" x14ac:dyDescent="0.25">
      <c r="A209" s="11">
        <v>393</v>
      </c>
      <c r="B209" s="15">
        <v>43115</v>
      </c>
      <c r="C209" t="s">
        <v>731</v>
      </c>
      <c r="D209" t="s">
        <v>391</v>
      </c>
      <c r="E209" t="s">
        <v>392</v>
      </c>
      <c r="F209" t="s">
        <v>12</v>
      </c>
      <c r="G209">
        <v>2015</v>
      </c>
      <c r="H209" t="s">
        <v>1347</v>
      </c>
      <c r="I209" t="s">
        <v>379</v>
      </c>
      <c r="J209" t="s">
        <v>11</v>
      </c>
      <c r="K209" t="s">
        <v>393</v>
      </c>
      <c r="L209" s="3">
        <v>0</v>
      </c>
      <c r="M209" s="3">
        <v>8</v>
      </c>
      <c r="N209" s="36">
        <v>1</v>
      </c>
      <c r="O209" s="37">
        <v>0</v>
      </c>
      <c r="P209" s="37">
        <v>33</v>
      </c>
      <c r="Q209" s="3">
        <f>Ma_Cave[[#This Row],[Prix Achat]]*Ma_Cave[[#This Row],[Quantité
Achat]]</f>
        <v>0</v>
      </c>
      <c r="R209" s="3">
        <f>Ma_Cave[[#This Row],[Reste]]*Ma_Cave[[#This Row],[valeur]]</f>
        <v>0</v>
      </c>
      <c r="S209" s="37">
        <v>2018</v>
      </c>
      <c r="T209" s="37">
        <v>2020</v>
      </c>
      <c r="U209" s="38">
        <f>IF(Ma_Cave[[#This Row],[Boire
dès]]+Ma_Cave[[#This Row],[Boire
jusque]]=0," ",IF(Ma_Cave[[#This Row],[Boire
jusque]]=0,Ma_Cave[[#This Row],[Boire
dès]],ROUNDUP(AVERAGE(Ma_Cave[[#This Row],[Boire
dès]:[Boire
jusque]]),0)))</f>
        <v>2019</v>
      </c>
      <c r="V209"/>
      <c r="W209" t="s">
        <v>394</v>
      </c>
    </row>
    <row r="210" spans="1:23" x14ac:dyDescent="0.25">
      <c r="A210" s="11">
        <v>298</v>
      </c>
      <c r="B210" s="15">
        <v>42522</v>
      </c>
      <c r="C210" t="s">
        <v>23</v>
      </c>
      <c r="D210" t="s">
        <v>339</v>
      </c>
      <c r="E210" t="s">
        <v>340</v>
      </c>
      <c r="F210" t="s">
        <v>22</v>
      </c>
      <c r="G210">
        <v>2014</v>
      </c>
      <c r="H210" t="s">
        <v>1347</v>
      </c>
      <c r="I210" t="s">
        <v>341</v>
      </c>
      <c r="J210" t="s">
        <v>11</v>
      </c>
      <c r="K210" t="s">
        <v>342</v>
      </c>
      <c r="L210" s="3">
        <v>16</v>
      </c>
      <c r="M210" s="3">
        <f>Ma_Cave[[#This Row],[Prix Achat]]</f>
        <v>16</v>
      </c>
      <c r="N210" s="36">
        <v>1</v>
      </c>
      <c r="O210" s="37">
        <v>1</v>
      </c>
      <c r="P210" s="37">
        <v>52</v>
      </c>
      <c r="Q210" s="3">
        <f>Ma_Cave[[#This Row],[Prix Achat]]*Ma_Cave[[#This Row],[Quantité
Achat]]</f>
        <v>16</v>
      </c>
      <c r="R210" s="3">
        <f>Ma_Cave[[#This Row],[Reste]]*Ma_Cave[[#This Row],[valeur]]</f>
        <v>16</v>
      </c>
      <c r="S210" s="37">
        <v>2018</v>
      </c>
      <c r="T210" s="37">
        <v>2023</v>
      </c>
      <c r="U210" s="38">
        <f>IF(Ma_Cave[[#This Row],[Boire
dès]]+Ma_Cave[[#This Row],[Boire
jusque]]=0," ",IF(Ma_Cave[[#This Row],[Boire
jusque]]=0,Ma_Cave[[#This Row],[Boire
dès]],ROUNDUP(AVERAGE(Ma_Cave[[#This Row],[Boire
dès]:[Boire
jusque]]),0)))</f>
        <v>2021</v>
      </c>
      <c r="V210"/>
      <c r="W210" s="74" t="s">
        <v>343</v>
      </c>
    </row>
    <row r="211" spans="1:23" ht="18.75" customHeight="1" x14ac:dyDescent="0.25">
      <c r="A211" s="11">
        <v>307</v>
      </c>
      <c r="B211" s="15">
        <v>42548</v>
      </c>
      <c r="C211" t="s">
        <v>40</v>
      </c>
      <c r="D211" t="s">
        <v>912</v>
      </c>
      <c r="E211" t="s">
        <v>237</v>
      </c>
      <c r="F211" t="s">
        <v>12</v>
      </c>
      <c r="G211">
        <v>2014</v>
      </c>
      <c r="H211" t="s">
        <v>1113</v>
      </c>
      <c r="I211" t="s">
        <v>238</v>
      </c>
      <c r="J211" t="s">
        <v>107</v>
      </c>
      <c r="K211" t="s">
        <v>198</v>
      </c>
      <c r="L211" s="3">
        <v>14.7</v>
      </c>
      <c r="M211" s="3">
        <f>Ma_Cave[[#This Row],[Prix Achat]]</f>
        <v>14.7</v>
      </c>
      <c r="N211" s="36">
        <v>7</v>
      </c>
      <c r="O211" s="37">
        <v>6</v>
      </c>
      <c r="P211" s="37">
        <v>41</v>
      </c>
      <c r="Q211" s="3">
        <f>Ma_Cave[[#This Row],[Prix Achat]]*Ma_Cave[[#This Row],[Quantité
Achat]]</f>
        <v>102.89999999999999</v>
      </c>
      <c r="R211" s="3">
        <f>Ma_Cave[[#This Row],[Reste]]*Ma_Cave[[#This Row],[valeur]]</f>
        <v>88.199999999999989</v>
      </c>
      <c r="S211" s="37">
        <v>2018</v>
      </c>
      <c r="T211" s="37">
        <v>2020</v>
      </c>
      <c r="U211" s="38">
        <f>IF(Ma_Cave[[#This Row],[Boire
dès]]+Ma_Cave[[#This Row],[Boire
jusque]]=0," ",IF(Ma_Cave[[#This Row],[Boire
jusque]]=0,Ma_Cave[[#This Row],[Boire
dès]],ROUNDUP(AVERAGE(Ma_Cave[[#This Row],[Boire
dès]:[Boire
jusque]]),0)))</f>
        <v>2019</v>
      </c>
      <c r="V211" s="74"/>
      <c r="W211" s="74"/>
    </row>
    <row r="212" spans="1:23" ht="18.75" customHeight="1" x14ac:dyDescent="0.25">
      <c r="A212" s="11">
        <v>308</v>
      </c>
      <c r="B212" s="15">
        <v>42548</v>
      </c>
      <c r="C212" t="s">
        <v>40</v>
      </c>
      <c r="D212" t="s">
        <v>912</v>
      </c>
      <c r="E212" t="s">
        <v>237</v>
      </c>
      <c r="F212" t="s">
        <v>22</v>
      </c>
      <c r="G212">
        <v>2015</v>
      </c>
      <c r="H212" t="s">
        <v>1113</v>
      </c>
      <c r="I212" t="s">
        <v>238</v>
      </c>
      <c r="J212" t="s">
        <v>107</v>
      </c>
      <c r="K212" t="s">
        <v>239</v>
      </c>
      <c r="L212" s="3">
        <v>14.1</v>
      </c>
      <c r="M212" s="3">
        <f>Ma_Cave[[#This Row],[Prix Achat]]</f>
        <v>14.1</v>
      </c>
      <c r="N212" s="36">
        <v>12</v>
      </c>
      <c r="O212" s="37">
        <v>2</v>
      </c>
      <c r="P212" s="37">
        <v>11</v>
      </c>
      <c r="Q212" s="3">
        <f>Ma_Cave[[#This Row],[Prix Achat]]*Ma_Cave[[#This Row],[Quantité
Achat]]</f>
        <v>169.2</v>
      </c>
      <c r="R212" s="3">
        <f>Ma_Cave[[#This Row],[Reste]]*Ma_Cave[[#This Row],[valeur]]</f>
        <v>28.2</v>
      </c>
      <c r="S212" s="37">
        <v>2018</v>
      </c>
      <c r="T212" s="37">
        <v>2020</v>
      </c>
      <c r="U212" s="38">
        <f>IF(Ma_Cave[[#This Row],[Boire
dès]]+Ma_Cave[[#This Row],[Boire
jusque]]=0," ",IF(Ma_Cave[[#This Row],[Boire
jusque]]=0,Ma_Cave[[#This Row],[Boire
dès]],ROUNDUP(AVERAGE(Ma_Cave[[#This Row],[Boire
dès]:[Boire
jusque]]),0)))</f>
        <v>2019</v>
      </c>
      <c r="V212"/>
      <c r="W212" s="74"/>
    </row>
    <row r="213" spans="1:23" x14ac:dyDescent="0.25">
      <c r="A213" s="11">
        <v>309</v>
      </c>
      <c r="B213" s="15">
        <v>42548</v>
      </c>
      <c r="C213" t="s">
        <v>40</v>
      </c>
      <c r="D213" t="s">
        <v>912</v>
      </c>
      <c r="E213" t="s">
        <v>240</v>
      </c>
      <c r="F213" t="s">
        <v>12</v>
      </c>
      <c r="G213">
        <v>2014</v>
      </c>
      <c r="H213" t="s">
        <v>1113</v>
      </c>
      <c r="I213" s="74" t="s">
        <v>241</v>
      </c>
      <c r="J213" t="s">
        <v>107</v>
      </c>
      <c r="K213" t="s">
        <v>198</v>
      </c>
      <c r="L213" s="3">
        <v>35.5</v>
      </c>
      <c r="M213" s="3">
        <f>Ma_Cave[[#This Row],[Prix Achat]]</f>
        <v>35.5</v>
      </c>
      <c r="N213" s="36">
        <v>1</v>
      </c>
      <c r="O213" s="37">
        <v>1</v>
      </c>
      <c r="P213" s="37">
        <v>21</v>
      </c>
      <c r="Q213" s="3">
        <f>Ma_Cave[[#This Row],[Prix Achat]]*Ma_Cave[[#This Row],[Quantité
Achat]]</f>
        <v>35.5</v>
      </c>
      <c r="R213" s="3">
        <f>Ma_Cave[[#This Row],[Reste]]*Ma_Cave[[#This Row],[valeur]]</f>
        <v>35.5</v>
      </c>
      <c r="S213" s="37">
        <v>2018</v>
      </c>
      <c r="T213" s="37">
        <v>2020</v>
      </c>
      <c r="U213" s="38">
        <f>IF(Ma_Cave[[#This Row],[Boire
dès]]+Ma_Cave[[#This Row],[Boire
jusque]]=0," ",IF(Ma_Cave[[#This Row],[Boire
jusque]]=0,Ma_Cave[[#This Row],[Boire
dès]],ROUNDUP(AVERAGE(Ma_Cave[[#This Row],[Boire
dès]:[Boire
jusque]]),0)))</f>
        <v>2019</v>
      </c>
      <c r="V213"/>
      <c r="W213" s="74"/>
    </row>
    <row r="214" spans="1:23" x14ac:dyDescent="0.25">
      <c r="A214" s="11">
        <v>311</v>
      </c>
      <c r="B214" s="15">
        <v>42548</v>
      </c>
      <c r="C214" t="s">
        <v>40</v>
      </c>
      <c r="D214" t="s">
        <v>104</v>
      </c>
      <c r="E214" t="s">
        <v>409</v>
      </c>
      <c r="F214" t="s">
        <v>22</v>
      </c>
      <c r="G214">
        <v>2015</v>
      </c>
      <c r="H214" t="s">
        <v>1113</v>
      </c>
      <c r="I214" s="74" t="s">
        <v>192</v>
      </c>
      <c r="J214" t="s">
        <v>107</v>
      </c>
      <c r="K214" t="s">
        <v>108</v>
      </c>
      <c r="L214" s="3">
        <v>22</v>
      </c>
      <c r="M214" s="3">
        <f>Ma_Cave[[#This Row],[Prix Achat]]</f>
        <v>22</v>
      </c>
      <c r="N214" s="36">
        <v>3</v>
      </c>
      <c r="O214" s="37">
        <v>1</v>
      </c>
      <c r="P214" s="37">
        <v>11</v>
      </c>
      <c r="Q214" s="3">
        <f>Ma_Cave[[#This Row],[Prix Achat]]*Ma_Cave[[#This Row],[Quantité
Achat]]</f>
        <v>66</v>
      </c>
      <c r="R214" s="3">
        <f>Ma_Cave[[#This Row],[Reste]]*Ma_Cave[[#This Row],[valeur]]</f>
        <v>22</v>
      </c>
      <c r="S214" s="37">
        <v>2018</v>
      </c>
      <c r="T214" s="37">
        <v>2020</v>
      </c>
      <c r="U214" s="38">
        <f>IF(Ma_Cave[[#This Row],[Boire
dès]]+Ma_Cave[[#This Row],[Boire
jusque]]=0," ",IF(Ma_Cave[[#This Row],[Boire
jusque]]=0,Ma_Cave[[#This Row],[Boire
dès]],ROUNDUP(AVERAGE(Ma_Cave[[#This Row],[Boire
dès]:[Boire
jusque]]),0)))</f>
        <v>2019</v>
      </c>
      <c r="V214"/>
      <c r="W214" s="74"/>
    </row>
    <row r="215" spans="1:23" x14ac:dyDescent="0.25">
      <c r="A215" s="11">
        <v>315</v>
      </c>
      <c r="B215" s="15">
        <v>42658</v>
      </c>
      <c r="C215" t="s">
        <v>195</v>
      </c>
      <c r="D215" t="s">
        <v>611</v>
      </c>
      <c r="E215" t="s">
        <v>612</v>
      </c>
      <c r="F215" t="s">
        <v>12</v>
      </c>
      <c r="G215">
        <v>2012</v>
      </c>
      <c r="H215" t="s">
        <v>59</v>
      </c>
      <c r="I215" t="s">
        <v>1293</v>
      </c>
      <c r="J215" t="s">
        <v>136</v>
      </c>
      <c r="K215" t="s">
        <v>613</v>
      </c>
      <c r="L215" s="3">
        <v>25</v>
      </c>
      <c r="M215" s="3">
        <f>Ma_Cave[[#This Row],[Prix Achat]]</f>
        <v>25</v>
      </c>
      <c r="N215" s="36">
        <v>2</v>
      </c>
      <c r="O215" s="37">
        <v>1</v>
      </c>
      <c r="P215" s="37">
        <v>13</v>
      </c>
      <c r="Q215" s="3">
        <f>Ma_Cave[[#This Row],[Prix Achat]]*Ma_Cave[[#This Row],[Quantité
Achat]]</f>
        <v>50</v>
      </c>
      <c r="R215" s="3">
        <f>Ma_Cave[[#This Row],[Reste]]*Ma_Cave[[#This Row],[valeur]]</f>
        <v>25</v>
      </c>
      <c r="S215" s="37">
        <v>2020</v>
      </c>
      <c r="T215" s="37">
        <v>2022</v>
      </c>
      <c r="U215" s="38">
        <f>IF(Ma_Cave[[#This Row],[Boire
dès]]+Ma_Cave[[#This Row],[Boire
jusque]]=0," ",IF(Ma_Cave[[#This Row],[Boire
jusque]]=0,Ma_Cave[[#This Row],[Boire
dès]],ROUNDUP(AVERAGE(Ma_Cave[[#This Row],[Boire
dès]:[Boire
jusque]]),0)))</f>
        <v>2021</v>
      </c>
      <c r="V215"/>
      <c r="W215" s="74"/>
    </row>
    <row r="216" spans="1:23" hidden="1" x14ac:dyDescent="0.25">
      <c r="A216" s="11">
        <v>157</v>
      </c>
      <c r="B216" s="15">
        <v>41299</v>
      </c>
      <c r="C216" t="s">
        <v>201</v>
      </c>
      <c r="D216" t="s">
        <v>350</v>
      </c>
      <c r="E216" t="s">
        <v>351</v>
      </c>
      <c r="F216" t="s">
        <v>12</v>
      </c>
      <c r="G216">
        <v>2008</v>
      </c>
      <c r="H216" t="s">
        <v>1113</v>
      </c>
      <c r="I216" t="s">
        <v>1175</v>
      </c>
      <c r="J216" t="s">
        <v>107</v>
      </c>
      <c r="K216" t="s">
        <v>198</v>
      </c>
      <c r="L216" s="3">
        <v>24</v>
      </c>
      <c r="M216" s="3">
        <f>Ma_Cave[[#This Row],[Prix Achat]]</f>
        <v>24</v>
      </c>
      <c r="N216" s="36">
        <v>1</v>
      </c>
      <c r="O216" s="37">
        <v>0</v>
      </c>
      <c r="P216" s="37">
        <v>21</v>
      </c>
      <c r="Q216" s="3">
        <f>Ma_Cave[[#This Row],[Prix Achat]]*Ma_Cave[[#This Row],[Quantité
Achat]]</f>
        <v>24</v>
      </c>
      <c r="R216" s="3">
        <f>Ma_Cave[[#This Row],[Reste]]*Ma_Cave[[#This Row],[valeur]]</f>
        <v>0</v>
      </c>
      <c r="S216" s="37">
        <v>2018</v>
      </c>
      <c r="T216" s="37">
        <v>0</v>
      </c>
      <c r="U216" s="38">
        <f>IF(Ma_Cave[[#This Row],[Boire
dès]]+Ma_Cave[[#This Row],[Boire
jusque]]=0," ",IF(Ma_Cave[[#This Row],[Boire
jusque]]=0,Ma_Cave[[#This Row],[Boire
dès]],ROUNDUP(AVERAGE(Ma_Cave[[#This Row],[Boire
dès]:[Boire
jusque]]),0)))</f>
        <v>2018</v>
      </c>
      <c r="V216"/>
    </row>
    <row r="217" spans="1:23" x14ac:dyDescent="0.25">
      <c r="A217" s="52">
        <v>316</v>
      </c>
      <c r="B217" s="15">
        <v>42658</v>
      </c>
      <c r="C217" t="s">
        <v>195</v>
      </c>
      <c r="D217" t="s">
        <v>179</v>
      </c>
      <c r="E217" t="s">
        <v>388</v>
      </c>
      <c r="F217" t="s">
        <v>12</v>
      </c>
      <c r="G217">
        <v>2014</v>
      </c>
      <c r="H217" t="s">
        <v>101</v>
      </c>
      <c r="I217" s="74" t="s">
        <v>389</v>
      </c>
      <c r="J217" t="s">
        <v>182</v>
      </c>
      <c r="K217" t="s">
        <v>39</v>
      </c>
      <c r="L217" s="3">
        <v>34</v>
      </c>
      <c r="M217" s="3">
        <f>Ma_Cave[[#This Row],[Prix Achat]]</f>
        <v>34</v>
      </c>
      <c r="N217" s="36">
        <v>1</v>
      </c>
      <c r="O217" s="37">
        <v>1</v>
      </c>
      <c r="P217" s="37">
        <v>22</v>
      </c>
      <c r="Q217" s="3">
        <f>Ma_Cave[[#This Row],[Prix Achat]]*Ma_Cave[[#This Row],[Quantité
Achat]]</f>
        <v>34</v>
      </c>
      <c r="R217" s="3">
        <f>Ma_Cave[[#This Row],[Reste]]*Ma_Cave[[#This Row],[valeur]]</f>
        <v>34</v>
      </c>
      <c r="S217" s="37">
        <v>2022</v>
      </c>
      <c r="T217" s="37">
        <v>2024</v>
      </c>
      <c r="U217" s="38">
        <f>IF(Ma_Cave[[#This Row],[Boire
dès]]+Ma_Cave[[#This Row],[Boire
jusque]]=0," ",IF(Ma_Cave[[#This Row],[Boire
jusque]]=0,Ma_Cave[[#This Row],[Boire
dès]],ROUNDUP(AVERAGE(Ma_Cave[[#This Row],[Boire
dès]:[Boire
jusque]]),0)))</f>
        <v>2023</v>
      </c>
      <c r="V217"/>
      <c r="W217" s="74"/>
    </row>
    <row r="218" spans="1:23" hidden="1" x14ac:dyDescent="0.25">
      <c r="A218" s="11">
        <v>66</v>
      </c>
      <c r="B218" s="15">
        <v>40330</v>
      </c>
      <c r="C218" t="s">
        <v>23</v>
      </c>
      <c r="D218" t="s">
        <v>643</v>
      </c>
      <c r="E218" t="s">
        <v>644</v>
      </c>
      <c r="F218" t="s">
        <v>12</v>
      </c>
      <c r="G218">
        <v>2008</v>
      </c>
      <c r="H218" t="s">
        <v>59</v>
      </c>
      <c r="I218" s="74" t="s">
        <v>125</v>
      </c>
      <c r="J218" t="s">
        <v>126</v>
      </c>
      <c r="K218" t="s">
        <v>620</v>
      </c>
      <c r="L218" s="3">
        <v>30</v>
      </c>
      <c r="M218" s="3">
        <f>Ma_Cave[[#This Row],[Prix Achat]]</f>
        <v>30</v>
      </c>
      <c r="N218" s="36">
        <v>2</v>
      </c>
      <c r="O218" s="37">
        <v>0</v>
      </c>
      <c r="P218" s="37">
        <v>23</v>
      </c>
      <c r="Q218" s="3">
        <f>Ma_Cave[[#This Row],[Prix Achat]]*Ma_Cave[[#This Row],[Quantité
Achat]]</f>
        <v>60</v>
      </c>
      <c r="R218" s="3">
        <f>Ma_Cave[[#This Row],[Reste]]*Ma_Cave[[#This Row],[valeur]]</f>
        <v>0</v>
      </c>
      <c r="S218" s="37">
        <v>2018</v>
      </c>
      <c r="T218" s="37">
        <v>2022</v>
      </c>
      <c r="U218" s="38">
        <f>IF(Ma_Cave[[#This Row],[Boire
dès]]+Ma_Cave[[#This Row],[Boire
jusque]]=0," ",IF(Ma_Cave[[#This Row],[Boire
jusque]]=0,Ma_Cave[[#This Row],[Boire
dès]],ROUNDUP(AVERAGE(Ma_Cave[[#This Row],[Boire
dès]:[Boire
jusque]]),0)))</f>
        <v>2020</v>
      </c>
      <c r="V218"/>
      <c r="W218" s="74"/>
    </row>
    <row r="219" spans="1:23" x14ac:dyDescent="0.25">
      <c r="A219" s="11">
        <v>317</v>
      </c>
      <c r="B219" s="15">
        <v>42658</v>
      </c>
      <c r="C219" t="s">
        <v>605</v>
      </c>
      <c r="D219" t="s">
        <v>606</v>
      </c>
      <c r="E219" t="s">
        <v>607</v>
      </c>
      <c r="F219" t="s">
        <v>12</v>
      </c>
      <c r="G219">
        <v>2013</v>
      </c>
      <c r="H219" t="s">
        <v>1347</v>
      </c>
      <c r="I219" s="74" t="s">
        <v>608</v>
      </c>
      <c r="J219" t="s">
        <v>11</v>
      </c>
      <c r="K219" t="s">
        <v>609</v>
      </c>
      <c r="L219" s="3">
        <v>13</v>
      </c>
      <c r="M219" s="3">
        <f>Ma_Cave[[#This Row],[Prix Achat]]</f>
        <v>13</v>
      </c>
      <c r="N219" s="36">
        <v>6</v>
      </c>
      <c r="O219" s="37">
        <v>5</v>
      </c>
      <c r="P219" s="37">
        <v>33</v>
      </c>
      <c r="Q219" s="3">
        <f>Ma_Cave[[#This Row],[Prix Achat]]*Ma_Cave[[#This Row],[Quantité
Achat]]</f>
        <v>78</v>
      </c>
      <c r="R219" s="3">
        <f>Ma_Cave[[#This Row],[Reste]]*Ma_Cave[[#This Row],[valeur]]</f>
        <v>65</v>
      </c>
      <c r="S219" s="37">
        <v>2018</v>
      </c>
      <c r="T219" s="37">
        <v>2021</v>
      </c>
      <c r="U219" s="38">
        <f>IF(Ma_Cave[[#This Row],[Boire
dès]]+Ma_Cave[[#This Row],[Boire
jusque]]=0," ",IF(Ma_Cave[[#This Row],[Boire
jusque]]=0,Ma_Cave[[#This Row],[Boire
dès]],ROUNDUP(AVERAGE(Ma_Cave[[#This Row],[Boire
dès]:[Boire
jusque]]),0)))</f>
        <v>2020</v>
      </c>
      <c r="V219"/>
    </row>
    <row r="220" spans="1:23" hidden="1" x14ac:dyDescent="0.25">
      <c r="A220" s="52">
        <v>274</v>
      </c>
      <c r="B220" s="15">
        <v>42392</v>
      </c>
      <c r="C220" t="s">
        <v>199</v>
      </c>
      <c r="D220" t="s">
        <v>350</v>
      </c>
      <c r="E220" t="s">
        <v>351</v>
      </c>
      <c r="F220" t="s">
        <v>12</v>
      </c>
      <c r="G220">
        <v>2011</v>
      </c>
      <c r="H220" t="s">
        <v>1113</v>
      </c>
      <c r="I220" s="74" t="s">
        <v>1175</v>
      </c>
      <c r="J220" t="s">
        <v>107</v>
      </c>
      <c r="K220" t="s">
        <v>198</v>
      </c>
      <c r="L220" s="3">
        <v>29</v>
      </c>
      <c r="M220" s="3">
        <f>Ma_Cave[[#This Row],[Prix Achat]]</f>
        <v>29</v>
      </c>
      <c r="N220" s="36">
        <v>3</v>
      </c>
      <c r="O220" s="37">
        <v>0</v>
      </c>
      <c r="P220" s="37">
        <v>21</v>
      </c>
      <c r="Q220" s="3">
        <f>Ma_Cave[[#This Row],[Prix Achat]]*Ma_Cave[[#This Row],[Quantité
Achat]]</f>
        <v>87</v>
      </c>
      <c r="R220" s="3">
        <f>Ma_Cave[[#This Row],[Reste]]*Ma_Cave[[#This Row],[valeur]]</f>
        <v>0</v>
      </c>
      <c r="S220" s="37">
        <v>2017</v>
      </c>
      <c r="T220" s="37">
        <v>2021</v>
      </c>
      <c r="U220" s="38">
        <f>IF(Ma_Cave[[#This Row],[Boire
dès]]+Ma_Cave[[#This Row],[Boire
jusque]]=0," ",IF(Ma_Cave[[#This Row],[Boire
jusque]]=0,Ma_Cave[[#This Row],[Boire
dès]],ROUNDUP(AVERAGE(Ma_Cave[[#This Row],[Boire
dès]:[Boire
jusque]]),0)))</f>
        <v>2019</v>
      </c>
      <c r="V220"/>
    </row>
    <row r="221" spans="1:23" x14ac:dyDescent="0.25">
      <c r="A221" s="11">
        <v>318</v>
      </c>
      <c r="B221" s="15">
        <v>42658</v>
      </c>
      <c r="C221" t="s">
        <v>50</v>
      </c>
      <c r="D221" t="s">
        <v>184</v>
      </c>
      <c r="E221" t="s">
        <v>464</v>
      </c>
      <c r="F221" t="s">
        <v>217</v>
      </c>
      <c r="G221">
        <v>2014</v>
      </c>
      <c r="H221" t="s">
        <v>1347</v>
      </c>
      <c r="I221" s="74" t="s">
        <v>465</v>
      </c>
      <c r="J221" t="s">
        <v>11</v>
      </c>
      <c r="K221" t="s">
        <v>426</v>
      </c>
      <c r="L221" s="3">
        <v>16</v>
      </c>
      <c r="M221" s="3">
        <f>Ma_Cave[[#This Row],[Prix Achat]]</f>
        <v>16</v>
      </c>
      <c r="N221" s="36">
        <v>4</v>
      </c>
      <c r="O221" s="37">
        <v>3</v>
      </c>
      <c r="P221" s="37">
        <v>52</v>
      </c>
      <c r="Q221" s="3">
        <f>Ma_Cave[[#This Row],[Prix Achat]]*Ma_Cave[[#This Row],[Quantité
Achat]]</f>
        <v>64</v>
      </c>
      <c r="R221" s="3">
        <f>Ma_Cave[[#This Row],[Reste]]*Ma_Cave[[#This Row],[valeur]]</f>
        <v>48</v>
      </c>
      <c r="S221" s="37">
        <v>2017</v>
      </c>
      <c r="T221" s="37">
        <v>2030</v>
      </c>
      <c r="U221" s="38">
        <f>IF(Ma_Cave[[#This Row],[Boire
dès]]+Ma_Cave[[#This Row],[Boire
jusque]]=0," ",IF(Ma_Cave[[#This Row],[Boire
jusque]]=0,Ma_Cave[[#This Row],[Boire
dès]],ROUNDUP(AVERAGE(Ma_Cave[[#This Row],[Boire
dès]:[Boire
jusque]]),0)))</f>
        <v>2024</v>
      </c>
      <c r="V221"/>
      <c r="W221" s="74"/>
    </row>
    <row r="222" spans="1:23" x14ac:dyDescent="0.25">
      <c r="A222" s="11">
        <v>319</v>
      </c>
      <c r="B222" s="15">
        <v>42658</v>
      </c>
      <c r="C222" t="s">
        <v>50</v>
      </c>
      <c r="D222" t="s">
        <v>184</v>
      </c>
      <c r="E222" t="s">
        <v>466</v>
      </c>
      <c r="F222" t="s">
        <v>217</v>
      </c>
      <c r="G222">
        <v>2014</v>
      </c>
      <c r="H222" t="s">
        <v>1347</v>
      </c>
      <c r="I222" s="74" t="s">
        <v>465</v>
      </c>
      <c r="J222" t="s">
        <v>11</v>
      </c>
      <c r="K222" t="s">
        <v>426</v>
      </c>
      <c r="L222" s="3">
        <v>12.5</v>
      </c>
      <c r="M222" s="3">
        <f>Ma_Cave[[#This Row],[Prix Achat]]</f>
        <v>12.5</v>
      </c>
      <c r="N222" s="36">
        <v>12</v>
      </c>
      <c r="O222" s="37">
        <v>4</v>
      </c>
      <c r="P222" s="37">
        <v>52</v>
      </c>
      <c r="Q222" s="3">
        <f>Ma_Cave[[#This Row],[Prix Achat]]*Ma_Cave[[#This Row],[Quantité
Achat]]</f>
        <v>150</v>
      </c>
      <c r="R222" s="3">
        <f>Ma_Cave[[#This Row],[Reste]]*Ma_Cave[[#This Row],[valeur]]</f>
        <v>50</v>
      </c>
      <c r="S222" s="37">
        <v>2019</v>
      </c>
      <c r="T222" s="37">
        <v>0</v>
      </c>
      <c r="U222" s="38">
        <f>IF(Ma_Cave[[#This Row],[Boire
dès]]+Ma_Cave[[#This Row],[Boire
jusque]]=0," ",IF(Ma_Cave[[#This Row],[Boire
jusque]]=0,Ma_Cave[[#This Row],[Boire
dès]],ROUNDUP(AVERAGE(Ma_Cave[[#This Row],[Boire
dès]:[Boire
jusque]]),0)))</f>
        <v>2019</v>
      </c>
      <c r="V222"/>
      <c r="W222" s="74"/>
    </row>
    <row r="223" spans="1:23" x14ac:dyDescent="0.25">
      <c r="A223" s="11">
        <v>320</v>
      </c>
      <c r="B223" s="15">
        <v>42658</v>
      </c>
      <c r="C223" t="s">
        <v>50</v>
      </c>
      <c r="D223" t="s">
        <v>184</v>
      </c>
      <c r="E223" t="s">
        <v>564</v>
      </c>
      <c r="F223" t="s">
        <v>22</v>
      </c>
      <c r="G223">
        <v>2015</v>
      </c>
      <c r="H223" t="s">
        <v>1347</v>
      </c>
      <c r="I223" t="s">
        <v>565</v>
      </c>
      <c r="J223" t="s">
        <v>11</v>
      </c>
      <c r="K223" t="s">
        <v>402</v>
      </c>
      <c r="L223" s="3">
        <v>10.9</v>
      </c>
      <c r="M223" s="3">
        <f>Ma_Cave[[#This Row],[Prix Achat]]</f>
        <v>10.9</v>
      </c>
      <c r="N223" s="36">
        <v>4</v>
      </c>
      <c r="O223" s="37">
        <v>2</v>
      </c>
      <c r="P223" s="37">
        <v>52</v>
      </c>
      <c r="Q223" s="3">
        <f>Ma_Cave[[#This Row],[Prix Achat]]*Ma_Cave[[#This Row],[Quantité
Achat]]</f>
        <v>43.6</v>
      </c>
      <c r="R223" s="3">
        <f>Ma_Cave[[#This Row],[Reste]]*Ma_Cave[[#This Row],[valeur]]</f>
        <v>21.8</v>
      </c>
      <c r="S223" s="37">
        <v>2017</v>
      </c>
      <c r="T223" s="37">
        <v>2020</v>
      </c>
      <c r="U223" s="38">
        <f>IF(Ma_Cave[[#This Row],[Boire
dès]]+Ma_Cave[[#This Row],[Boire
jusque]]=0," ",IF(Ma_Cave[[#This Row],[Boire
jusque]]=0,Ma_Cave[[#This Row],[Boire
dès]],ROUNDUP(AVERAGE(Ma_Cave[[#This Row],[Boire
dès]:[Boire
jusque]]),0)))</f>
        <v>2019</v>
      </c>
      <c r="V223"/>
      <c r="W223" s="74"/>
    </row>
    <row r="224" spans="1:23" x14ac:dyDescent="0.25">
      <c r="A224" s="11">
        <v>321</v>
      </c>
      <c r="B224" s="15">
        <v>42658</v>
      </c>
      <c r="C224" t="s">
        <v>195</v>
      </c>
      <c r="D224" t="s">
        <v>196</v>
      </c>
      <c r="E224" t="s">
        <v>197</v>
      </c>
      <c r="F224" t="s">
        <v>12</v>
      </c>
      <c r="G224">
        <v>2014</v>
      </c>
      <c r="H224" t="s">
        <v>1113</v>
      </c>
      <c r="I224" t="s">
        <v>197</v>
      </c>
      <c r="J224" t="s">
        <v>107</v>
      </c>
      <c r="K224" t="s">
        <v>198</v>
      </c>
      <c r="L224" s="3">
        <v>24</v>
      </c>
      <c r="M224" s="3">
        <f>Ma_Cave[[#This Row],[Prix Achat]]</f>
        <v>24</v>
      </c>
      <c r="N224" s="36">
        <v>2</v>
      </c>
      <c r="O224" s="37">
        <v>2</v>
      </c>
      <c r="P224" s="37">
        <v>21</v>
      </c>
      <c r="Q224" s="3">
        <f>Ma_Cave[[#This Row],[Prix Achat]]*Ma_Cave[[#This Row],[Quantité
Achat]]</f>
        <v>48</v>
      </c>
      <c r="R224" s="3">
        <f>Ma_Cave[[#This Row],[Reste]]*Ma_Cave[[#This Row],[valeur]]</f>
        <v>48</v>
      </c>
      <c r="S224" s="37">
        <v>2022</v>
      </c>
      <c r="T224" s="37">
        <v>2024</v>
      </c>
      <c r="U224" s="38">
        <f>IF(Ma_Cave[[#This Row],[Boire
dès]]+Ma_Cave[[#This Row],[Boire
jusque]]=0," ",IF(Ma_Cave[[#This Row],[Boire
jusque]]=0,Ma_Cave[[#This Row],[Boire
dès]],ROUNDUP(AVERAGE(Ma_Cave[[#This Row],[Boire
dès]:[Boire
jusque]]),0)))</f>
        <v>2023</v>
      </c>
      <c r="V224" s="74"/>
    </row>
    <row r="225" spans="1:23" x14ac:dyDescent="0.25">
      <c r="A225" s="11">
        <v>322</v>
      </c>
      <c r="B225" s="15">
        <v>42672</v>
      </c>
      <c r="C225" t="s">
        <v>146</v>
      </c>
      <c r="D225" t="s">
        <v>147</v>
      </c>
      <c r="E225" t="s">
        <v>148</v>
      </c>
      <c r="F225" t="s">
        <v>885</v>
      </c>
      <c r="G225">
        <v>2009</v>
      </c>
      <c r="H225" t="s">
        <v>26</v>
      </c>
      <c r="I225" t="s">
        <v>1120</v>
      </c>
      <c r="J225" t="s">
        <v>11</v>
      </c>
      <c r="K225" t="s">
        <v>132</v>
      </c>
      <c r="L225" s="3">
        <v>33.9</v>
      </c>
      <c r="M225" s="3">
        <f>Ma_Cave[[#This Row],[Prix Achat]]</f>
        <v>33.9</v>
      </c>
      <c r="N225" s="36">
        <v>2</v>
      </c>
      <c r="O225" s="37">
        <v>2</v>
      </c>
      <c r="P225" s="37">
        <v>23</v>
      </c>
      <c r="Q225" s="3">
        <f>Ma_Cave[[#This Row],[Prix Achat]]*Ma_Cave[[#This Row],[Quantité
Achat]]</f>
        <v>67.8</v>
      </c>
      <c r="R225" s="3">
        <f>Ma_Cave[[#This Row],[Reste]]*Ma_Cave[[#This Row],[valeur]]</f>
        <v>67.8</v>
      </c>
      <c r="S225" s="37">
        <v>2099</v>
      </c>
      <c r="U225" s="38">
        <f>IF(Ma_Cave[[#This Row],[Boire
dès]]+Ma_Cave[[#This Row],[Boire
jusque]]=0," ",IF(Ma_Cave[[#This Row],[Boire
jusque]]=0,Ma_Cave[[#This Row],[Boire
dès]],ROUNDUP(AVERAGE(Ma_Cave[[#This Row],[Boire
dès]:[Boire
jusque]]),0)))</f>
        <v>2099</v>
      </c>
      <c r="V225"/>
      <c r="W225" s="74"/>
    </row>
    <row r="226" spans="1:23" x14ac:dyDescent="0.25">
      <c r="A226" s="11">
        <v>323</v>
      </c>
      <c r="B226" s="15">
        <v>42672</v>
      </c>
      <c r="C226" t="s">
        <v>146</v>
      </c>
      <c r="D226" t="s">
        <v>631</v>
      </c>
      <c r="E226" t="s">
        <v>132</v>
      </c>
      <c r="F226" t="s">
        <v>22</v>
      </c>
      <c r="G226">
        <v>2011</v>
      </c>
      <c r="H226" t="s">
        <v>26</v>
      </c>
      <c r="I226" t="s">
        <v>25</v>
      </c>
      <c r="J226" t="s">
        <v>11</v>
      </c>
      <c r="K226" t="s">
        <v>132</v>
      </c>
      <c r="L226" s="3">
        <v>15.9</v>
      </c>
      <c r="M226" s="3">
        <f>Ma_Cave[[#This Row],[Prix Achat]]</f>
        <v>15.9</v>
      </c>
      <c r="N226" s="36">
        <v>3</v>
      </c>
      <c r="O226" s="37">
        <v>2</v>
      </c>
      <c r="P226" s="37">
        <v>23</v>
      </c>
      <c r="Q226" s="3">
        <f>Ma_Cave[[#This Row],[Prix Achat]]*Ma_Cave[[#This Row],[Quantité
Achat]]</f>
        <v>47.7</v>
      </c>
      <c r="R226" s="3">
        <f>Ma_Cave[[#This Row],[Reste]]*Ma_Cave[[#This Row],[valeur]]</f>
        <v>31.8</v>
      </c>
      <c r="S226" s="37">
        <v>2019</v>
      </c>
      <c r="T226" s="37">
        <v>2021</v>
      </c>
      <c r="U226" s="38">
        <f>IF(Ma_Cave[[#This Row],[Boire
dès]]+Ma_Cave[[#This Row],[Boire
jusque]]=0," ",IF(Ma_Cave[[#This Row],[Boire
jusque]]=0,Ma_Cave[[#This Row],[Boire
dès]],ROUNDUP(AVERAGE(Ma_Cave[[#This Row],[Boire
dès]:[Boire
jusque]]),0)))</f>
        <v>2020</v>
      </c>
      <c r="V226"/>
    </row>
    <row r="227" spans="1:23" x14ac:dyDescent="0.25">
      <c r="A227" s="11">
        <v>325</v>
      </c>
      <c r="B227" s="15">
        <v>42672</v>
      </c>
      <c r="C227" t="s">
        <v>146</v>
      </c>
      <c r="D227" t="s">
        <v>285</v>
      </c>
      <c r="E227" t="s">
        <v>286</v>
      </c>
      <c r="F227" t="s">
        <v>217</v>
      </c>
      <c r="G227">
        <v>2011</v>
      </c>
      <c r="H227" t="s">
        <v>1115</v>
      </c>
      <c r="I227" t="s">
        <v>287</v>
      </c>
      <c r="J227" t="s">
        <v>288</v>
      </c>
      <c r="K227" t="s">
        <v>289</v>
      </c>
      <c r="L227" s="3">
        <v>16</v>
      </c>
      <c r="M227" s="3">
        <f>Ma_Cave[[#This Row],[Prix Achat]]</f>
        <v>16</v>
      </c>
      <c r="N227" s="36">
        <v>3</v>
      </c>
      <c r="O227" s="37">
        <v>1</v>
      </c>
      <c r="P227" s="37">
        <v>53</v>
      </c>
      <c r="Q227" s="3">
        <f>Ma_Cave[[#This Row],[Prix Achat]]*Ma_Cave[[#This Row],[Quantité
Achat]]</f>
        <v>48</v>
      </c>
      <c r="R227" s="3">
        <f>Ma_Cave[[#This Row],[Reste]]*Ma_Cave[[#This Row],[valeur]]</f>
        <v>16</v>
      </c>
      <c r="S227" s="37">
        <v>2099</v>
      </c>
      <c r="T227" s="37">
        <v>0</v>
      </c>
      <c r="U227" s="38">
        <f>IF(Ma_Cave[[#This Row],[Boire
dès]]+Ma_Cave[[#This Row],[Boire
jusque]]=0," ",IF(Ma_Cave[[#This Row],[Boire
jusque]]=0,Ma_Cave[[#This Row],[Boire
dès]],ROUNDUP(AVERAGE(Ma_Cave[[#This Row],[Boire
dès]:[Boire
jusque]]),0)))</f>
        <v>2099</v>
      </c>
      <c r="V227"/>
      <c r="W227" s="74"/>
    </row>
    <row r="228" spans="1:23" hidden="1" x14ac:dyDescent="0.25">
      <c r="A228" s="11">
        <v>247</v>
      </c>
      <c r="B228" s="15">
        <v>42156</v>
      </c>
      <c r="C228" t="s">
        <v>23</v>
      </c>
      <c r="D228" t="s">
        <v>569</v>
      </c>
      <c r="E228" t="s">
        <v>570</v>
      </c>
      <c r="F228" t="s">
        <v>12</v>
      </c>
      <c r="G228">
        <v>2013</v>
      </c>
      <c r="H228" t="s">
        <v>1113</v>
      </c>
      <c r="I228" t="s">
        <v>1203</v>
      </c>
      <c r="J228" t="s">
        <v>283</v>
      </c>
      <c r="K228" t="s">
        <v>572</v>
      </c>
      <c r="L228" s="3">
        <v>14</v>
      </c>
      <c r="M228" s="3">
        <f>Ma_Cave[[#This Row],[Prix Achat]]</f>
        <v>14</v>
      </c>
      <c r="N228" s="36">
        <v>1</v>
      </c>
      <c r="O228" s="37">
        <v>0</v>
      </c>
      <c r="P228" s="37">
        <v>51</v>
      </c>
      <c r="Q228" s="3">
        <f>Ma_Cave[[#This Row],[Prix Achat]]*Ma_Cave[[#This Row],[Quantité
Achat]]</f>
        <v>14</v>
      </c>
      <c r="R228" s="3">
        <f>Ma_Cave[[#This Row],[Reste]]*Ma_Cave[[#This Row],[valeur]]</f>
        <v>0</v>
      </c>
      <c r="S228" s="37">
        <v>2018</v>
      </c>
      <c r="T228" s="37">
        <v>2020</v>
      </c>
      <c r="U228" s="38">
        <f>IF(Ma_Cave[[#This Row],[Boire
dès]]+Ma_Cave[[#This Row],[Boire
jusque]]=0," ",IF(Ma_Cave[[#This Row],[Boire
jusque]]=0,Ma_Cave[[#This Row],[Boire
dès]],ROUNDUP(AVERAGE(Ma_Cave[[#This Row],[Boire
dès]:[Boire
jusque]]),0)))</f>
        <v>2019</v>
      </c>
      <c r="V228"/>
      <c r="W228" t="s">
        <v>573</v>
      </c>
    </row>
    <row r="229" spans="1:23" hidden="1" x14ac:dyDescent="0.25">
      <c r="A229" s="11">
        <v>13</v>
      </c>
      <c r="B229" s="15">
        <v>39143</v>
      </c>
      <c r="C229" t="s">
        <v>50</v>
      </c>
      <c r="D229" t="s">
        <v>184</v>
      </c>
      <c r="E229" t="s">
        <v>275</v>
      </c>
      <c r="F229" t="s">
        <v>12</v>
      </c>
      <c r="G229">
        <v>2005</v>
      </c>
      <c r="H229" t="s">
        <v>1347</v>
      </c>
      <c r="I229" s="65" t="s">
        <v>1194</v>
      </c>
      <c r="J229" t="s">
        <v>11</v>
      </c>
      <c r="K229" t="s">
        <v>186</v>
      </c>
      <c r="L229" s="3">
        <v>6.6</v>
      </c>
      <c r="M229" s="3">
        <f>Ma_Cave[[#This Row],[Prix Achat]]</f>
        <v>6.6</v>
      </c>
      <c r="N229" s="36">
        <v>1</v>
      </c>
      <c r="O229" s="37">
        <v>0</v>
      </c>
      <c r="P229" s="37"/>
      <c r="Q229" s="3">
        <f>Ma_Cave[[#This Row],[Prix Achat]]*Ma_Cave[[#This Row],[Quantité
Achat]]</f>
        <v>6.6</v>
      </c>
      <c r="R229" s="3">
        <f>Ma_Cave[[#This Row],[Reste]]*Ma_Cave[[#This Row],[valeur]]</f>
        <v>0</v>
      </c>
      <c r="S229" s="37">
        <v>0</v>
      </c>
      <c r="T229" s="37">
        <v>0</v>
      </c>
      <c r="U229" s="38" t="str">
        <f>IF(Ma_Cave[[#This Row],[Boire
dès]]+Ma_Cave[[#This Row],[Boire
jusque]]=0," ",IF(Ma_Cave[[#This Row],[Boire
jusque]]=0,Ma_Cave[[#This Row],[Boire
dès]],ROUNDUP(AVERAGE(Ma_Cave[[#This Row],[Boire
dès]:[Boire
jusque]]),0)))</f>
        <v xml:space="preserve"> </v>
      </c>
      <c r="V229"/>
    </row>
    <row r="230" spans="1:23" hidden="1" x14ac:dyDescent="0.25">
      <c r="A230" s="11">
        <v>16</v>
      </c>
      <c r="B230" s="15">
        <v>39143</v>
      </c>
      <c r="C230" t="s">
        <v>50</v>
      </c>
      <c r="D230" t="s">
        <v>184</v>
      </c>
      <c r="E230" t="s">
        <v>715</v>
      </c>
      <c r="F230" t="s">
        <v>12</v>
      </c>
      <c r="G230">
        <v>2003</v>
      </c>
      <c r="H230" t="s">
        <v>1347</v>
      </c>
      <c r="I230" s="74" t="s">
        <v>1194</v>
      </c>
      <c r="J230" t="s">
        <v>11</v>
      </c>
      <c r="K230" t="s">
        <v>186</v>
      </c>
      <c r="L230" s="3">
        <v>8.5</v>
      </c>
      <c r="M230" s="3">
        <f>Ma_Cave[[#This Row],[Prix Achat]]</f>
        <v>8.5</v>
      </c>
      <c r="N230" s="36">
        <v>2</v>
      </c>
      <c r="O230" s="37">
        <v>0</v>
      </c>
      <c r="P230" s="37"/>
      <c r="Q230" s="3">
        <f>Ma_Cave[[#This Row],[Prix Achat]]*Ma_Cave[[#This Row],[Quantité
Achat]]</f>
        <v>17</v>
      </c>
      <c r="R230" s="3">
        <f>Ma_Cave[[#This Row],[Reste]]*Ma_Cave[[#This Row],[valeur]]</f>
        <v>0</v>
      </c>
      <c r="S230" s="37">
        <v>0</v>
      </c>
      <c r="T230" s="37">
        <v>0</v>
      </c>
      <c r="U230" s="38" t="str">
        <f>IF(Ma_Cave[[#This Row],[Boire
dès]]+Ma_Cave[[#This Row],[Boire
jusque]]=0," ",IF(Ma_Cave[[#This Row],[Boire
jusque]]=0,Ma_Cave[[#This Row],[Boire
dès]],ROUNDUP(AVERAGE(Ma_Cave[[#This Row],[Boire
dès]:[Boire
jusque]]),0)))</f>
        <v xml:space="preserve"> </v>
      </c>
      <c r="V230"/>
    </row>
    <row r="231" spans="1:23" hidden="1" x14ac:dyDescent="0.25">
      <c r="A231" s="11">
        <v>83</v>
      </c>
      <c r="B231" s="15">
        <v>40481</v>
      </c>
      <c r="C231" t="s">
        <v>146</v>
      </c>
      <c r="D231" t="s">
        <v>285</v>
      </c>
      <c r="E231" t="s">
        <v>296</v>
      </c>
      <c r="F231" t="s">
        <v>12</v>
      </c>
      <c r="G231">
        <v>2005</v>
      </c>
      <c r="H231" t="s">
        <v>1115</v>
      </c>
      <c r="I231" t="s">
        <v>1170</v>
      </c>
      <c r="J231" t="s">
        <v>288</v>
      </c>
      <c r="K231" t="s">
        <v>142</v>
      </c>
      <c r="L231" s="3">
        <v>8.5</v>
      </c>
      <c r="M231" s="3">
        <f>Ma_Cave[[#This Row],[Prix Achat]]</f>
        <v>8.5</v>
      </c>
      <c r="N231" s="36">
        <v>4</v>
      </c>
      <c r="O231" s="37">
        <v>0</v>
      </c>
      <c r="P231" s="37"/>
      <c r="Q231" s="3">
        <f>Ma_Cave[[#This Row],[Prix Achat]]*Ma_Cave[[#This Row],[Quantité
Achat]]</f>
        <v>34</v>
      </c>
      <c r="R231" s="3">
        <f>Ma_Cave[[#This Row],[Reste]]*Ma_Cave[[#This Row],[valeur]]</f>
        <v>0</v>
      </c>
      <c r="S231" s="37">
        <v>0</v>
      </c>
      <c r="T231" s="37">
        <v>0</v>
      </c>
      <c r="U231" s="38" t="str">
        <f>IF(Ma_Cave[[#This Row],[Boire
dès]]+Ma_Cave[[#This Row],[Boire
jusque]]=0," ",IF(Ma_Cave[[#This Row],[Boire
jusque]]=0,Ma_Cave[[#This Row],[Boire
dès]],ROUNDUP(AVERAGE(Ma_Cave[[#This Row],[Boire
dès]:[Boire
jusque]]),0)))</f>
        <v xml:space="preserve"> </v>
      </c>
      <c r="V231"/>
    </row>
    <row r="232" spans="1:23" hidden="1" x14ac:dyDescent="0.25">
      <c r="A232" s="11">
        <v>152</v>
      </c>
      <c r="B232" s="15">
        <v>41206</v>
      </c>
      <c r="C232" t="s">
        <v>146</v>
      </c>
      <c r="D232" t="s">
        <v>285</v>
      </c>
      <c r="E232" t="s">
        <v>410</v>
      </c>
      <c r="F232" t="s">
        <v>12</v>
      </c>
      <c r="G232">
        <v>2010</v>
      </c>
      <c r="H232" t="s">
        <v>1115</v>
      </c>
      <c r="I232" s="74" t="s">
        <v>1170</v>
      </c>
      <c r="J232" t="s">
        <v>288</v>
      </c>
      <c r="K232" t="s">
        <v>142</v>
      </c>
      <c r="L232" s="3">
        <v>12</v>
      </c>
      <c r="M232" s="3">
        <f>Ma_Cave[[#This Row],[Prix Achat]]</f>
        <v>12</v>
      </c>
      <c r="N232" s="36">
        <v>6</v>
      </c>
      <c r="O232" s="37">
        <v>0</v>
      </c>
      <c r="P232" s="37"/>
      <c r="Q232" s="3">
        <f>Ma_Cave[[#This Row],[Prix Achat]]*Ma_Cave[[#This Row],[Quantité
Achat]]</f>
        <v>72</v>
      </c>
      <c r="R232" s="3">
        <f>Ma_Cave[[#This Row],[Reste]]*Ma_Cave[[#This Row],[valeur]]</f>
        <v>0</v>
      </c>
      <c r="S232" s="37">
        <v>0</v>
      </c>
      <c r="T232" s="37">
        <v>0</v>
      </c>
      <c r="U232" s="38" t="str">
        <f>IF(Ma_Cave[[#This Row],[Boire
dès]]+Ma_Cave[[#This Row],[Boire
jusque]]=0," ",IF(Ma_Cave[[#This Row],[Boire
jusque]]=0,Ma_Cave[[#This Row],[Boire
dès]],ROUNDUP(AVERAGE(Ma_Cave[[#This Row],[Boire
dès]:[Boire
jusque]]),0)))</f>
        <v xml:space="preserve"> </v>
      </c>
      <c r="V232"/>
    </row>
    <row r="233" spans="1:23" hidden="1" x14ac:dyDescent="0.25">
      <c r="A233" s="11">
        <v>326</v>
      </c>
      <c r="B233" s="15">
        <v>42672</v>
      </c>
      <c r="C233" t="s">
        <v>146</v>
      </c>
      <c r="D233" t="s">
        <v>285</v>
      </c>
      <c r="E233" t="s">
        <v>410</v>
      </c>
      <c r="F233" t="s">
        <v>12</v>
      </c>
      <c r="G233">
        <v>2013</v>
      </c>
      <c r="H233" t="s">
        <v>1115</v>
      </c>
      <c r="I233" s="74" t="s">
        <v>1170</v>
      </c>
      <c r="J233" t="s">
        <v>288</v>
      </c>
      <c r="K233" t="s">
        <v>142</v>
      </c>
      <c r="L233" s="3">
        <v>13</v>
      </c>
      <c r="M233" s="3">
        <f>Ma_Cave[[#This Row],[Prix Achat]]</f>
        <v>13</v>
      </c>
      <c r="N233" s="36">
        <v>3</v>
      </c>
      <c r="O233" s="37">
        <v>0</v>
      </c>
      <c r="P233" s="37">
        <v>43</v>
      </c>
      <c r="Q233" s="3">
        <f>Ma_Cave[[#This Row],[Prix Achat]]*Ma_Cave[[#This Row],[Quantité
Achat]]</f>
        <v>39</v>
      </c>
      <c r="R233" s="3">
        <f>Ma_Cave[[#This Row],[Reste]]*Ma_Cave[[#This Row],[valeur]]</f>
        <v>0</v>
      </c>
      <c r="S233" s="37">
        <v>2019</v>
      </c>
      <c r="T233" s="37">
        <v>2023</v>
      </c>
      <c r="U233" s="38">
        <f>IF(Ma_Cave[[#This Row],[Boire
dès]]+Ma_Cave[[#This Row],[Boire
jusque]]=0," ",IF(Ma_Cave[[#This Row],[Boire
jusque]]=0,Ma_Cave[[#This Row],[Boire
dès]],ROUNDUP(AVERAGE(Ma_Cave[[#This Row],[Boire
dès]:[Boire
jusque]]),0)))</f>
        <v>2021</v>
      </c>
      <c r="V233"/>
    </row>
    <row r="234" spans="1:23" x14ac:dyDescent="0.25">
      <c r="A234" s="11">
        <v>329</v>
      </c>
      <c r="B234" s="15">
        <v>42708</v>
      </c>
      <c r="C234" t="s">
        <v>621</v>
      </c>
      <c r="D234" t="s">
        <v>622</v>
      </c>
      <c r="E234" t="s">
        <v>623</v>
      </c>
      <c r="F234" t="s">
        <v>12</v>
      </c>
      <c r="G234">
        <v>2014</v>
      </c>
      <c r="H234" t="s">
        <v>1113</v>
      </c>
      <c r="I234" s="74" t="s">
        <v>165</v>
      </c>
      <c r="J234" t="s">
        <v>107</v>
      </c>
      <c r="K234" t="s">
        <v>198</v>
      </c>
      <c r="L234" s="3">
        <v>0</v>
      </c>
      <c r="M234" s="3">
        <v>11</v>
      </c>
      <c r="N234" s="36">
        <v>1</v>
      </c>
      <c r="O234" s="37">
        <v>1</v>
      </c>
      <c r="P234" s="37">
        <v>31</v>
      </c>
      <c r="Q234" s="3">
        <f>Ma_Cave[[#This Row],[Prix Achat]]*Ma_Cave[[#This Row],[Quantité
Achat]]</f>
        <v>0</v>
      </c>
      <c r="R234" s="3">
        <f>Ma_Cave[[#This Row],[Reste]]*Ma_Cave[[#This Row],[valeur]]</f>
        <v>11</v>
      </c>
      <c r="S234" s="37">
        <v>2020</v>
      </c>
      <c r="T234" s="37">
        <v>0</v>
      </c>
      <c r="U234" s="38">
        <f>IF(Ma_Cave[[#This Row],[Boire
dès]]+Ma_Cave[[#This Row],[Boire
jusque]]=0," ",IF(Ma_Cave[[#This Row],[Boire
jusque]]=0,Ma_Cave[[#This Row],[Boire
dès]],ROUNDUP(AVERAGE(Ma_Cave[[#This Row],[Boire
dès]:[Boire
jusque]]),0)))</f>
        <v>2020</v>
      </c>
      <c r="V234"/>
      <c r="W234" s="74"/>
    </row>
    <row r="235" spans="1:23" x14ac:dyDescent="0.25">
      <c r="A235" s="11">
        <v>330</v>
      </c>
      <c r="B235" s="15">
        <v>42719</v>
      </c>
      <c r="C235" t="s">
        <v>682</v>
      </c>
      <c r="D235" t="s">
        <v>683</v>
      </c>
      <c r="E235" t="s">
        <v>684</v>
      </c>
      <c r="F235" t="s">
        <v>22</v>
      </c>
      <c r="G235">
        <v>0</v>
      </c>
      <c r="H235" t="s">
        <v>539</v>
      </c>
      <c r="I235" s="74" t="s">
        <v>537</v>
      </c>
      <c r="J235" t="s">
        <v>11</v>
      </c>
      <c r="K235" t="s">
        <v>540</v>
      </c>
      <c r="L235" s="3">
        <v>13</v>
      </c>
      <c r="M235" s="3">
        <f>Ma_Cave[[#This Row],[Prix Achat]]</f>
        <v>13</v>
      </c>
      <c r="N235" s="36">
        <v>2</v>
      </c>
      <c r="O235" s="37">
        <v>1</v>
      </c>
      <c r="P235" s="37">
        <v>52</v>
      </c>
      <c r="Q235" s="3">
        <f>Ma_Cave[[#This Row],[Prix Achat]]*Ma_Cave[[#This Row],[Quantité
Achat]]</f>
        <v>26</v>
      </c>
      <c r="R235" s="3">
        <f>Ma_Cave[[#This Row],[Reste]]*Ma_Cave[[#This Row],[valeur]]</f>
        <v>13</v>
      </c>
      <c r="S235" s="37">
        <v>2018</v>
      </c>
      <c r="T235" s="37">
        <v>2020</v>
      </c>
      <c r="U235" s="38">
        <f>IF(Ma_Cave[[#This Row],[Boire
dès]]+Ma_Cave[[#This Row],[Boire
jusque]]=0," ",IF(Ma_Cave[[#This Row],[Boire
jusque]]=0,Ma_Cave[[#This Row],[Boire
dès]],ROUNDUP(AVERAGE(Ma_Cave[[#This Row],[Boire
dès]:[Boire
jusque]]),0)))</f>
        <v>2019</v>
      </c>
      <c r="V235" s="74"/>
      <c r="W235" s="74"/>
    </row>
    <row r="236" spans="1:23" x14ac:dyDescent="0.25">
      <c r="A236" s="11">
        <v>333</v>
      </c>
      <c r="B236" s="15">
        <v>42729</v>
      </c>
      <c r="C236" t="s">
        <v>909</v>
      </c>
      <c r="D236" t="s">
        <v>413</v>
      </c>
      <c r="E236" t="s">
        <v>414</v>
      </c>
      <c r="F236" t="s">
        <v>217</v>
      </c>
      <c r="G236">
        <v>2013</v>
      </c>
      <c r="H236" t="s">
        <v>1347</v>
      </c>
      <c r="I236" s="74" t="s">
        <v>415</v>
      </c>
      <c r="J236" t="s">
        <v>11</v>
      </c>
      <c r="K236" t="s">
        <v>416</v>
      </c>
      <c r="L236" s="3">
        <v>0</v>
      </c>
      <c r="M236" s="3">
        <v>13</v>
      </c>
      <c r="N236" s="36">
        <v>1</v>
      </c>
      <c r="O236" s="37">
        <v>1</v>
      </c>
      <c r="P236" s="37">
        <v>33</v>
      </c>
      <c r="Q236" s="3">
        <f>Ma_Cave[[#This Row],[Prix Achat]]*Ma_Cave[[#This Row],[Quantité
Achat]]</f>
        <v>0</v>
      </c>
      <c r="R236" s="3">
        <f>Ma_Cave[[#This Row],[Reste]]*Ma_Cave[[#This Row],[valeur]]</f>
        <v>13</v>
      </c>
      <c r="S236" s="37">
        <v>2017</v>
      </c>
      <c r="T236" s="37">
        <v>2020</v>
      </c>
      <c r="U236" s="38">
        <f>IF(Ma_Cave[[#This Row],[Boire
dès]]+Ma_Cave[[#This Row],[Boire
jusque]]=0," ",IF(Ma_Cave[[#This Row],[Boire
jusque]]=0,Ma_Cave[[#This Row],[Boire
dès]],ROUNDUP(AVERAGE(Ma_Cave[[#This Row],[Boire
dès]:[Boire
jusque]]),0)))</f>
        <v>2019</v>
      </c>
      <c r="V236" s="58" t="s">
        <v>881</v>
      </c>
      <c r="W236" s="58" t="s">
        <v>880</v>
      </c>
    </row>
    <row r="237" spans="1:23" hidden="1" x14ac:dyDescent="0.25">
      <c r="A237" s="11">
        <v>10</v>
      </c>
      <c r="B237" s="15">
        <v>39020</v>
      </c>
      <c r="C237" t="s">
        <v>146</v>
      </c>
      <c r="D237" t="s">
        <v>626</v>
      </c>
      <c r="E237" t="s">
        <v>132</v>
      </c>
      <c r="F237" t="s">
        <v>22</v>
      </c>
      <c r="G237">
        <v>2001</v>
      </c>
      <c r="H237" t="s">
        <v>26</v>
      </c>
      <c r="I237" t="s">
        <v>1129</v>
      </c>
      <c r="J237" t="s">
        <v>11</v>
      </c>
      <c r="K237" t="s">
        <v>132</v>
      </c>
      <c r="L237" s="3">
        <v>10</v>
      </c>
      <c r="M237" s="3">
        <f>Ma_Cave[[#This Row],[Prix Achat]]</f>
        <v>10</v>
      </c>
      <c r="N237" s="36">
        <v>1</v>
      </c>
      <c r="O237" s="37">
        <v>0</v>
      </c>
      <c r="P237" s="37"/>
      <c r="Q237" s="3">
        <f>Ma_Cave[[#This Row],[Prix Achat]]*Ma_Cave[[#This Row],[Quantité
Achat]]</f>
        <v>10</v>
      </c>
      <c r="R237" s="3">
        <f>Ma_Cave[[#This Row],[Reste]]*Ma_Cave[[#This Row],[valeur]]</f>
        <v>0</v>
      </c>
      <c r="S237" s="37">
        <v>0</v>
      </c>
      <c r="T237" s="37">
        <v>0</v>
      </c>
      <c r="U237" s="38" t="str">
        <f>IF(Ma_Cave[[#This Row],[Boire
dès]]+Ma_Cave[[#This Row],[Boire
jusque]]=0," ",IF(Ma_Cave[[#This Row],[Boire
jusque]]=0,Ma_Cave[[#This Row],[Boire
dès]],ROUNDUP(AVERAGE(Ma_Cave[[#This Row],[Boire
dès]:[Boire
jusque]]),0)))</f>
        <v xml:space="preserve"> </v>
      </c>
      <c r="V237"/>
    </row>
    <row r="238" spans="1:23" hidden="1" x14ac:dyDescent="0.25">
      <c r="A238" s="11">
        <v>45</v>
      </c>
      <c r="B238" s="15">
        <v>40116</v>
      </c>
      <c r="C238" t="s">
        <v>146</v>
      </c>
      <c r="D238" t="s">
        <v>626</v>
      </c>
      <c r="E238" t="s">
        <v>132</v>
      </c>
      <c r="F238" t="s">
        <v>22</v>
      </c>
      <c r="G238">
        <v>2004</v>
      </c>
      <c r="H238" t="s">
        <v>26</v>
      </c>
      <c r="I238" s="74" t="s">
        <v>1129</v>
      </c>
      <c r="J238" t="s">
        <v>11</v>
      </c>
      <c r="K238" t="s">
        <v>132</v>
      </c>
      <c r="L238" s="3">
        <v>11</v>
      </c>
      <c r="M238" s="3">
        <f>Ma_Cave[[#This Row],[Prix Achat]]</f>
        <v>11</v>
      </c>
      <c r="N238" s="36">
        <v>3</v>
      </c>
      <c r="O238" s="37">
        <v>0</v>
      </c>
      <c r="P238" s="37"/>
      <c r="Q238" s="3">
        <f>Ma_Cave[[#This Row],[Prix Achat]]*Ma_Cave[[#This Row],[Quantité
Achat]]</f>
        <v>33</v>
      </c>
      <c r="R238" s="3">
        <f>Ma_Cave[[#This Row],[Reste]]*Ma_Cave[[#This Row],[valeur]]</f>
        <v>0</v>
      </c>
      <c r="S238" s="37">
        <v>0</v>
      </c>
      <c r="T238" s="37">
        <v>0</v>
      </c>
      <c r="U238" s="38" t="str">
        <f>IF(Ma_Cave[[#This Row],[Boire
dès]]+Ma_Cave[[#This Row],[Boire
jusque]]=0," ",IF(Ma_Cave[[#This Row],[Boire
jusque]]=0,Ma_Cave[[#This Row],[Boire
dès]],ROUNDUP(AVERAGE(Ma_Cave[[#This Row],[Boire
dès]:[Boire
jusque]]),0)))</f>
        <v xml:space="preserve"> </v>
      </c>
      <c r="V238" s="64"/>
      <c r="W238" s="64"/>
    </row>
    <row r="239" spans="1:23" hidden="1" x14ac:dyDescent="0.25">
      <c r="A239" s="11">
        <v>46</v>
      </c>
      <c r="B239" s="15">
        <v>40116</v>
      </c>
      <c r="C239" t="s">
        <v>146</v>
      </c>
      <c r="D239" t="s">
        <v>626</v>
      </c>
      <c r="E239" t="s">
        <v>27</v>
      </c>
      <c r="F239" t="s">
        <v>12</v>
      </c>
      <c r="G239">
        <v>2005</v>
      </c>
      <c r="H239" t="s">
        <v>26</v>
      </c>
      <c r="I239" s="74" t="s">
        <v>1129</v>
      </c>
      <c r="J239" t="s">
        <v>11</v>
      </c>
      <c r="K239" t="s">
        <v>27</v>
      </c>
      <c r="L239" s="3">
        <v>10</v>
      </c>
      <c r="M239" s="3">
        <f>Ma_Cave[[#This Row],[Prix Achat]]</f>
        <v>10</v>
      </c>
      <c r="N239" s="36">
        <v>3</v>
      </c>
      <c r="O239" s="37">
        <v>0</v>
      </c>
      <c r="P239" s="37"/>
      <c r="Q239" s="3">
        <f>Ma_Cave[[#This Row],[Prix Achat]]*Ma_Cave[[#This Row],[Quantité
Achat]]</f>
        <v>30</v>
      </c>
      <c r="R239" s="3">
        <f>Ma_Cave[[#This Row],[Reste]]*Ma_Cave[[#This Row],[valeur]]</f>
        <v>0</v>
      </c>
      <c r="S239" s="37">
        <v>0</v>
      </c>
      <c r="T239" s="37">
        <v>0</v>
      </c>
      <c r="U239" s="38" t="str">
        <f>IF(Ma_Cave[[#This Row],[Boire
dès]]+Ma_Cave[[#This Row],[Boire
jusque]]=0," ",IF(Ma_Cave[[#This Row],[Boire
jusque]]=0,Ma_Cave[[#This Row],[Boire
dès]],ROUNDUP(AVERAGE(Ma_Cave[[#This Row],[Boire
dès]:[Boire
jusque]]),0)))</f>
        <v xml:space="preserve"> </v>
      </c>
      <c r="V239"/>
    </row>
    <row r="240" spans="1:23" hidden="1" x14ac:dyDescent="0.25">
      <c r="A240" s="11">
        <v>81</v>
      </c>
      <c r="B240" s="15">
        <v>40481</v>
      </c>
      <c r="C240" t="s">
        <v>146</v>
      </c>
      <c r="D240" t="s">
        <v>626</v>
      </c>
      <c r="E240" t="s">
        <v>132</v>
      </c>
      <c r="F240" t="s">
        <v>22</v>
      </c>
      <c r="G240">
        <v>2005</v>
      </c>
      <c r="H240" t="s">
        <v>26</v>
      </c>
      <c r="I240" s="74" t="s">
        <v>1129</v>
      </c>
      <c r="J240" t="s">
        <v>11</v>
      </c>
      <c r="K240" t="s">
        <v>132</v>
      </c>
      <c r="L240" s="3">
        <v>11.5</v>
      </c>
      <c r="M240" s="3">
        <f>Ma_Cave[[#This Row],[Prix Achat]]</f>
        <v>11.5</v>
      </c>
      <c r="N240" s="36">
        <v>3</v>
      </c>
      <c r="O240" s="37">
        <v>0</v>
      </c>
      <c r="P240" s="37"/>
      <c r="Q240" s="3">
        <f>Ma_Cave[[#This Row],[Prix Achat]]*Ma_Cave[[#This Row],[Quantité
Achat]]</f>
        <v>34.5</v>
      </c>
      <c r="R240" s="3">
        <f>Ma_Cave[[#This Row],[Reste]]*Ma_Cave[[#This Row],[valeur]]</f>
        <v>0</v>
      </c>
      <c r="S240" s="37">
        <v>0</v>
      </c>
      <c r="T240" s="37">
        <v>0</v>
      </c>
      <c r="U240" s="38" t="str">
        <f>IF(Ma_Cave[[#This Row],[Boire
dès]]+Ma_Cave[[#This Row],[Boire
jusque]]=0," ",IF(Ma_Cave[[#This Row],[Boire
jusque]]=0,Ma_Cave[[#This Row],[Boire
dès]],ROUNDUP(AVERAGE(Ma_Cave[[#This Row],[Boire
dès]:[Boire
jusque]]),0)))</f>
        <v xml:space="preserve"> </v>
      </c>
      <c r="V240"/>
    </row>
    <row r="241" spans="1:23" hidden="1" x14ac:dyDescent="0.25">
      <c r="A241" s="11">
        <v>89</v>
      </c>
      <c r="B241" s="15">
        <v>40622</v>
      </c>
      <c r="C241" t="s">
        <v>50</v>
      </c>
      <c r="D241" t="s">
        <v>658</v>
      </c>
      <c r="E241" t="s">
        <v>659</v>
      </c>
      <c r="F241" t="s">
        <v>22</v>
      </c>
      <c r="G241">
        <v>2007</v>
      </c>
      <c r="H241" t="s">
        <v>26</v>
      </c>
      <c r="I241" s="74" t="s">
        <v>1129</v>
      </c>
      <c r="J241" t="s">
        <v>11</v>
      </c>
      <c r="K241" t="s">
        <v>660</v>
      </c>
      <c r="L241" s="3">
        <v>9.1999999999999993</v>
      </c>
      <c r="M241" s="3">
        <f>Ma_Cave[[#This Row],[Prix Achat]]</f>
        <v>9.1999999999999993</v>
      </c>
      <c r="N241" s="36">
        <v>3</v>
      </c>
      <c r="O241" s="37">
        <v>0</v>
      </c>
      <c r="P241" s="37"/>
      <c r="Q241" s="3">
        <f>Ma_Cave[[#This Row],[Prix Achat]]*Ma_Cave[[#This Row],[Quantité
Achat]]</f>
        <v>27.599999999999998</v>
      </c>
      <c r="R241" s="3">
        <f>Ma_Cave[[#This Row],[Reste]]*Ma_Cave[[#This Row],[valeur]]</f>
        <v>0</v>
      </c>
      <c r="S241" s="37">
        <v>0</v>
      </c>
      <c r="T241" s="37">
        <v>0</v>
      </c>
      <c r="U241" s="38" t="str">
        <f>IF(Ma_Cave[[#This Row],[Boire
dès]]+Ma_Cave[[#This Row],[Boire
jusque]]=0," ",IF(Ma_Cave[[#This Row],[Boire
jusque]]=0,Ma_Cave[[#This Row],[Boire
dès]],ROUNDUP(AVERAGE(Ma_Cave[[#This Row],[Boire
dès]:[Boire
jusque]]),0)))</f>
        <v xml:space="preserve"> </v>
      </c>
      <c r="V241"/>
    </row>
    <row r="242" spans="1:23" hidden="1" x14ac:dyDescent="0.25">
      <c r="A242" s="11">
        <v>150</v>
      </c>
      <c r="B242" s="15">
        <v>41206</v>
      </c>
      <c r="C242" t="s">
        <v>146</v>
      </c>
      <c r="D242" t="s">
        <v>434</v>
      </c>
      <c r="E242" t="s">
        <v>150</v>
      </c>
      <c r="F242" t="s">
        <v>22</v>
      </c>
      <c r="G242">
        <v>2005</v>
      </c>
      <c r="H242" t="s">
        <v>26</v>
      </c>
      <c r="I242" s="74" t="s">
        <v>1129</v>
      </c>
      <c r="J242" t="s">
        <v>11</v>
      </c>
      <c r="K242" t="s">
        <v>132</v>
      </c>
      <c r="L242" s="3">
        <v>26</v>
      </c>
      <c r="M242" s="3">
        <f>Ma_Cave[[#This Row],[Prix Achat]]</f>
        <v>26</v>
      </c>
      <c r="N242" s="36">
        <v>1</v>
      </c>
      <c r="O242" s="37">
        <v>0</v>
      </c>
      <c r="P242" s="37"/>
      <c r="Q242" s="3">
        <f>Ma_Cave[[#This Row],[Prix Achat]]*Ma_Cave[[#This Row],[Quantité
Achat]]</f>
        <v>26</v>
      </c>
      <c r="R242" s="3">
        <f>Ma_Cave[[#This Row],[Reste]]*Ma_Cave[[#This Row],[valeur]]</f>
        <v>0</v>
      </c>
      <c r="S242" s="37">
        <v>0</v>
      </c>
      <c r="T242" s="37">
        <v>0</v>
      </c>
      <c r="U242" s="38" t="str">
        <f>IF(Ma_Cave[[#This Row],[Boire
dès]]+Ma_Cave[[#This Row],[Boire
jusque]]=0," ",IF(Ma_Cave[[#This Row],[Boire
jusque]]=0,Ma_Cave[[#This Row],[Boire
dès]],ROUNDUP(AVERAGE(Ma_Cave[[#This Row],[Boire
dès]:[Boire
jusque]]),0)))</f>
        <v xml:space="preserve"> </v>
      </c>
      <c r="V242"/>
      <c r="W242" s="64"/>
    </row>
    <row r="243" spans="1:23" hidden="1" x14ac:dyDescent="0.25">
      <c r="A243" s="11">
        <v>202</v>
      </c>
      <c r="B243" s="15">
        <v>41720</v>
      </c>
      <c r="C243" t="s">
        <v>50</v>
      </c>
      <c r="D243" t="s">
        <v>149</v>
      </c>
      <c r="E243" t="s">
        <v>690</v>
      </c>
      <c r="F243" t="s">
        <v>217</v>
      </c>
      <c r="G243">
        <v>2010</v>
      </c>
      <c r="H243" t="s">
        <v>26</v>
      </c>
      <c r="I243" s="74" t="s">
        <v>1129</v>
      </c>
      <c r="J243" t="s">
        <v>11</v>
      </c>
      <c r="K243" t="s">
        <v>691</v>
      </c>
      <c r="L243" s="3">
        <v>20</v>
      </c>
      <c r="M243" s="3">
        <f>Ma_Cave[[#This Row],[Prix Achat]]</f>
        <v>20</v>
      </c>
      <c r="N243" s="36">
        <v>1</v>
      </c>
      <c r="O243" s="37">
        <v>0</v>
      </c>
      <c r="P243" s="37">
        <v>53</v>
      </c>
      <c r="Q243" s="3">
        <f>Ma_Cave[[#This Row],[Prix Achat]]*Ma_Cave[[#This Row],[Quantité
Achat]]</f>
        <v>20</v>
      </c>
      <c r="R243" s="3">
        <f>Ma_Cave[[#This Row],[Reste]]*Ma_Cave[[#This Row],[valeur]]</f>
        <v>0</v>
      </c>
      <c r="S243" s="37">
        <v>2020</v>
      </c>
      <c r="T243" s="37">
        <v>0</v>
      </c>
      <c r="U243" s="38">
        <f>IF(Ma_Cave[[#This Row],[Boire
dès]]+Ma_Cave[[#This Row],[Boire
jusque]]=0," ",IF(Ma_Cave[[#This Row],[Boire
jusque]]=0,Ma_Cave[[#This Row],[Boire
dès]],ROUNDUP(AVERAGE(Ma_Cave[[#This Row],[Boire
dès]:[Boire
jusque]]),0)))</f>
        <v>2020</v>
      </c>
      <c r="V243"/>
    </row>
    <row r="244" spans="1:23" ht="15" hidden="1" customHeight="1" x14ac:dyDescent="0.25">
      <c r="A244" s="11">
        <v>219</v>
      </c>
      <c r="B244" s="15">
        <v>41923</v>
      </c>
      <c r="C244" t="s">
        <v>50</v>
      </c>
      <c r="D244" t="s">
        <v>628</v>
      </c>
      <c r="E244" t="s">
        <v>692</v>
      </c>
      <c r="F244" t="s">
        <v>217</v>
      </c>
      <c r="G244">
        <v>2009</v>
      </c>
      <c r="H244" t="s">
        <v>26</v>
      </c>
      <c r="I244" s="74" t="s">
        <v>1129</v>
      </c>
      <c r="J244" t="s">
        <v>11</v>
      </c>
      <c r="K244" t="s">
        <v>132</v>
      </c>
      <c r="L244" s="3">
        <v>22</v>
      </c>
      <c r="M244" s="3">
        <f>Ma_Cave[[#This Row],[Prix Achat]]</f>
        <v>22</v>
      </c>
      <c r="N244" s="36">
        <v>2</v>
      </c>
      <c r="O244" s="37">
        <v>0</v>
      </c>
      <c r="P244" s="37"/>
      <c r="Q244" s="3">
        <f>Ma_Cave[[#This Row],[Prix Achat]]*Ma_Cave[[#This Row],[Quantité
Achat]]</f>
        <v>44</v>
      </c>
      <c r="R244" s="3">
        <f>Ma_Cave[[#This Row],[Reste]]*Ma_Cave[[#This Row],[valeur]]</f>
        <v>0</v>
      </c>
      <c r="S244" s="37">
        <v>0</v>
      </c>
      <c r="T244" s="37">
        <v>0</v>
      </c>
      <c r="U244" s="38" t="str">
        <f>IF(Ma_Cave[[#This Row],[Boire
dès]]+Ma_Cave[[#This Row],[Boire
jusque]]=0," ",IF(Ma_Cave[[#This Row],[Boire
jusque]]=0,Ma_Cave[[#This Row],[Boire
dès]],ROUNDUP(AVERAGE(Ma_Cave[[#This Row],[Boire
dès]:[Boire
jusque]]),0)))</f>
        <v xml:space="preserve"> </v>
      </c>
      <c r="V244"/>
    </row>
    <row r="245" spans="1:23" hidden="1" x14ac:dyDescent="0.25">
      <c r="A245" s="11">
        <v>220</v>
      </c>
      <c r="B245" s="15">
        <v>41923</v>
      </c>
      <c r="C245" t="s">
        <v>50</v>
      </c>
      <c r="D245" t="s">
        <v>628</v>
      </c>
      <c r="E245" t="s">
        <v>150</v>
      </c>
      <c r="F245" t="s">
        <v>22</v>
      </c>
      <c r="G245">
        <v>2006</v>
      </c>
      <c r="H245" t="s">
        <v>26</v>
      </c>
      <c r="I245" s="74" t="s">
        <v>1129</v>
      </c>
      <c r="J245" t="s">
        <v>11</v>
      </c>
      <c r="K245" t="s">
        <v>132</v>
      </c>
      <c r="L245" s="3">
        <v>26.5</v>
      </c>
      <c r="M245" s="3">
        <f>Ma_Cave[[#This Row],[Prix Achat]]</f>
        <v>26.5</v>
      </c>
      <c r="N245" s="36">
        <v>1</v>
      </c>
      <c r="O245" s="37">
        <v>0</v>
      </c>
      <c r="P245" s="37"/>
      <c r="Q245" s="3">
        <f>Ma_Cave[[#This Row],[Prix Achat]]*Ma_Cave[[#This Row],[Quantité
Achat]]</f>
        <v>26.5</v>
      </c>
      <c r="R245" s="3">
        <f>Ma_Cave[[#This Row],[Reste]]*Ma_Cave[[#This Row],[valeur]]</f>
        <v>0</v>
      </c>
      <c r="S245" s="37">
        <v>0</v>
      </c>
      <c r="T245" s="37">
        <v>0</v>
      </c>
      <c r="U245" s="38" t="str">
        <f>IF(Ma_Cave[[#This Row],[Boire
dès]]+Ma_Cave[[#This Row],[Boire
jusque]]=0," ",IF(Ma_Cave[[#This Row],[Boire
jusque]]=0,Ma_Cave[[#This Row],[Boire
dès]],ROUNDUP(AVERAGE(Ma_Cave[[#This Row],[Boire
dès]:[Boire
jusque]]),0)))</f>
        <v xml:space="preserve"> </v>
      </c>
      <c r="V245"/>
    </row>
    <row r="246" spans="1:23" hidden="1" x14ac:dyDescent="0.25">
      <c r="A246" s="11">
        <v>267</v>
      </c>
      <c r="B246" s="15">
        <v>42287</v>
      </c>
      <c r="C246" t="s">
        <v>50</v>
      </c>
      <c r="D246" t="s">
        <v>628</v>
      </c>
      <c r="E246" t="s">
        <v>150</v>
      </c>
      <c r="F246" t="s">
        <v>22</v>
      </c>
      <c r="G246">
        <v>2007</v>
      </c>
      <c r="H246" t="s">
        <v>26</v>
      </c>
      <c r="I246" s="74" t="s">
        <v>1129</v>
      </c>
      <c r="J246" t="s">
        <v>11</v>
      </c>
      <c r="K246" t="s">
        <v>132</v>
      </c>
      <c r="L246" s="3">
        <v>26.5</v>
      </c>
      <c r="M246" s="3">
        <f>Ma_Cave[[#This Row],[Prix Achat]]</f>
        <v>26.5</v>
      </c>
      <c r="N246" s="36">
        <v>2</v>
      </c>
      <c r="O246" s="37">
        <v>0</v>
      </c>
      <c r="P246" s="37">
        <v>23</v>
      </c>
      <c r="Q246" s="3">
        <f>Ma_Cave[[#This Row],[Prix Achat]]*Ma_Cave[[#This Row],[Quantité
Achat]]</f>
        <v>53</v>
      </c>
      <c r="R246" s="3">
        <f>Ma_Cave[[#This Row],[Reste]]*Ma_Cave[[#This Row],[valeur]]</f>
        <v>0</v>
      </c>
      <c r="S246" s="37">
        <v>2099</v>
      </c>
      <c r="T246" s="37">
        <v>0</v>
      </c>
      <c r="U246" s="38">
        <f>IF(Ma_Cave[[#This Row],[Boire
dès]]+Ma_Cave[[#This Row],[Boire
jusque]]=0," ",IF(Ma_Cave[[#This Row],[Boire
jusque]]=0,Ma_Cave[[#This Row],[Boire
dès]],ROUNDUP(AVERAGE(Ma_Cave[[#This Row],[Boire
dès]:[Boire
jusque]]),0)))</f>
        <v>2099</v>
      </c>
      <c r="V246"/>
    </row>
    <row r="247" spans="1:23" hidden="1" x14ac:dyDescent="0.25">
      <c r="A247" s="11">
        <v>277</v>
      </c>
      <c r="B247" s="15">
        <v>42427</v>
      </c>
      <c r="C247" t="s">
        <v>78</v>
      </c>
      <c r="D247" t="s">
        <v>632</v>
      </c>
      <c r="E247" t="s">
        <v>132</v>
      </c>
      <c r="F247" t="s">
        <v>22</v>
      </c>
      <c r="G247">
        <v>2010</v>
      </c>
      <c r="H247" t="s">
        <v>26</v>
      </c>
      <c r="I247" s="74" t="s">
        <v>1129</v>
      </c>
      <c r="J247" t="s">
        <v>11</v>
      </c>
      <c r="K247" t="s">
        <v>132</v>
      </c>
      <c r="L247" s="3">
        <v>13.1</v>
      </c>
      <c r="M247" s="3">
        <f>Ma_Cave[[#This Row],[Prix Achat]]</f>
        <v>13.1</v>
      </c>
      <c r="N247" s="36">
        <v>1</v>
      </c>
      <c r="O247" s="37">
        <v>0</v>
      </c>
      <c r="P247" s="37"/>
      <c r="Q247" s="3">
        <f>Ma_Cave[[#This Row],[Prix Achat]]*Ma_Cave[[#This Row],[Quantité
Achat]]</f>
        <v>13.1</v>
      </c>
      <c r="R247" s="3">
        <f>Ma_Cave[[#This Row],[Reste]]*Ma_Cave[[#This Row],[valeur]]</f>
        <v>0</v>
      </c>
      <c r="S247" s="37">
        <v>0</v>
      </c>
      <c r="T247" s="37">
        <v>0</v>
      </c>
      <c r="U247" s="38" t="str">
        <f>IF(Ma_Cave[[#This Row],[Boire
dès]]+Ma_Cave[[#This Row],[Boire
jusque]]=0," ",IF(Ma_Cave[[#This Row],[Boire
jusque]]=0,Ma_Cave[[#This Row],[Boire
dès]],ROUNDUP(AVERAGE(Ma_Cave[[#This Row],[Boire
dès]:[Boire
jusque]]),0)))</f>
        <v xml:space="preserve"> </v>
      </c>
      <c r="V247"/>
    </row>
    <row r="248" spans="1:23" x14ac:dyDescent="0.25">
      <c r="A248" s="52">
        <v>338</v>
      </c>
      <c r="B248" s="15">
        <v>42738</v>
      </c>
      <c r="C248" t="s">
        <v>143</v>
      </c>
      <c r="D248" t="s">
        <v>144</v>
      </c>
      <c r="E248" t="s">
        <v>145</v>
      </c>
      <c r="F248" t="s">
        <v>885</v>
      </c>
      <c r="G248">
        <v>2009</v>
      </c>
      <c r="H248" t="s">
        <v>26</v>
      </c>
      <c r="I248" s="74" t="s">
        <v>1144</v>
      </c>
      <c r="J248" t="s">
        <v>11</v>
      </c>
      <c r="K248" t="s">
        <v>132</v>
      </c>
      <c r="L248" s="3">
        <v>0</v>
      </c>
      <c r="M248" s="3">
        <v>25.5</v>
      </c>
      <c r="N248" s="36">
        <v>1</v>
      </c>
      <c r="O248" s="37">
        <v>1</v>
      </c>
      <c r="P248" s="37">
        <v>23</v>
      </c>
      <c r="Q248" s="3">
        <f>Ma_Cave[[#This Row],[Prix Achat]]*Ma_Cave[[#This Row],[Quantité
Achat]]</f>
        <v>0</v>
      </c>
      <c r="R248" s="3">
        <f>Ma_Cave[[#This Row],[Reste]]*Ma_Cave[[#This Row],[valeur]]</f>
        <v>25.5</v>
      </c>
      <c r="S248" s="37">
        <v>2099</v>
      </c>
      <c r="U248" s="38">
        <f>IF(Ma_Cave[[#This Row],[Boire
dès]]+Ma_Cave[[#This Row],[Boire
jusque]]=0," ",IF(Ma_Cave[[#This Row],[Boire
jusque]]=0,Ma_Cave[[#This Row],[Boire
dès]],ROUNDUP(AVERAGE(Ma_Cave[[#This Row],[Boire
dès]:[Boire
jusque]]),0)))</f>
        <v>2099</v>
      </c>
      <c r="V248"/>
    </row>
    <row r="249" spans="1:23" x14ac:dyDescent="0.25">
      <c r="A249" s="11">
        <v>339</v>
      </c>
      <c r="B249" s="15">
        <v>42757</v>
      </c>
      <c r="C249" t="s">
        <v>199</v>
      </c>
      <c r="D249" t="s">
        <v>200</v>
      </c>
      <c r="E249" t="s">
        <v>197</v>
      </c>
      <c r="F249" t="s">
        <v>12</v>
      </c>
      <c r="G249">
        <v>2015</v>
      </c>
      <c r="H249" t="s">
        <v>1113</v>
      </c>
      <c r="I249" s="74" t="s">
        <v>197</v>
      </c>
      <c r="J249" t="s">
        <v>107</v>
      </c>
      <c r="K249" t="s">
        <v>198</v>
      </c>
      <c r="L249" s="3">
        <v>27</v>
      </c>
      <c r="M249" s="3">
        <f>Ma_Cave[[#This Row],[Prix Achat]]</f>
        <v>27</v>
      </c>
      <c r="N249" s="36">
        <v>3</v>
      </c>
      <c r="O249" s="37">
        <v>3</v>
      </c>
      <c r="P249" s="37">
        <v>21</v>
      </c>
      <c r="Q249" s="3">
        <f>Ma_Cave[[#This Row],[Prix Achat]]*Ma_Cave[[#This Row],[Quantité
Achat]]</f>
        <v>81</v>
      </c>
      <c r="R249" s="3">
        <f>Ma_Cave[[#This Row],[Reste]]*Ma_Cave[[#This Row],[valeur]]</f>
        <v>81</v>
      </c>
      <c r="S249" s="37">
        <v>2020</v>
      </c>
      <c r="T249" s="37">
        <v>2022</v>
      </c>
      <c r="U249" s="38">
        <f>IF(Ma_Cave[[#This Row],[Boire
dès]]+Ma_Cave[[#This Row],[Boire
jusque]]=0," ",IF(Ma_Cave[[#This Row],[Boire
jusque]]=0,Ma_Cave[[#This Row],[Boire
dès]],ROUNDUP(AVERAGE(Ma_Cave[[#This Row],[Boire
dès]:[Boire
jusque]]),0)))</f>
        <v>2021</v>
      </c>
      <c r="V249"/>
      <c r="W249" s="74"/>
    </row>
    <row r="250" spans="1:23" x14ac:dyDescent="0.25">
      <c r="A250" s="11">
        <v>340</v>
      </c>
      <c r="B250" s="15">
        <v>42757</v>
      </c>
      <c r="C250" t="s">
        <v>199</v>
      </c>
      <c r="D250" t="s">
        <v>202</v>
      </c>
      <c r="E250" t="s">
        <v>206</v>
      </c>
      <c r="F250" t="s">
        <v>22</v>
      </c>
      <c r="G250">
        <v>2015</v>
      </c>
      <c r="H250" t="s">
        <v>1113</v>
      </c>
      <c r="I250" s="74" t="s">
        <v>192</v>
      </c>
      <c r="J250" t="s">
        <v>107</v>
      </c>
      <c r="K250" t="s">
        <v>108</v>
      </c>
      <c r="L250" s="3">
        <v>31</v>
      </c>
      <c r="M250" s="3">
        <f>Ma_Cave[[#This Row],[Prix Achat]]</f>
        <v>31</v>
      </c>
      <c r="N250" s="36">
        <v>3</v>
      </c>
      <c r="O250" s="37">
        <v>1</v>
      </c>
      <c r="P250" s="37">
        <v>11</v>
      </c>
      <c r="Q250" s="3">
        <f>Ma_Cave[[#This Row],[Prix Achat]]*Ma_Cave[[#This Row],[Quantité
Achat]]</f>
        <v>93</v>
      </c>
      <c r="R250" s="3">
        <f>Ma_Cave[[#This Row],[Reste]]*Ma_Cave[[#This Row],[valeur]]</f>
        <v>31</v>
      </c>
      <c r="S250" s="37">
        <v>2018</v>
      </c>
      <c r="T250" s="37">
        <v>2020</v>
      </c>
      <c r="U250" s="38">
        <f>IF(Ma_Cave[[#This Row],[Boire
dès]]+Ma_Cave[[#This Row],[Boire
jusque]]=0," ",IF(Ma_Cave[[#This Row],[Boire
jusque]]=0,Ma_Cave[[#This Row],[Boire
dès]],ROUNDUP(AVERAGE(Ma_Cave[[#This Row],[Boire
dès]:[Boire
jusque]]),0)))</f>
        <v>2019</v>
      </c>
      <c r="V250" s="74"/>
    </row>
    <row r="251" spans="1:23" x14ac:dyDescent="0.25">
      <c r="A251" s="11">
        <v>341</v>
      </c>
      <c r="B251" s="15">
        <v>42757</v>
      </c>
      <c r="C251" t="s">
        <v>199</v>
      </c>
      <c r="D251" t="s">
        <v>200</v>
      </c>
      <c r="E251" t="s">
        <v>254</v>
      </c>
      <c r="F251" t="s">
        <v>22</v>
      </c>
      <c r="G251">
        <v>2015</v>
      </c>
      <c r="H251" t="s">
        <v>1113</v>
      </c>
      <c r="I251" s="74" t="s">
        <v>255</v>
      </c>
      <c r="J251" t="s">
        <v>107</v>
      </c>
      <c r="K251" t="s">
        <v>256</v>
      </c>
      <c r="L251" s="3">
        <v>18</v>
      </c>
      <c r="M251" s="3">
        <f>Ma_Cave[[#This Row],[Prix Achat]]</f>
        <v>18</v>
      </c>
      <c r="N251" s="36">
        <v>3</v>
      </c>
      <c r="O251" s="37">
        <v>2</v>
      </c>
      <c r="P251" s="37">
        <v>32</v>
      </c>
      <c r="Q251" s="3">
        <f>Ma_Cave[[#This Row],[Prix Achat]]*Ma_Cave[[#This Row],[Quantité
Achat]]</f>
        <v>54</v>
      </c>
      <c r="R251" s="3">
        <f>Ma_Cave[[#This Row],[Reste]]*Ma_Cave[[#This Row],[valeur]]</f>
        <v>36</v>
      </c>
      <c r="S251" s="37">
        <v>2018</v>
      </c>
      <c r="T251" s="37">
        <v>2019</v>
      </c>
      <c r="U251" s="38">
        <f>IF(Ma_Cave[[#This Row],[Boire
dès]]+Ma_Cave[[#This Row],[Boire
jusque]]=0," ",IF(Ma_Cave[[#This Row],[Boire
jusque]]=0,Ma_Cave[[#This Row],[Boire
dès]],ROUNDUP(AVERAGE(Ma_Cave[[#This Row],[Boire
dès]:[Boire
jusque]]),0)))</f>
        <v>2019</v>
      </c>
      <c r="V251"/>
    </row>
    <row r="252" spans="1:23" x14ac:dyDescent="0.25">
      <c r="A252" s="11">
        <v>344</v>
      </c>
      <c r="B252" s="15">
        <v>42757</v>
      </c>
      <c r="C252" t="s">
        <v>40</v>
      </c>
      <c r="D252" t="s">
        <v>362</v>
      </c>
      <c r="E252" t="s">
        <v>574</v>
      </c>
      <c r="F252" t="s">
        <v>12</v>
      </c>
      <c r="G252">
        <v>2014</v>
      </c>
      <c r="H252" t="s">
        <v>1113</v>
      </c>
      <c r="I252" s="74" t="s">
        <v>1175</v>
      </c>
      <c r="J252" t="s">
        <v>107</v>
      </c>
      <c r="K252" t="s">
        <v>198</v>
      </c>
      <c r="L252" s="3">
        <v>48</v>
      </c>
      <c r="M252" s="3">
        <f>Ma_Cave[[#This Row],[Prix Achat]]</f>
        <v>48</v>
      </c>
      <c r="N252" s="36">
        <v>2</v>
      </c>
      <c r="O252" s="37">
        <v>1</v>
      </c>
      <c r="P252" s="37">
        <v>21</v>
      </c>
      <c r="Q252" s="3">
        <f>Ma_Cave[[#This Row],[Prix Achat]]*Ma_Cave[[#This Row],[Quantité
Achat]]</f>
        <v>96</v>
      </c>
      <c r="R252" s="3">
        <f>Ma_Cave[[#This Row],[Reste]]*Ma_Cave[[#This Row],[valeur]]</f>
        <v>48</v>
      </c>
      <c r="S252" s="37">
        <v>2018</v>
      </c>
      <c r="T252" s="37">
        <v>0</v>
      </c>
      <c r="U252" s="38">
        <f>IF(Ma_Cave[[#This Row],[Boire
dès]]+Ma_Cave[[#This Row],[Boire
jusque]]=0," ",IF(Ma_Cave[[#This Row],[Boire
jusque]]=0,Ma_Cave[[#This Row],[Boire
dès]],ROUNDUP(AVERAGE(Ma_Cave[[#This Row],[Boire
dès]:[Boire
jusque]]),0)))</f>
        <v>2018</v>
      </c>
      <c r="V252" s="74"/>
      <c r="W252" t="s">
        <v>575</v>
      </c>
    </row>
    <row r="253" spans="1:23" x14ac:dyDescent="0.25">
      <c r="A253" s="52">
        <v>347</v>
      </c>
      <c r="B253" s="15">
        <v>42845</v>
      </c>
      <c r="C253" t="s">
        <v>40</v>
      </c>
      <c r="D253" t="s">
        <v>104</v>
      </c>
      <c r="E253" t="s">
        <v>105</v>
      </c>
      <c r="F253" t="s">
        <v>22</v>
      </c>
      <c r="G253">
        <v>2016</v>
      </c>
      <c r="H253" t="s">
        <v>1113</v>
      </c>
      <c r="I253" s="74" t="s">
        <v>106</v>
      </c>
      <c r="J253" t="s">
        <v>107</v>
      </c>
      <c r="K253" t="s">
        <v>108</v>
      </c>
      <c r="L253" s="3">
        <v>9</v>
      </c>
      <c r="M253" s="3">
        <f>Ma_Cave[[#This Row],[Prix Achat]]</f>
        <v>9</v>
      </c>
      <c r="N253" s="36">
        <v>6</v>
      </c>
      <c r="O253" s="37">
        <v>1</v>
      </c>
      <c r="P253" s="37">
        <v>11</v>
      </c>
      <c r="Q253" s="3">
        <f>Ma_Cave[[#This Row],[Prix Achat]]*Ma_Cave[[#This Row],[Quantité
Achat]]</f>
        <v>54</v>
      </c>
      <c r="R253" s="3">
        <f>Ma_Cave[[#This Row],[Reste]]*Ma_Cave[[#This Row],[valeur]]</f>
        <v>9</v>
      </c>
      <c r="S253" s="37">
        <v>2018</v>
      </c>
      <c r="T253" s="37">
        <v>2020</v>
      </c>
      <c r="U253" s="38">
        <f>IF(Ma_Cave[[#This Row],[Boire
dès]]+Ma_Cave[[#This Row],[Boire
jusque]]=0," ",IF(Ma_Cave[[#This Row],[Boire
jusque]]=0,Ma_Cave[[#This Row],[Boire
dès]],ROUNDUP(AVERAGE(Ma_Cave[[#This Row],[Boire
dès]:[Boire
jusque]]),0)))</f>
        <v>2019</v>
      </c>
      <c r="V253" s="74"/>
    </row>
    <row r="254" spans="1:23" x14ac:dyDescent="0.25">
      <c r="A254" s="11">
        <v>348</v>
      </c>
      <c r="B254" s="15">
        <v>42845</v>
      </c>
      <c r="C254" t="s">
        <v>40</v>
      </c>
      <c r="D254" t="s">
        <v>912</v>
      </c>
      <c r="E254" t="s">
        <v>237</v>
      </c>
      <c r="F254" t="s">
        <v>12</v>
      </c>
      <c r="G254">
        <v>2015</v>
      </c>
      <c r="H254" t="s">
        <v>1113</v>
      </c>
      <c r="I254" s="74" t="s">
        <v>238</v>
      </c>
      <c r="J254" t="s">
        <v>107</v>
      </c>
      <c r="K254" t="s">
        <v>198</v>
      </c>
      <c r="L254" s="3">
        <v>14.9</v>
      </c>
      <c r="M254" s="3">
        <f>Ma_Cave[[#This Row],[Prix Achat]]</f>
        <v>14.9</v>
      </c>
      <c r="N254" s="36">
        <v>6</v>
      </c>
      <c r="O254" s="37">
        <v>5</v>
      </c>
      <c r="P254" s="37">
        <v>31</v>
      </c>
      <c r="Q254" s="3">
        <f>Ma_Cave[[#This Row],[Prix Achat]]*Ma_Cave[[#This Row],[Quantité
Achat]]</f>
        <v>89.4</v>
      </c>
      <c r="R254" s="3">
        <f>Ma_Cave[[#This Row],[Reste]]*Ma_Cave[[#This Row],[valeur]]</f>
        <v>74.5</v>
      </c>
      <c r="S254" s="37">
        <v>2020</v>
      </c>
      <c r="T254" s="37">
        <v>2025</v>
      </c>
      <c r="U254" s="38">
        <f>IF(Ma_Cave[[#This Row],[Boire
dès]]+Ma_Cave[[#This Row],[Boire
jusque]]=0," ",IF(Ma_Cave[[#This Row],[Boire
jusque]]=0,Ma_Cave[[#This Row],[Boire
dès]],ROUNDUP(AVERAGE(Ma_Cave[[#This Row],[Boire
dès]:[Boire
jusque]]),0)))</f>
        <v>2023</v>
      </c>
      <c r="V254" s="74"/>
    </row>
    <row r="255" spans="1:23" x14ac:dyDescent="0.25">
      <c r="A255" s="11">
        <v>350</v>
      </c>
      <c r="B255" s="15">
        <v>42845</v>
      </c>
      <c r="C255" t="s">
        <v>40</v>
      </c>
      <c r="D255" t="s">
        <v>685</v>
      </c>
      <c r="E255" t="s">
        <v>686</v>
      </c>
      <c r="F255" t="s">
        <v>12</v>
      </c>
      <c r="G255">
        <v>2016</v>
      </c>
      <c r="H255" t="s">
        <v>1113</v>
      </c>
      <c r="I255" s="74" t="s">
        <v>165</v>
      </c>
      <c r="J255" t="s">
        <v>107</v>
      </c>
      <c r="K255" t="s">
        <v>198</v>
      </c>
      <c r="L255" s="3">
        <v>16.5</v>
      </c>
      <c r="M255" s="3">
        <f>Ma_Cave[[#This Row],[Prix Achat]]</f>
        <v>16.5</v>
      </c>
      <c r="N255" s="36">
        <v>6</v>
      </c>
      <c r="O255" s="37">
        <v>5</v>
      </c>
      <c r="P255" s="37">
        <v>31</v>
      </c>
      <c r="Q255" s="3">
        <f>Ma_Cave[[#This Row],[Prix Achat]]*Ma_Cave[[#This Row],[Quantité
Achat]]</f>
        <v>99</v>
      </c>
      <c r="R255" s="3">
        <f>Ma_Cave[[#This Row],[Reste]]*Ma_Cave[[#This Row],[valeur]]</f>
        <v>82.5</v>
      </c>
      <c r="S255" s="37">
        <v>2020</v>
      </c>
      <c r="T255" s="37">
        <v>2025</v>
      </c>
      <c r="U255" s="38">
        <f>IF(Ma_Cave[[#This Row],[Boire
dès]]+Ma_Cave[[#This Row],[Boire
jusque]]=0," ",IF(Ma_Cave[[#This Row],[Boire
jusque]]=0,Ma_Cave[[#This Row],[Boire
dès]],ROUNDUP(AVERAGE(Ma_Cave[[#This Row],[Boire
dès]:[Boire
jusque]]),0)))</f>
        <v>2023</v>
      </c>
      <c r="V255" s="74"/>
    </row>
    <row r="256" spans="1:23" hidden="1" x14ac:dyDescent="0.25">
      <c r="A256" s="11">
        <v>342</v>
      </c>
      <c r="B256" s="15">
        <v>42757</v>
      </c>
      <c r="C256" t="s">
        <v>40</v>
      </c>
      <c r="D256" t="s">
        <v>362</v>
      </c>
      <c r="E256" t="s">
        <v>371</v>
      </c>
      <c r="F256" t="s">
        <v>12</v>
      </c>
      <c r="G256">
        <v>2015</v>
      </c>
      <c r="H256" t="s">
        <v>1113</v>
      </c>
      <c r="I256" t="s">
        <v>1004</v>
      </c>
      <c r="J256" t="s">
        <v>11</v>
      </c>
      <c r="K256" t="s">
        <v>373</v>
      </c>
      <c r="L256" s="3">
        <v>20</v>
      </c>
      <c r="M256" s="3">
        <f>Ma_Cave[[#This Row],[Prix Achat]]</f>
        <v>20</v>
      </c>
      <c r="N256" s="36">
        <v>2</v>
      </c>
      <c r="O256" s="37">
        <v>0</v>
      </c>
      <c r="P256" s="37">
        <v>99</v>
      </c>
      <c r="Q256" s="3">
        <f>Ma_Cave[[#This Row],[Prix Achat]]*Ma_Cave[[#This Row],[Quantité
Achat]]</f>
        <v>40</v>
      </c>
      <c r="R256" s="3">
        <f>Ma_Cave[[#This Row],[Reste]]*Ma_Cave[[#This Row],[valeur]]</f>
        <v>0</v>
      </c>
      <c r="S256" s="37">
        <v>2018</v>
      </c>
      <c r="T256" s="37">
        <v>2019</v>
      </c>
      <c r="U256" s="38">
        <f>IF(Ma_Cave[[#This Row],[Boire
dès]]+Ma_Cave[[#This Row],[Boire
jusque]]=0," ",IF(Ma_Cave[[#This Row],[Boire
jusque]]=0,Ma_Cave[[#This Row],[Boire
dès]],ROUNDUP(AVERAGE(Ma_Cave[[#This Row],[Boire
dès]:[Boire
jusque]]),0)))</f>
        <v>2019</v>
      </c>
      <c r="V256"/>
      <c r="W256" t="s">
        <v>374</v>
      </c>
    </row>
    <row r="257" spans="1:23" hidden="1" x14ac:dyDescent="0.25">
      <c r="A257" s="11">
        <v>343</v>
      </c>
      <c r="B257" s="15">
        <v>42757</v>
      </c>
      <c r="C257" t="s">
        <v>201</v>
      </c>
      <c r="D257" t="s">
        <v>362</v>
      </c>
      <c r="E257" t="s">
        <v>371</v>
      </c>
      <c r="F257" t="s">
        <v>22</v>
      </c>
      <c r="G257">
        <v>2015</v>
      </c>
      <c r="H257" t="s">
        <v>1113</v>
      </c>
      <c r="I257" s="74" t="s">
        <v>1004</v>
      </c>
      <c r="J257" t="s">
        <v>11</v>
      </c>
      <c r="K257" t="s">
        <v>375</v>
      </c>
      <c r="L257" s="3">
        <v>0</v>
      </c>
      <c r="M257" s="3">
        <v>10</v>
      </c>
      <c r="N257" s="36">
        <v>2</v>
      </c>
      <c r="O257" s="37">
        <v>0</v>
      </c>
      <c r="P257" s="37"/>
      <c r="Q257" s="3">
        <f>Ma_Cave[[#This Row],[Prix Achat]]*Ma_Cave[[#This Row],[Quantité
Achat]]</f>
        <v>0</v>
      </c>
      <c r="R257" s="3">
        <f>Ma_Cave[[#This Row],[Reste]]*Ma_Cave[[#This Row],[valeur]]</f>
        <v>0</v>
      </c>
      <c r="S257" s="37">
        <v>2017</v>
      </c>
      <c r="T257" s="37">
        <v>2018</v>
      </c>
      <c r="U257" s="38">
        <f>IF(Ma_Cave[[#This Row],[Boire
dès]]+Ma_Cave[[#This Row],[Boire
jusque]]=0," ",IF(Ma_Cave[[#This Row],[Boire
jusque]]=0,Ma_Cave[[#This Row],[Boire
dès]],ROUNDUP(AVERAGE(Ma_Cave[[#This Row],[Boire
dès]:[Boire
jusque]]),0)))</f>
        <v>2018</v>
      </c>
      <c r="V257"/>
      <c r="W257" t="s">
        <v>376</v>
      </c>
    </row>
    <row r="258" spans="1:23" hidden="1" x14ac:dyDescent="0.25">
      <c r="A258" s="11">
        <v>80</v>
      </c>
      <c r="B258" s="15">
        <v>40467</v>
      </c>
      <c r="C258" t="s">
        <v>50</v>
      </c>
      <c r="D258" t="s">
        <v>184</v>
      </c>
      <c r="E258" t="s">
        <v>715</v>
      </c>
      <c r="F258" t="s">
        <v>12</v>
      </c>
      <c r="G258">
        <v>2009</v>
      </c>
      <c r="H258" t="s">
        <v>1347</v>
      </c>
      <c r="I258" t="s">
        <v>1194</v>
      </c>
      <c r="J258" t="s">
        <v>11</v>
      </c>
      <c r="K258" t="s">
        <v>186</v>
      </c>
      <c r="L258" s="3">
        <v>9</v>
      </c>
      <c r="M258" s="3">
        <f>Ma_Cave[[#This Row],[Prix Achat]]</f>
        <v>9</v>
      </c>
      <c r="N258" s="36">
        <v>2</v>
      </c>
      <c r="O258" s="37">
        <v>0</v>
      </c>
      <c r="P258" s="37"/>
      <c r="Q258" s="3">
        <f>Ma_Cave[[#This Row],[Prix Achat]]*Ma_Cave[[#This Row],[Quantité
Achat]]</f>
        <v>18</v>
      </c>
      <c r="R258" s="3">
        <f>Ma_Cave[[#This Row],[Reste]]*Ma_Cave[[#This Row],[valeur]]</f>
        <v>0</v>
      </c>
      <c r="S258" s="37">
        <v>0</v>
      </c>
      <c r="T258" s="37">
        <v>0</v>
      </c>
      <c r="U258" s="38" t="str">
        <f>IF(Ma_Cave[[#This Row],[Boire
dès]]+Ma_Cave[[#This Row],[Boire
jusque]]=0," ",IF(Ma_Cave[[#This Row],[Boire
jusque]]=0,Ma_Cave[[#This Row],[Boire
dès]],ROUNDUP(AVERAGE(Ma_Cave[[#This Row],[Boire
dès]:[Boire
jusque]]),0)))</f>
        <v xml:space="preserve"> </v>
      </c>
      <c r="V258"/>
    </row>
    <row r="259" spans="1:23" hidden="1" x14ac:dyDescent="0.25">
      <c r="A259" s="11">
        <v>221</v>
      </c>
      <c r="B259" s="15">
        <v>41923</v>
      </c>
      <c r="C259" t="s">
        <v>50</v>
      </c>
      <c r="D259" t="s">
        <v>184</v>
      </c>
      <c r="E259" t="s">
        <v>185</v>
      </c>
      <c r="F259" t="s">
        <v>12</v>
      </c>
      <c r="G259">
        <v>2011</v>
      </c>
      <c r="H259" t="s">
        <v>1347</v>
      </c>
      <c r="I259" s="74" t="s">
        <v>1194</v>
      </c>
      <c r="J259" t="s">
        <v>11</v>
      </c>
      <c r="K259" t="s">
        <v>186</v>
      </c>
      <c r="L259" s="3">
        <v>10.6</v>
      </c>
      <c r="M259" s="3">
        <f>Ma_Cave[[#This Row],[Prix Achat]]</f>
        <v>10.6</v>
      </c>
      <c r="N259" s="36">
        <v>3</v>
      </c>
      <c r="O259" s="37">
        <v>0</v>
      </c>
      <c r="P259" s="37"/>
      <c r="Q259" s="3">
        <f>Ma_Cave[[#This Row],[Prix Achat]]*Ma_Cave[[#This Row],[Quantité
Achat]]</f>
        <v>31.799999999999997</v>
      </c>
      <c r="R259" s="3">
        <f>Ma_Cave[[#This Row],[Reste]]*Ma_Cave[[#This Row],[valeur]]</f>
        <v>0</v>
      </c>
      <c r="S259" s="37">
        <v>2015</v>
      </c>
      <c r="T259" s="37">
        <v>0</v>
      </c>
      <c r="U259" s="38">
        <f>IF(Ma_Cave[[#This Row],[Boire
dès]]+Ma_Cave[[#This Row],[Boire
jusque]]=0," ",IF(Ma_Cave[[#This Row],[Boire
jusque]]=0,Ma_Cave[[#This Row],[Boire
dès]],ROUNDUP(AVERAGE(Ma_Cave[[#This Row],[Boire
dès]:[Boire
jusque]]),0)))</f>
        <v>2015</v>
      </c>
      <c r="V259"/>
    </row>
    <row r="260" spans="1:23" hidden="1" x14ac:dyDescent="0.25">
      <c r="A260" s="11">
        <v>222</v>
      </c>
      <c r="B260" s="15">
        <v>41923</v>
      </c>
      <c r="C260" t="s">
        <v>50</v>
      </c>
      <c r="D260" t="s">
        <v>184</v>
      </c>
      <c r="E260" t="s">
        <v>275</v>
      </c>
      <c r="F260" t="s">
        <v>12</v>
      </c>
      <c r="G260">
        <v>2012</v>
      </c>
      <c r="H260" t="s">
        <v>1347</v>
      </c>
      <c r="I260" s="74" t="s">
        <v>1194</v>
      </c>
      <c r="J260" t="s">
        <v>11</v>
      </c>
      <c r="K260" t="s">
        <v>186</v>
      </c>
      <c r="L260" s="3">
        <v>7.7</v>
      </c>
      <c r="M260" s="3">
        <f>Ma_Cave[[#This Row],[Prix Achat]]</f>
        <v>7.7</v>
      </c>
      <c r="N260" s="36">
        <v>3</v>
      </c>
      <c r="O260" s="37">
        <v>0</v>
      </c>
      <c r="P260" s="37"/>
      <c r="Q260" s="3">
        <f>Ma_Cave[[#This Row],[Prix Achat]]*Ma_Cave[[#This Row],[Quantité
Achat]]</f>
        <v>23.1</v>
      </c>
      <c r="R260" s="3">
        <f>Ma_Cave[[#This Row],[Reste]]*Ma_Cave[[#This Row],[valeur]]</f>
        <v>0</v>
      </c>
      <c r="S260" s="37">
        <v>0</v>
      </c>
      <c r="T260" s="37">
        <v>0</v>
      </c>
      <c r="U260" s="38" t="str">
        <f>IF(Ma_Cave[[#This Row],[Boire
dès]]+Ma_Cave[[#This Row],[Boire
jusque]]=0," ",IF(Ma_Cave[[#This Row],[Boire
jusque]]=0,Ma_Cave[[#This Row],[Boire
dès]],ROUNDUP(AVERAGE(Ma_Cave[[#This Row],[Boire
dès]:[Boire
jusque]]),0)))</f>
        <v xml:space="preserve"> </v>
      </c>
      <c r="V260"/>
    </row>
    <row r="261" spans="1:23" hidden="1" x14ac:dyDescent="0.25">
      <c r="A261" s="11">
        <v>468</v>
      </c>
      <c r="B261" s="15">
        <v>43458</v>
      </c>
      <c r="C261" t="s">
        <v>910</v>
      </c>
      <c r="D261" t="s">
        <v>1047</v>
      </c>
      <c r="E261" t="s">
        <v>1048</v>
      </c>
      <c r="F261" t="s">
        <v>73</v>
      </c>
      <c r="G261">
        <v>2017</v>
      </c>
      <c r="H261" t="s">
        <v>1110</v>
      </c>
      <c r="I261" t="s">
        <v>1049</v>
      </c>
      <c r="K261" t="s">
        <v>1050</v>
      </c>
      <c r="L261" s="3">
        <v>0</v>
      </c>
      <c r="M261" s="3">
        <v>7</v>
      </c>
      <c r="N261" s="36">
        <v>1</v>
      </c>
      <c r="O261" s="37">
        <v>0</v>
      </c>
      <c r="P261" s="37">
        <v>52</v>
      </c>
      <c r="Q261" s="3">
        <f>Ma_Cave[[#This Row],[Prix Achat]]*Ma_Cave[[#This Row],[Quantité
Achat]]</f>
        <v>0</v>
      </c>
      <c r="R261" s="3">
        <f>Ma_Cave[[#This Row],[Reste]]*Ma_Cave[[#This Row],[valeur]]</f>
        <v>0</v>
      </c>
      <c r="S261" s="37">
        <v>2019</v>
      </c>
      <c r="U261" s="38">
        <f>IF(Ma_Cave[[#This Row],[Boire
dès]]+Ma_Cave[[#This Row],[Boire
jusque]]=0," ",IF(Ma_Cave[[#This Row],[Boire
jusque]]=0,Ma_Cave[[#This Row],[Boire
dès]],ROUNDUP(AVERAGE(Ma_Cave[[#This Row],[Boire
dès]:[Boire
jusque]]),0)))</f>
        <v>2019</v>
      </c>
      <c r="V261"/>
      <c r="W261" s="60"/>
    </row>
    <row r="262" spans="1:23" x14ac:dyDescent="0.25">
      <c r="A262" s="11">
        <v>351</v>
      </c>
      <c r="B262" s="15">
        <v>42868</v>
      </c>
      <c r="C262" t="s">
        <v>40</v>
      </c>
      <c r="D262" t="s">
        <v>331</v>
      </c>
      <c r="E262" t="s">
        <v>338</v>
      </c>
      <c r="F262" t="s">
        <v>22</v>
      </c>
      <c r="G262">
        <v>2015</v>
      </c>
      <c r="H262" t="s">
        <v>101</v>
      </c>
      <c r="I262" t="s">
        <v>181</v>
      </c>
      <c r="J262" t="s">
        <v>182</v>
      </c>
      <c r="K262" t="s">
        <v>39</v>
      </c>
      <c r="L262" s="3">
        <v>9.1999999999999993</v>
      </c>
      <c r="M262" s="3">
        <f>Ma_Cave[[#This Row],[Prix Achat]]</f>
        <v>9.1999999999999993</v>
      </c>
      <c r="N262" s="36">
        <v>3</v>
      </c>
      <c r="O262" s="37">
        <v>2</v>
      </c>
      <c r="P262" s="37">
        <v>53</v>
      </c>
      <c r="Q262" s="3">
        <f>Ma_Cave[[#This Row],[Prix Achat]]*Ma_Cave[[#This Row],[Quantité
Achat]]</f>
        <v>27.599999999999998</v>
      </c>
      <c r="R262" s="3">
        <f>Ma_Cave[[#This Row],[Reste]]*Ma_Cave[[#This Row],[valeur]]</f>
        <v>18.399999999999999</v>
      </c>
      <c r="S262" s="37">
        <v>2019</v>
      </c>
      <c r="T262" s="37">
        <v>2019</v>
      </c>
      <c r="U262" s="38">
        <f>IF(Ma_Cave[[#This Row],[Boire
dès]]+Ma_Cave[[#This Row],[Boire
jusque]]=0," ",IF(Ma_Cave[[#This Row],[Boire
jusque]]=0,Ma_Cave[[#This Row],[Boire
dès]],ROUNDUP(AVERAGE(Ma_Cave[[#This Row],[Boire
dès]:[Boire
jusque]]),0)))</f>
        <v>2019</v>
      </c>
      <c r="V262"/>
      <c r="W262" s="74"/>
    </row>
    <row r="263" spans="1:23" hidden="1" x14ac:dyDescent="0.25">
      <c r="A263" s="11">
        <v>73</v>
      </c>
      <c r="B263" s="15">
        <v>40407</v>
      </c>
      <c r="C263" t="s">
        <v>40</v>
      </c>
      <c r="D263" t="s">
        <v>912</v>
      </c>
      <c r="E263" t="s">
        <v>237</v>
      </c>
      <c r="F263" t="s">
        <v>22</v>
      </c>
      <c r="G263">
        <v>2008</v>
      </c>
      <c r="H263" t="s">
        <v>1113</v>
      </c>
      <c r="I263" t="s">
        <v>238</v>
      </c>
      <c r="J263" t="s">
        <v>107</v>
      </c>
      <c r="K263" t="s">
        <v>239</v>
      </c>
      <c r="L263" s="3">
        <v>12.1</v>
      </c>
      <c r="M263" s="3">
        <f>Ma_Cave[[#This Row],[Prix Achat]]</f>
        <v>12.1</v>
      </c>
      <c r="N263" s="36">
        <v>2</v>
      </c>
      <c r="O263" s="37">
        <v>0</v>
      </c>
      <c r="P263" s="37"/>
      <c r="Q263" s="3">
        <f>Ma_Cave[[#This Row],[Prix Achat]]*Ma_Cave[[#This Row],[Quantité
Achat]]</f>
        <v>24.2</v>
      </c>
      <c r="R263" s="3">
        <f>Ma_Cave[[#This Row],[Reste]]*Ma_Cave[[#This Row],[valeur]]</f>
        <v>0</v>
      </c>
      <c r="S263" s="37">
        <v>0</v>
      </c>
      <c r="T263" s="37">
        <v>0</v>
      </c>
      <c r="U263" s="38" t="str">
        <f>IF(Ma_Cave[[#This Row],[Boire
dès]]+Ma_Cave[[#This Row],[Boire
jusque]]=0," ",IF(Ma_Cave[[#This Row],[Boire
jusque]]=0,Ma_Cave[[#This Row],[Boire
dès]],ROUNDUP(AVERAGE(Ma_Cave[[#This Row],[Boire
dès]:[Boire
jusque]]),0)))</f>
        <v xml:space="preserve"> </v>
      </c>
      <c r="V263"/>
    </row>
    <row r="264" spans="1:23" hidden="1" x14ac:dyDescent="0.25">
      <c r="A264" s="11">
        <v>170</v>
      </c>
      <c r="B264" s="15">
        <v>41392</v>
      </c>
      <c r="C264" t="s">
        <v>40</v>
      </c>
      <c r="D264" t="s">
        <v>912</v>
      </c>
      <c r="E264" t="s">
        <v>237</v>
      </c>
      <c r="F264" t="s">
        <v>22</v>
      </c>
      <c r="G264">
        <v>2011</v>
      </c>
      <c r="H264" t="s">
        <v>1113</v>
      </c>
      <c r="I264" t="s">
        <v>238</v>
      </c>
      <c r="J264" t="s">
        <v>107</v>
      </c>
      <c r="K264" t="s">
        <v>239</v>
      </c>
      <c r="L264" s="3">
        <v>13.3</v>
      </c>
      <c r="M264" s="3">
        <f>Ma_Cave[[#This Row],[Prix Achat]]</f>
        <v>13.3</v>
      </c>
      <c r="N264" s="36">
        <v>3</v>
      </c>
      <c r="O264" s="37">
        <v>0</v>
      </c>
      <c r="P264" s="37"/>
      <c r="Q264" s="3">
        <f>Ma_Cave[[#This Row],[Prix Achat]]*Ma_Cave[[#This Row],[Quantité
Achat]]</f>
        <v>39.900000000000006</v>
      </c>
      <c r="R264" s="3">
        <f>Ma_Cave[[#This Row],[Reste]]*Ma_Cave[[#This Row],[valeur]]</f>
        <v>0</v>
      </c>
      <c r="S264" s="37">
        <v>0</v>
      </c>
      <c r="T264" s="37">
        <v>0</v>
      </c>
      <c r="U264" s="38" t="str">
        <f>IF(Ma_Cave[[#This Row],[Boire
dès]]+Ma_Cave[[#This Row],[Boire
jusque]]=0," ",IF(Ma_Cave[[#This Row],[Boire
jusque]]=0,Ma_Cave[[#This Row],[Boire
dès]],ROUNDUP(AVERAGE(Ma_Cave[[#This Row],[Boire
dès]:[Boire
jusque]]),0)))</f>
        <v xml:space="preserve"> </v>
      </c>
      <c r="V264"/>
    </row>
    <row r="265" spans="1:23" hidden="1" x14ac:dyDescent="0.25">
      <c r="A265" s="11">
        <v>187</v>
      </c>
      <c r="B265" s="15">
        <v>41512</v>
      </c>
      <c r="C265" t="s">
        <v>40</v>
      </c>
      <c r="D265" t="s">
        <v>912</v>
      </c>
      <c r="E265" t="s">
        <v>237</v>
      </c>
      <c r="F265" t="s">
        <v>22</v>
      </c>
      <c r="G265">
        <v>2012</v>
      </c>
      <c r="H265" t="s">
        <v>1113</v>
      </c>
      <c r="I265" t="s">
        <v>238</v>
      </c>
      <c r="J265" t="s">
        <v>107</v>
      </c>
      <c r="K265" t="s">
        <v>239</v>
      </c>
      <c r="L265" s="3">
        <v>13.3</v>
      </c>
      <c r="M265" s="3">
        <f>Ma_Cave[[#This Row],[Prix Achat]]</f>
        <v>13.3</v>
      </c>
      <c r="N265" s="36">
        <v>6</v>
      </c>
      <c r="O265" s="37">
        <v>0</v>
      </c>
      <c r="P265" s="37"/>
      <c r="Q265" s="3">
        <f>Ma_Cave[[#This Row],[Prix Achat]]*Ma_Cave[[#This Row],[Quantité
Achat]]</f>
        <v>79.800000000000011</v>
      </c>
      <c r="R265" s="3">
        <f>Ma_Cave[[#This Row],[Reste]]*Ma_Cave[[#This Row],[valeur]]</f>
        <v>0</v>
      </c>
      <c r="S265" s="37">
        <v>0</v>
      </c>
      <c r="T265" s="37">
        <v>0</v>
      </c>
      <c r="U265" s="38" t="str">
        <f>IF(Ma_Cave[[#This Row],[Boire
dès]]+Ma_Cave[[#This Row],[Boire
jusque]]=0," ",IF(Ma_Cave[[#This Row],[Boire
jusque]]=0,Ma_Cave[[#This Row],[Boire
dès]],ROUNDUP(AVERAGE(Ma_Cave[[#This Row],[Boire
dès]:[Boire
jusque]]),0)))</f>
        <v xml:space="preserve"> </v>
      </c>
      <c r="V265"/>
    </row>
    <row r="266" spans="1:23" ht="15" hidden="1" customHeight="1" x14ac:dyDescent="0.25">
      <c r="A266" s="11">
        <v>188</v>
      </c>
      <c r="B266" s="15">
        <v>41512</v>
      </c>
      <c r="C266" t="s">
        <v>40</v>
      </c>
      <c r="D266" t="s">
        <v>912</v>
      </c>
      <c r="E266" t="s">
        <v>237</v>
      </c>
      <c r="F266" t="s">
        <v>12</v>
      </c>
      <c r="G266">
        <v>2011</v>
      </c>
      <c r="H266" t="s">
        <v>1113</v>
      </c>
      <c r="I266" t="s">
        <v>238</v>
      </c>
      <c r="J266" t="s">
        <v>107</v>
      </c>
      <c r="K266" t="s">
        <v>198</v>
      </c>
      <c r="L266" s="3">
        <v>14</v>
      </c>
      <c r="M266" s="3">
        <f>Ma_Cave[[#This Row],[Prix Achat]]</f>
        <v>14</v>
      </c>
      <c r="N266" s="36">
        <v>6</v>
      </c>
      <c r="O266" s="37">
        <v>0</v>
      </c>
      <c r="P266" s="37"/>
      <c r="Q266" s="3">
        <f>Ma_Cave[[#This Row],[Prix Achat]]*Ma_Cave[[#This Row],[Quantité
Achat]]</f>
        <v>84</v>
      </c>
      <c r="R266" s="3">
        <f>Ma_Cave[[#This Row],[Reste]]*Ma_Cave[[#This Row],[valeur]]</f>
        <v>0</v>
      </c>
      <c r="S266" s="37">
        <v>0</v>
      </c>
      <c r="T266" s="37">
        <v>0</v>
      </c>
      <c r="U266" s="38" t="str">
        <f>IF(Ma_Cave[[#This Row],[Boire
dès]]+Ma_Cave[[#This Row],[Boire
jusque]]=0," ",IF(Ma_Cave[[#This Row],[Boire
jusque]]=0,Ma_Cave[[#This Row],[Boire
dès]],ROUNDUP(AVERAGE(Ma_Cave[[#This Row],[Boire
dès]:[Boire
jusque]]),0)))</f>
        <v xml:space="preserve"> </v>
      </c>
      <c r="V266" s="65"/>
      <c r="W266" s="64"/>
    </row>
    <row r="267" spans="1:23" hidden="1" x14ac:dyDescent="0.25">
      <c r="A267" s="11">
        <v>208</v>
      </c>
      <c r="B267" s="15">
        <v>41803</v>
      </c>
      <c r="C267" t="s">
        <v>40</v>
      </c>
      <c r="D267" t="s">
        <v>912</v>
      </c>
      <c r="E267" t="s">
        <v>237</v>
      </c>
      <c r="F267" t="s">
        <v>12</v>
      </c>
      <c r="G267">
        <v>2012</v>
      </c>
      <c r="H267" t="s">
        <v>1113</v>
      </c>
      <c r="I267" t="s">
        <v>238</v>
      </c>
      <c r="J267" t="s">
        <v>107</v>
      </c>
      <c r="K267" t="s">
        <v>198</v>
      </c>
      <c r="L267" s="3">
        <v>14.3</v>
      </c>
      <c r="M267" s="3">
        <f>Ma_Cave[[#This Row],[Prix Achat]]</f>
        <v>14.3</v>
      </c>
      <c r="N267" s="36">
        <v>6</v>
      </c>
      <c r="O267" s="37">
        <v>0</v>
      </c>
      <c r="P267" s="37">
        <v>41</v>
      </c>
      <c r="Q267" s="3">
        <f>Ma_Cave[[#This Row],[Prix Achat]]*Ma_Cave[[#This Row],[Quantité
Achat]]</f>
        <v>85.800000000000011</v>
      </c>
      <c r="R267" s="3">
        <f>Ma_Cave[[#This Row],[Reste]]*Ma_Cave[[#This Row],[valeur]]</f>
        <v>0</v>
      </c>
      <c r="S267" s="37">
        <v>2016</v>
      </c>
      <c r="T267" s="37">
        <v>2018</v>
      </c>
      <c r="U267" s="38">
        <f>IF(Ma_Cave[[#This Row],[Boire
dès]]+Ma_Cave[[#This Row],[Boire
jusque]]=0," ",IF(Ma_Cave[[#This Row],[Boire
jusque]]=0,Ma_Cave[[#This Row],[Boire
dès]],ROUNDUP(AVERAGE(Ma_Cave[[#This Row],[Boire
dès]:[Boire
jusque]]),0)))</f>
        <v>2017</v>
      </c>
      <c r="V267"/>
    </row>
    <row r="268" spans="1:23" hidden="1" x14ac:dyDescent="0.25">
      <c r="A268" s="11">
        <v>237</v>
      </c>
      <c r="B268" s="15">
        <v>42111</v>
      </c>
      <c r="C268" t="s">
        <v>40</v>
      </c>
      <c r="D268" t="s">
        <v>912</v>
      </c>
      <c r="E268" t="s">
        <v>237</v>
      </c>
      <c r="F268" t="s">
        <v>12</v>
      </c>
      <c r="G268">
        <v>2013</v>
      </c>
      <c r="H268" t="s">
        <v>1113</v>
      </c>
      <c r="I268" t="s">
        <v>238</v>
      </c>
      <c r="J268" t="s">
        <v>107</v>
      </c>
      <c r="K268" t="s">
        <v>198</v>
      </c>
      <c r="L268" s="3">
        <v>14.5</v>
      </c>
      <c r="M268" s="3">
        <f>Ma_Cave[[#This Row],[Prix Achat]]</f>
        <v>14.5</v>
      </c>
      <c r="N268" s="36">
        <v>6</v>
      </c>
      <c r="O268" s="37">
        <v>0</v>
      </c>
      <c r="P268" s="37">
        <v>41</v>
      </c>
      <c r="Q268" s="3">
        <f>Ma_Cave[[#This Row],[Prix Achat]]*Ma_Cave[[#This Row],[Quantité
Achat]]</f>
        <v>87</v>
      </c>
      <c r="R268" s="3">
        <f>Ma_Cave[[#This Row],[Reste]]*Ma_Cave[[#This Row],[valeur]]</f>
        <v>0</v>
      </c>
      <c r="S268" s="37">
        <v>2017</v>
      </c>
      <c r="T268" s="37">
        <v>2019</v>
      </c>
      <c r="U268" s="38">
        <f>IF(Ma_Cave[[#This Row],[Boire
dès]]+Ma_Cave[[#This Row],[Boire
jusque]]=0," ",IF(Ma_Cave[[#This Row],[Boire
jusque]]=0,Ma_Cave[[#This Row],[Boire
dès]],ROUNDUP(AVERAGE(Ma_Cave[[#This Row],[Boire
dès]:[Boire
jusque]]),0)))</f>
        <v>2018</v>
      </c>
      <c r="V268"/>
    </row>
    <row r="269" spans="1:23" ht="15" hidden="1" customHeight="1" x14ac:dyDescent="0.25">
      <c r="A269" s="11">
        <v>238</v>
      </c>
      <c r="B269" s="15">
        <v>42111</v>
      </c>
      <c r="C269" t="s">
        <v>40</v>
      </c>
      <c r="D269" t="s">
        <v>912</v>
      </c>
      <c r="E269" t="s">
        <v>237</v>
      </c>
      <c r="F269" t="s">
        <v>22</v>
      </c>
      <c r="G269">
        <v>2013</v>
      </c>
      <c r="H269" t="s">
        <v>1113</v>
      </c>
      <c r="I269" t="s">
        <v>238</v>
      </c>
      <c r="J269" t="s">
        <v>107</v>
      </c>
      <c r="K269" t="s">
        <v>239</v>
      </c>
      <c r="L269" s="3">
        <v>13.8</v>
      </c>
      <c r="M269" s="3">
        <f>Ma_Cave[[#This Row],[Prix Achat]]</f>
        <v>13.8</v>
      </c>
      <c r="N269" s="36">
        <v>6</v>
      </c>
      <c r="O269" s="37">
        <v>0</v>
      </c>
      <c r="P269" s="37"/>
      <c r="Q269" s="3">
        <f>Ma_Cave[[#This Row],[Prix Achat]]*Ma_Cave[[#This Row],[Quantité
Achat]]</f>
        <v>82.800000000000011</v>
      </c>
      <c r="R269" s="3">
        <f>Ma_Cave[[#This Row],[Reste]]*Ma_Cave[[#This Row],[valeur]]</f>
        <v>0</v>
      </c>
      <c r="S269" s="37">
        <v>2016</v>
      </c>
      <c r="T269" s="37">
        <v>2018</v>
      </c>
      <c r="U269" s="38">
        <f>IF(Ma_Cave[[#This Row],[Boire
dès]]+Ma_Cave[[#This Row],[Boire
jusque]]=0," ",IF(Ma_Cave[[#This Row],[Boire
jusque]]=0,Ma_Cave[[#This Row],[Boire
dès]],ROUNDUP(AVERAGE(Ma_Cave[[#This Row],[Boire
dès]:[Boire
jusque]]),0)))</f>
        <v>2017</v>
      </c>
      <c r="V269"/>
      <c r="W269" s="64"/>
    </row>
    <row r="270" spans="1:23" hidden="1" x14ac:dyDescent="0.25">
      <c r="A270" s="11">
        <v>239</v>
      </c>
      <c r="B270" s="15">
        <v>42111</v>
      </c>
      <c r="C270" t="s">
        <v>40</v>
      </c>
      <c r="D270" t="s">
        <v>912</v>
      </c>
      <c r="E270" t="s">
        <v>253</v>
      </c>
      <c r="F270" t="s">
        <v>22</v>
      </c>
      <c r="G270">
        <v>2013</v>
      </c>
      <c r="H270" t="s">
        <v>1113</v>
      </c>
      <c r="I270" t="s">
        <v>238</v>
      </c>
      <c r="J270" t="s">
        <v>107</v>
      </c>
      <c r="K270" t="s">
        <v>242</v>
      </c>
      <c r="L270" s="3">
        <v>0</v>
      </c>
      <c r="M270" s="3">
        <f>Ma_Cave[[#This Row],[Prix Achat]]</f>
        <v>0</v>
      </c>
      <c r="N270" s="36">
        <v>1</v>
      </c>
      <c r="O270" s="37">
        <v>0</v>
      </c>
      <c r="P270" s="37"/>
      <c r="Q270" s="3">
        <f>Ma_Cave[[#This Row],[Prix Achat]]*Ma_Cave[[#This Row],[Quantité
Achat]]</f>
        <v>0</v>
      </c>
      <c r="R270" s="3">
        <f>Ma_Cave[[#This Row],[Reste]]*Ma_Cave[[#This Row],[valeur]]</f>
        <v>0</v>
      </c>
      <c r="S270" s="37">
        <v>0</v>
      </c>
      <c r="T270" s="37">
        <v>0</v>
      </c>
      <c r="U270" s="38" t="str">
        <f>IF(Ma_Cave[[#This Row],[Boire
dès]]+Ma_Cave[[#This Row],[Boire
jusque]]=0," ",IF(Ma_Cave[[#This Row],[Boire
jusque]]=0,Ma_Cave[[#This Row],[Boire
dès]],ROUNDUP(AVERAGE(Ma_Cave[[#This Row],[Boire
dès]:[Boire
jusque]]),0)))</f>
        <v xml:space="preserve"> </v>
      </c>
      <c r="V270"/>
    </row>
    <row r="271" spans="1:23" x14ac:dyDescent="0.25">
      <c r="A271" s="11">
        <v>354</v>
      </c>
      <c r="B271" s="15">
        <v>42868</v>
      </c>
      <c r="C271" t="s">
        <v>40</v>
      </c>
      <c r="D271" t="s">
        <v>331</v>
      </c>
      <c r="E271" t="s">
        <v>518</v>
      </c>
      <c r="F271" t="s">
        <v>12</v>
      </c>
      <c r="G271" s="74">
        <v>2015</v>
      </c>
      <c r="H271" t="s">
        <v>101</v>
      </c>
      <c r="I271" t="s">
        <v>518</v>
      </c>
      <c r="J271" t="s">
        <v>102</v>
      </c>
      <c r="K271" t="s">
        <v>183</v>
      </c>
      <c r="L271" s="3">
        <v>12.5</v>
      </c>
      <c r="M271" s="3">
        <f>Ma_Cave[[#This Row],[Prix Achat]]</f>
        <v>12.5</v>
      </c>
      <c r="N271" s="36">
        <v>3</v>
      </c>
      <c r="O271" s="37">
        <v>3</v>
      </c>
      <c r="P271" s="37">
        <v>12</v>
      </c>
      <c r="Q271" s="3">
        <f>Ma_Cave[[#This Row],[Prix Achat]]*Ma_Cave[[#This Row],[Quantité
Achat]]</f>
        <v>37.5</v>
      </c>
      <c r="R271" s="3">
        <f>Ma_Cave[[#This Row],[Reste]]*Ma_Cave[[#This Row],[valeur]]</f>
        <v>37.5</v>
      </c>
      <c r="S271" s="37">
        <v>2022</v>
      </c>
      <c r="T271" s="37">
        <v>2025</v>
      </c>
      <c r="U271" s="38">
        <f>IF(Ma_Cave[[#This Row],[Boire
dès]]+Ma_Cave[[#This Row],[Boire
jusque]]=0," ",IF(Ma_Cave[[#This Row],[Boire
jusque]]=0,Ma_Cave[[#This Row],[Boire
dès]],ROUNDUP(AVERAGE(Ma_Cave[[#This Row],[Boire
dès]:[Boire
jusque]]),0)))</f>
        <v>2024</v>
      </c>
      <c r="V271" s="74"/>
    </row>
    <row r="272" spans="1:23" x14ac:dyDescent="0.25">
      <c r="A272" s="11">
        <v>355</v>
      </c>
      <c r="B272" s="15">
        <v>42868</v>
      </c>
      <c r="C272" t="s">
        <v>40</v>
      </c>
      <c r="D272" t="s">
        <v>553</v>
      </c>
      <c r="E272" t="s">
        <v>554</v>
      </c>
      <c r="F272" t="s">
        <v>12</v>
      </c>
      <c r="G272" s="74">
        <v>2015</v>
      </c>
      <c r="H272" t="s">
        <v>101</v>
      </c>
      <c r="I272" t="s">
        <v>555</v>
      </c>
      <c r="J272" t="s">
        <v>182</v>
      </c>
      <c r="K272" t="s">
        <v>183</v>
      </c>
      <c r="L272" s="3">
        <v>36</v>
      </c>
      <c r="M272" s="3">
        <f>Ma_Cave[[#This Row],[Prix Achat]]</f>
        <v>36</v>
      </c>
      <c r="N272" s="36">
        <v>3</v>
      </c>
      <c r="O272" s="37">
        <v>3</v>
      </c>
      <c r="P272" s="37">
        <v>22</v>
      </c>
      <c r="Q272" s="3">
        <f>Ma_Cave[[#This Row],[Prix Achat]]*Ma_Cave[[#This Row],[Quantité
Achat]]</f>
        <v>108</v>
      </c>
      <c r="R272" s="3">
        <f>Ma_Cave[[#This Row],[Reste]]*Ma_Cave[[#This Row],[valeur]]</f>
        <v>108</v>
      </c>
      <c r="S272" s="37">
        <v>2020</v>
      </c>
      <c r="T272" s="37">
        <v>2022</v>
      </c>
      <c r="U272" s="38">
        <f>IF(Ma_Cave[[#This Row],[Boire
dès]]+Ma_Cave[[#This Row],[Boire
jusque]]=0," ",IF(Ma_Cave[[#This Row],[Boire
jusque]]=0,Ma_Cave[[#This Row],[Boire
dès]],ROUNDUP(AVERAGE(Ma_Cave[[#This Row],[Boire
dès]:[Boire
jusque]]),0)))</f>
        <v>2021</v>
      </c>
      <c r="V272" s="74"/>
    </row>
    <row r="273" spans="1:23" hidden="1" x14ac:dyDescent="0.25">
      <c r="A273" s="11">
        <v>310</v>
      </c>
      <c r="B273" s="15">
        <v>42548</v>
      </c>
      <c r="C273" t="s">
        <v>40</v>
      </c>
      <c r="D273" t="s">
        <v>912</v>
      </c>
      <c r="E273" t="s">
        <v>253</v>
      </c>
      <c r="F273" t="s">
        <v>22</v>
      </c>
      <c r="G273">
        <v>2015</v>
      </c>
      <c r="H273" t="s">
        <v>1113</v>
      </c>
      <c r="I273" t="s">
        <v>238</v>
      </c>
      <c r="J273" t="s">
        <v>107</v>
      </c>
      <c r="K273" t="s">
        <v>242</v>
      </c>
      <c r="L273" s="3">
        <v>0</v>
      </c>
      <c r="M273" s="3">
        <v>10</v>
      </c>
      <c r="N273" s="36">
        <v>1</v>
      </c>
      <c r="O273" s="37">
        <v>0</v>
      </c>
      <c r="P273" s="37">
        <v>11</v>
      </c>
      <c r="Q273" s="3">
        <f>Ma_Cave[[#This Row],[Prix Achat]]*Ma_Cave[[#This Row],[Quantité
Achat]]</f>
        <v>0</v>
      </c>
      <c r="R273" s="3">
        <f>Ma_Cave[[#This Row],[Reste]]*Ma_Cave[[#This Row],[valeur]]</f>
        <v>0</v>
      </c>
      <c r="S273" s="37">
        <v>2018</v>
      </c>
      <c r="T273" s="37">
        <v>2020</v>
      </c>
      <c r="U273" s="38">
        <f>IF(Ma_Cave[[#This Row],[Boire
dès]]+Ma_Cave[[#This Row],[Boire
jusque]]=0," ",IF(Ma_Cave[[#This Row],[Boire
jusque]]=0,Ma_Cave[[#This Row],[Boire
dès]],ROUNDUP(AVERAGE(Ma_Cave[[#This Row],[Boire
dès]:[Boire
jusque]]),0)))</f>
        <v>2019</v>
      </c>
      <c r="V273"/>
    </row>
    <row r="274" spans="1:23" hidden="1" x14ac:dyDescent="0.25">
      <c r="A274" s="52">
        <v>313</v>
      </c>
      <c r="B274" s="15">
        <v>42556</v>
      </c>
      <c r="C274" t="s">
        <v>143</v>
      </c>
      <c r="D274" t="s">
        <v>403</v>
      </c>
      <c r="E274" t="s">
        <v>404</v>
      </c>
      <c r="F274" t="s">
        <v>22</v>
      </c>
      <c r="G274">
        <v>2014</v>
      </c>
      <c r="H274" t="s">
        <v>1113</v>
      </c>
      <c r="I274" t="s">
        <v>238</v>
      </c>
      <c r="J274" t="s">
        <v>11</v>
      </c>
      <c r="K274" t="s">
        <v>405</v>
      </c>
      <c r="L274" s="3">
        <v>0</v>
      </c>
      <c r="M274" s="3">
        <v>15</v>
      </c>
      <c r="N274" s="36">
        <v>1</v>
      </c>
      <c r="O274" s="37">
        <v>0</v>
      </c>
      <c r="P274" s="37">
        <v>11</v>
      </c>
      <c r="Q274" s="3">
        <f>Ma_Cave[[#This Row],[Prix Achat]]*Ma_Cave[[#This Row],[Quantité
Achat]]</f>
        <v>0</v>
      </c>
      <c r="R274" s="3">
        <f>Ma_Cave[[#This Row],[Reste]]*Ma_Cave[[#This Row],[valeur]]</f>
        <v>0</v>
      </c>
      <c r="S274" s="37">
        <v>2018</v>
      </c>
      <c r="T274" s="37">
        <v>2019</v>
      </c>
      <c r="U274" s="38">
        <f>IF(Ma_Cave[[#This Row],[Boire
dès]]+Ma_Cave[[#This Row],[Boire
jusque]]=0," ",IF(Ma_Cave[[#This Row],[Boire
jusque]]=0,Ma_Cave[[#This Row],[Boire
dès]],ROUNDUP(AVERAGE(Ma_Cave[[#This Row],[Boire
dès]:[Boire
jusque]]),0)))</f>
        <v>2019</v>
      </c>
      <c r="V274"/>
    </row>
    <row r="275" spans="1:23" x14ac:dyDescent="0.25">
      <c r="A275" s="11">
        <v>356</v>
      </c>
      <c r="B275" s="15">
        <v>42868</v>
      </c>
      <c r="C275" t="s">
        <v>40</v>
      </c>
      <c r="D275" t="s">
        <v>331</v>
      </c>
      <c r="E275" t="s">
        <v>556</v>
      </c>
      <c r="F275" t="s">
        <v>12</v>
      </c>
      <c r="G275">
        <v>2015</v>
      </c>
      <c r="H275" t="s">
        <v>101</v>
      </c>
      <c r="I275" t="s">
        <v>518</v>
      </c>
      <c r="J275" t="s">
        <v>102</v>
      </c>
      <c r="K275" t="s">
        <v>183</v>
      </c>
      <c r="L275" s="3">
        <v>19.5</v>
      </c>
      <c r="M275" s="3">
        <f>Ma_Cave[[#This Row],[Prix Achat]]</f>
        <v>19.5</v>
      </c>
      <c r="N275" s="36">
        <v>3</v>
      </c>
      <c r="O275" s="37">
        <v>2</v>
      </c>
      <c r="P275" s="37">
        <v>12</v>
      </c>
      <c r="Q275" s="3">
        <f>Ma_Cave[[#This Row],[Prix Achat]]*Ma_Cave[[#This Row],[Quantité
Achat]]</f>
        <v>58.5</v>
      </c>
      <c r="R275" s="3">
        <f>Ma_Cave[[#This Row],[Reste]]*Ma_Cave[[#This Row],[valeur]]</f>
        <v>39</v>
      </c>
      <c r="S275" s="37">
        <v>2022</v>
      </c>
      <c r="T275" s="37">
        <v>2025</v>
      </c>
      <c r="U275" s="38">
        <f>IF(Ma_Cave[[#This Row],[Boire
dès]]+Ma_Cave[[#This Row],[Boire
jusque]]=0," ",IF(Ma_Cave[[#This Row],[Boire
jusque]]=0,Ma_Cave[[#This Row],[Boire
dès]],ROUNDUP(AVERAGE(Ma_Cave[[#This Row],[Boire
dès]:[Boire
jusque]]),0)))</f>
        <v>2024</v>
      </c>
      <c r="V275" s="64"/>
      <c r="W275" s="74"/>
    </row>
    <row r="276" spans="1:23" x14ac:dyDescent="0.25">
      <c r="A276" s="11">
        <v>358</v>
      </c>
      <c r="B276" s="15">
        <v>42868</v>
      </c>
      <c r="C276" t="s">
        <v>40</v>
      </c>
      <c r="D276" t="s">
        <v>331</v>
      </c>
      <c r="E276" t="s">
        <v>716</v>
      </c>
      <c r="F276" t="s">
        <v>12</v>
      </c>
      <c r="G276">
        <v>2015</v>
      </c>
      <c r="H276" t="s">
        <v>101</v>
      </c>
      <c r="I276" t="s">
        <v>716</v>
      </c>
      <c r="J276" t="s">
        <v>182</v>
      </c>
      <c r="K276" t="s">
        <v>183</v>
      </c>
      <c r="L276" s="3">
        <v>29.5</v>
      </c>
      <c r="M276" s="3">
        <f>Ma_Cave[[#This Row],[Prix Achat]]</f>
        <v>29.5</v>
      </c>
      <c r="N276" s="36">
        <v>2</v>
      </c>
      <c r="O276" s="37">
        <v>2</v>
      </c>
      <c r="P276" s="37">
        <v>12</v>
      </c>
      <c r="Q276" s="3">
        <f>Ma_Cave[[#This Row],[Prix Achat]]*Ma_Cave[[#This Row],[Quantité
Achat]]</f>
        <v>59</v>
      </c>
      <c r="R276" s="3">
        <f>Ma_Cave[[#This Row],[Reste]]*Ma_Cave[[#This Row],[valeur]]</f>
        <v>59</v>
      </c>
      <c r="S276" s="37">
        <v>2022</v>
      </c>
      <c r="T276" s="37">
        <v>2025</v>
      </c>
      <c r="U276" s="38">
        <f>IF(Ma_Cave[[#This Row],[Boire
dès]]+Ma_Cave[[#This Row],[Boire
jusque]]=0," ",IF(Ma_Cave[[#This Row],[Boire
jusque]]=0,Ma_Cave[[#This Row],[Boire
dès]],ROUNDUP(AVERAGE(Ma_Cave[[#This Row],[Boire
dès]:[Boire
jusque]]),0)))</f>
        <v>2024</v>
      </c>
      <c r="V276"/>
      <c r="W276" s="74"/>
    </row>
    <row r="277" spans="1:23" ht="15" hidden="1" customHeight="1" x14ac:dyDescent="0.25">
      <c r="A277" s="11">
        <v>397</v>
      </c>
      <c r="B277" s="15">
        <v>41803</v>
      </c>
      <c r="C277" t="s">
        <v>40</v>
      </c>
      <c r="D277" t="s">
        <v>912</v>
      </c>
      <c r="E277" t="s">
        <v>237</v>
      </c>
      <c r="F277" s="65" t="s">
        <v>22</v>
      </c>
      <c r="G277">
        <v>2012</v>
      </c>
      <c r="H277" t="s">
        <v>1113</v>
      </c>
      <c r="I277" t="s">
        <v>238</v>
      </c>
      <c r="J277" t="s">
        <v>107</v>
      </c>
      <c r="K277" t="s">
        <v>239</v>
      </c>
      <c r="L277" s="3">
        <v>13.6</v>
      </c>
      <c r="M277" s="3">
        <f>Ma_Cave[[#This Row],[Prix Achat]]</f>
        <v>13.6</v>
      </c>
      <c r="N277" s="36">
        <v>6</v>
      </c>
      <c r="O277" s="37">
        <v>0</v>
      </c>
      <c r="P277" s="37"/>
      <c r="Q277" s="3">
        <f>Ma_Cave[[#This Row],[Prix Achat]]*Ma_Cave[[#This Row],[Quantité
Achat]]</f>
        <v>81.599999999999994</v>
      </c>
      <c r="R277" s="30">
        <f>Ma_Cave[[#This Row],[Reste]]*Ma_Cave[[#This Row],[valeur]]</f>
        <v>0</v>
      </c>
      <c r="S277" s="37">
        <v>0</v>
      </c>
      <c r="T277" s="37">
        <v>0</v>
      </c>
      <c r="U277" s="38" t="str">
        <f>IF(Ma_Cave[[#This Row],[Boire
dès]]+Ma_Cave[[#This Row],[Boire
jusque]]=0," ",IF(Ma_Cave[[#This Row],[Boire
jusque]]=0,Ma_Cave[[#This Row],[Boire
dès]],ROUNDUP(AVERAGE(Ma_Cave[[#This Row],[Boire
dès]:[Boire
jusque]]),0)))</f>
        <v xml:space="preserve"> </v>
      </c>
      <c r="V277" s="9"/>
    </row>
    <row r="278" spans="1:23" x14ac:dyDescent="0.25">
      <c r="A278" s="11">
        <v>361</v>
      </c>
      <c r="B278" s="15">
        <v>42887</v>
      </c>
      <c r="C278" t="s">
        <v>23</v>
      </c>
      <c r="D278" t="s">
        <v>614</v>
      </c>
      <c r="E278" t="s">
        <v>625</v>
      </c>
      <c r="F278" t="s">
        <v>12</v>
      </c>
      <c r="G278">
        <v>2015</v>
      </c>
      <c r="H278" t="s">
        <v>59</v>
      </c>
      <c r="I278" t="s">
        <v>1293</v>
      </c>
      <c r="J278" t="s">
        <v>136</v>
      </c>
      <c r="K278" t="s">
        <v>616</v>
      </c>
      <c r="L278" s="3">
        <v>20</v>
      </c>
      <c r="M278" s="3">
        <f>Ma_Cave[[#This Row],[Prix Achat]]</f>
        <v>20</v>
      </c>
      <c r="N278" s="36">
        <v>2</v>
      </c>
      <c r="O278" s="37">
        <v>2</v>
      </c>
      <c r="P278" s="37">
        <v>13</v>
      </c>
      <c r="Q278" s="3">
        <f>Ma_Cave[[#This Row],[Prix Achat]]*Ma_Cave[[#This Row],[Quantité
Achat]]</f>
        <v>40</v>
      </c>
      <c r="R278" s="3">
        <f>Ma_Cave[[#This Row],[Reste]]*Ma_Cave[[#This Row],[valeur]]</f>
        <v>40</v>
      </c>
      <c r="S278" s="37">
        <v>2021</v>
      </c>
      <c r="T278" s="37">
        <v>2031</v>
      </c>
      <c r="U278" s="38">
        <f>IF(Ma_Cave[[#This Row],[Boire
dès]]+Ma_Cave[[#This Row],[Boire
jusque]]=0," ",IF(Ma_Cave[[#This Row],[Boire
jusque]]=0,Ma_Cave[[#This Row],[Boire
dès]],ROUNDUP(AVERAGE(Ma_Cave[[#This Row],[Boire
dès]:[Boire
jusque]]),0)))</f>
        <v>2026</v>
      </c>
      <c r="V278" s="74"/>
      <c r="W278" s="74"/>
    </row>
    <row r="279" spans="1:23" x14ac:dyDescent="0.25">
      <c r="A279" s="11">
        <v>362</v>
      </c>
      <c r="B279" s="15">
        <v>42887</v>
      </c>
      <c r="C279" t="s">
        <v>23</v>
      </c>
      <c r="D279" t="s">
        <v>24</v>
      </c>
      <c r="E279" t="s">
        <v>25</v>
      </c>
      <c r="F279" s="64" t="s">
        <v>12</v>
      </c>
      <c r="G279">
        <v>2015</v>
      </c>
      <c r="H279" t="s">
        <v>26</v>
      </c>
      <c r="I279" t="s">
        <v>25</v>
      </c>
      <c r="J279" t="s">
        <v>11</v>
      </c>
      <c r="K279" t="s">
        <v>27</v>
      </c>
      <c r="L279" s="3">
        <v>12</v>
      </c>
      <c r="M279" s="3">
        <f>Ma_Cave[[#This Row],[Prix Achat]]</f>
        <v>12</v>
      </c>
      <c r="N279" s="36">
        <v>1</v>
      </c>
      <c r="O279" s="37">
        <v>1</v>
      </c>
      <c r="P279" s="37">
        <v>42</v>
      </c>
      <c r="Q279" s="3">
        <f>Ma_Cave[[#This Row],[Prix Achat]]*Ma_Cave[[#This Row],[Quantité
Achat]]</f>
        <v>12</v>
      </c>
      <c r="R279" s="3">
        <f>Ma_Cave[[#This Row],[Reste]]*Ma_Cave[[#This Row],[valeur]]</f>
        <v>12</v>
      </c>
      <c r="S279" s="37">
        <v>2020</v>
      </c>
      <c r="T279" s="37">
        <v>0</v>
      </c>
      <c r="U279" s="38">
        <f>IF(Ma_Cave[[#This Row],[Boire
dès]]+Ma_Cave[[#This Row],[Boire
jusque]]=0," ",IF(Ma_Cave[[#This Row],[Boire
jusque]]=0,Ma_Cave[[#This Row],[Boire
dès]],ROUNDUP(AVERAGE(Ma_Cave[[#This Row],[Boire
dès]:[Boire
jusque]]),0)))</f>
        <v>2020</v>
      </c>
      <c r="V279" s="74"/>
      <c r="W279" t="s">
        <v>28</v>
      </c>
    </row>
    <row r="280" spans="1:23" x14ac:dyDescent="0.25">
      <c r="A280" s="52">
        <v>366</v>
      </c>
      <c r="B280" s="15">
        <v>42887</v>
      </c>
      <c r="C280" t="s">
        <v>23</v>
      </c>
      <c r="D280" t="s">
        <v>347</v>
      </c>
      <c r="E280" t="s">
        <v>348</v>
      </c>
      <c r="F280" s="64" t="s">
        <v>22</v>
      </c>
      <c r="G280">
        <v>2015</v>
      </c>
      <c r="H280" t="s">
        <v>1347</v>
      </c>
      <c r="I280" t="s">
        <v>87</v>
      </c>
      <c r="J280" t="s">
        <v>11</v>
      </c>
      <c r="K280" t="s">
        <v>349</v>
      </c>
      <c r="L280" s="3">
        <v>11</v>
      </c>
      <c r="M280" s="3">
        <f>Ma_Cave[[#This Row],[Prix Achat]]</f>
        <v>11</v>
      </c>
      <c r="N280" s="36">
        <v>1</v>
      </c>
      <c r="O280" s="37">
        <v>1</v>
      </c>
      <c r="P280" s="37">
        <v>52</v>
      </c>
      <c r="Q280" s="3">
        <f>Ma_Cave[[#This Row],[Prix Achat]]*Ma_Cave[[#This Row],[Quantité
Achat]]</f>
        <v>11</v>
      </c>
      <c r="R280" s="3">
        <f>Ma_Cave[[#This Row],[Reste]]*Ma_Cave[[#This Row],[valeur]]</f>
        <v>11</v>
      </c>
      <c r="S280" s="37">
        <v>2018</v>
      </c>
      <c r="T280" s="37">
        <v>2020</v>
      </c>
      <c r="U280" s="38">
        <f>IF(Ma_Cave[[#This Row],[Boire
dès]]+Ma_Cave[[#This Row],[Boire
jusque]]=0," ",IF(Ma_Cave[[#This Row],[Boire
jusque]]=0,Ma_Cave[[#This Row],[Boire
dès]],ROUNDUP(AVERAGE(Ma_Cave[[#This Row],[Boire
dès]:[Boire
jusque]]),0)))</f>
        <v>2019</v>
      </c>
      <c r="V280" s="74"/>
      <c r="W280" s="74"/>
    </row>
    <row r="281" spans="1:23" x14ac:dyDescent="0.25">
      <c r="A281" s="11">
        <v>368</v>
      </c>
      <c r="B281" s="15">
        <v>42887</v>
      </c>
      <c r="C281" t="s">
        <v>23</v>
      </c>
      <c r="D281" t="s">
        <v>489</v>
      </c>
      <c r="E281" t="s">
        <v>869</v>
      </c>
      <c r="F281" s="64" t="s">
        <v>22</v>
      </c>
      <c r="G281">
        <v>2015</v>
      </c>
      <c r="H281" t="s">
        <v>1110</v>
      </c>
      <c r="I281" t="s">
        <v>178</v>
      </c>
      <c r="J281" t="s">
        <v>173</v>
      </c>
      <c r="K281" t="s">
        <v>169</v>
      </c>
      <c r="L281" s="3">
        <v>15</v>
      </c>
      <c r="M281" s="3">
        <f>Ma_Cave[[#This Row],[Prix Achat]]</f>
        <v>15</v>
      </c>
      <c r="N281" s="36">
        <v>2</v>
      </c>
      <c r="O281" s="37">
        <v>2</v>
      </c>
      <c r="P281" s="37">
        <v>13</v>
      </c>
      <c r="Q281" s="3">
        <f>Ma_Cave[[#This Row],[Prix Achat]]*Ma_Cave[[#This Row],[Quantité
Achat]]</f>
        <v>30</v>
      </c>
      <c r="R281" s="3">
        <f>Ma_Cave[[#This Row],[Reste]]*Ma_Cave[[#This Row],[valeur]]</f>
        <v>30</v>
      </c>
      <c r="S281" s="37">
        <v>2019</v>
      </c>
      <c r="U281" s="38">
        <f>IF(Ma_Cave[[#This Row],[Boire
dès]]+Ma_Cave[[#This Row],[Boire
jusque]]=0," ",IF(Ma_Cave[[#This Row],[Boire
jusque]]=0,Ma_Cave[[#This Row],[Boire
dès]],ROUNDUP(AVERAGE(Ma_Cave[[#This Row],[Boire
dès]:[Boire
jusque]]),0)))</f>
        <v>2019</v>
      </c>
      <c r="V281" s="74"/>
      <c r="W281" s="74"/>
    </row>
    <row r="282" spans="1:23" hidden="1" x14ac:dyDescent="0.25">
      <c r="A282" s="11">
        <v>34</v>
      </c>
      <c r="B282" s="15">
        <v>39879</v>
      </c>
      <c r="C282" t="s">
        <v>50</v>
      </c>
      <c r="D282" t="s">
        <v>279</v>
      </c>
      <c r="E282" t="s">
        <v>278</v>
      </c>
      <c r="F282" t="s">
        <v>12</v>
      </c>
      <c r="G282">
        <v>2007</v>
      </c>
      <c r="H282" t="s">
        <v>36</v>
      </c>
      <c r="I282" t="s">
        <v>278</v>
      </c>
      <c r="J282" t="s">
        <v>11</v>
      </c>
      <c r="K282" t="s">
        <v>47</v>
      </c>
      <c r="L282" s="3">
        <v>7.2</v>
      </c>
      <c r="M282" s="3">
        <f>Ma_Cave[[#This Row],[Prix Achat]]</f>
        <v>7.2</v>
      </c>
      <c r="N282" s="36">
        <v>3</v>
      </c>
      <c r="O282" s="37">
        <v>0</v>
      </c>
      <c r="P282" s="37"/>
      <c r="Q282" s="3">
        <f>Ma_Cave[[#This Row],[Prix Achat]]*Ma_Cave[[#This Row],[Quantité
Achat]]</f>
        <v>21.6</v>
      </c>
      <c r="R282" s="3">
        <f>Ma_Cave[[#This Row],[Reste]]*Ma_Cave[[#This Row],[valeur]]</f>
        <v>0</v>
      </c>
      <c r="S282" s="37">
        <v>0</v>
      </c>
      <c r="T282" s="37">
        <v>0</v>
      </c>
      <c r="U282" s="38" t="str">
        <f>IF(Ma_Cave[[#This Row],[Boire
dès]]+Ma_Cave[[#This Row],[Boire
jusque]]=0," ",IF(Ma_Cave[[#This Row],[Boire
jusque]]=0,Ma_Cave[[#This Row],[Boire
dès]],ROUNDUP(AVERAGE(Ma_Cave[[#This Row],[Boire
dès]:[Boire
jusque]]),0)))</f>
        <v xml:space="preserve"> </v>
      </c>
      <c r="V282"/>
    </row>
    <row r="283" spans="1:23" hidden="1" x14ac:dyDescent="0.25">
      <c r="A283" s="11">
        <v>68</v>
      </c>
      <c r="B283" s="15">
        <v>40341</v>
      </c>
      <c r="C283" t="s">
        <v>276</v>
      </c>
      <c r="D283" t="s">
        <v>277</v>
      </c>
      <c r="E283" t="s">
        <v>278</v>
      </c>
      <c r="F283" t="s">
        <v>12</v>
      </c>
      <c r="G283">
        <v>2009</v>
      </c>
      <c r="H283" t="s">
        <v>36</v>
      </c>
      <c r="I283" t="s">
        <v>278</v>
      </c>
      <c r="J283" t="s">
        <v>11</v>
      </c>
      <c r="K283" t="s">
        <v>47</v>
      </c>
      <c r="L283" s="3">
        <v>8.3000000000000007</v>
      </c>
      <c r="M283" s="3">
        <f>Ma_Cave[[#This Row],[Prix Achat]]</f>
        <v>8.3000000000000007</v>
      </c>
      <c r="N283" s="36">
        <v>6</v>
      </c>
      <c r="O283" s="37">
        <v>0</v>
      </c>
      <c r="P283" s="37"/>
      <c r="Q283" s="3">
        <f>Ma_Cave[[#This Row],[Prix Achat]]*Ma_Cave[[#This Row],[Quantité
Achat]]</f>
        <v>49.800000000000004</v>
      </c>
      <c r="R283" s="3">
        <f>Ma_Cave[[#This Row],[Reste]]*Ma_Cave[[#This Row],[valeur]]</f>
        <v>0</v>
      </c>
      <c r="S283" s="37">
        <v>0</v>
      </c>
      <c r="T283" s="37">
        <v>0</v>
      </c>
      <c r="U283" s="38" t="str">
        <f>IF(Ma_Cave[[#This Row],[Boire
dès]]+Ma_Cave[[#This Row],[Boire
jusque]]=0," ",IF(Ma_Cave[[#This Row],[Boire
jusque]]=0,Ma_Cave[[#This Row],[Boire
dès]],ROUNDUP(AVERAGE(Ma_Cave[[#This Row],[Boire
dès]:[Boire
jusque]]),0)))</f>
        <v xml:space="preserve"> </v>
      </c>
      <c r="V283" s="64"/>
      <c r="W283" s="65"/>
    </row>
    <row r="284" spans="1:23" hidden="1" x14ac:dyDescent="0.25">
      <c r="A284" s="11">
        <v>11</v>
      </c>
      <c r="B284" s="15">
        <v>39143</v>
      </c>
      <c r="C284" t="s">
        <v>50</v>
      </c>
      <c r="D284" t="s">
        <v>308</v>
      </c>
      <c r="E284" t="s">
        <v>310</v>
      </c>
      <c r="F284" t="s">
        <v>22</v>
      </c>
      <c r="G284">
        <v>2004</v>
      </c>
      <c r="H284" t="s">
        <v>304</v>
      </c>
      <c r="I284" t="s">
        <v>303</v>
      </c>
      <c r="J284" t="s">
        <v>11</v>
      </c>
      <c r="K284" t="s">
        <v>303</v>
      </c>
      <c r="L284" s="3">
        <v>6.5</v>
      </c>
      <c r="M284" s="3">
        <f>Ma_Cave[[#This Row],[Prix Achat]]</f>
        <v>6.5</v>
      </c>
      <c r="N284" s="36">
        <v>1</v>
      </c>
      <c r="O284" s="37">
        <v>0</v>
      </c>
      <c r="P284" s="37"/>
      <c r="Q284" s="3">
        <f>Ma_Cave[[#This Row],[Prix Achat]]*Ma_Cave[[#This Row],[Quantité
Achat]]</f>
        <v>6.5</v>
      </c>
      <c r="R284" s="3">
        <f>Ma_Cave[[#This Row],[Reste]]*Ma_Cave[[#This Row],[valeur]]</f>
        <v>0</v>
      </c>
      <c r="S284" s="37">
        <v>0</v>
      </c>
      <c r="T284" s="37">
        <v>0</v>
      </c>
      <c r="U284" s="38" t="str">
        <f>IF(Ma_Cave[[#This Row],[Boire
dès]]+Ma_Cave[[#This Row],[Boire
jusque]]=0," ",IF(Ma_Cave[[#This Row],[Boire
jusque]]=0,Ma_Cave[[#This Row],[Boire
dès]],ROUNDUP(AVERAGE(Ma_Cave[[#This Row],[Boire
dès]:[Boire
jusque]]),0)))</f>
        <v xml:space="preserve"> </v>
      </c>
      <c r="V284" s="64"/>
      <c r="W284" s="74"/>
    </row>
    <row r="285" spans="1:23" hidden="1" x14ac:dyDescent="0.25">
      <c r="A285" s="11">
        <v>26</v>
      </c>
      <c r="B285" s="15">
        <v>39754</v>
      </c>
      <c r="C285" t="s">
        <v>50</v>
      </c>
      <c r="D285" t="s">
        <v>308</v>
      </c>
      <c r="E285" t="s">
        <v>309</v>
      </c>
      <c r="F285" t="s">
        <v>22</v>
      </c>
      <c r="G285">
        <v>2007</v>
      </c>
      <c r="H285" t="s">
        <v>304</v>
      </c>
      <c r="I285" t="s">
        <v>303</v>
      </c>
      <c r="J285" t="s">
        <v>11</v>
      </c>
      <c r="K285" t="s">
        <v>303</v>
      </c>
      <c r="L285" s="3">
        <v>6.5</v>
      </c>
      <c r="M285" s="3">
        <f>Ma_Cave[[#This Row],[Prix Achat]]</f>
        <v>6.5</v>
      </c>
      <c r="N285" s="36">
        <v>2</v>
      </c>
      <c r="O285" s="37">
        <v>0</v>
      </c>
      <c r="P285" s="37"/>
      <c r="Q285" s="3">
        <f>Ma_Cave[[#This Row],[Prix Achat]]*Ma_Cave[[#This Row],[Quantité
Achat]]</f>
        <v>13</v>
      </c>
      <c r="R285" s="3">
        <f>Ma_Cave[[#This Row],[Reste]]*Ma_Cave[[#This Row],[valeur]]</f>
        <v>0</v>
      </c>
      <c r="S285" s="37">
        <v>0</v>
      </c>
      <c r="T285" s="37">
        <v>0</v>
      </c>
      <c r="U285" s="38" t="str">
        <f>IF(Ma_Cave[[#This Row],[Boire
dès]]+Ma_Cave[[#This Row],[Boire
jusque]]=0," ",IF(Ma_Cave[[#This Row],[Boire
jusque]]=0,Ma_Cave[[#This Row],[Boire
dès]],ROUNDUP(AVERAGE(Ma_Cave[[#This Row],[Boire
dès]:[Boire
jusque]]),0)))</f>
        <v xml:space="preserve"> </v>
      </c>
      <c r="V285"/>
    </row>
    <row r="286" spans="1:23" hidden="1" x14ac:dyDescent="0.25">
      <c r="A286" s="11">
        <v>77</v>
      </c>
      <c r="B286" s="15">
        <v>40467</v>
      </c>
      <c r="C286" t="s">
        <v>50</v>
      </c>
      <c r="D286" t="s">
        <v>308</v>
      </c>
      <c r="E286" t="s">
        <v>309</v>
      </c>
      <c r="F286" t="s">
        <v>22</v>
      </c>
      <c r="G286">
        <v>2009</v>
      </c>
      <c r="H286" t="s">
        <v>304</v>
      </c>
      <c r="I286" t="s">
        <v>303</v>
      </c>
      <c r="J286" t="s">
        <v>11</v>
      </c>
      <c r="K286" t="s">
        <v>303</v>
      </c>
      <c r="L286" s="3">
        <v>6.9</v>
      </c>
      <c r="M286" s="3">
        <f>Ma_Cave[[#This Row],[Prix Achat]]</f>
        <v>6.9</v>
      </c>
      <c r="N286" s="36">
        <v>6</v>
      </c>
      <c r="O286" s="37">
        <v>0</v>
      </c>
      <c r="P286" s="37"/>
      <c r="Q286" s="3">
        <f>Ma_Cave[[#This Row],[Prix Achat]]*Ma_Cave[[#This Row],[Quantité
Achat]]</f>
        <v>41.400000000000006</v>
      </c>
      <c r="R286" s="3">
        <f>Ma_Cave[[#This Row],[Reste]]*Ma_Cave[[#This Row],[valeur]]</f>
        <v>0</v>
      </c>
      <c r="S286" s="37">
        <v>0</v>
      </c>
      <c r="T286" s="37">
        <v>0</v>
      </c>
      <c r="U286" s="38" t="str">
        <f>IF(Ma_Cave[[#This Row],[Boire
dès]]+Ma_Cave[[#This Row],[Boire
jusque]]=0," ",IF(Ma_Cave[[#This Row],[Boire
jusque]]=0,Ma_Cave[[#This Row],[Boire
dès]],ROUNDUP(AVERAGE(Ma_Cave[[#This Row],[Boire
dès]:[Boire
jusque]]),0)))</f>
        <v xml:space="preserve"> </v>
      </c>
      <c r="V286" s="64"/>
      <c r="W286" s="64"/>
    </row>
    <row r="287" spans="1:23" hidden="1" x14ac:dyDescent="0.25">
      <c r="A287" s="11">
        <v>108</v>
      </c>
      <c r="B287" s="15">
        <v>40978</v>
      </c>
      <c r="C287" t="s">
        <v>50</v>
      </c>
      <c r="D287" t="s">
        <v>305</v>
      </c>
      <c r="E287" t="s">
        <v>303</v>
      </c>
      <c r="F287" t="s">
        <v>22</v>
      </c>
      <c r="G287" s="64">
        <v>2011</v>
      </c>
      <c r="H287" t="s">
        <v>304</v>
      </c>
      <c r="I287" t="s">
        <v>303</v>
      </c>
      <c r="J287" t="s">
        <v>11</v>
      </c>
      <c r="K287" t="s">
        <v>303</v>
      </c>
      <c r="L287" s="3">
        <v>8.5</v>
      </c>
      <c r="M287" s="3">
        <f>Ma_Cave[[#This Row],[Prix Achat]]</f>
        <v>8.5</v>
      </c>
      <c r="N287" s="36">
        <v>3</v>
      </c>
      <c r="O287" s="37">
        <v>0</v>
      </c>
      <c r="P287" s="37">
        <v>33</v>
      </c>
      <c r="Q287" s="3">
        <f>Ma_Cave[[#This Row],[Prix Achat]]*Ma_Cave[[#This Row],[Quantité
Achat]]</f>
        <v>25.5</v>
      </c>
      <c r="R287" s="3">
        <f>Ma_Cave[[#This Row],[Reste]]*Ma_Cave[[#This Row],[valeur]]</f>
        <v>0</v>
      </c>
      <c r="S287" s="37">
        <v>2016</v>
      </c>
      <c r="T287" s="37">
        <v>2018</v>
      </c>
      <c r="U287" s="38">
        <f>IF(Ma_Cave[[#This Row],[Boire
dès]]+Ma_Cave[[#This Row],[Boire
jusque]]=0," ",IF(Ma_Cave[[#This Row],[Boire
jusque]]=0,Ma_Cave[[#This Row],[Boire
dès]],ROUNDUP(AVERAGE(Ma_Cave[[#This Row],[Boire
dès]:[Boire
jusque]]),0)))</f>
        <v>2017</v>
      </c>
      <c r="V287" s="74"/>
    </row>
    <row r="288" spans="1:23" hidden="1" x14ac:dyDescent="0.25">
      <c r="A288" s="11">
        <v>138</v>
      </c>
      <c r="B288" s="15">
        <v>41196</v>
      </c>
      <c r="C288" t="s">
        <v>50</v>
      </c>
      <c r="D288" t="s">
        <v>308</v>
      </c>
      <c r="E288" t="s">
        <v>310</v>
      </c>
      <c r="F288" t="s">
        <v>22</v>
      </c>
      <c r="G288">
        <v>2011</v>
      </c>
      <c r="H288" t="s">
        <v>304</v>
      </c>
      <c r="I288" t="s">
        <v>303</v>
      </c>
      <c r="J288" t="s">
        <v>11</v>
      </c>
      <c r="K288" t="s">
        <v>303</v>
      </c>
      <c r="L288" s="3">
        <v>8.5</v>
      </c>
      <c r="M288" s="3">
        <f>Ma_Cave[[#This Row],[Prix Achat]]</f>
        <v>8.5</v>
      </c>
      <c r="N288" s="36">
        <v>3</v>
      </c>
      <c r="O288" s="37">
        <v>0</v>
      </c>
      <c r="P288" s="37"/>
      <c r="Q288" s="3">
        <f>Ma_Cave[[#This Row],[Prix Achat]]*Ma_Cave[[#This Row],[Quantité
Achat]]</f>
        <v>25.5</v>
      </c>
      <c r="R288" s="3">
        <f>Ma_Cave[[#This Row],[Reste]]*Ma_Cave[[#This Row],[valeur]]</f>
        <v>0</v>
      </c>
      <c r="S288" s="37">
        <v>0</v>
      </c>
      <c r="T288" s="37">
        <v>0</v>
      </c>
      <c r="U288" s="38" t="str">
        <f>IF(Ma_Cave[[#This Row],[Boire
dès]]+Ma_Cave[[#This Row],[Boire
jusque]]=0," ",IF(Ma_Cave[[#This Row],[Boire
jusque]]=0,Ma_Cave[[#This Row],[Boire
dès]],ROUNDUP(AVERAGE(Ma_Cave[[#This Row],[Boire
dès]:[Boire
jusque]]),0)))</f>
        <v xml:space="preserve"> </v>
      </c>
      <c r="V288"/>
    </row>
    <row r="289" spans="1:23" hidden="1" x14ac:dyDescent="0.25">
      <c r="A289" s="11">
        <v>199</v>
      </c>
      <c r="B289" s="15">
        <v>41720</v>
      </c>
      <c r="C289" t="s">
        <v>50</v>
      </c>
      <c r="D289" t="s">
        <v>308</v>
      </c>
      <c r="E289" t="s">
        <v>309</v>
      </c>
      <c r="F289" t="s">
        <v>22</v>
      </c>
      <c r="G289">
        <v>2012</v>
      </c>
      <c r="H289" t="s">
        <v>304</v>
      </c>
      <c r="I289" t="s">
        <v>303</v>
      </c>
      <c r="J289" t="s">
        <v>11</v>
      </c>
      <c r="K289" t="s">
        <v>303</v>
      </c>
      <c r="L289" s="3">
        <v>7.3</v>
      </c>
      <c r="M289" s="3">
        <f>Ma_Cave[[#This Row],[Prix Achat]]</f>
        <v>7.3</v>
      </c>
      <c r="N289" s="36">
        <v>6</v>
      </c>
      <c r="O289" s="37">
        <v>0</v>
      </c>
      <c r="P289" s="37"/>
      <c r="Q289" s="3">
        <f>Ma_Cave[[#This Row],[Prix Achat]]*Ma_Cave[[#This Row],[Quantité
Achat]]</f>
        <v>43.8</v>
      </c>
      <c r="R289" s="3">
        <f>Ma_Cave[[#This Row],[Reste]]*Ma_Cave[[#This Row],[valeur]]</f>
        <v>0</v>
      </c>
      <c r="S289" s="37">
        <v>0</v>
      </c>
      <c r="T289" s="37">
        <v>0</v>
      </c>
      <c r="U289" s="38" t="str">
        <f>IF(Ma_Cave[[#This Row],[Boire
dès]]+Ma_Cave[[#This Row],[Boire
jusque]]=0," ",IF(Ma_Cave[[#This Row],[Boire
jusque]]=0,Ma_Cave[[#This Row],[Boire
dès]],ROUNDUP(AVERAGE(Ma_Cave[[#This Row],[Boire
dès]:[Boire
jusque]]),0)))</f>
        <v xml:space="preserve"> </v>
      </c>
      <c r="V289"/>
    </row>
    <row r="290" spans="1:23" ht="18" hidden="1" customHeight="1" x14ac:dyDescent="0.25">
      <c r="A290" s="11">
        <v>217</v>
      </c>
      <c r="B290" s="15">
        <v>41923</v>
      </c>
      <c r="C290" t="s">
        <v>50</v>
      </c>
      <c r="D290" t="s">
        <v>308</v>
      </c>
      <c r="E290" t="s">
        <v>309</v>
      </c>
      <c r="F290" t="s">
        <v>22</v>
      </c>
      <c r="G290">
        <v>2013</v>
      </c>
      <c r="H290" t="s">
        <v>304</v>
      </c>
      <c r="I290" t="s">
        <v>303</v>
      </c>
      <c r="J290" t="s">
        <v>11</v>
      </c>
      <c r="K290" t="s">
        <v>303</v>
      </c>
      <c r="L290" s="3">
        <v>7.5</v>
      </c>
      <c r="M290" s="3">
        <f>Ma_Cave[[#This Row],[Prix Achat]]</f>
        <v>7.5</v>
      </c>
      <c r="N290" s="36">
        <v>6</v>
      </c>
      <c r="O290" s="37">
        <v>0</v>
      </c>
      <c r="P290" s="37">
        <v>33</v>
      </c>
      <c r="Q290" s="3">
        <f>Ma_Cave[[#This Row],[Prix Achat]]*Ma_Cave[[#This Row],[Quantité
Achat]]</f>
        <v>45</v>
      </c>
      <c r="R290" s="3">
        <f>Ma_Cave[[#This Row],[Reste]]*Ma_Cave[[#This Row],[valeur]]</f>
        <v>0</v>
      </c>
      <c r="S290" s="37">
        <v>2018</v>
      </c>
      <c r="T290" s="37">
        <v>0</v>
      </c>
      <c r="U290" s="38">
        <f>IF(Ma_Cave[[#This Row],[Boire
dès]]+Ma_Cave[[#This Row],[Boire
jusque]]=0," ",IF(Ma_Cave[[#This Row],[Boire
jusque]]=0,Ma_Cave[[#This Row],[Boire
dès]],ROUNDUP(AVERAGE(Ma_Cave[[#This Row],[Boire
dès]:[Boire
jusque]]),0)))</f>
        <v>2018</v>
      </c>
      <c r="V290" s="74"/>
      <c r="W290" s="64"/>
    </row>
    <row r="291" spans="1:23" hidden="1" x14ac:dyDescent="0.25">
      <c r="A291" s="11">
        <v>232</v>
      </c>
      <c r="B291" s="15">
        <v>41932</v>
      </c>
      <c r="C291" t="s">
        <v>300</v>
      </c>
      <c r="D291" t="s">
        <v>301</v>
      </c>
      <c r="E291" t="s">
        <v>302</v>
      </c>
      <c r="F291" t="s">
        <v>22</v>
      </c>
      <c r="G291">
        <v>2011</v>
      </c>
      <c r="H291" t="s">
        <v>304</v>
      </c>
      <c r="I291" t="s">
        <v>303</v>
      </c>
      <c r="J291" t="s">
        <v>11</v>
      </c>
      <c r="K291" t="s">
        <v>303</v>
      </c>
      <c r="L291" s="3">
        <v>0</v>
      </c>
      <c r="M291" s="3">
        <f>Ma_Cave[[#This Row],[Prix Achat]]</f>
        <v>0</v>
      </c>
      <c r="N291" s="36">
        <v>3</v>
      </c>
      <c r="O291" s="37">
        <v>0</v>
      </c>
      <c r="P291" s="37"/>
      <c r="Q291" s="3">
        <f>Ma_Cave[[#This Row],[Prix Achat]]*Ma_Cave[[#This Row],[Quantité
Achat]]</f>
        <v>0</v>
      </c>
      <c r="R291" s="3">
        <f>Ma_Cave[[#This Row],[Reste]]*Ma_Cave[[#This Row],[valeur]]</f>
        <v>0</v>
      </c>
      <c r="S291" s="37">
        <v>2015</v>
      </c>
      <c r="T291" s="37">
        <v>0</v>
      </c>
      <c r="U291" s="38">
        <f>IF(Ma_Cave[[#This Row],[Boire
dès]]+Ma_Cave[[#This Row],[Boire
jusque]]=0," ",IF(Ma_Cave[[#This Row],[Boire
jusque]]=0,Ma_Cave[[#This Row],[Boire
dès]],ROUNDUP(AVERAGE(Ma_Cave[[#This Row],[Boire
dès]:[Boire
jusque]]),0)))</f>
        <v>2015</v>
      </c>
      <c r="V291"/>
    </row>
    <row r="292" spans="1:23" hidden="1" x14ac:dyDescent="0.25">
      <c r="A292" s="11">
        <v>265</v>
      </c>
      <c r="B292" s="15">
        <v>42287</v>
      </c>
      <c r="C292" t="s">
        <v>50</v>
      </c>
      <c r="D292" t="s">
        <v>306</v>
      </c>
      <c r="E292" t="s">
        <v>307</v>
      </c>
      <c r="F292" t="s">
        <v>22</v>
      </c>
      <c r="G292">
        <v>2013</v>
      </c>
      <c r="H292" t="s">
        <v>304</v>
      </c>
      <c r="I292" t="s">
        <v>303</v>
      </c>
      <c r="J292" t="s">
        <v>11</v>
      </c>
      <c r="K292" t="s">
        <v>303</v>
      </c>
      <c r="L292" s="3">
        <v>9.3000000000000007</v>
      </c>
      <c r="M292" s="3">
        <f>Ma_Cave[[#This Row],[Prix Achat]]</f>
        <v>9.3000000000000007</v>
      </c>
      <c r="N292" s="36">
        <v>6</v>
      </c>
      <c r="O292" s="39">
        <v>0</v>
      </c>
      <c r="P292" s="39">
        <v>33</v>
      </c>
      <c r="Q292" s="3">
        <f>Ma_Cave[[#This Row],[Prix Achat]]*Ma_Cave[[#This Row],[Quantité
Achat]]</f>
        <v>55.800000000000004</v>
      </c>
      <c r="R292" s="3">
        <f>Ma_Cave[[#This Row],[Reste]]*Ma_Cave[[#This Row],[valeur]]</f>
        <v>0</v>
      </c>
      <c r="S292" s="37">
        <v>2018</v>
      </c>
      <c r="T292" s="37">
        <v>0</v>
      </c>
      <c r="U292" s="38">
        <f>IF(Ma_Cave[[#This Row],[Boire
dès]]+Ma_Cave[[#This Row],[Boire
jusque]]=0," ",IF(Ma_Cave[[#This Row],[Boire
jusque]]=0,Ma_Cave[[#This Row],[Boire
dès]],ROUNDUP(AVERAGE(Ma_Cave[[#This Row],[Boire
dès]:[Boire
jusque]]),0)))</f>
        <v>2018</v>
      </c>
      <c r="V292" s="64"/>
      <c r="W292" s="74"/>
    </row>
    <row r="293" spans="1:23" x14ac:dyDescent="0.25">
      <c r="A293" s="11">
        <v>369</v>
      </c>
      <c r="B293" s="15">
        <v>42887</v>
      </c>
      <c r="C293" t="s">
        <v>23</v>
      </c>
      <c r="D293" t="s">
        <v>360</v>
      </c>
      <c r="E293" t="s">
        <v>654</v>
      </c>
      <c r="F293" t="s">
        <v>22</v>
      </c>
      <c r="G293" s="74">
        <v>2015</v>
      </c>
      <c r="H293" t="s">
        <v>1110</v>
      </c>
      <c r="I293" t="s">
        <v>178</v>
      </c>
      <c r="J293" t="s">
        <v>173</v>
      </c>
      <c r="K293" t="s">
        <v>169</v>
      </c>
      <c r="L293" s="3">
        <v>15</v>
      </c>
      <c r="M293" s="3">
        <f>Ma_Cave[[#This Row],[Prix Achat]]</f>
        <v>15</v>
      </c>
      <c r="N293" s="36">
        <v>2</v>
      </c>
      <c r="O293" s="37">
        <v>1</v>
      </c>
      <c r="P293" s="37">
        <v>13</v>
      </c>
      <c r="Q293" s="3">
        <f>Ma_Cave[[#This Row],[Prix Achat]]*Ma_Cave[[#This Row],[Quantité
Achat]]</f>
        <v>30</v>
      </c>
      <c r="R293" s="3">
        <f>Ma_Cave[[#This Row],[Reste]]*Ma_Cave[[#This Row],[valeur]]</f>
        <v>15</v>
      </c>
      <c r="S293" s="37">
        <v>2018</v>
      </c>
      <c r="T293" s="37">
        <v>2019</v>
      </c>
      <c r="U293" s="38">
        <f>IF(Ma_Cave[[#This Row],[Boire
dès]]+Ma_Cave[[#This Row],[Boire
jusque]]=0," ",IF(Ma_Cave[[#This Row],[Boire
jusque]]=0,Ma_Cave[[#This Row],[Boire
dès]],ROUNDUP(AVERAGE(Ma_Cave[[#This Row],[Boire
dès]:[Boire
jusque]]),0)))</f>
        <v>2019</v>
      </c>
      <c r="V293" s="74" t="s">
        <v>903</v>
      </c>
      <c r="W293" s="74" t="s">
        <v>655</v>
      </c>
    </row>
    <row r="294" spans="1:23" ht="15" customHeight="1" x14ac:dyDescent="0.25">
      <c r="A294" s="11">
        <v>370</v>
      </c>
      <c r="B294" s="15">
        <v>42887</v>
      </c>
      <c r="C294" t="s">
        <v>23</v>
      </c>
      <c r="D294" t="s">
        <v>261</v>
      </c>
      <c r="E294" t="s">
        <v>262</v>
      </c>
      <c r="F294" s="63" t="s">
        <v>12</v>
      </c>
      <c r="G294">
        <v>2015</v>
      </c>
      <c r="H294" s="61" t="s">
        <v>1113</v>
      </c>
      <c r="I294" t="s">
        <v>238</v>
      </c>
      <c r="J294" t="s">
        <v>107</v>
      </c>
      <c r="K294" t="s">
        <v>198</v>
      </c>
      <c r="L294" s="3">
        <v>23.4</v>
      </c>
      <c r="M294" s="3">
        <f>Ma_Cave[[#This Row],[Prix Achat]]</f>
        <v>23.4</v>
      </c>
      <c r="N294" s="36">
        <v>2</v>
      </c>
      <c r="O294" s="37">
        <v>2</v>
      </c>
      <c r="P294" s="37">
        <v>31</v>
      </c>
      <c r="Q294" s="3">
        <f>Ma_Cave[[#This Row],[Prix Achat]]*Ma_Cave[[#This Row],[Quantité
Achat]]</f>
        <v>46.8</v>
      </c>
      <c r="R294" s="3">
        <f>Ma_Cave[[#This Row],[Reste]]*Ma_Cave[[#This Row],[valeur]]</f>
        <v>46.8</v>
      </c>
      <c r="S294" s="37">
        <v>2019</v>
      </c>
      <c r="T294" s="37">
        <v>2021</v>
      </c>
      <c r="U294" s="38">
        <f>IF(Ma_Cave[[#This Row],[Boire
dès]]+Ma_Cave[[#This Row],[Boire
jusque]]=0," ",IF(Ma_Cave[[#This Row],[Boire
jusque]]=0,Ma_Cave[[#This Row],[Boire
dès]],ROUNDUP(AVERAGE(Ma_Cave[[#This Row],[Boire
dès]:[Boire
jusque]]),0)))</f>
        <v>2020</v>
      </c>
      <c r="V294" s="74"/>
      <c r="W294" s="74"/>
    </row>
    <row r="295" spans="1:23" hidden="1" x14ac:dyDescent="0.25">
      <c r="A295" s="11">
        <v>8</v>
      </c>
      <c r="B295" s="15">
        <v>38869</v>
      </c>
      <c r="C295" t="s">
        <v>23</v>
      </c>
      <c r="D295" t="s">
        <v>280</v>
      </c>
      <c r="E295" s="31" t="s">
        <v>281</v>
      </c>
      <c r="F295" t="s">
        <v>12</v>
      </c>
      <c r="G295">
        <v>2004</v>
      </c>
      <c r="H295" t="s">
        <v>1113</v>
      </c>
      <c r="I295" t="s">
        <v>282</v>
      </c>
      <c r="J295" t="s">
        <v>283</v>
      </c>
      <c r="K295" t="s">
        <v>284</v>
      </c>
      <c r="L295" s="3">
        <v>14</v>
      </c>
      <c r="M295" s="3">
        <f>Ma_Cave[[#This Row],[Prix Achat]]</f>
        <v>14</v>
      </c>
      <c r="N295" s="36">
        <v>1</v>
      </c>
      <c r="O295" s="37">
        <v>0</v>
      </c>
      <c r="P295" s="37">
        <v>51</v>
      </c>
      <c r="Q295" s="3">
        <f>Ma_Cave[[#This Row],[Prix Achat]]*Ma_Cave[[#This Row],[Quantité
Achat]]</f>
        <v>14</v>
      </c>
      <c r="R295" s="3">
        <f>Ma_Cave[[#This Row],[Reste]]*Ma_Cave[[#This Row],[valeur]]</f>
        <v>0</v>
      </c>
      <c r="S295" s="37">
        <v>2017</v>
      </c>
      <c r="T295" s="37">
        <v>0</v>
      </c>
      <c r="U295" s="38">
        <f>IF(Ma_Cave[[#This Row],[Boire
dès]]+Ma_Cave[[#This Row],[Boire
jusque]]=0," ",IF(Ma_Cave[[#This Row],[Boire
jusque]]=0,Ma_Cave[[#This Row],[Boire
dès]],ROUNDUP(AVERAGE(Ma_Cave[[#This Row],[Boire
dès]:[Boire
jusque]]),0)))</f>
        <v>2017</v>
      </c>
      <c r="V295"/>
    </row>
    <row r="296" spans="1:23" hidden="1" x14ac:dyDescent="0.25">
      <c r="A296" s="11">
        <v>301</v>
      </c>
      <c r="B296" s="15">
        <v>42522</v>
      </c>
      <c r="C296" t="s">
        <v>23</v>
      </c>
      <c r="D296" t="s">
        <v>280</v>
      </c>
      <c r="E296" t="s">
        <v>282</v>
      </c>
      <c r="F296" t="s">
        <v>12</v>
      </c>
      <c r="G296">
        <v>2014</v>
      </c>
      <c r="H296" t="s">
        <v>1113</v>
      </c>
      <c r="I296" t="s">
        <v>282</v>
      </c>
      <c r="J296" t="s">
        <v>283</v>
      </c>
      <c r="K296" t="s">
        <v>284</v>
      </c>
      <c r="L296" s="3">
        <v>14</v>
      </c>
      <c r="M296" s="3">
        <f>Ma_Cave[[#This Row],[Prix Achat]]</f>
        <v>14</v>
      </c>
      <c r="N296" s="36">
        <v>2</v>
      </c>
      <c r="O296" s="37">
        <v>0</v>
      </c>
      <c r="P296" s="37">
        <v>51</v>
      </c>
      <c r="Q296" s="3">
        <f>Ma_Cave[[#This Row],[Prix Achat]]*Ma_Cave[[#This Row],[Quantité
Achat]]</f>
        <v>28</v>
      </c>
      <c r="R296" s="3">
        <f>Ma_Cave[[#This Row],[Reste]]*Ma_Cave[[#This Row],[valeur]]</f>
        <v>0</v>
      </c>
      <c r="S296" s="37">
        <v>2019</v>
      </c>
      <c r="T296" s="37">
        <v>2021</v>
      </c>
      <c r="U296" s="38">
        <f>IF(Ma_Cave[[#This Row],[Boire
dès]]+Ma_Cave[[#This Row],[Boire
jusque]]=0," ",IF(Ma_Cave[[#This Row],[Boire
jusque]]=0,Ma_Cave[[#This Row],[Boire
dès]],ROUNDUP(AVERAGE(Ma_Cave[[#This Row],[Boire
dès]:[Boire
jusque]]),0)))</f>
        <v>2020</v>
      </c>
      <c r="V296"/>
    </row>
    <row r="297" spans="1:23" hidden="1" x14ac:dyDescent="0.25">
      <c r="A297" s="11">
        <v>244</v>
      </c>
      <c r="B297" s="15">
        <v>42156</v>
      </c>
      <c r="C297" t="s">
        <v>23</v>
      </c>
      <c r="D297" t="s">
        <v>94</v>
      </c>
      <c r="E297" t="s">
        <v>95</v>
      </c>
      <c r="F297" t="s">
        <v>22</v>
      </c>
      <c r="G297">
        <v>2013</v>
      </c>
      <c r="H297" t="s">
        <v>59</v>
      </c>
      <c r="I297" t="s">
        <v>96</v>
      </c>
      <c r="J297" t="s">
        <v>96</v>
      </c>
      <c r="K297" t="s">
        <v>64</v>
      </c>
      <c r="L297" s="3">
        <v>14</v>
      </c>
      <c r="M297" s="3">
        <f>Ma_Cave[[#This Row],[Prix Achat]]</f>
        <v>14</v>
      </c>
      <c r="N297" s="36">
        <v>1</v>
      </c>
      <c r="O297" s="37">
        <v>0</v>
      </c>
      <c r="P297" s="37">
        <v>13</v>
      </c>
      <c r="Q297" s="3">
        <f>Ma_Cave[[#This Row],[Prix Achat]]*Ma_Cave[[#This Row],[Quantité
Achat]]</f>
        <v>14</v>
      </c>
      <c r="R297" s="3">
        <f>Ma_Cave[[#This Row],[Reste]]*Ma_Cave[[#This Row],[valeur]]</f>
        <v>0</v>
      </c>
      <c r="S297" s="37">
        <v>2017</v>
      </c>
      <c r="T297" s="37">
        <v>0</v>
      </c>
      <c r="U297" s="38">
        <f>IF(Ma_Cave[[#This Row],[Boire
dès]]+Ma_Cave[[#This Row],[Boire
jusque]]=0," ",IF(Ma_Cave[[#This Row],[Boire
jusque]]=0,Ma_Cave[[#This Row],[Boire
dès]],ROUNDUP(AVERAGE(Ma_Cave[[#This Row],[Boire
dès]:[Boire
jusque]]),0)))</f>
        <v>2017</v>
      </c>
      <c r="V297" s="74"/>
      <c r="W297" s="74" t="s">
        <v>97</v>
      </c>
    </row>
    <row r="298" spans="1:23" hidden="1" x14ac:dyDescent="0.25">
      <c r="A298" s="11">
        <v>447</v>
      </c>
      <c r="B298" s="15">
        <v>43387</v>
      </c>
      <c r="C298" t="s">
        <v>983</v>
      </c>
      <c r="D298" t="s">
        <v>984</v>
      </c>
      <c r="E298" t="s">
        <v>96</v>
      </c>
      <c r="F298" s="61" t="s">
        <v>12</v>
      </c>
      <c r="G298">
        <v>2012</v>
      </c>
      <c r="H298" t="s">
        <v>59</v>
      </c>
      <c r="I298" t="s">
        <v>96</v>
      </c>
      <c r="K298" t="s">
        <v>985</v>
      </c>
      <c r="L298" s="3">
        <v>0</v>
      </c>
      <c r="M298" s="3">
        <v>17</v>
      </c>
      <c r="N298" s="36">
        <v>1</v>
      </c>
      <c r="O298" s="37">
        <v>0</v>
      </c>
      <c r="P298" s="37">
        <v>13</v>
      </c>
      <c r="Q298" s="3">
        <f>Ma_Cave[[#This Row],[Prix Achat]]*Ma_Cave[[#This Row],[Quantité
Achat]]</f>
        <v>0</v>
      </c>
      <c r="R298" s="3">
        <f>Ma_Cave[[#This Row],[Reste]]*Ma_Cave[[#This Row],[valeur]]</f>
        <v>0</v>
      </c>
      <c r="S298" s="37">
        <v>2018</v>
      </c>
      <c r="T298" s="37">
        <v>2020</v>
      </c>
      <c r="U298" s="38">
        <f>IF(Ma_Cave[[#This Row],[Boire
dès]]+Ma_Cave[[#This Row],[Boire
jusque]]=0," ",IF(Ma_Cave[[#This Row],[Boire
jusque]]=0,Ma_Cave[[#This Row],[Boire
dès]],ROUNDUP(AVERAGE(Ma_Cave[[#This Row],[Boire
dès]:[Boire
jusque]]),0)))</f>
        <v>2019</v>
      </c>
      <c r="V298"/>
      <c r="W298" s="61" t="s">
        <v>986</v>
      </c>
    </row>
    <row r="299" spans="1:23" hidden="1" x14ac:dyDescent="0.25">
      <c r="A299" s="11">
        <v>476</v>
      </c>
      <c r="B299" s="15">
        <v>43458</v>
      </c>
      <c r="C299" t="s">
        <v>726</v>
      </c>
      <c r="D299" t="s">
        <v>1060</v>
      </c>
      <c r="E299" t="s">
        <v>1061</v>
      </c>
      <c r="F299" t="s">
        <v>12</v>
      </c>
      <c r="G299">
        <v>2016</v>
      </c>
      <c r="H299" t="s">
        <v>1113</v>
      </c>
      <c r="I299" t="s">
        <v>1062</v>
      </c>
      <c r="J299" t="s">
        <v>283</v>
      </c>
      <c r="K299" t="s">
        <v>284</v>
      </c>
      <c r="L299" s="3">
        <v>0</v>
      </c>
      <c r="M299" s="3">
        <v>7</v>
      </c>
      <c r="N299" s="36">
        <v>1</v>
      </c>
      <c r="O299" s="37">
        <v>0</v>
      </c>
      <c r="P299" s="37">
        <v>51</v>
      </c>
      <c r="Q299" s="3">
        <f>Ma_Cave[[#This Row],[Prix Achat]]*Ma_Cave[[#This Row],[Quantité
Achat]]</f>
        <v>0</v>
      </c>
      <c r="R299" s="3">
        <f>Ma_Cave[[#This Row],[Reste]]*Ma_Cave[[#This Row],[valeur]]</f>
        <v>0</v>
      </c>
      <c r="S299" s="37">
        <v>2019</v>
      </c>
      <c r="U299" s="38">
        <f>IF(Ma_Cave[[#This Row],[Boire
dès]]+Ma_Cave[[#This Row],[Boire
jusque]]=0," ",IF(Ma_Cave[[#This Row],[Boire
jusque]]=0,Ma_Cave[[#This Row],[Boire
dès]],ROUNDUP(AVERAGE(Ma_Cave[[#This Row],[Boire
dès]:[Boire
jusque]]),0)))</f>
        <v>2019</v>
      </c>
      <c r="V299" s="64"/>
      <c r="W299" s="60"/>
    </row>
    <row r="300" spans="1:23" hidden="1" x14ac:dyDescent="0.25">
      <c r="A300" s="11">
        <v>266</v>
      </c>
      <c r="B300" s="15">
        <v>42287</v>
      </c>
      <c r="C300" t="s">
        <v>50</v>
      </c>
      <c r="D300" t="s">
        <v>331</v>
      </c>
      <c r="E300" t="s">
        <v>332</v>
      </c>
      <c r="F300" t="s">
        <v>22</v>
      </c>
      <c r="G300">
        <v>2013</v>
      </c>
      <c r="H300" t="s">
        <v>101</v>
      </c>
      <c r="I300" t="s">
        <v>333</v>
      </c>
      <c r="J300" t="s">
        <v>102</v>
      </c>
      <c r="K300" t="s">
        <v>39</v>
      </c>
      <c r="L300" s="3">
        <v>8.3000000000000007</v>
      </c>
      <c r="M300" s="3">
        <f>Ma_Cave[[#This Row],[Prix Achat]]</f>
        <v>8.3000000000000007</v>
      </c>
      <c r="N300" s="36">
        <v>3</v>
      </c>
      <c r="O300" s="37">
        <v>0</v>
      </c>
      <c r="P300" s="37"/>
      <c r="Q300" s="3">
        <f>Ma_Cave[[#This Row],[Prix Achat]]*Ma_Cave[[#This Row],[Quantité
Achat]]</f>
        <v>24.900000000000002</v>
      </c>
      <c r="R300" s="3">
        <f>Ma_Cave[[#This Row],[Reste]]*Ma_Cave[[#This Row],[valeur]]</f>
        <v>0</v>
      </c>
      <c r="S300" s="37">
        <v>0</v>
      </c>
      <c r="T300" s="37">
        <v>0</v>
      </c>
      <c r="U300" s="38" t="str">
        <f>IF(Ma_Cave[[#This Row],[Boire
dès]]+Ma_Cave[[#This Row],[Boire
jusque]]=0," ",IF(Ma_Cave[[#This Row],[Boire
jusque]]=0,Ma_Cave[[#This Row],[Boire
dès]],ROUNDUP(AVERAGE(Ma_Cave[[#This Row],[Boire
dès]:[Boire
jusque]]),0)))</f>
        <v xml:space="preserve"> </v>
      </c>
      <c r="V300" s="65"/>
      <c r="W300" s="64"/>
    </row>
    <row r="301" spans="1:23" hidden="1" x14ac:dyDescent="0.25">
      <c r="A301" s="11">
        <v>281</v>
      </c>
      <c r="B301" s="15">
        <v>42469</v>
      </c>
      <c r="C301" t="s">
        <v>40</v>
      </c>
      <c r="D301" t="s">
        <v>331</v>
      </c>
      <c r="E301" t="s">
        <v>332</v>
      </c>
      <c r="F301" t="s">
        <v>22</v>
      </c>
      <c r="G301">
        <v>2014</v>
      </c>
      <c r="H301" t="s">
        <v>101</v>
      </c>
      <c r="I301" t="s">
        <v>333</v>
      </c>
      <c r="J301" t="s">
        <v>102</v>
      </c>
      <c r="K301" t="s">
        <v>39</v>
      </c>
      <c r="L301" s="3">
        <v>7.8</v>
      </c>
      <c r="M301" s="3">
        <f>Ma_Cave[[#This Row],[Prix Achat]]</f>
        <v>7.8</v>
      </c>
      <c r="N301" s="36">
        <v>3</v>
      </c>
      <c r="O301" s="37">
        <v>0</v>
      </c>
      <c r="P301" s="37">
        <v>53</v>
      </c>
      <c r="Q301" s="3">
        <f>Ma_Cave[[#This Row],[Prix Achat]]*Ma_Cave[[#This Row],[Quantité
Achat]]</f>
        <v>23.4</v>
      </c>
      <c r="R301" s="3">
        <f>Ma_Cave[[#This Row],[Reste]]*Ma_Cave[[#This Row],[valeur]]</f>
        <v>0</v>
      </c>
      <c r="S301" s="37">
        <v>2017</v>
      </c>
      <c r="T301" s="37">
        <v>2019</v>
      </c>
      <c r="U301" s="38">
        <f>IF(Ma_Cave[[#This Row],[Boire
dès]]+Ma_Cave[[#This Row],[Boire
jusque]]=0," ",IF(Ma_Cave[[#This Row],[Boire
jusque]]=0,Ma_Cave[[#This Row],[Boire
dès]],ROUNDUP(AVERAGE(Ma_Cave[[#This Row],[Boire
dès]:[Boire
jusque]]),0)))</f>
        <v>2018</v>
      </c>
      <c r="V301"/>
    </row>
    <row r="302" spans="1:23" hidden="1" x14ac:dyDescent="0.25">
      <c r="A302" s="11">
        <v>395</v>
      </c>
      <c r="B302" s="15">
        <v>43124</v>
      </c>
      <c r="C302" t="s">
        <v>733</v>
      </c>
      <c r="D302" t="s">
        <v>335</v>
      </c>
      <c r="E302" t="s">
        <v>336</v>
      </c>
      <c r="F302" t="s">
        <v>12</v>
      </c>
      <c r="G302">
        <v>2015</v>
      </c>
      <c r="H302" t="s">
        <v>101</v>
      </c>
      <c r="I302" t="s">
        <v>333</v>
      </c>
      <c r="J302" t="s">
        <v>11</v>
      </c>
      <c r="K302" t="s">
        <v>183</v>
      </c>
      <c r="L302" s="3">
        <v>0</v>
      </c>
      <c r="M302" s="3">
        <v>10</v>
      </c>
      <c r="N302" s="36">
        <v>1</v>
      </c>
      <c r="O302" s="37">
        <v>0</v>
      </c>
      <c r="P302" s="37">
        <v>12</v>
      </c>
      <c r="Q302" s="3">
        <f>Ma_Cave[[#This Row],[Prix Achat]]*Ma_Cave[[#This Row],[Quantité
Achat]]</f>
        <v>0</v>
      </c>
      <c r="R302" s="3">
        <f>Ma_Cave[[#This Row],[Reste]]*Ma_Cave[[#This Row],[valeur]]</f>
        <v>0</v>
      </c>
      <c r="S302" s="37">
        <v>2018</v>
      </c>
      <c r="T302" s="37">
        <v>2020</v>
      </c>
      <c r="U302" s="38">
        <f>IF(Ma_Cave[[#This Row],[Boire
dès]]+Ma_Cave[[#This Row],[Boire
jusque]]=0," ",IF(Ma_Cave[[#This Row],[Boire
jusque]]=0,Ma_Cave[[#This Row],[Boire
dès]],ROUNDUP(AVERAGE(Ma_Cave[[#This Row],[Boire
dès]:[Boire
jusque]]),0)))</f>
        <v>2019</v>
      </c>
      <c r="V302"/>
      <c r="W302" t="s">
        <v>337</v>
      </c>
    </row>
    <row r="303" spans="1:23" ht="16.5" customHeight="1" x14ac:dyDescent="0.25">
      <c r="A303" s="11">
        <v>371</v>
      </c>
      <c r="B303" s="15">
        <v>42887</v>
      </c>
      <c r="C303" t="s">
        <v>23</v>
      </c>
      <c r="D303" t="s">
        <v>261</v>
      </c>
      <c r="E303" t="s">
        <v>263</v>
      </c>
      <c r="F303" t="s">
        <v>12</v>
      </c>
      <c r="G303">
        <v>2015</v>
      </c>
      <c r="H303" t="s">
        <v>1113</v>
      </c>
      <c r="I303" t="s">
        <v>197</v>
      </c>
      <c r="J303" t="s">
        <v>107</v>
      </c>
      <c r="K303" t="s">
        <v>198</v>
      </c>
      <c r="L303" s="3">
        <v>34.799999999999997</v>
      </c>
      <c r="M303" s="3">
        <f>Ma_Cave[[#This Row],[Prix Achat]]</f>
        <v>34.799999999999997</v>
      </c>
      <c r="N303" s="36">
        <v>2</v>
      </c>
      <c r="O303" s="37">
        <v>2</v>
      </c>
      <c r="P303" s="37">
        <v>21</v>
      </c>
      <c r="Q303" s="3">
        <f>Ma_Cave[[#This Row],[Prix Achat]]*Ma_Cave[[#This Row],[Quantité
Achat]]</f>
        <v>69.599999999999994</v>
      </c>
      <c r="R303" s="3">
        <f>Ma_Cave[[#This Row],[Reste]]*Ma_Cave[[#This Row],[valeur]]</f>
        <v>69.599999999999994</v>
      </c>
      <c r="S303" s="37">
        <v>2019</v>
      </c>
      <c r="T303" s="37">
        <v>2021</v>
      </c>
      <c r="U303" s="38">
        <f>IF(Ma_Cave[[#This Row],[Boire
dès]]+Ma_Cave[[#This Row],[Boire
jusque]]=0," ",IF(Ma_Cave[[#This Row],[Boire
jusque]]=0,Ma_Cave[[#This Row],[Boire
dès]],ROUNDUP(AVERAGE(Ma_Cave[[#This Row],[Boire
dès]:[Boire
jusque]]),0)))</f>
        <v>2020</v>
      </c>
      <c r="V303" s="61"/>
      <c r="W303" s="74"/>
    </row>
    <row r="304" spans="1:23" x14ac:dyDescent="0.25">
      <c r="A304" s="11">
        <v>372</v>
      </c>
      <c r="B304" s="15">
        <v>42887</v>
      </c>
      <c r="C304" t="s">
        <v>23</v>
      </c>
      <c r="D304" t="s">
        <v>261</v>
      </c>
      <c r="E304" t="s">
        <v>266</v>
      </c>
      <c r="F304" t="s">
        <v>12</v>
      </c>
      <c r="G304">
        <v>2015</v>
      </c>
      <c r="H304" t="s">
        <v>1113</v>
      </c>
      <c r="I304" t="s">
        <v>1175</v>
      </c>
      <c r="J304" t="s">
        <v>107</v>
      </c>
      <c r="K304" t="s">
        <v>198</v>
      </c>
      <c r="L304" s="3">
        <v>39.6</v>
      </c>
      <c r="M304" s="3">
        <f>Ma_Cave[[#This Row],[Prix Achat]]</f>
        <v>39.6</v>
      </c>
      <c r="N304" s="36">
        <v>1</v>
      </c>
      <c r="O304" s="37">
        <v>1</v>
      </c>
      <c r="P304" s="37">
        <v>21</v>
      </c>
      <c r="Q304" s="3">
        <f>Ma_Cave[[#This Row],[Prix Achat]]*Ma_Cave[[#This Row],[Quantité
Achat]]</f>
        <v>39.6</v>
      </c>
      <c r="R304" s="3">
        <f>Ma_Cave[[#This Row],[Reste]]*Ma_Cave[[#This Row],[valeur]]</f>
        <v>39.6</v>
      </c>
      <c r="S304" s="37">
        <v>2025</v>
      </c>
      <c r="U304" s="38">
        <f>IF(Ma_Cave[[#This Row],[Boire
dès]]+Ma_Cave[[#This Row],[Boire
jusque]]=0," ",IF(Ma_Cave[[#This Row],[Boire
jusque]]=0,Ma_Cave[[#This Row],[Boire
dès]],ROUNDUP(AVERAGE(Ma_Cave[[#This Row],[Boire
dès]:[Boire
jusque]]),0)))</f>
        <v>2025</v>
      </c>
      <c r="V304"/>
    </row>
    <row r="305" spans="1:23" x14ac:dyDescent="0.25">
      <c r="A305" s="11">
        <v>373</v>
      </c>
      <c r="B305" s="15">
        <v>42887</v>
      </c>
      <c r="C305" t="s">
        <v>23</v>
      </c>
      <c r="D305" t="s">
        <v>261</v>
      </c>
      <c r="E305" t="s">
        <v>358</v>
      </c>
      <c r="F305" t="s">
        <v>12</v>
      </c>
      <c r="G305">
        <v>2015</v>
      </c>
      <c r="H305" t="s">
        <v>1113</v>
      </c>
      <c r="I305" t="s">
        <v>241</v>
      </c>
      <c r="J305" t="s">
        <v>107</v>
      </c>
      <c r="K305" t="s">
        <v>198</v>
      </c>
      <c r="L305" s="3">
        <v>33.5</v>
      </c>
      <c r="M305" s="3">
        <f>Ma_Cave[[#This Row],[Prix Achat]]</f>
        <v>33.5</v>
      </c>
      <c r="N305" s="36">
        <v>2</v>
      </c>
      <c r="O305" s="37">
        <v>2</v>
      </c>
      <c r="P305" s="37">
        <v>21</v>
      </c>
      <c r="Q305" s="3">
        <f>Ma_Cave[[#This Row],[Prix Achat]]*Ma_Cave[[#This Row],[Quantité
Achat]]</f>
        <v>67</v>
      </c>
      <c r="R305" s="3">
        <f>Ma_Cave[[#This Row],[Reste]]*Ma_Cave[[#This Row],[valeur]]</f>
        <v>67</v>
      </c>
      <c r="S305" s="37">
        <v>2020</v>
      </c>
      <c r="T305" s="37">
        <v>2025</v>
      </c>
      <c r="U305" s="38">
        <f>IF(Ma_Cave[[#This Row],[Boire
dès]]+Ma_Cave[[#This Row],[Boire
jusque]]=0," ",IF(Ma_Cave[[#This Row],[Boire
jusque]]=0,Ma_Cave[[#This Row],[Boire
dès]],ROUNDUP(AVERAGE(Ma_Cave[[#This Row],[Boire
dès]:[Boire
jusque]]),0)))</f>
        <v>2023</v>
      </c>
      <c r="V305"/>
    </row>
    <row r="306" spans="1:23" hidden="1" x14ac:dyDescent="0.25">
      <c r="A306" s="11">
        <v>1</v>
      </c>
      <c r="B306" s="15">
        <v>35947</v>
      </c>
      <c r="C306" t="s">
        <v>23</v>
      </c>
      <c r="D306" t="s">
        <v>187</v>
      </c>
      <c r="E306" t="s">
        <v>188</v>
      </c>
      <c r="F306" t="s">
        <v>12</v>
      </c>
      <c r="G306">
        <v>1996</v>
      </c>
      <c r="H306" t="s">
        <v>59</v>
      </c>
      <c r="I306" t="s">
        <v>125</v>
      </c>
      <c r="J306" t="s">
        <v>126</v>
      </c>
      <c r="K306" t="s">
        <v>127</v>
      </c>
      <c r="L306" s="3">
        <v>7</v>
      </c>
      <c r="M306" s="3">
        <f>Ma_Cave[[#This Row],[Prix Achat]]</f>
        <v>7</v>
      </c>
      <c r="N306" s="36">
        <v>1</v>
      </c>
      <c r="O306" s="37">
        <v>0</v>
      </c>
      <c r="P306" s="37">
        <v>23</v>
      </c>
      <c r="Q306" s="3">
        <f>Ma_Cave[[#This Row],[Prix Achat]]*Ma_Cave[[#This Row],[Quantité
Achat]]</f>
        <v>7</v>
      </c>
      <c r="R306" s="3">
        <f>Ma_Cave[[#This Row],[Reste]]*Ma_Cave[[#This Row],[valeur]]</f>
        <v>0</v>
      </c>
      <c r="S306" s="37">
        <v>2018</v>
      </c>
      <c r="T306" s="37">
        <v>0</v>
      </c>
      <c r="U306" s="38">
        <f>IF(Ma_Cave[[#This Row],[Boire
dès]]+Ma_Cave[[#This Row],[Boire
jusque]]=0," ",IF(Ma_Cave[[#This Row],[Boire
jusque]]=0,Ma_Cave[[#This Row],[Boire
dès]],ROUNDDOWN(AVERAGE(Ma_Cave[[#This Row],[Boire
dès]:[Boire
jusque]]),0)))</f>
        <v>2018</v>
      </c>
      <c r="V306"/>
    </row>
    <row r="307" spans="1:23" x14ac:dyDescent="0.25">
      <c r="A307" s="11">
        <v>374</v>
      </c>
      <c r="B307" s="15">
        <v>42952</v>
      </c>
      <c r="C307" t="s">
        <v>429</v>
      </c>
      <c r="D307" t="s">
        <v>430</v>
      </c>
      <c r="E307" t="s">
        <v>431</v>
      </c>
      <c r="F307" t="s">
        <v>12</v>
      </c>
      <c r="G307">
        <v>2015</v>
      </c>
      <c r="H307" t="s">
        <v>59</v>
      </c>
      <c r="I307" t="s">
        <v>1246</v>
      </c>
      <c r="J307" t="s">
        <v>136</v>
      </c>
      <c r="K307" t="s">
        <v>432</v>
      </c>
      <c r="L307" s="3">
        <v>0</v>
      </c>
      <c r="M307" s="3">
        <v>8</v>
      </c>
      <c r="N307" s="36">
        <v>1</v>
      </c>
      <c r="O307" s="37">
        <v>1</v>
      </c>
      <c r="P307" s="37">
        <v>23</v>
      </c>
      <c r="Q307" s="3">
        <f>Ma_Cave[[#This Row],[Prix Achat]]*Ma_Cave[[#This Row],[Quantité
Achat]]</f>
        <v>0</v>
      </c>
      <c r="R307" s="3">
        <f>Ma_Cave[[#This Row],[Reste]]*Ma_Cave[[#This Row],[valeur]]</f>
        <v>8</v>
      </c>
      <c r="S307" s="37">
        <v>2020</v>
      </c>
      <c r="T307" s="37">
        <v>2025</v>
      </c>
      <c r="U307" s="38">
        <f>IF(Ma_Cave[[#This Row],[Boire
dès]]+Ma_Cave[[#This Row],[Boire
jusque]]=0," ",IF(Ma_Cave[[#This Row],[Boire
jusque]]=0,Ma_Cave[[#This Row],[Boire
dès]],ROUNDUP(AVERAGE(Ma_Cave[[#This Row],[Boire
dès]:[Boire
jusque]]),0)))</f>
        <v>2023</v>
      </c>
      <c r="V307"/>
    </row>
    <row r="308" spans="1:23" hidden="1" x14ac:dyDescent="0.25">
      <c r="A308" s="11">
        <v>97</v>
      </c>
      <c r="B308" s="15">
        <v>40695</v>
      </c>
      <c r="C308" t="s">
        <v>23</v>
      </c>
      <c r="D308" t="s">
        <v>133</v>
      </c>
      <c r="E308" t="s">
        <v>133</v>
      </c>
      <c r="F308" t="s">
        <v>12</v>
      </c>
      <c r="G308">
        <v>2009</v>
      </c>
      <c r="H308" t="s">
        <v>59</v>
      </c>
      <c r="I308" t="s">
        <v>125</v>
      </c>
      <c r="J308" t="s">
        <v>126</v>
      </c>
      <c r="K308" t="s">
        <v>134</v>
      </c>
      <c r="L308" s="3">
        <v>14.5</v>
      </c>
      <c r="M308" s="3">
        <f>Ma_Cave[[#This Row],[Prix Achat]]</f>
        <v>14.5</v>
      </c>
      <c r="N308" s="36">
        <v>1</v>
      </c>
      <c r="O308" s="37">
        <v>0</v>
      </c>
      <c r="P308" s="37"/>
      <c r="Q308" s="3">
        <f>Ma_Cave[[#This Row],[Prix Achat]]*Ma_Cave[[#This Row],[Quantité
Achat]]</f>
        <v>14.5</v>
      </c>
      <c r="R308" s="3">
        <f>Ma_Cave[[#This Row],[Reste]]*Ma_Cave[[#This Row],[valeur]]</f>
        <v>0</v>
      </c>
      <c r="S308" s="37">
        <v>0</v>
      </c>
      <c r="T308" s="37">
        <v>0</v>
      </c>
      <c r="U308" s="38" t="str">
        <f>IF(Ma_Cave[[#This Row],[Boire
dès]]+Ma_Cave[[#This Row],[Boire
jusque]]=0," ",IF(Ma_Cave[[#This Row],[Boire
jusque]]=0,Ma_Cave[[#This Row],[Boire
dès]],ROUNDUP(AVERAGE(Ma_Cave[[#This Row],[Boire
dès]:[Boire
jusque]]),0)))</f>
        <v xml:space="preserve"> </v>
      </c>
      <c r="V308" s="74"/>
      <c r="W308" s="64"/>
    </row>
    <row r="309" spans="1:23" hidden="1" x14ac:dyDescent="0.25">
      <c r="A309" s="11">
        <v>98</v>
      </c>
      <c r="B309" s="15">
        <v>40695</v>
      </c>
      <c r="C309" t="s">
        <v>23</v>
      </c>
      <c r="D309" t="s">
        <v>187</v>
      </c>
      <c r="E309" t="s">
        <v>188</v>
      </c>
      <c r="F309" t="s">
        <v>12</v>
      </c>
      <c r="G309">
        <v>2009</v>
      </c>
      <c r="H309" t="s">
        <v>59</v>
      </c>
      <c r="I309" t="s">
        <v>125</v>
      </c>
      <c r="J309" t="s">
        <v>126</v>
      </c>
      <c r="K309" t="s">
        <v>127</v>
      </c>
      <c r="L309" s="3">
        <v>9</v>
      </c>
      <c r="M309" s="3">
        <f>Ma_Cave[[#This Row],[Prix Achat]]</f>
        <v>9</v>
      </c>
      <c r="N309" s="36">
        <v>1</v>
      </c>
      <c r="O309" s="37">
        <v>0</v>
      </c>
      <c r="P309" s="37">
        <v>23</v>
      </c>
      <c r="Q309" s="3">
        <f>Ma_Cave[[#This Row],[Prix Achat]]*Ma_Cave[[#This Row],[Quantité
Achat]]</f>
        <v>9</v>
      </c>
      <c r="R309" s="3">
        <f>Ma_Cave[[#This Row],[Reste]]*Ma_Cave[[#This Row],[valeur]]</f>
        <v>0</v>
      </c>
      <c r="S309" s="37">
        <v>2019</v>
      </c>
      <c r="T309" s="37">
        <v>0</v>
      </c>
      <c r="U309" s="38">
        <f>IF(Ma_Cave[[#This Row],[Boire
dès]]+Ma_Cave[[#This Row],[Boire
jusque]]=0," ",IF(Ma_Cave[[#This Row],[Boire
jusque]]=0,Ma_Cave[[#This Row],[Boire
dès]],ROUNDUP(AVERAGE(Ma_Cave[[#This Row],[Boire
dès]:[Boire
jusque]]),0)))</f>
        <v>2019</v>
      </c>
      <c r="V309" s="64"/>
      <c r="W309" s="74"/>
    </row>
    <row r="310" spans="1:23" hidden="1" x14ac:dyDescent="0.25">
      <c r="A310" s="11">
        <v>174</v>
      </c>
      <c r="B310" s="15">
        <v>41426</v>
      </c>
      <c r="C310" t="s">
        <v>23</v>
      </c>
      <c r="D310" t="s">
        <v>123</v>
      </c>
      <c r="E310" t="s">
        <v>124</v>
      </c>
      <c r="F310" t="s">
        <v>12</v>
      </c>
      <c r="G310">
        <v>2011</v>
      </c>
      <c r="H310" t="s">
        <v>59</v>
      </c>
      <c r="I310" t="s">
        <v>125</v>
      </c>
      <c r="J310" t="s">
        <v>126</v>
      </c>
      <c r="K310" t="s">
        <v>127</v>
      </c>
      <c r="L310" s="3">
        <v>13</v>
      </c>
      <c r="M310" s="3">
        <f>Ma_Cave[[#This Row],[Prix Achat]]</f>
        <v>13</v>
      </c>
      <c r="N310" s="36">
        <v>1</v>
      </c>
      <c r="O310" s="37">
        <v>0</v>
      </c>
      <c r="P310" s="37">
        <v>23</v>
      </c>
      <c r="Q310" s="3">
        <f>Ma_Cave[[#This Row],[Prix Achat]]*Ma_Cave[[#This Row],[Quantité
Achat]]</f>
        <v>13</v>
      </c>
      <c r="R310" s="3">
        <f>Ma_Cave[[#This Row],[Reste]]*Ma_Cave[[#This Row],[valeur]]</f>
        <v>0</v>
      </c>
      <c r="S310" s="37">
        <v>2014</v>
      </c>
      <c r="T310" s="37">
        <v>2016</v>
      </c>
      <c r="U310" s="38">
        <f>IF(Ma_Cave[[#This Row],[Boire
dès]]+Ma_Cave[[#This Row],[Boire
jusque]]=0," ",IF(Ma_Cave[[#This Row],[Boire
jusque]]=0,Ma_Cave[[#This Row],[Boire
dès]],ROUNDUP(AVERAGE(Ma_Cave[[#This Row],[Boire
dès]:[Boire
jusque]]),0)))</f>
        <v>2015</v>
      </c>
      <c r="V310" s="65"/>
      <c r="W310" s="64"/>
    </row>
    <row r="311" spans="1:23" x14ac:dyDescent="0.25">
      <c r="A311" s="11">
        <v>376</v>
      </c>
      <c r="B311" s="15">
        <v>42986</v>
      </c>
      <c r="C311" t="s">
        <v>16</v>
      </c>
      <c r="D311" t="s">
        <v>17</v>
      </c>
      <c r="E311" t="s">
        <v>18</v>
      </c>
      <c r="F311" t="s">
        <v>12</v>
      </c>
      <c r="G311">
        <v>2011</v>
      </c>
      <c r="H311" t="s">
        <v>739</v>
      </c>
      <c r="I311" t="s">
        <v>789</v>
      </c>
      <c r="J311" t="s">
        <v>789</v>
      </c>
      <c r="K311" t="s">
        <v>18</v>
      </c>
      <c r="L311" s="3">
        <v>14</v>
      </c>
      <c r="M311" s="3">
        <f>Ma_Cave[[#This Row],[Prix Achat]]</f>
        <v>14</v>
      </c>
      <c r="N311" s="36">
        <v>6</v>
      </c>
      <c r="O311" s="37">
        <v>1</v>
      </c>
      <c r="P311" s="37">
        <v>42</v>
      </c>
      <c r="Q311" s="3">
        <f>Ma_Cave[[#This Row],[Prix Achat]]*Ma_Cave[[#This Row],[Quantité
Achat]]</f>
        <v>84</v>
      </c>
      <c r="R311" s="3">
        <f>Ma_Cave[[#This Row],[Reste]]*Ma_Cave[[#This Row],[valeur]]</f>
        <v>14</v>
      </c>
      <c r="S311" s="37">
        <v>2017</v>
      </c>
      <c r="T311" s="37">
        <v>2018</v>
      </c>
      <c r="U311" s="38">
        <f>IF(Ma_Cave[[#This Row],[Boire
dès]]+Ma_Cave[[#This Row],[Boire
jusque]]=0," ",IF(Ma_Cave[[#This Row],[Boire
jusque]]=0,Ma_Cave[[#This Row],[Boire
dès]],ROUNDUP(AVERAGE(Ma_Cave[[#This Row],[Boire
dès]:[Boire
jusque]]),0)))</f>
        <v>2018</v>
      </c>
      <c r="V311" s="74"/>
      <c r="W311" s="74"/>
    </row>
    <row r="312" spans="1:23" ht="18" customHeight="1" x14ac:dyDescent="0.25">
      <c r="A312" s="11">
        <v>378</v>
      </c>
      <c r="B312" s="15">
        <v>43001</v>
      </c>
      <c r="C312" t="s">
        <v>629</v>
      </c>
      <c r="D312" t="s">
        <v>630</v>
      </c>
      <c r="E312" t="s">
        <v>132</v>
      </c>
      <c r="F312" t="s">
        <v>22</v>
      </c>
      <c r="G312">
        <v>2012</v>
      </c>
      <c r="H312" t="s">
        <v>26</v>
      </c>
      <c r="I312" t="s">
        <v>1129</v>
      </c>
      <c r="J312" t="s">
        <v>11</v>
      </c>
      <c r="K312" t="s">
        <v>132</v>
      </c>
      <c r="L312" s="3">
        <v>11.2</v>
      </c>
      <c r="M312" s="3">
        <f>Ma_Cave[[#This Row],[Prix Achat]]</f>
        <v>11.2</v>
      </c>
      <c r="N312" s="36">
        <v>3</v>
      </c>
      <c r="O312" s="37">
        <v>1</v>
      </c>
      <c r="P312" s="37">
        <v>23</v>
      </c>
      <c r="Q312" s="3">
        <f>Ma_Cave[[#This Row],[Prix Achat]]*Ma_Cave[[#This Row],[Quantité
Achat]]</f>
        <v>33.599999999999994</v>
      </c>
      <c r="R312" s="3">
        <f>Ma_Cave[[#This Row],[Reste]]*Ma_Cave[[#This Row],[valeur]]</f>
        <v>11.2</v>
      </c>
      <c r="S312" s="37">
        <v>2017</v>
      </c>
      <c r="T312" s="37">
        <v>2022</v>
      </c>
      <c r="U312" s="38">
        <f>IF(Ma_Cave[[#This Row],[Boire
dès]]+Ma_Cave[[#This Row],[Boire
jusque]]=0," ",IF(Ma_Cave[[#This Row],[Boire
jusque]]=0,Ma_Cave[[#This Row],[Boire
dès]],ROUNDUP(AVERAGE(Ma_Cave[[#This Row],[Boire
dès]:[Boire
jusque]]),0)))</f>
        <v>2020</v>
      </c>
      <c r="V312" s="74"/>
      <c r="W312" s="74"/>
    </row>
    <row r="313" spans="1:23" hidden="1" x14ac:dyDescent="0.25">
      <c r="A313" s="11">
        <v>331</v>
      </c>
      <c r="B313" s="15">
        <v>42729</v>
      </c>
      <c r="C313" t="s">
        <v>326</v>
      </c>
      <c r="D313" t="s">
        <v>327</v>
      </c>
      <c r="E313" t="s">
        <v>324</v>
      </c>
      <c r="F313" t="s">
        <v>12</v>
      </c>
      <c r="G313">
        <v>2009</v>
      </c>
      <c r="H313" t="s">
        <v>59</v>
      </c>
      <c r="I313" t="s">
        <v>125</v>
      </c>
      <c r="J313" t="s">
        <v>126</v>
      </c>
      <c r="K313" t="s">
        <v>127</v>
      </c>
      <c r="L313" s="3">
        <v>0</v>
      </c>
      <c r="M313" s="3">
        <f>Ma_Cave[[#This Row],[Prix Achat]]</f>
        <v>0</v>
      </c>
      <c r="N313" s="36">
        <v>1</v>
      </c>
      <c r="O313" s="37">
        <v>0</v>
      </c>
      <c r="P313" s="37"/>
      <c r="Q313" s="3">
        <f>Ma_Cave[[#This Row],[Prix Achat]]*Ma_Cave[[#This Row],[Quantité
Achat]]</f>
        <v>0</v>
      </c>
      <c r="R313" s="3">
        <f>Ma_Cave[[#This Row],[Reste]]*Ma_Cave[[#This Row],[valeur]]</f>
        <v>0</v>
      </c>
      <c r="S313" s="37">
        <v>2017</v>
      </c>
      <c r="T313" s="37">
        <v>2019</v>
      </c>
      <c r="U313" s="38">
        <f>IF(Ma_Cave[[#This Row],[Boire
dès]]+Ma_Cave[[#This Row],[Boire
jusque]]=0," ",IF(Ma_Cave[[#This Row],[Boire
jusque]]=0,Ma_Cave[[#This Row],[Boire
dès]],ROUNDUP(AVERAGE(Ma_Cave[[#This Row],[Boire
dès]:[Boire
jusque]]),0)))</f>
        <v>2018</v>
      </c>
      <c r="V313"/>
    </row>
    <row r="314" spans="1:23" hidden="1" x14ac:dyDescent="0.25">
      <c r="A314" s="11">
        <v>189</v>
      </c>
      <c r="B314" s="15">
        <v>41512</v>
      </c>
      <c r="C314" t="s">
        <v>40</v>
      </c>
      <c r="D314" t="s">
        <v>912</v>
      </c>
      <c r="E314" t="s">
        <v>240</v>
      </c>
      <c r="F314" t="s">
        <v>22</v>
      </c>
      <c r="G314">
        <v>2011</v>
      </c>
      <c r="H314" t="s">
        <v>1113</v>
      </c>
      <c r="I314" t="s">
        <v>241</v>
      </c>
      <c r="J314" t="s">
        <v>107</v>
      </c>
      <c r="K314" t="s">
        <v>242</v>
      </c>
      <c r="L314" s="3">
        <v>31.2</v>
      </c>
      <c r="M314" s="3">
        <f>Ma_Cave[[#This Row],[Prix Achat]]</f>
        <v>31.2</v>
      </c>
      <c r="N314" s="36">
        <v>1</v>
      </c>
      <c r="O314" s="37">
        <v>0</v>
      </c>
      <c r="P314" s="37"/>
      <c r="Q314" s="3">
        <f>Ma_Cave[[#This Row],[Prix Achat]]*Ma_Cave[[#This Row],[Quantité
Achat]]</f>
        <v>31.2</v>
      </c>
      <c r="R314" s="3">
        <f>Ma_Cave[[#This Row],[Reste]]*Ma_Cave[[#This Row],[valeur]]</f>
        <v>0</v>
      </c>
      <c r="S314" s="37">
        <v>0</v>
      </c>
      <c r="T314" s="37">
        <v>0</v>
      </c>
      <c r="U314" s="38" t="str">
        <f>IF(Ma_Cave[[#This Row],[Boire
dès]]+Ma_Cave[[#This Row],[Boire
jusque]]=0," ",IF(Ma_Cave[[#This Row],[Boire
jusque]]=0,Ma_Cave[[#This Row],[Boire
dès]],ROUNDUP(AVERAGE(Ma_Cave[[#This Row],[Boire
dès]:[Boire
jusque]]),0)))</f>
        <v xml:space="preserve"> </v>
      </c>
      <c r="V314" s="64"/>
    </row>
    <row r="315" spans="1:23" x14ac:dyDescent="0.25">
      <c r="A315" s="11">
        <v>381</v>
      </c>
      <c r="B315" s="15">
        <v>43008</v>
      </c>
      <c r="C315" t="s">
        <v>40</v>
      </c>
      <c r="D315" t="s">
        <v>911</v>
      </c>
      <c r="E315" t="s">
        <v>922</v>
      </c>
      <c r="F315" t="s">
        <v>22</v>
      </c>
      <c r="G315">
        <v>2016</v>
      </c>
      <c r="H315" t="s">
        <v>1113</v>
      </c>
      <c r="I315" t="s">
        <v>106</v>
      </c>
      <c r="J315" t="s">
        <v>11</v>
      </c>
      <c r="K315" t="s">
        <v>161</v>
      </c>
      <c r="L315" s="3">
        <v>9.3000000000000007</v>
      </c>
      <c r="M315" s="3">
        <f>Ma_Cave[[#This Row],[Prix Achat]]</f>
        <v>9.3000000000000007</v>
      </c>
      <c r="N315" s="36">
        <v>6</v>
      </c>
      <c r="O315" s="37">
        <v>2</v>
      </c>
      <c r="P315" s="37">
        <v>42</v>
      </c>
      <c r="Q315" s="3">
        <f>Ma_Cave[[#This Row],[Prix Achat]]*Ma_Cave[[#This Row],[Quantité
Achat]]</f>
        <v>55.800000000000004</v>
      </c>
      <c r="R315" s="3">
        <f>Ma_Cave[[#This Row],[Reste]]*Ma_Cave[[#This Row],[valeur]]</f>
        <v>18.600000000000001</v>
      </c>
      <c r="S315" s="37">
        <v>2018</v>
      </c>
      <c r="T315" s="37">
        <v>2019</v>
      </c>
      <c r="U315" s="38">
        <f>IF(Ma_Cave[[#This Row],[Boire
dès]]+Ma_Cave[[#This Row],[Boire
jusque]]=0," ",IF(Ma_Cave[[#This Row],[Boire
jusque]]=0,Ma_Cave[[#This Row],[Boire
dès]],ROUNDUP(AVERAGE(Ma_Cave[[#This Row],[Boire
dès]:[Boire
jusque]]),0)))</f>
        <v>2019</v>
      </c>
      <c r="V315"/>
    </row>
    <row r="316" spans="1:23" ht="20.25" customHeight="1" x14ac:dyDescent="0.25">
      <c r="A316" s="11">
        <v>382</v>
      </c>
      <c r="B316" s="15">
        <v>43008</v>
      </c>
      <c r="C316" t="s">
        <v>40</v>
      </c>
      <c r="D316" t="s">
        <v>911</v>
      </c>
      <c r="E316" t="s">
        <v>437</v>
      </c>
      <c r="F316" t="s">
        <v>12</v>
      </c>
      <c r="G316">
        <v>2015</v>
      </c>
      <c r="H316" t="s">
        <v>1113</v>
      </c>
      <c r="I316" t="s">
        <v>1175</v>
      </c>
      <c r="J316" t="s">
        <v>107</v>
      </c>
      <c r="K316" t="s">
        <v>198</v>
      </c>
      <c r="L316" s="3">
        <v>38.9</v>
      </c>
      <c r="M316" s="3">
        <f>Ma_Cave[[#This Row],[Prix Achat]]</f>
        <v>38.9</v>
      </c>
      <c r="N316" s="36">
        <v>3</v>
      </c>
      <c r="O316" s="37">
        <v>2</v>
      </c>
      <c r="P316" s="37">
        <v>21</v>
      </c>
      <c r="Q316" s="3">
        <f>Ma_Cave[[#This Row],[Prix Achat]]*Ma_Cave[[#This Row],[Quantité
Achat]]</f>
        <v>116.69999999999999</v>
      </c>
      <c r="R316" s="3">
        <f>Ma_Cave[[#This Row],[Reste]]*Ma_Cave[[#This Row],[valeur]]</f>
        <v>77.8</v>
      </c>
      <c r="S316" s="37">
        <v>2019</v>
      </c>
      <c r="T316" s="37">
        <v>2020</v>
      </c>
      <c r="U316" s="38">
        <f>IF(Ma_Cave[[#This Row],[Boire
dès]]+Ma_Cave[[#This Row],[Boire
jusque]]=0," ",IF(Ma_Cave[[#This Row],[Boire
jusque]]=0,Ma_Cave[[#This Row],[Boire
dès]],ROUNDUP(AVERAGE(Ma_Cave[[#This Row],[Boire
dès]:[Boire
jusque]]),0)))</f>
        <v>2020</v>
      </c>
      <c r="V316" s="74"/>
      <c r="W316" s="74"/>
    </row>
    <row r="317" spans="1:23" x14ac:dyDescent="0.25">
      <c r="A317" s="11">
        <v>383</v>
      </c>
      <c r="B317" s="15">
        <v>43035</v>
      </c>
      <c r="C317" t="s">
        <v>146</v>
      </c>
      <c r="D317" t="s">
        <v>631</v>
      </c>
      <c r="E317" t="s">
        <v>132</v>
      </c>
      <c r="F317" t="s">
        <v>22</v>
      </c>
      <c r="G317">
        <v>2013</v>
      </c>
      <c r="H317" t="s">
        <v>26</v>
      </c>
      <c r="I317" t="s">
        <v>1129</v>
      </c>
      <c r="J317" t="s">
        <v>11</v>
      </c>
      <c r="K317" t="s">
        <v>132</v>
      </c>
      <c r="L317" s="3">
        <v>16.2</v>
      </c>
      <c r="M317" s="3">
        <f>Ma_Cave[[#This Row],[Prix Achat]]</f>
        <v>16.2</v>
      </c>
      <c r="N317" s="36">
        <v>3</v>
      </c>
      <c r="O317" s="37">
        <v>3</v>
      </c>
      <c r="P317" s="37">
        <v>24</v>
      </c>
      <c r="Q317" s="3">
        <f>Ma_Cave[[#This Row],[Prix Achat]]*Ma_Cave[[#This Row],[Quantité
Achat]]</f>
        <v>48.599999999999994</v>
      </c>
      <c r="R317" s="3">
        <f>Ma_Cave[[#This Row],[Reste]]*Ma_Cave[[#This Row],[valeur]]</f>
        <v>48.599999999999994</v>
      </c>
      <c r="S317" s="37">
        <v>2019</v>
      </c>
      <c r="T317" s="37">
        <v>2021</v>
      </c>
      <c r="U317" s="38">
        <f>IF(Ma_Cave[[#This Row],[Boire
dès]]+Ma_Cave[[#This Row],[Boire
jusque]]=0," ",IF(Ma_Cave[[#This Row],[Boire
jusque]]=0,Ma_Cave[[#This Row],[Boire
dès]],ROUNDUP(AVERAGE(Ma_Cave[[#This Row],[Boire
dès]:[Boire
jusque]]),0)))</f>
        <v>2020</v>
      </c>
      <c r="V317" s="74"/>
      <c r="W317" s="74"/>
    </row>
    <row r="318" spans="1:23" x14ac:dyDescent="0.25">
      <c r="A318" s="11">
        <v>384</v>
      </c>
      <c r="B318" s="15">
        <v>43035</v>
      </c>
      <c r="C318" t="s">
        <v>146</v>
      </c>
      <c r="D318" t="s">
        <v>631</v>
      </c>
      <c r="E318" t="s">
        <v>690</v>
      </c>
      <c r="F318" t="s">
        <v>217</v>
      </c>
      <c r="G318">
        <v>2010</v>
      </c>
      <c r="H318" t="s">
        <v>26</v>
      </c>
      <c r="I318" t="s">
        <v>1129</v>
      </c>
      <c r="J318" t="s">
        <v>11</v>
      </c>
      <c r="K318" t="s">
        <v>132</v>
      </c>
      <c r="L318" s="3">
        <v>23.9</v>
      </c>
      <c r="M318" s="3">
        <f>Ma_Cave[[#This Row],[Prix Achat]]</f>
        <v>23.9</v>
      </c>
      <c r="N318" s="36">
        <v>2</v>
      </c>
      <c r="O318" s="37">
        <v>2</v>
      </c>
      <c r="P318" s="37">
        <v>53</v>
      </c>
      <c r="Q318" s="3">
        <f>Ma_Cave[[#This Row],[Prix Achat]]*Ma_Cave[[#This Row],[Quantité
Achat]]</f>
        <v>47.8</v>
      </c>
      <c r="R318" s="3">
        <f>Ma_Cave[[#This Row],[Reste]]*Ma_Cave[[#This Row],[valeur]]</f>
        <v>47.8</v>
      </c>
      <c r="S318" s="37">
        <v>2099</v>
      </c>
      <c r="T318" s="37">
        <v>0</v>
      </c>
      <c r="U318" s="38">
        <f>IF(Ma_Cave[[#This Row],[Boire
dès]]+Ma_Cave[[#This Row],[Boire
jusque]]=0," ",IF(Ma_Cave[[#This Row],[Boire
jusque]]=0,Ma_Cave[[#This Row],[Boire
dès]],ROUNDUP(AVERAGE(Ma_Cave[[#This Row],[Boire
dès]:[Boire
jusque]]),0)))</f>
        <v>2099</v>
      </c>
      <c r="V318" s="74"/>
      <c r="W318" s="74"/>
    </row>
    <row r="319" spans="1:23" ht="15" customHeight="1" x14ac:dyDescent="0.25">
      <c r="A319" s="11">
        <v>385</v>
      </c>
      <c r="B319" s="15">
        <v>43035</v>
      </c>
      <c r="C319" t="s">
        <v>146</v>
      </c>
      <c r="D319" t="s">
        <v>631</v>
      </c>
      <c r="E319" t="s">
        <v>698</v>
      </c>
      <c r="F319" t="s">
        <v>885</v>
      </c>
      <c r="G319">
        <v>2009</v>
      </c>
      <c r="H319" t="s">
        <v>26</v>
      </c>
      <c r="I319" t="s">
        <v>1129</v>
      </c>
      <c r="J319" t="s">
        <v>11</v>
      </c>
      <c r="K319" t="s">
        <v>132</v>
      </c>
      <c r="L319" s="3">
        <v>32</v>
      </c>
      <c r="M319" s="3">
        <f>Ma_Cave[[#This Row],[Prix Achat]]</f>
        <v>32</v>
      </c>
      <c r="N319" s="36">
        <v>2</v>
      </c>
      <c r="O319" s="37">
        <v>2</v>
      </c>
      <c r="P319" s="37">
        <v>23</v>
      </c>
      <c r="Q319" s="3">
        <f>Ma_Cave[[#This Row],[Prix Achat]]*Ma_Cave[[#This Row],[Quantité
Achat]]</f>
        <v>64</v>
      </c>
      <c r="R319" s="3">
        <f>Ma_Cave[[#This Row],[Reste]]*Ma_Cave[[#This Row],[valeur]]</f>
        <v>64</v>
      </c>
      <c r="S319" s="37">
        <v>2099</v>
      </c>
      <c r="U319" s="38">
        <f>IF(Ma_Cave[[#This Row],[Boire
dès]]+Ma_Cave[[#This Row],[Boire
jusque]]=0," ",IF(Ma_Cave[[#This Row],[Boire
jusque]]=0,Ma_Cave[[#This Row],[Boire
dès]],ROUNDUP(AVERAGE(Ma_Cave[[#This Row],[Boire
dès]:[Boire
jusque]]),0)))</f>
        <v>2099</v>
      </c>
      <c r="V319" s="64"/>
      <c r="W319" s="74"/>
    </row>
    <row r="320" spans="1:23" ht="15" hidden="1" customHeight="1" x14ac:dyDescent="0.25">
      <c r="A320" s="11">
        <v>394</v>
      </c>
      <c r="B320" s="15">
        <v>43115</v>
      </c>
      <c r="C320" t="s">
        <v>334</v>
      </c>
      <c r="D320" t="s">
        <v>703</v>
      </c>
      <c r="E320" t="s">
        <v>108</v>
      </c>
      <c r="F320" t="s">
        <v>22</v>
      </c>
      <c r="G320">
        <v>2015</v>
      </c>
      <c r="H320" t="s">
        <v>1113</v>
      </c>
      <c r="I320" t="s">
        <v>704</v>
      </c>
      <c r="J320" t="s">
        <v>11</v>
      </c>
      <c r="K320" t="s">
        <v>108</v>
      </c>
      <c r="L320" s="3">
        <v>0</v>
      </c>
      <c r="M320" s="3">
        <v>12.6</v>
      </c>
      <c r="N320" s="36">
        <v>1</v>
      </c>
      <c r="O320" s="37">
        <v>0</v>
      </c>
      <c r="P320" s="37">
        <v>11</v>
      </c>
      <c r="Q320" s="3">
        <f>Ma_Cave[[#This Row],[Prix Achat]]*Ma_Cave[[#This Row],[Quantité
Achat]]</f>
        <v>0</v>
      </c>
      <c r="R320" s="3">
        <f>Ma_Cave[[#This Row],[Reste]]*Ma_Cave[[#This Row],[valeur]]</f>
        <v>0</v>
      </c>
      <c r="S320" s="37">
        <v>2018</v>
      </c>
      <c r="T320" s="37">
        <v>2020</v>
      </c>
      <c r="U320" s="38">
        <f>IF(Ma_Cave[[#This Row],[Boire
dès]]+Ma_Cave[[#This Row],[Boire
jusque]]=0," ",IF(Ma_Cave[[#This Row],[Boire
jusque]]=0,Ma_Cave[[#This Row],[Boire
dès]],ROUNDUP(AVERAGE(Ma_Cave[[#This Row],[Boire
dès]:[Boire
jusque]]),0)))</f>
        <v>2019</v>
      </c>
      <c r="V320" s="64"/>
      <c r="W320" s="74"/>
    </row>
    <row r="321" spans="1:23" hidden="1" x14ac:dyDescent="0.25">
      <c r="A321" s="11">
        <v>299</v>
      </c>
      <c r="B321" s="15">
        <v>42522</v>
      </c>
      <c r="C321" t="s">
        <v>23</v>
      </c>
      <c r="D321" t="s">
        <v>85</v>
      </c>
      <c r="E321" t="s">
        <v>678</v>
      </c>
      <c r="F321" t="s">
        <v>22</v>
      </c>
      <c r="G321">
        <v>2014</v>
      </c>
      <c r="H321" t="s">
        <v>1347</v>
      </c>
      <c r="I321" t="s">
        <v>87</v>
      </c>
      <c r="J321" t="s">
        <v>11</v>
      </c>
      <c r="K321" t="s">
        <v>679</v>
      </c>
      <c r="L321" s="3">
        <v>30</v>
      </c>
      <c r="M321" s="3">
        <f>Ma_Cave[[#This Row],[Prix Achat]]</f>
        <v>30</v>
      </c>
      <c r="N321" s="36">
        <v>1</v>
      </c>
      <c r="O321" s="37">
        <v>0</v>
      </c>
      <c r="P321" s="37">
        <v>52</v>
      </c>
      <c r="Q321" s="3">
        <f>Ma_Cave[[#This Row],[Prix Achat]]*Ma_Cave[[#This Row],[Quantité
Achat]]</f>
        <v>30</v>
      </c>
      <c r="R321" s="3">
        <f>Ma_Cave[[#This Row],[Reste]]*Ma_Cave[[#This Row],[valeur]]</f>
        <v>0</v>
      </c>
      <c r="S321" s="37">
        <v>2018</v>
      </c>
      <c r="T321" s="37">
        <v>2020</v>
      </c>
      <c r="U321" s="38">
        <f>IF(Ma_Cave[[#This Row],[Boire
dès]]+Ma_Cave[[#This Row],[Boire
jusque]]=0," ",IF(Ma_Cave[[#This Row],[Boire
jusque]]=0,Ma_Cave[[#This Row],[Boire
dès]],ROUNDUP(AVERAGE(Ma_Cave[[#This Row],[Boire
dès]:[Boire
jusque]]),0)))</f>
        <v>2019</v>
      </c>
      <c r="V321" s="64"/>
      <c r="W321" s="64" t="s">
        <v>680</v>
      </c>
    </row>
    <row r="322" spans="1:23" hidden="1" x14ac:dyDescent="0.25">
      <c r="A322" s="11">
        <v>365</v>
      </c>
      <c r="B322" s="15">
        <v>42887</v>
      </c>
      <c r="C322" t="s">
        <v>23</v>
      </c>
      <c r="D322" t="s">
        <v>85</v>
      </c>
      <c r="E322" t="s">
        <v>86</v>
      </c>
      <c r="F322" t="s">
        <v>22</v>
      </c>
      <c r="G322">
        <v>2015</v>
      </c>
      <c r="H322" t="s">
        <v>1347</v>
      </c>
      <c r="I322" t="s">
        <v>87</v>
      </c>
      <c r="J322" t="s">
        <v>11</v>
      </c>
      <c r="K322" t="s">
        <v>88</v>
      </c>
      <c r="L322" s="3">
        <v>16</v>
      </c>
      <c r="M322" s="3">
        <f>Ma_Cave[[#This Row],[Prix Achat]]</f>
        <v>16</v>
      </c>
      <c r="N322" s="36">
        <v>1</v>
      </c>
      <c r="O322" s="37">
        <v>0</v>
      </c>
      <c r="P322" s="37">
        <v>52</v>
      </c>
      <c r="Q322" s="3">
        <f>Ma_Cave[[#This Row],[Prix Achat]]*Ma_Cave[[#This Row],[Quantité
Achat]]</f>
        <v>16</v>
      </c>
      <c r="R322" s="3">
        <f>Ma_Cave[[#This Row],[Reste]]*Ma_Cave[[#This Row],[valeur]]</f>
        <v>0</v>
      </c>
      <c r="S322" s="37">
        <v>2018</v>
      </c>
      <c r="T322" s="37">
        <v>0</v>
      </c>
      <c r="U322" s="38">
        <f>IF(Ma_Cave[[#This Row],[Boire
dès]]+Ma_Cave[[#This Row],[Boire
jusque]]=0," ",IF(Ma_Cave[[#This Row],[Boire
jusque]]=0,Ma_Cave[[#This Row],[Boire
dès]],ROUNDUP(AVERAGE(Ma_Cave[[#This Row],[Boire
dès]:[Boire
jusque]]),0)))</f>
        <v>2018</v>
      </c>
      <c r="V322" s="64"/>
      <c r="W322" s="64" t="s">
        <v>89</v>
      </c>
    </row>
    <row r="323" spans="1:23" ht="15" customHeight="1" x14ac:dyDescent="0.25">
      <c r="A323" s="11">
        <v>386</v>
      </c>
      <c r="B323" s="15">
        <v>43035</v>
      </c>
      <c r="C323" t="s">
        <v>146</v>
      </c>
      <c r="D323" t="s">
        <v>285</v>
      </c>
      <c r="E323" t="s">
        <v>286</v>
      </c>
      <c r="F323" t="s">
        <v>217</v>
      </c>
      <c r="G323">
        <v>2011</v>
      </c>
      <c r="H323" t="s">
        <v>1115</v>
      </c>
      <c r="I323" t="s">
        <v>287</v>
      </c>
      <c r="J323" t="s">
        <v>288</v>
      </c>
      <c r="K323" t="s">
        <v>289</v>
      </c>
      <c r="L323" s="3">
        <v>16</v>
      </c>
      <c r="M323" s="3">
        <f>Ma_Cave[[#This Row],[Prix Achat]]</f>
        <v>16</v>
      </c>
      <c r="N323" s="36">
        <v>2</v>
      </c>
      <c r="O323" s="37">
        <v>2</v>
      </c>
      <c r="P323" s="37">
        <v>53</v>
      </c>
      <c r="Q323" s="3">
        <f>Ma_Cave[[#This Row],[Prix Achat]]*Ma_Cave[[#This Row],[Quantité
Achat]]</f>
        <v>32</v>
      </c>
      <c r="R323" s="3">
        <f>Ma_Cave[[#This Row],[Reste]]*Ma_Cave[[#This Row],[valeur]]</f>
        <v>32</v>
      </c>
      <c r="S323" s="37">
        <v>2099</v>
      </c>
      <c r="T323" s="37">
        <v>0</v>
      </c>
      <c r="U323" s="38">
        <f>IF(Ma_Cave[[#This Row],[Boire
dès]]+Ma_Cave[[#This Row],[Boire
jusque]]=0," ",IF(Ma_Cave[[#This Row],[Boire
jusque]]=0,Ma_Cave[[#This Row],[Boire
dès]],ROUNDUP(AVERAGE(Ma_Cave[[#This Row],[Boire
dès]:[Boire
jusque]]),0)))</f>
        <v>2099</v>
      </c>
      <c r="V323" s="74"/>
      <c r="W323" s="65"/>
    </row>
    <row r="324" spans="1:23" ht="15" hidden="1" customHeight="1" x14ac:dyDescent="0.25">
      <c r="A324" s="11">
        <v>4</v>
      </c>
      <c r="B324" s="15">
        <v>37043</v>
      </c>
      <c r="C324" t="s">
        <v>23</v>
      </c>
      <c r="D324" t="s">
        <v>344</v>
      </c>
      <c r="E324" t="s">
        <v>345</v>
      </c>
      <c r="F324" t="s">
        <v>22</v>
      </c>
      <c r="G324">
        <v>1999</v>
      </c>
      <c r="H324" t="s">
        <v>1110</v>
      </c>
      <c r="I324" t="s">
        <v>346</v>
      </c>
      <c r="J324" t="s">
        <v>168</v>
      </c>
      <c r="K324" t="s">
        <v>169</v>
      </c>
      <c r="L324" s="3">
        <v>6</v>
      </c>
      <c r="M324" s="3">
        <f>Ma_Cave[[#This Row],[Prix Achat]]</f>
        <v>6</v>
      </c>
      <c r="N324" s="36">
        <v>1</v>
      </c>
      <c r="O324" s="37">
        <v>0</v>
      </c>
      <c r="P324" s="37">
        <v>13</v>
      </c>
      <c r="Q324" s="3">
        <f>Ma_Cave[[#This Row],[Prix Achat]]*Ma_Cave[[#This Row],[Quantité
Achat]]</f>
        <v>6</v>
      </c>
      <c r="R324" s="3">
        <f>Ma_Cave[[#This Row],[Reste]]*Ma_Cave[[#This Row],[valeur]]</f>
        <v>0</v>
      </c>
      <c r="S324" s="37">
        <v>2019</v>
      </c>
      <c r="T324" s="37">
        <v>0</v>
      </c>
      <c r="U324" s="38">
        <f>IF(Ma_Cave[[#This Row],[Boire
dès]]+Ma_Cave[[#This Row],[Boire
jusque]]=0," ",IF(Ma_Cave[[#This Row],[Boire
jusque]]=0,Ma_Cave[[#This Row],[Boire
dès]],ROUNDUP(AVERAGE(Ma_Cave[[#This Row],[Boire
dès]:[Boire
jusque]]),0)))</f>
        <v>2019</v>
      </c>
      <c r="V324" s="64"/>
      <c r="W324" s="74"/>
    </row>
    <row r="325" spans="1:23" x14ac:dyDescent="0.25">
      <c r="A325" s="11">
        <v>387</v>
      </c>
      <c r="B325" s="15">
        <v>43035</v>
      </c>
      <c r="C325" t="s">
        <v>146</v>
      </c>
      <c r="D325" t="s">
        <v>285</v>
      </c>
      <c r="E325" t="s">
        <v>410</v>
      </c>
      <c r="F325" t="s">
        <v>12</v>
      </c>
      <c r="G325">
        <v>2014</v>
      </c>
      <c r="H325" t="s">
        <v>1115</v>
      </c>
      <c r="I325" t="s">
        <v>1170</v>
      </c>
      <c r="J325" t="s">
        <v>288</v>
      </c>
      <c r="K325" t="s">
        <v>142</v>
      </c>
      <c r="L325" s="3">
        <v>13</v>
      </c>
      <c r="M325" s="3">
        <f>Ma_Cave[[#This Row],[Prix Achat]]</f>
        <v>13</v>
      </c>
      <c r="N325" s="36">
        <v>4</v>
      </c>
      <c r="O325" s="37">
        <v>4</v>
      </c>
      <c r="P325" s="37">
        <v>43</v>
      </c>
      <c r="Q325" s="3">
        <f>Ma_Cave[[#This Row],[Prix Achat]]*Ma_Cave[[#This Row],[Quantité
Achat]]</f>
        <v>52</v>
      </c>
      <c r="R325" s="3">
        <f>Ma_Cave[[#This Row],[Reste]]*Ma_Cave[[#This Row],[valeur]]</f>
        <v>52</v>
      </c>
      <c r="S325" s="37">
        <v>2019</v>
      </c>
      <c r="T325" s="37">
        <v>2023</v>
      </c>
      <c r="U325" s="38">
        <f>IF(Ma_Cave[[#This Row],[Boire
dès]]+Ma_Cave[[#This Row],[Boire
jusque]]=0," ",IF(Ma_Cave[[#This Row],[Boire
jusque]]=0,Ma_Cave[[#This Row],[Boire
dès]],ROUNDUP(AVERAGE(Ma_Cave[[#This Row],[Boire
dès]:[Boire
jusque]]),0)))</f>
        <v>2021</v>
      </c>
      <c r="V325"/>
    </row>
    <row r="326" spans="1:23" ht="15" customHeight="1" x14ac:dyDescent="0.25">
      <c r="A326" s="11">
        <v>388</v>
      </c>
      <c r="B326" s="15">
        <v>43040</v>
      </c>
      <c r="C326" t="s">
        <v>40</v>
      </c>
      <c r="D326" t="s">
        <v>362</v>
      </c>
      <c r="E326" t="s">
        <v>370</v>
      </c>
      <c r="F326" t="s">
        <v>12</v>
      </c>
      <c r="G326">
        <v>2015</v>
      </c>
      <c r="H326" t="s">
        <v>1113</v>
      </c>
      <c r="I326" t="s">
        <v>165</v>
      </c>
      <c r="J326" t="s">
        <v>107</v>
      </c>
      <c r="K326" t="s">
        <v>198</v>
      </c>
      <c r="L326" s="3">
        <v>20</v>
      </c>
      <c r="M326" s="3">
        <f>Ma_Cave[[#This Row],[Prix Achat]]</f>
        <v>20</v>
      </c>
      <c r="N326" s="36">
        <v>3</v>
      </c>
      <c r="O326" s="37">
        <v>3</v>
      </c>
      <c r="P326" s="37">
        <v>11</v>
      </c>
      <c r="Q326" s="3">
        <f>Ma_Cave[[#This Row],[Prix Achat]]*Ma_Cave[[#This Row],[Quantité
Achat]]</f>
        <v>60</v>
      </c>
      <c r="R326" s="3">
        <f>Ma_Cave[[#This Row],[Reste]]*Ma_Cave[[#This Row],[valeur]]</f>
        <v>60</v>
      </c>
      <c r="S326" s="37">
        <v>2020</v>
      </c>
      <c r="T326" s="37">
        <v>2025</v>
      </c>
      <c r="U326" s="38">
        <f>IF(Ma_Cave[[#This Row],[Boire
dès]]+Ma_Cave[[#This Row],[Boire
jusque]]=0," ",IF(Ma_Cave[[#This Row],[Boire
jusque]]=0,Ma_Cave[[#This Row],[Boire
dès]],ROUNDUP(AVERAGE(Ma_Cave[[#This Row],[Boire
dès]:[Boire
jusque]]),0)))</f>
        <v>2023</v>
      </c>
      <c r="V326" s="74"/>
      <c r="W326" s="65"/>
    </row>
    <row r="327" spans="1:23" x14ac:dyDescent="0.25">
      <c r="A327" s="11">
        <v>389</v>
      </c>
      <c r="B327" s="15">
        <v>43040</v>
      </c>
      <c r="C327" t="s">
        <v>40</v>
      </c>
      <c r="D327" t="s">
        <v>362</v>
      </c>
      <c r="E327" t="s">
        <v>371</v>
      </c>
      <c r="F327" t="s">
        <v>12</v>
      </c>
      <c r="G327">
        <v>2015</v>
      </c>
      <c r="H327" t="s">
        <v>1113</v>
      </c>
      <c r="I327" t="s">
        <v>1004</v>
      </c>
      <c r="J327" t="s">
        <v>11</v>
      </c>
      <c r="K327" t="s">
        <v>373</v>
      </c>
      <c r="L327" s="3">
        <v>10</v>
      </c>
      <c r="M327" s="3">
        <f>Ma_Cave[[#This Row],[Prix Achat]]</f>
        <v>10</v>
      </c>
      <c r="N327" s="36">
        <v>6</v>
      </c>
      <c r="O327" s="37">
        <v>5</v>
      </c>
      <c r="P327" s="37">
        <v>11</v>
      </c>
      <c r="Q327" s="3">
        <f>Ma_Cave[[#This Row],[Prix Achat]]*Ma_Cave[[#This Row],[Quantité
Achat]]</f>
        <v>60</v>
      </c>
      <c r="R327" s="3">
        <f>Ma_Cave[[#This Row],[Reste]]*Ma_Cave[[#This Row],[valeur]]</f>
        <v>50</v>
      </c>
      <c r="S327" s="37">
        <v>2019</v>
      </c>
      <c r="T327" s="37">
        <v>2020</v>
      </c>
      <c r="U327" s="38">
        <f>IF(Ma_Cave[[#This Row],[Boire
dès]]+Ma_Cave[[#This Row],[Boire
jusque]]=0," ",IF(Ma_Cave[[#This Row],[Boire
jusque]]=0,Ma_Cave[[#This Row],[Boire
dès]],ROUNDUP(AVERAGE(Ma_Cave[[#This Row],[Boire
dès]:[Boire
jusque]]),0)))</f>
        <v>2020</v>
      </c>
      <c r="V327" s="74"/>
      <c r="W327" s="65"/>
    </row>
    <row r="328" spans="1:23" x14ac:dyDescent="0.25">
      <c r="A328" s="11">
        <v>390</v>
      </c>
      <c r="B328" s="15">
        <v>43040</v>
      </c>
      <c r="C328" t="s">
        <v>40</v>
      </c>
      <c r="D328" t="s">
        <v>362</v>
      </c>
      <c r="E328" t="s">
        <v>363</v>
      </c>
      <c r="F328" t="s">
        <v>12</v>
      </c>
      <c r="G328">
        <v>2015</v>
      </c>
      <c r="H328" t="s">
        <v>1113</v>
      </c>
      <c r="I328" t="s">
        <v>106</v>
      </c>
      <c r="J328" t="s">
        <v>11</v>
      </c>
      <c r="K328" t="s">
        <v>198</v>
      </c>
      <c r="L328" s="3">
        <v>16</v>
      </c>
      <c r="M328" s="3">
        <f>Ma_Cave[[#This Row],[Prix Achat]]</f>
        <v>16</v>
      </c>
      <c r="N328" s="36">
        <v>3</v>
      </c>
      <c r="O328" s="37">
        <v>3</v>
      </c>
      <c r="P328" s="37">
        <v>11</v>
      </c>
      <c r="Q328" s="3">
        <f>Ma_Cave[[#This Row],[Prix Achat]]*Ma_Cave[[#This Row],[Quantité
Achat]]</f>
        <v>48</v>
      </c>
      <c r="R328" s="3">
        <f>Ma_Cave[[#This Row],[Reste]]*Ma_Cave[[#This Row],[valeur]]</f>
        <v>48</v>
      </c>
      <c r="S328" s="37">
        <v>2020</v>
      </c>
      <c r="T328" s="37">
        <v>2025</v>
      </c>
      <c r="U328" s="38">
        <f>IF(Ma_Cave[[#This Row],[Boire
dès]]+Ma_Cave[[#This Row],[Boire
jusque]]=0," ",IF(Ma_Cave[[#This Row],[Boire
jusque]]=0,Ma_Cave[[#This Row],[Boire
dès]],ROUNDUP(AVERAGE(Ma_Cave[[#This Row],[Boire
dès]:[Boire
jusque]]),0)))</f>
        <v>2023</v>
      </c>
      <c r="V328"/>
      <c r="W328" s="74"/>
    </row>
    <row r="329" spans="1:23" hidden="1" x14ac:dyDescent="0.25">
      <c r="A329" s="11">
        <v>479</v>
      </c>
      <c r="B329" s="15">
        <v>43519</v>
      </c>
      <c r="C329" t="s">
        <v>1066</v>
      </c>
      <c r="D329" t="s">
        <v>1068</v>
      </c>
      <c r="E329" t="s">
        <v>1069</v>
      </c>
      <c r="F329" t="s">
        <v>12</v>
      </c>
      <c r="G329">
        <v>2005</v>
      </c>
      <c r="H329" t="s">
        <v>1112</v>
      </c>
      <c r="I329" t="s">
        <v>1068</v>
      </c>
      <c r="K329" t="s">
        <v>1070</v>
      </c>
      <c r="L329" s="3">
        <v>5</v>
      </c>
      <c r="M329" s="3">
        <v>10</v>
      </c>
      <c r="N329" s="36">
        <v>1</v>
      </c>
      <c r="O329" s="37">
        <v>0</v>
      </c>
      <c r="P329" s="37">
        <v>43</v>
      </c>
      <c r="Q329" s="3">
        <f>Ma_Cave[[#This Row],[Prix Achat]]*Ma_Cave[[#This Row],[Quantité
Achat]]</f>
        <v>5</v>
      </c>
      <c r="R329" s="3">
        <f>Ma_Cave[[#This Row],[Reste]]*Ma_Cave[[#This Row],[valeur]]</f>
        <v>0</v>
      </c>
      <c r="S329" s="37">
        <v>2013</v>
      </c>
      <c r="U329" s="38">
        <f>IF(Ma_Cave[[#This Row],[Boire
dès]]+Ma_Cave[[#This Row],[Boire
jusque]]=0," ",IF(Ma_Cave[[#This Row],[Boire
jusque]]=0,Ma_Cave[[#This Row],[Boire
dès]],ROUNDUP(AVERAGE(Ma_Cave[[#This Row],[Boire
dès]:[Boire
jusque]]),0)))</f>
        <v>2013</v>
      </c>
      <c r="V329"/>
      <c r="W329" s="60"/>
    </row>
    <row r="330" spans="1:23" x14ac:dyDescent="0.25">
      <c r="A330" s="11">
        <v>391</v>
      </c>
      <c r="B330" s="15">
        <v>43074</v>
      </c>
      <c r="C330" t="s">
        <v>40</v>
      </c>
      <c r="D330" t="s">
        <v>179</v>
      </c>
      <c r="E330" t="s">
        <v>180</v>
      </c>
      <c r="F330" t="s">
        <v>12</v>
      </c>
      <c r="G330">
        <v>2015</v>
      </c>
      <c r="H330" t="s">
        <v>101</v>
      </c>
      <c r="I330" t="s">
        <v>181</v>
      </c>
      <c r="J330" t="s">
        <v>182</v>
      </c>
      <c r="K330" t="s">
        <v>183</v>
      </c>
      <c r="L330" s="3">
        <v>11</v>
      </c>
      <c r="M330" s="3">
        <f>Ma_Cave[[#This Row],[Prix Achat]]</f>
        <v>11</v>
      </c>
      <c r="N330" s="36">
        <v>6</v>
      </c>
      <c r="O330" s="37">
        <v>6</v>
      </c>
      <c r="P330" s="37">
        <v>22</v>
      </c>
      <c r="Q330" s="3">
        <f>Ma_Cave[[#This Row],[Prix Achat]]*Ma_Cave[[#This Row],[Quantité
Achat]]</f>
        <v>66</v>
      </c>
      <c r="R330" s="3">
        <f>Ma_Cave[[#This Row],[Reste]]*Ma_Cave[[#This Row],[valeur]]</f>
        <v>66</v>
      </c>
      <c r="S330" s="37">
        <v>2020</v>
      </c>
      <c r="T330" s="37">
        <v>2025</v>
      </c>
      <c r="U330" s="38">
        <f>IF(Ma_Cave[[#This Row],[Boire
dès]]+Ma_Cave[[#This Row],[Boire
jusque]]=0," ",IF(Ma_Cave[[#This Row],[Boire
jusque]]=0,Ma_Cave[[#This Row],[Boire
dès]],ROUNDUP(AVERAGE(Ma_Cave[[#This Row],[Boire
dès]:[Boire
jusque]]),0)))</f>
        <v>2023</v>
      </c>
      <c r="V330" s="64"/>
      <c r="W330" s="74"/>
    </row>
    <row r="331" spans="1:23" ht="12.75" hidden="1" customHeight="1" x14ac:dyDescent="0.25">
      <c r="A331" s="11">
        <v>176</v>
      </c>
      <c r="B331" s="15">
        <v>41426</v>
      </c>
      <c r="C331" t="s">
        <v>23</v>
      </c>
      <c r="D331" t="s">
        <v>424</v>
      </c>
      <c r="E331" t="s">
        <v>425</v>
      </c>
      <c r="F331" t="s">
        <v>12</v>
      </c>
      <c r="G331">
        <v>2011</v>
      </c>
      <c r="H331" t="s">
        <v>1113</v>
      </c>
      <c r="I331" t="s">
        <v>425</v>
      </c>
      <c r="J331" t="s">
        <v>283</v>
      </c>
      <c r="K331" t="s">
        <v>426</v>
      </c>
      <c r="L331" s="3">
        <v>7</v>
      </c>
      <c r="M331" s="3">
        <f>Ma_Cave[[#This Row],[Prix Achat]]</f>
        <v>7</v>
      </c>
      <c r="N331" s="36">
        <v>1</v>
      </c>
      <c r="O331" s="37">
        <v>0</v>
      </c>
      <c r="P331" s="37">
        <v>51</v>
      </c>
      <c r="Q331" s="3">
        <f>Ma_Cave[[#This Row],[Prix Achat]]*Ma_Cave[[#This Row],[Quantité
Achat]]</f>
        <v>7</v>
      </c>
      <c r="R331" s="3">
        <f>Ma_Cave[[#This Row],[Reste]]*Ma_Cave[[#This Row],[valeur]]</f>
        <v>0</v>
      </c>
      <c r="S331" s="37">
        <v>2017</v>
      </c>
      <c r="T331" s="37">
        <v>0</v>
      </c>
      <c r="U331" s="38">
        <f>IF(Ma_Cave[[#This Row],[Boire
dès]]+Ma_Cave[[#This Row],[Boire
jusque]]=0," ",IF(Ma_Cave[[#This Row],[Boire
jusque]]=0,Ma_Cave[[#This Row],[Boire
dès]],ROUNDUP(AVERAGE(Ma_Cave[[#This Row],[Boire
dès]:[Boire
jusque]]),0)))</f>
        <v>2017</v>
      </c>
      <c r="V331" s="65"/>
      <c r="W331" s="65"/>
    </row>
    <row r="332" spans="1:23" x14ac:dyDescent="0.25">
      <c r="A332" s="11">
        <v>392</v>
      </c>
      <c r="B332" s="15">
        <v>43095</v>
      </c>
      <c r="C332" t="s">
        <v>639</v>
      </c>
      <c r="D332" t="s">
        <v>640</v>
      </c>
      <c r="E332" t="s">
        <v>641</v>
      </c>
      <c r="F332" t="s">
        <v>12</v>
      </c>
      <c r="G332">
        <v>2016</v>
      </c>
      <c r="H332" t="s">
        <v>1347</v>
      </c>
      <c r="I332" t="s">
        <v>341</v>
      </c>
      <c r="J332" t="s">
        <v>11</v>
      </c>
      <c r="K332" t="s">
        <v>642</v>
      </c>
      <c r="L332" s="3">
        <v>15</v>
      </c>
      <c r="M332" s="3">
        <f>Ma_Cave[[#This Row],[Prix Achat]]</f>
        <v>15</v>
      </c>
      <c r="N332" s="36">
        <v>1</v>
      </c>
      <c r="O332" s="37">
        <v>1</v>
      </c>
      <c r="P332" s="37">
        <v>33</v>
      </c>
      <c r="Q332" s="3">
        <f>Ma_Cave[[#This Row],[Prix Achat]]*Ma_Cave[[#This Row],[Quantité
Achat]]</f>
        <v>15</v>
      </c>
      <c r="R332" s="3">
        <f>Ma_Cave[[#This Row],[Reste]]*Ma_Cave[[#This Row],[valeur]]</f>
        <v>15</v>
      </c>
      <c r="S332" s="37">
        <v>2019</v>
      </c>
      <c r="T332" s="37">
        <v>0</v>
      </c>
      <c r="U332" s="38">
        <f>IF(Ma_Cave[[#This Row],[Boire
dès]]+Ma_Cave[[#This Row],[Boire
jusque]]=0," ",IF(Ma_Cave[[#This Row],[Boire
jusque]]=0,Ma_Cave[[#This Row],[Boire
dès]],ROUNDUP(AVERAGE(Ma_Cave[[#This Row],[Boire
dès]:[Boire
jusque]]),0)))</f>
        <v>2019</v>
      </c>
      <c r="V332" s="74"/>
    </row>
    <row r="333" spans="1:23" hidden="1" x14ac:dyDescent="0.25">
      <c r="A333" s="11">
        <v>275</v>
      </c>
      <c r="B333" s="15">
        <v>42427</v>
      </c>
      <c r="C333" t="s">
        <v>78</v>
      </c>
      <c r="D333" t="s">
        <v>675</v>
      </c>
      <c r="E333" t="s">
        <v>676</v>
      </c>
      <c r="F333" t="s">
        <v>22</v>
      </c>
      <c r="G333">
        <v>2011</v>
      </c>
      <c r="H333" t="s">
        <v>101</v>
      </c>
      <c r="I333" t="s">
        <v>1319</v>
      </c>
      <c r="J333" t="s">
        <v>677</v>
      </c>
      <c r="K333" t="s">
        <v>39</v>
      </c>
      <c r="L333" s="3">
        <v>6.4</v>
      </c>
      <c r="M333" s="3">
        <f>Ma_Cave[[#This Row],[Prix Achat]]</f>
        <v>6.4</v>
      </c>
      <c r="N333" s="36">
        <v>6</v>
      </c>
      <c r="O333" s="37">
        <v>0</v>
      </c>
      <c r="P333" s="37"/>
      <c r="Q333" s="3">
        <f>Ma_Cave[[#This Row],[Prix Achat]]*Ma_Cave[[#This Row],[Quantité
Achat]]</f>
        <v>38.400000000000006</v>
      </c>
      <c r="R333" s="3">
        <f>Ma_Cave[[#This Row],[Reste]]*Ma_Cave[[#This Row],[valeur]]</f>
        <v>0</v>
      </c>
      <c r="S333" s="37">
        <v>2016</v>
      </c>
      <c r="T333" s="37">
        <v>2017</v>
      </c>
      <c r="U333" s="38">
        <f>IF(Ma_Cave[[#This Row],[Boire
dès]]+Ma_Cave[[#This Row],[Boire
jusque]]=0," ",IF(Ma_Cave[[#This Row],[Boire
jusque]]=0,Ma_Cave[[#This Row],[Boire
dès]],ROUNDUP(AVERAGE(Ma_Cave[[#This Row],[Boire
dès]:[Boire
jusque]]),0)))</f>
        <v>2017</v>
      </c>
      <c r="V333" s="65"/>
      <c r="W333" s="65"/>
    </row>
    <row r="334" spans="1:23" x14ac:dyDescent="0.25">
      <c r="A334" s="11">
        <v>396</v>
      </c>
      <c r="B334" s="15">
        <v>43171</v>
      </c>
      <c r="C334" t="s">
        <v>314</v>
      </c>
      <c r="D334" t="s">
        <v>228</v>
      </c>
      <c r="E334" t="s">
        <v>312</v>
      </c>
      <c r="F334" t="s">
        <v>22</v>
      </c>
      <c r="G334">
        <v>2015</v>
      </c>
      <c r="H334" t="s">
        <v>1113</v>
      </c>
      <c r="I334" s="74" t="s">
        <v>313</v>
      </c>
      <c r="J334" t="s">
        <v>11</v>
      </c>
      <c r="K334" t="s">
        <v>39</v>
      </c>
      <c r="L334" s="3">
        <v>9</v>
      </c>
      <c r="M334" s="3">
        <f>Ma_Cave[[#This Row],[Prix Achat]]</f>
        <v>9</v>
      </c>
      <c r="N334" s="36">
        <v>12</v>
      </c>
      <c r="O334" s="36">
        <v>7</v>
      </c>
      <c r="P334" s="36">
        <v>32</v>
      </c>
      <c r="Q334" s="3">
        <f>Ma_Cave[[#This Row],[Prix Achat]]*Ma_Cave[[#This Row],[Quantité
Achat]]</f>
        <v>108</v>
      </c>
      <c r="R334" s="30">
        <f>Ma_Cave[[#This Row],[Reste]]*Ma_Cave[[#This Row],[valeur]]</f>
        <v>63</v>
      </c>
      <c r="S334" s="37">
        <v>2018</v>
      </c>
      <c r="T334" s="37">
        <v>2020</v>
      </c>
      <c r="U334" s="38">
        <f>IF(Ma_Cave[[#This Row],[Boire
dès]]+Ma_Cave[[#This Row],[Boire
jusque]]=0," ",IF(Ma_Cave[[#This Row],[Boire
jusque]]=0,Ma_Cave[[#This Row],[Boire
dès]],ROUNDUP(AVERAGE(Ma_Cave[[#This Row],[Boire
dès]:[Boire
jusque]]),0)))</f>
        <v>2019</v>
      </c>
      <c r="V334" s="9"/>
      <c r="W334" s="74"/>
    </row>
    <row r="335" spans="1:23" x14ac:dyDescent="0.25">
      <c r="A335" s="11">
        <v>404</v>
      </c>
      <c r="B335" s="15">
        <v>43225</v>
      </c>
      <c r="C335" t="s">
        <v>894</v>
      </c>
      <c r="D335" t="s">
        <v>895</v>
      </c>
      <c r="E335" t="s">
        <v>150</v>
      </c>
      <c r="F335" t="s">
        <v>885</v>
      </c>
      <c r="G335">
        <v>2011</v>
      </c>
      <c r="H335" t="s">
        <v>26</v>
      </c>
      <c r="I335" s="74" t="s">
        <v>1129</v>
      </c>
      <c r="K335" t="s">
        <v>132</v>
      </c>
      <c r="L335" s="3">
        <v>26</v>
      </c>
      <c r="M335" s="3">
        <f>Ma_Cave[[#This Row],[Prix Achat]]</f>
        <v>26</v>
      </c>
      <c r="N335" s="36">
        <v>3</v>
      </c>
      <c r="O335" s="37">
        <v>1</v>
      </c>
      <c r="P335" s="37">
        <v>23</v>
      </c>
      <c r="Q335" s="3">
        <f>Ma_Cave[[#This Row],[Prix Achat]]*Ma_Cave[[#This Row],[Quantité
Achat]]</f>
        <v>78</v>
      </c>
      <c r="R335" s="30">
        <f>Ma_Cave[[#This Row],[Reste]]*Ma_Cave[[#This Row],[valeur]]</f>
        <v>26</v>
      </c>
      <c r="S335" s="37">
        <v>2018</v>
      </c>
      <c r="T335" s="37">
        <v>2023</v>
      </c>
      <c r="U335" s="38">
        <f>IF(Ma_Cave[[#This Row],[Boire
dès]]+Ma_Cave[[#This Row],[Boire
jusque]]=0," ",IF(Ma_Cave[[#This Row],[Boire
jusque]]=0,Ma_Cave[[#This Row],[Boire
dès]],ROUNDUP(AVERAGE(Ma_Cave[[#This Row],[Boire
dès]:[Boire
jusque]]),0)))</f>
        <v>2021</v>
      </c>
      <c r="V335" s="9"/>
      <c r="W335" s="74"/>
    </row>
    <row r="336" spans="1:23" hidden="1" x14ac:dyDescent="0.25">
      <c r="A336" s="11">
        <v>284</v>
      </c>
      <c r="B336" s="15">
        <v>42469</v>
      </c>
      <c r="C336" t="s">
        <v>40</v>
      </c>
      <c r="D336" t="s">
        <v>352</v>
      </c>
      <c r="E336" t="s">
        <v>366</v>
      </c>
      <c r="F336" t="s">
        <v>22</v>
      </c>
      <c r="G336">
        <v>2014</v>
      </c>
      <c r="H336" t="s">
        <v>101</v>
      </c>
      <c r="I336" t="s">
        <v>367</v>
      </c>
      <c r="J336" t="s">
        <v>102</v>
      </c>
      <c r="K336" t="s">
        <v>39</v>
      </c>
      <c r="L336" s="3">
        <v>11</v>
      </c>
      <c r="M336" s="3">
        <f>Ma_Cave[[#This Row],[Prix Achat]]</f>
        <v>11</v>
      </c>
      <c r="N336" s="36">
        <v>3</v>
      </c>
      <c r="O336" s="37">
        <v>0</v>
      </c>
      <c r="P336" s="37">
        <v>43</v>
      </c>
      <c r="Q336" s="3">
        <f>Ma_Cave[[#This Row],[Prix Achat]]*Ma_Cave[[#This Row],[Quantité
Achat]]</f>
        <v>33</v>
      </c>
      <c r="R336" s="3">
        <f>Ma_Cave[[#This Row],[Reste]]*Ma_Cave[[#This Row],[valeur]]</f>
        <v>0</v>
      </c>
      <c r="S336" s="37">
        <v>2017</v>
      </c>
      <c r="T336" s="37">
        <v>2019</v>
      </c>
      <c r="U336" s="38">
        <f>IF(Ma_Cave[[#This Row],[Boire
dès]]+Ma_Cave[[#This Row],[Boire
jusque]]=0," ",IF(Ma_Cave[[#This Row],[Boire
jusque]]=0,Ma_Cave[[#This Row],[Boire
dès]],ROUNDUP(AVERAGE(Ma_Cave[[#This Row],[Boire
dès]:[Boire
jusque]]),0)))</f>
        <v>2018</v>
      </c>
      <c r="V336"/>
    </row>
    <row r="337" spans="1:23" x14ac:dyDescent="0.25">
      <c r="A337" s="11">
        <v>405</v>
      </c>
      <c r="B337" s="15">
        <v>43225</v>
      </c>
      <c r="C337" t="s">
        <v>894</v>
      </c>
      <c r="D337" t="s">
        <v>895</v>
      </c>
      <c r="E337" t="s">
        <v>148</v>
      </c>
      <c r="F337" t="s">
        <v>885</v>
      </c>
      <c r="G337">
        <v>2010</v>
      </c>
      <c r="H337" t="s">
        <v>26</v>
      </c>
      <c r="I337" t="s">
        <v>1120</v>
      </c>
      <c r="K337" t="s">
        <v>132</v>
      </c>
      <c r="L337" s="3">
        <v>32</v>
      </c>
      <c r="M337" s="3">
        <f>Ma_Cave[[#This Row],[Prix Achat]]</f>
        <v>32</v>
      </c>
      <c r="N337" s="36">
        <v>1</v>
      </c>
      <c r="O337" s="37">
        <v>1</v>
      </c>
      <c r="P337" s="37">
        <v>23</v>
      </c>
      <c r="Q337" s="3">
        <f>Ma_Cave[[#This Row],[Prix Achat]]*Ma_Cave[[#This Row],[Quantité
Achat]]</f>
        <v>32</v>
      </c>
      <c r="R337" s="30">
        <f>Ma_Cave[[#This Row],[Reste]]*Ma_Cave[[#This Row],[valeur]]</f>
        <v>32</v>
      </c>
      <c r="S337" s="37">
        <v>2019</v>
      </c>
      <c r="T337" s="37">
        <v>2021</v>
      </c>
      <c r="U337" s="38">
        <f>IF(Ma_Cave[[#This Row],[Boire
dès]]+Ma_Cave[[#This Row],[Boire
jusque]]=0," ",IF(Ma_Cave[[#This Row],[Boire
jusque]]=0,Ma_Cave[[#This Row],[Boire
dès]],ROUNDUP(AVERAGE(Ma_Cave[[#This Row],[Boire
dès]:[Boire
jusque]]),0)))</f>
        <v>2020</v>
      </c>
      <c r="V337" s="9"/>
    </row>
    <row r="338" spans="1:23" x14ac:dyDescent="0.25">
      <c r="A338" s="11">
        <v>406</v>
      </c>
      <c r="B338" s="15">
        <v>43225</v>
      </c>
      <c r="C338" t="s">
        <v>894</v>
      </c>
      <c r="D338" t="s">
        <v>895</v>
      </c>
      <c r="E338" t="s">
        <v>896</v>
      </c>
      <c r="F338" t="s">
        <v>217</v>
      </c>
      <c r="G338">
        <v>2013</v>
      </c>
      <c r="H338" t="s">
        <v>26</v>
      </c>
      <c r="I338" t="s">
        <v>1129</v>
      </c>
      <c r="K338" t="s">
        <v>132</v>
      </c>
      <c r="L338" s="3">
        <v>26</v>
      </c>
      <c r="M338" s="3">
        <f>Ma_Cave[[#This Row],[Prix Achat]]</f>
        <v>26</v>
      </c>
      <c r="N338" s="36">
        <v>1</v>
      </c>
      <c r="O338" s="37">
        <v>1</v>
      </c>
      <c r="P338" s="37">
        <v>53</v>
      </c>
      <c r="Q338" s="3">
        <f>Ma_Cave[[#This Row],[Prix Achat]]*Ma_Cave[[#This Row],[Quantité
Achat]]</f>
        <v>26</v>
      </c>
      <c r="R338" s="30">
        <f>Ma_Cave[[#This Row],[Reste]]*Ma_Cave[[#This Row],[valeur]]</f>
        <v>26</v>
      </c>
      <c r="S338" s="37">
        <v>2023</v>
      </c>
      <c r="T338" s="37">
        <v>2033</v>
      </c>
      <c r="U338" s="38">
        <f>IF(Ma_Cave[[#This Row],[Boire
dès]]+Ma_Cave[[#This Row],[Boire
jusque]]=0," ",IF(Ma_Cave[[#This Row],[Boire
jusque]]=0,Ma_Cave[[#This Row],[Boire
dès]],ROUNDUP(AVERAGE(Ma_Cave[[#This Row],[Boire
dès]:[Boire
jusque]]),0)))</f>
        <v>2028</v>
      </c>
      <c r="V338" s="9"/>
    </row>
    <row r="339" spans="1:23" ht="15" hidden="1" customHeight="1" x14ac:dyDescent="0.25">
      <c r="A339" s="11">
        <v>14</v>
      </c>
      <c r="B339" s="15">
        <v>39143</v>
      </c>
      <c r="C339" t="s">
        <v>50</v>
      </c>
      <c r="D339" t="s">
        <v>184</v>
      </c>
      <c r="E339" t="s">
        <v>466</v>
      </c>
      <c r="F339" t="s">
        <v>12</v>
      </c>
      <c r="G339">
        <v>2004</v>
      </c>
      <c r="H339" t="s">
        <v>1347</v>
      </c>
      <c r="I339" t="s">
        <v>465</v>
      </c>
      <c r="J339" t="s">
        <v>11</v>
      </c>
      <c r="K339" t="s">
        <v>426</v>
      </c>
      <c r="L339" s="3">
        <v>10.199999999999999</v>
      </c>
      <c r="M339" s="3">
        <f>Ma_Cave[[#This Row],[Prix Achat]]</f>
        <v>10.199999999999999</v>
      </c>
      <c r="N339" s="36">
        <v>2</v>
      </c>
      <c r="O339" s="37">
        <v>0</v>
      </c>
      <c r="P339" s="37"/>
      <c r="Q339" s="3">
        <f>Ma_Cave[[#This Row],[Prix Achat]]*Ma_Cave[[#This Row],[Quantité
Achat]]</f>
        <v>20.399999999999999</v>
      </c>
      <c r="R339" s="3">
        <f>Ma_Cave[[#This Row],[Reste]]*Ma_Cave[[#This Row],[valeur]]</f>
        <v>0</v>
      </c>
      <c r="S339" s="37">
        <v>0</v>
      </c>
      <c r="T339" s="37">
        <v>0</v>
      </c>
      <c r="U339" s="38" t="str">
        <f>IF(Ma_Cave[[#This Row],[Boire
dès]]+Ma_Cave[[#This Row],[Boire
jusque]]=0," ",IF(Ma_Cave[[#This Row],[Boire
jusque]]=0,Ma_Cave[[#This Row],[Boire
dès]],ROUNDUP(AVERAGE(Ma_Cave[[#This Row],[Boire
dès]:[Boire
jusque]]),0)))</f>
        <v xml:space="preserve"> </v>
      </c>
      <c r="V339" s="74"/>
      <c r="W339" s="74"/>
    </row>
    <row r="340" spans="1:23" x14ac:dyDescent="0.25">
      <c r="A340" s="11">
        <v>407</v>
      </c>
      <c r="B340" s="15">
        <v>43225</v>
      </c>
      <c r="C340" t="s">
        <v>899</v>
      </c>
      <c r="D340" t="s">
        <v>895</v>
      </c>
      <c r="E340" t="s">
        <v>897</v>
      </c>
      <c r="F340" t="s">
        <v>46</v>
      </c>
      <c r="G340">
        <v>2016</v>
      </c>
      <c r="H340" t="s">
        <v>26</v>
      </c>
      <c r="I340" t="s">
        <v>1129</v>
      </c>
      <c r="K340" t="s">
        <v>898</v>
      </c>
      <c r="L340" s="3">
        <v>0</v>
      </c>
      <c r="M340" s="3">
        <v>8.6</v>
      </c>
      <c r="N340" s="36">
        <v>1</v>
      </c>
      <c r="O340" s="37">
        <v>1</v>
      </c>
      <c r="P340" s="37">
        <v>22</v>
      </c>
      <c r="Q340" s="3">
        <f>Ma_Cave[[#This Row],[Prix Achat]]*Ma_Cave[[#This Row],[Quantité
Achat]]</f>
        <v>0</v>
      </c>
      <c r="R340" s="30">
        <f>Ma_Cave[[#This Row],[Reste]]*Ma_Cave[[#This Row],[valeur]]</f>
        <v>8.6</v>
      </c>
      <c r="S340" s="37">
        <v>2018</v>
      </c>
      <c r="U340" s="38">
        <f>IF(Ma_Cave[[#This Row],[Boire
dès]]+Ma_Cave[[#This Row],[Boire
jusque]]=0," ",IF(Ma_Cave[[#This Row],[Boire
jusque]]=0,Ma_Cave[[#This Row],[Boire
dès]],ROUNDUP(AVERAGE(Ma_Cave[[#This Row],[Boire
dès]:[Boire
jusque]]),0)))</f>
        <v>2018</v>
      </c>
      <c r="V340" s="9"/>
      <c r="W340" s="64"/>
    </row>
    <row r="341" spans="1:23" hidden="1" x14ac:dyDescent="0.25">
      <c r="A341" s="11">
        <v>223</v>
      </c>
      <c r="B341" s="15">
        <v>41923</v>
      </c>
      <c r="C341" t="s">
        <v>50</v>
      </c>
      <c r="D341" t="s">
        <v>184</v>
      </c>
      <c r="E341" t="s">
        <v>466</v>
      </c>
      <c r="F341" t="s">
        <v>12</v>
      </c>
      <c r="G341">
        <v>2012</v>
      </c>
      <c r="H341" t="s">
        <v>1347</v>
      </c>
      <c r="I341" t="s">
        <v>465</v>
      </c>
      <c r="J341" t="s">
        <v>11</v>
      </c>
      <c r="K341" t="s">
        <v>426</v>
      </c>
      <c r="L341" s="3">
        <v>12.1</v>
      </c>
      <c r="M341" s="3">
        <f>Ma_Cave[[#This Row],[Prix Achat]]</f>
        <v>12.1</v>
      </c>
      <c r="N341" s="36">
        <v>3</v>
      </c>
      <c r="O341" s="37">
        <v>0</v>
      </c>
      <c r="P341" s="37"/>
      <c r="Q341" s="3">
        <f>Ma_Cave[[#This Row],[Prix Achat]]*Ma_Cave[[#This Row],[Quantité
Achat]]</f>
        <v>36.299999999999997</v>
      </c>
      <c r="R341" s="3">
        <f>Ma_Cave[[#This Row],[Reste]]*Ma_Cave[[#This Row],[valeur]]</f>
        <v>0</v>
      </c>
      <c r="S341" s="37">
        <v>0</v>
      </c>
      <c r="T341" s="37">
        <v>0</v>
      </c>
      <c r="U341" s="38" t="str">
        <f>IF(Ma_Cave[[#This Row],[Boire
dès]]+Ma_Cave[[#This Row],[Boire
jusque]]=0," ",IF(Ma_Cave[[#This Row],[Boire
jusque]]=0,Ma_Cave[[#This Row],[Boire
dès]],ROUNDUP(AVERAGE(Ma_Cave[[#This Row],[Boire
dès]:[Boire
jusque]]),0)))</f>
        <v xml:space="preserve"> </v>
      </c>
      <c r="V341"/>
      <c r="W341" s="64"/>
    </row>
    <row r="342" spans="1:23" x14ac:dyDescent="0.25">
      <c r="A342" s="11">
        <v>408</v>
      </c>
      <c r="B342" s="15">
        <v>43225</v>
      </c>
      <c r="C342" t="s">
        <v>40</v>
      </c>
      <c r="D342" t="s">
        <v>900</v>
      </c>
      <c r="E342" t="s">
        <v>902</v>
      </c>
      <c r="F342" t="s">
        <v>22</v>
      </c>
      <c r="G342">
        <v>2016</v>
      </c>
      <c r="H342" t="s">
        <v>26</v>
      </c>
      <c r="I342" t="s">
        <v>25</v>
      </c>
      <c r="K342" t="s">
        <v>691</v>
      </c>
      <c r="L342" s="3">
        <v>14</v>
      </c>
      <c r="M342" s="3">
        <f>Ma_Cave[[#This Row],[Prix Achat]]</f>
        <v>14</v>
      </c>
      <c r="N342" s="36">
        <v>2</v>
      </c>
      <c r="O342" s="37">
        <v>1</v>
      </c>
      <c r="P342" s="37">
        <v>24</v>
      </c>
      <c r="Q342" s="3">
        <f>Ma_Cave[[#This Row],[Prix Achat]]*Ma_Cave[[#This Row],[Quantité
Achat]]</f>
        <v>28</v>
      </c>
      <c r="R342" s="30">
        <f>Ma_Cave[[#This Row],[Reste]]*Ma_Cave[[#This Row],[valeur]]</f>
        <v>14</v>
      </c>
      <c r="S342" s="37">
        <v>2019</v>
      </c>
      <c r="U342" s="38">
        <f>IF(Ma_Cave[[#This Row],[Boire
dès]]+Ma_Cave[[#This Row],[Boire
jusque]]=0," ",IF(Ma_Cave[[#This Row],[Boire
jusque]]=0,Ma_Cave[[#This Row],[Boire
dès]],ROUNDUP(AVERAGE(Ma_Cave[[#This Row],[Boire
dès]:[Boire
jusque]]),0)))</f>
        <v>2019</v>
      </c>
      <c r="V342" s="9"/>
      <c r="W342" s="74"/>
    </row>
    <row r="343" spans="1:23" x14ac:dyDescent="0.25">
      <c r="A343" s="11">
        <v>409</v>
      </c>
      <c r="B343" s="15">
        <v>43225</v>
      </c>
      <c r="C343" t="s">
        <v>40</v>
      </c>
      <c r="D343" t="s">
        <v>900</v>
      </c>
      <c r="E343" t="s">
        <v>150</v>
      </c>
      <c r="F343" t="s">
        <v>885</v>
      </c>
      <c r="G343">
        <v>2011</v>
      </c>
      <c r="H343" t="s">
        <v>26</v>
      </c>
      <c r="I343" t="s">
        <v>25</v>
      </c>
      <c r="K343" t="s">
        <v>132</v>
      </c>
      <c r="L343" s="3">
        <v>40</v>
      </c>
      <c r="M343" s="3">
        <f>Ma_Cave[[#This Row],[Prix Achat]]</f>
        <v>40</v>
      </c>
      <c r="N343" s="36">
        <v>2</v>
      </c>
      <c r="O343" s="37">
        <v>2</v>
      </c>
      <c r="P343" s="37">
        <v>23</v>
      </c>
      <c r="Q343" s="3">
        <f>Ma_Cave[[#This Row],[Prix Achat]]*Ma_Cave[[#This Row],[Quantité
Achat]]</f>
        <v>80</v>
      </c>
      <c r="R343" s="30">
        <f>Ma_Cave[[#This Row],[Reste]]*Ma_Cave[[#This Row],[valeur]]</f>
        <v>80</v>
      </c>
      <c r="S343" s="37">
        <v>2020</v>
      </c>
      <c r="T343" s="37">
        <v>2021</v>
      </c>
      <c r="U343" s="38">
        <f>IF(Ma_Cave[[#This Row],[Boire
dès]]+Ma_Cave[[#This Row],[Boire
jusque]]=0," ",IF(Ma_Cave[[#This Row],[Boire
jusque]]=0,Ma_Cave[[#This Row],[Boire
dès]],ROUNDUP(AVERAGE(Ma_Cave[[#This Row],[Boire
dès]:[Boire
jusque]]),0)))</f>
        <v>2021</v>
      </c>
      <c r="V343" s="9"/>
      <c r="W343" t="s">
        <v>901</v>
      </c>
    </row>
    <row r="344" spans="1:23" x14ac:dyDescent="0.25">
      <c r="A344" s="11">
        <v>410</v>
      </c>
      <c r="B344" s="15">
        <v>43228</v>
      </c>
      <c r="C344" t="s">
        <v>40</v>
      </c>
      <c r="D344" t="s">
        <v>912</v>
      </c>
      <c r="E344" t="s">
        <v>237</v>
      </c>
      <c r="F344" t="s">
        <v>22</v>
      </c>
      <c r="G344">
        <v>2016</v>
      </c>
      <c r="H344" t="s">
        <v>1113</v>
      </c>
      <c r="I344" t="s">
        <v>238</v>
      </c>
      <c r="J344" t="s">
        <v>107</v>
      </c>
      <c r="K344" t="s">
        <v>239</v>
      </c>
      <c r="L344" s="3">
        <v>14.7</v>
      </c>
      <c r="M344" s="3">
        <f>Ma_Cave[[#This Row],[Prix Achat]]</f>
        <v>14.7</v>
      </c>
      <c r="N344" s="36">
        <v>6</v>
      </c>
      <c r="O344" s="37">
        <v>6</v>
      </c>
      <c r="P344" s="37">
        <v>11</v>
      </c>
      <c r="Q344" s="3">
        <f>Ma_Cave[[#This Row],[Prix Achat]]*Ma_Cave[[#This Row],[Quantité
Achat]]</f>
        <v>88.199999999999989</v>
      </c>
      <c r="R344" s="30">
        <f>Ma_Cave[[#This Row],[Reste]]*Ma_Cave[[#This Row],[valeur]]</f>
        <v>88.199999999999989</v>
      </c>
      <c r="S344" s="37">
        <v>2019</v>
      </c>
      <c r="T344" s="37">
        <v>2020</v>
      </c>
      <c r="U344" s="38">
        <f>IF(Ma_Cave[[#This Row],[Boire
dès]]+Ma_Cave[[#This Row],[Boire
jusque]]=0," ",IF(Ma_Cave[[#This Row],[Boire
jusque]]=0,Ma_Cave[[#This Row],[Boire
dès]],ROUNDUP(AVERAGE(Ma_Cave[[#This Row],[Boire
dès]:[Boire
jusque]]),0)))</f>
        <v>2020</v>
      </c>
      <c r="V344" s="9"/>
      <c r="W344" s="74"/>
    </row>
    <row r="345" spans="1:23" x14ac:dyDescent="0.25">
      <c r="A345" s="11">
        <v>411</v>
      </c>
      <c r="B345" s="15">
        <v>43228</v>
      </c>
      <c r="C345" t="s">
        <v>40</v>
      </c>
      <c r="D345" t="s">
        <v>912</v>
      </c>
      <c r="E345" t="s">
        <v>237</v>
      </c>
      <c r="F345" s="64" t="s">
        <v>12</v>
      </c>
      <c r="G345">
        <v>2016</v>
      </c>
      <c r="H345" t="s">
        <v>1113</v>
      </c>
      <c r="I345" t="s">
        <v>238</v>
      </c>
      <c r="J345" t="s">
        <v>107</v>
      </c>
      <c r="K345" t="s">
        <v>198</v>
      </c>
      <c r="L345" s="3">
        <v>15.2</v>
      </c>
      <c r="M345" s="3">
        <f>Ma_Cave[[#This Row],[Prix Achat]]</f>
        <v>15.2</v>
      </c>
      <c r="N345" s="36">
        <v>6</v>
      </c>
      <c r="O345" s="37">
        <v>6</v>
      </c>
      <c r="P345" s="37">
        <v>51</v>
      </c>
      <c r="Q345" s="3">
        <f>Ma_Cave[[#This Row],[Prix Achat]]*Ma_Cave[[#This Row],[Quantité
Achat]]</f>
        <v>91.199999999999989</v>
      </c>
      <c r="R345" s="30">
        <f>Ma_Cave[[#This Row],[Reste]]*Ma_Cave[[#This Row],[valeur]]</f>
        <v>91.199999999999989</v>
      </c>
      <c r="S345" s="37">
        <v>2020</v>
      </c>
      <c r="T345" s="37">
        <v>2026</v>
      </c>
      <c r="U345" s="38">
        <f>IF(Ma_Cave[[#This Row],[Boire
dès]]+Ma_Cave[[#This Row],[Boire
jusque]]=0," ",IF(Ma_Cave[[#This Row],[Boire
jusque]]=0,Ma_Cave[[#This Row],[Boire
dès]],ROUNDUP(AVERAGE(Ma_Cave[[#This Row],[Boire
dès]:[Boire
jusque]]),0)))</f>
        <v>2023</v>
      </c>
      <c r="V345" s="9"/>
      <c r="W345" s="74"/>
    </row>
    <row r="346" spans="1:23" hidden="1" x14ac:dyDescent="0.25">
      <c r="A346" s="11">
        <v>193</v>
      </c>
      <c r="B346" s="15">
        <v>41637</v>
      </c>
      <c r="C346" t="s">
        <v>453</v>
      </c>
      <c r="D346" t="s">
        <v>467</v>
      </c>
      <c r="E346" t="s">
        <v>468</v>
      </c>
      <c r="F346" t="s">
        <v>12</v>
      </c>
      <c r="G346">
        <v>2009</v>
      </c>
      <c r="H346" t="s">
        <v>59</v>
      </c>
      <c r="I346" t="s">
        <v>126</v>
      </c>
      <c r="J346" t="s">
        <v>11</v>
      </c>
      <c r="K346" t="s">
        <v>11</v>
      </c>
      <c r="L346" s="3">
        <v>6</v>
      </c>
      <c r="M346" s="3">
        <f>Ma_Cave[[#This Row],[Prix Achat]]</f>
        <v>6</v>
      </c>
      <c r="N346" s="36">
        <v>6</v>
      </c>
      <c r="O346" s="37">
        <v>0</v>
      </c>
      <c r="P346" s="37"/>
      <c r="Q346" s="3">
        <f>Ma_Cave[[#This Row],[Prix Achat]]*Ma_Cave[[#This Row],[Quantité
Achat]]</f>
        <v>36</v>
      </c>
      <c r="R346" s="3">
        <f>Ma_Cave[[#This Row],[Reste]]*Ma_Cave[[#This Row],[valeur]]</f>
        <v>0</v>
      </c>
      <c r="S346" s="37">
        <v>0</v>
      </c>
      <c r="T346" s="37">
        <v>0</v>
      </c>
      <c r="U346" s="38" t="str">
        <f>IF(Ma_Cave[[#This Row],[Boire
dès]]+Ma_Cave[[#This Row],[Boire
jusque]]=0," ",IF(Ma_Cave[[#This Row],[Boire
jusque]]=0,Ma_Cave[[#This Row],[Boire
dès]],ROUNDUP(AVERAGE(Ma_Cave[[#This Row],[Boire
dès]:[Boire
jusque]]),0)))</f>
        <v xml:space="preserve"> </v>
      </c>
      <c r="V346"/>
    </row>
    <row r="347" spans="1:23" hidden="1" x14ac:dyDescent="0.25">
      <c r="A347" s="52">
        <v>194</v>
      </c>
      <c r="B347" s="15">
        <v>41637</v>
      </c>
      <c r="C347" t="s">
        <v>453</v>
      </c>
      <c r="D347" t="s">
        <v>467</v>
      </c>
      <c r="E347" t="s">
        <v>468</v>
      </c>
      <c r="F347" t="s">
        <v>12</v>
      </c>
      <c r="G347">
        <v>2012</v>
      </c>
      <c r="H347" t="s">
        <v>59</v>
      </c>
      <c r="I347" t="s">
        <v>126</v>
      </c>
      <c r="J347" t="s">
        <v>126</v>
      </c>
      <c r="K347" t="s">
        <v>318</v>
      </c>
      <c r="L347" s="3">
        <v>0</v>
      </c>
      <c r="M347" s="3">
        <f>Ma_Cave[[#This Row],[Prix Achat]]</f>
        <v>0</v>
      </c>
      <c r="N347" s="36">
        <v>1</v>
      </c>
      <c r="O347" s="37">
        <v>0</v>
      </c>
      <c r="P347" s="37">
        <v>23</v>
      </c>
      <c r="Q347" s="3">
        <f>Ma_Cave[[#This Row],[Prix Achat]]*Ma_Cave[[#This Row],[Quantité
Achat]]</f>
        <v>0</v>
      </c>
      <c r="R347" s="3">
        <f>Ma_Cave[[#This Row],[Reste]]*Ma_Cave[[#This Row],[valeur]]</f>
        <v>0</v>
      </c>
      <c r="S347" s="37">
        <v>2017</v>
      </c>
      <c r="T347" s="37">
        <v>0</v>
      </c>
      <c r="U347" s="38">
        <f>IF(Ma_Cave[[#This Row],[Boire
dès]]+Ma_Cave[[#This Row],[Boire
jusque]]=0," ",IF(Ma_Cave[[#This Row],[Boire
jusque]]=0,Ma_Cave[[#This Row],[Boire
dès]],ROUNDUP(AVERAGE(Ma_Cave[[#This Row],[Boire
dès]:[Boire
jusque]]),0)))</f>
        <v>2017</v>
      </c>
      <c r="V347"/>
    </row>
    <row r="348" spans="1:23" hidden="1" x14ac:dyDescent="0.25">
      <c r="A348" s="11">
        <v>270</v>
      </c>
      <c r="B348" s="15">
        <v>42362</v>
      </c>
      <c r="C348" t="s">
        <v>469</v>
      </c>
      <c r="D348" t="s">
        <v>470</v>
      </c>
      <c r="E348" t="s">
        <v>468</v>
      </c>
      <c r="F348" t="s">
        <v>12</v>
      </c>
      <c r="G348">
        <v>2010</v>
      </c>
      <c r="H348" t="s">
        <v>59</v>
      </c>
      <c r="I348" t="s">
        <v>126</v>
      </c>
      <c r="J348" t="s">
        <v>126</v>
      </c>
      <c r="K348" t="s">
        <v>127</v>
      </c>
      <c r="L348" s="3">
        <v>0</v>
      </c>
      <c r="M348" s="3">
        <v>20</v>
      </c>
      <c r="N348" s="36">
        <v>1</v>
      </c>
      <c r="O348" s="37">
        <v>0</v>
      </c>
      <c r="P348" s="37">
        <v>23</v>
      </c>
      <c r="Q348" s="3">
        <f>Ma_Cave[[#This Row],[Prix Achat]]*Ma_Cave[[#This Row],[Quantité
Achat]]</f>
        <v>0</v>
      </c>
      <c r="R348" s="3">
        <f>Ma_Cave[[#This Row],[Reste]]*Ma_Cave[[#This Row],[valeur]]</f>
        <v>0</v>
      </c>
      <c r="S348" s="37">
        <v>2015</v>
      </c>
      <c r="T348" s="37">
        <v>2017</v>
      </c>
      <c r="U348" s="38">
        <f>IF(Ma_Cave[[#This Row],[Boire
dès]]+Ma_Cave[[#This Row],[Boire
jusque]]=0," ",IF(Ma_Cave[[#This Row],[Boire
jusque]]=0,Ma_Cave[[#This Row],[Boire
dès]],ROUNDUP(AVERAGE(Ma_Cave[[#This Row],[Boire
dès]:[Boire
jusque]]),0)))</f>
        <v>2016</v>
      </c>
      <c r="V348" s="65"/>
      <c r="W348" s="65" t="s">
        <v>471</v>
      </c>
    </row>
    <row r="349" spans="1:23" x14ac:dyDescent="0.25">
      <c r="A349" s="11">
        <v>412</v>
      </c>
      <c r="B349" s="15">
        <v>43228</v>
      </c>
      <c r="C349" t="s">
        <v>40</v>
      </c>
      <c r="D349" t="s">
        <v>912</v>
      </c>
      <c r="E349" t="s">
        <v>882</v>
      </c>
      <c r="F349" t="s">
        <v>22</v>
      </c>
      <c r="G349">
        <v>2017</v>
      </c>
      <c r="H349" t="s">
        <v>1113</v>
      </c>
      <c r="I349" t="s">
        <v>106</v>
      </c>
      <c r="J349" t="s">
        <v>107</v>
      </c>
      <c r="K349" t="s">
        <v>108</v>
      </c>
      <c r="L349" s="3">
        <v>7.9</v>
      </c>
      <c r="M349" s="3">
        <f>Ma_Cave[[#This Row],[Prix Achat]]</f>
        <v>7.9</v>
      </c>
      <c r="N349" s="36">
        <v>6</v>
      </c>
      <c r="O349" s="37">
        <v>5</v>
      </c>
      <c r="P349" s="37">
        <v>11</v>
      </c>
      <c r="Q349" s="3">
        <f>Ma_Cave[[#This Row],[Prix Achat]]*Ma_Cave[[#This Row],[Quantité
Achat]]</f>
        <v>47.400000000000006</v>
      </c>
      <c r="R349" s="30">
        <f>Ma_Cave[[#This Row],[Reste]]*Ma_Cave[[#This Row],[valeur]]</f>
        <v>39.5</v>
      </c>
      <c r="S349" s="37">
        <v>2019</v>
      </c>
      <c r="U349" s="38">
        <f>IF(Ma_Cave[[#This Row],[Boire
dès]]+Ma_Cave[[#This Row],[Boire
jusque]]=0," ",IF(Ma_Cave[[#This Row],[Boire
jusque]]=0,Ma_Cave[[#This Row],[Boire
dès]],ROUNDUP(AVERAGE(Ma_Cave[[#This Row],[Boire
dès]:[Boire
jusque]]),0)))</f>
        <v>2019</v>
      </c>
      <c r="V349" s="9"/>
    </row>
    <row r="350" spans="1:23" hidden="1" x14ac:dyDescent="0.25">
      <c r="A350" s="11">
        <v>427</v>
      </c>
      <c r="B350" s="15">
        <v>43300</v>
      </c>
      <c r="C350" t="s">
        <v>936</v>
      </c>
      <c r="D350" t="s">
        <v>937</v>
      </c>
      <c r="E350" t="s">
        <v>938</v>
      </c>
      <c r="F350" t="s">
        <v>12</v>
      </c>
      <c r="G350">
        <v>2013</v>
      </c>
      <c r="H350" t="s">
        <v>101</v>
      </c>
      <c r="I350" t="s">
        <v>939</v>
      </c>
      <c r="K350" t="s">
        <v>183</v>
      </c>
      <c r="L350" s="3">
        <v>0</v>
      </c>
      <c r="M350" s="3">
        <v>15</v>
      </c>
      <c r="N350" s="36">
        <v>1</v>
      </c>
      <c r="O350" s="37">
        <v>0</v>
      </c>
      <c r="P350" s="37">
        <v>22</v>
      </c>
      <c r="Q350" s="3">
        <f>Ma_Cave[[#This Row],[Prix Achat]]*Ma_Cave[[#This Row],[Quantité
Achat]]</f>
        <v>0</v>
      </c>
      <c r="R350" s="30">
        <f>Ma_Cave[[#This Row],[Reste]]*Ma_Cave[[#This Row],[valeur]]</f>
        <v>0</v>
      </c>
      <c r="S350" s="37">
        <v>2020</v>
      </c>
      <c r="T350" s="37">
        <v>2020</v>
      </c>
      <c r="U350" s="38">
        <f>IF(Ma_Cave[[#This Row],[Boire
dès]]+Ma_Cave[[#This Row],[Boire
jusque]]=0," ",IF(Ma_Cave[[#This Row],[Boire
jusque]]=0,Ma_Cave[[#This Row],[Boire
dès]],ROUNDUP(AVERAGE(Ma_Cave[[#This Row],[Boire
dès]:[Boire
jusque]]),0)))</f>
        <v>2020</v>
      </c>
      <c r="V350" s="9"/>
    </row>
    <row r="351" spans="1:23" x14ac:dyDescent="0.25">
      <c r="A351" s="11">
        <v>413</v>
      </c>
      <c r="B351" s="15">
        <v>43228</v>
      </c>
      <c r="C351" t="s">
        <v>40</v>
      </c>
      <c r="D351" t="s">
        <v>912</v>
      </c>
      <c r="E351" t="s">
        <v>368</v>
      </c>
      <c r="F351" t="s">
        <v>22</v>
      </c>
      <c r="G351" s="65">
        <v>2017</v>
      </c>
      <c r="H351" t="s">
        <v>1113</v>
      </c>
      <c r="I351" t="s">
        <v>369</v>
      </c>
      <c r="J351" t="s">
        <v>107</v>
      </c>
      <c r="K351" t="s">
        <v>242</v>
      </c>
      <c r="L351" s="3">
        <v>7</v>
      </c>
      <c r="M351" s="3">
        <f>Ma_Cave[[#This Row],[Prix Achat]]</f>
        <v>7</v>
      </c>
      <c r="N351" s="36">
        <v>6</v>
      </c>
      <c r="O351" s="37">
        <v>2</v>
      </c>
      <c r="P351" s="37">
        <v>22</v>
      </c>
      <c r="Q351" s="3">
        <f>Ma_Cave[[#This Row],[Prix Achat]]*Ma_Cave[[#This Row],[Quantité
Achat]]</f>
        <v>42</v>
      </c>
      <c r="R351" s="30">
        <f>Ma_Cave[[#This Row],[Reste]]*Ma_Cave[[#This Row],[valeur]]</f>
        <v>14</v>
      </c>
      <c r="S351" s="37">
        <v>2019</v>
      </c>
      <c r="U351" s="38">
        <f>IF(Ma_Cave[[#This Row],[Boire
dès]]+Ma_Cave[[#This Row],[Boire
jusque]]=0," ",IF(Ma_Cave[[#This Row],[Boire
jusque]]=0,Ma_Cave[[#This Row],[Boire
dès]],ROUNDUP(AVERAGE(Ma_Cave[[#This Row],[Boire
dès]:[Boire
jusque]]),0)))</f>
        <v>2019</v>
      </c>
      <c r="V351" s="9"/>
      <c r="W351" s="74"/>
    </row>
    <row r="352" spans="1:23" ht="15" hidden="1" customHeight="1" x14ac:dyDescent="0.25">
      <c r="A352" s="11">
        <v>334</v>
      </c>
      <c r="B352" s="15">
        <v>42729</v>
      </c>
      <c r="C352" t="s">
        <v>909</v>
      </c>
      <c r="D352" t="s">
        <v>474</v>
      </c>
      <c r="E352" t="s">
        <v>475</v>
      </c>
      <c r="F352" t="s">
        <v>12</v>
      </c>
      <c r="G352">
        <v>2010</v>
      </c>
      <c r="H352" t="s">
        <v>1347</v>
      </c>
      <c r="I352" t="s">
        <v>476</v>
      </c>
      <c r="J352" t="s">
        <v>11</v>
      </c>
      <c r="K352" t="s">
        <v>477</v>
      </c>
      <c r="L352" s="3">
        <v>0</v>
      </c>
      <c r="M352" s="3">
        <v>20</v>
      </c>
      <c r="N352" s="36">
        <v>1</v>
      </c>
      <c r="O352" s="37">
        <v>0</v>
      </c>
      <c r="P352" s="37">
        <v>33</v>
      </c>
      <c r="Q352" s="3">
        <f>Ma_Cave[[#This Row],[Prix Achat]]*Ma_Cave[[#This Row],[Quantité
Achat]]</f>
        <v>0</v>
      </c>
      <c r="R352" s="3">
        <f>Ma_Cave[[#This Row],[Reste]]*Ma_Cave[[#This Row],[valeur]]</f>
        <v>0</v>
      </c>
      <c r="S352" s="37">
        <v>2017</v>
      </c>
      <c r="T352" s="37">
        <v>2020</v>
      </c>
      <c r="U352" s="38">
        <f>IF(Ma_Cave[[#This Row],[Boire
dès]]+Ma_Cave[[#This Row],[Boire
jusque]]=0," ",IF(Ma_Cave[[#This Row],[Boire
jusque]]=0,Ma_Cave[[#This Row],[Boire
dès]],ROUNDUP(AVERAGE(Ma_Cave[[#This Row],[Boire
dès]:[Boire
jusque]]),0)))</f>
        <v>2019</v>
      </c>
      <c r="V352" s="65"/>
      <c r="W352" s="64"/>
    </row>
    <row r="353" spans="1:23" hidden="1" x14ac:dyDescent="0.25">
      <c r="A353" s="11">
        <v>33</v>
      </c>
      <c r="B353" s="15">
        <v>39872</v>
      </c>
      <c r="C353" t="s">
        <v>67</v>
      </c>
      <c r="D353" t="s">
        <v>285</v>
      </c>
      <c r="E353" t="s">
        <v>286</v>
      </c>
      <c r="F353" t="s">
        <v>217</v>
      </c>
      <c r="G353">
        <v>2003</v>
      </c>
      <c r="H353" t="s">
        <v>1115</v>
      </c>
      <c r="I353" t="s">
        <v>287</v>
      </c>
      <c r="J353" t="s">
        <v>288</v>
      </c>
      <c r="K353" t="s">
        <v>289</v>
      </c>
      <c r="L353" s="3">
        <v>14</v>
      </c>
      <c r="M353" s="3">
        <f>Ma_Cave[[#This Row],[Prix Achat]]</f>
        <v>14</v>
      </c>
      <c r="N353" s="36">
        <v>3</v>
      </c>
      <c r="O353" s="37">
        <v>0</v>
      </c>
      <c r="P353" s="37"/>
      <c r="Q353" s="3">
        <f>Ma_Cave[[#This Row],[Prix Achat]]*Ma_Cave[[#This Row],[Quantité
Achat]]</f>
        <v>42</v>
      </c>
      <c r="R353" s="3">
        <f>Ma_Cave[[#This Row],[Reste]]*Ma_Cave[[#This Row],[valeur]]</f>
        <v>0</v>
      </c>
      <c r="S353" s="37">
        <v>0</v>
      </c>
      <c r="T353" s="37">
        <v>0</v>
      </c>
      <c r="U353" s="38" t="str">
        <f>IF(Ma_Cave[[#This Row],[Boire
dès]]+Ma_Cave[[#This Row],[Boire
jusque]]=0," ",IF(Ma_Cave[[#This Row],[Boire
jusque]]=0,Ma_Cave[[#This Row],[Boire
dès]],ROUNDUP(AVERAGE(Ma_Cave[[#This Row],[Boire
dès]:[Boire
jusque]]),0)))</f>
        <v xml:space="preserve"> </v>
      </c>
      <c r="V353"/>
    </row>
    <row r="354" spans="1:23" hidden="1" x14ac:dyDescent="0.25">
      <c r="A354" s="11">
        <v>82</v>
      </c>
      <c r="B354" s="15">
        <v>40481</v>
      </c>
      <c r="C354" t="s">
        <v>146</v>
      </c>
      <c r="D354" t="s">
        <v>285</v>
      </c>
      <c r="E354" t="s">
        <v>286</v>
      </c>
      <c r="F354" t="s">
        <v>217</v>
      </c>
      <c r="G354">
        <v>2003</v>
      </c>
      <c r="H354" t="s">
        <v>1115</v>
      </c>
      <c r="I354" t="s">
        <v>287</v>
      </c>
      <c r="J354" t="s">
        <v>288</v>
      </c>
      <c r="K354" t="s">
        <v>289</v>
      </c>
      <c r="L354" s="3">
        <v>14.5</v>
      </c>
      <c r="M354" s="3">
        <f>Ma_Cave[[#This Row],[Prix Achat]]</f>
        <v>14.5</v>
      </c>
      <c r="N354" s="36">
        <v>2</v>
      </c>
      <c r="O354" s="37">
        <v>0</v>
      </c>
      <c r="P354" s="37"/>
      <c r="Q354" s="3">
        <f>Ma_Cave[[#This Row],[Prix Achat]]*Ma_Cave[[#This Row],[Quantité
Achat]]</f>
        <v>29</v>
      </c>
      <c r="R354" s="3">
        <f>Ma_Cave[[#This Row],[Reste]]*Ma_Cave[[#This Row],[valeur]]</f>
        <v>0</v>
      </c>
      <c r="S354" s="37">
        <v>0</v>
      </c>
      <c r="T354" s="37">
        <v>0</v>
      </c>
      <c r="U354" s="38" t="str">
        <f>IF(Ma_Cave[[#This Row],[Boire
dès]]+Ma_Cave[[#This Row],[Boire
jusque]]=0," ",IF(Ma_Cave[[#This Row],[Boire
jusque]]=0,Ma_Cave[[#This Row],[Boire
dès]],ROUNDUP(AVERAGE(Ma_Cave[[#This Row],[Boire
dès]:[Boire
jusque]]),0)))</f>
        <v xml:space="preserve"> </v>
      </c>
      <c r="V354" s="61"/>
    </row>
    <row r="355" spans="1:23" x14ac:dyDescent="0.25">
      <c r="A355" s="11">
        <v>416</v>
      </c>
      <c r="B355" s="15">
        <v>43298</v>
      </c>
      <c r="C355" t="s">
        <v>40</v>
      </c>
      <c r="D355" t="s">
        <v>911</v>
      </c>
      <c r="E355" t="s">
        <v>921</v>
      </c>
      <c r="F355" t="s">
        <v>12</v>
      </c>
      <c r="G355" s="61">
        <v>2016</v>
      </c>
      <c r="H355" t="s">
        <v>1113</v>
      </c>
      <c r="I355" t="s">
        <v>106</v>
      </c>
      <c r="J355" t="s">
        <v>11</v>
      </c>
      <c r="K355" t="s">
        <v>198</v>
      </c>
      <c r="L355" s="3">
        <v>16.2</v>
      </c>
      <c r="M355" s="3">
        <f>Ma_Cave[[#This Row],[Prix Achat]]</f>
        <v>16.2</v>
      </c>
      <c r="N355" s="36">
        <v>3</v>
      </c>
      <c r="O355" s="37">
        <v>3</v>
      </c>
      <c r="P355" s="37"/>
      <c r="Q355" s="3">
        <f>Ma_Cave[[#This Row],[Prix Achat]]*Ma_Cave[[#This Row],[Quantité
Achat]]</f>
        <v>48.599999999999994</v>
      </c>
      <c r="R355" s="30">
        <f>Ma_Cave[[#This Row],[Reste]]*Ma_Cave[[#This Row],[valeur]]</f>
        <v>48.599999999999994</v>
      </c>
      <c r="S355" s="37">
        <v>2018</v>
      </c>
      <c r="T355" s="37">
        <v>2019</v>
      </c>
      <c r="U355" s="38">
        <f>IF(Ma_Cave[[#This Row],[Boire
dès]]+Ma_Cave[[#This Row],[Boire
jusque]]=0," ",IF(Ma_Cave[[#This Row],[Boire
jusque]]=0,Ma_Cave[[#This Row],[Boire
dès]],ROUNDUP(AVERAGE(Ma_Cave[[#This Row],[Boire
dès]:[Boire
jusque]]),0)))</f>
        <v>2019</v>
      </c>
      <c r="V355" s="9" t="s">
        <v>917</v>
      </c>
      <c r="W355" s="64" t="s">
        <v>918</v>
      </c>
    </row>
    <row r="356" spans="1:23" x14ac:dyDescent="0.25">
      <c r="A356" s="11">
        <v>417</v>
      </c>
      <c r="B356" s="15">
        <v>43298</v>
      </c>
      <c r="C356" t="s">
        <v>40</v>
      </c>
      <c r="D356" t="s">
        <v>911</v>
      </c>
      <c r="E356" t="s">
        <v>913</v>
      </c>
      <c r="F356" t="s">
        <v>22</v>
      </c>
      <c r="G356" s="74">
        <v>2016</v>
      </c>
      <c r="H356" t="s">
        <v>1113</v>
      </c>
      <c r="I356" t="s">
        <v>255</v>
      </c>
      <c r="K356" t="s">
        <v>914</v>
      </c>
      <c r="L356" s="3">
        <v>15.9</v>
      </c>
      <c r="M356" s="3">
        <f>Ma_Cave[[#This Row],[Prix Achat]]</f>
        <v>15.9</v>
      </c>
      <c r="N356" s="36">
        <v>3</v>
      </c>
      <c r="O356" s="37">
        <v>2</v>
      </c>
      <c r="P356" s="37">
        <v>42</v>
      </c>
      <c r="Q356" s="3">
        <f>Ma_Cave[[#This Row],[Prix Achat]]*Ma_Cave[[#This Row],[Quantité
Achat]]</f>
        <v>47.7</v>
      </c>
      <c r="R356" s="30">
        <f>Ma_Cave[[#This Row],[Reste]]*Ma_Cave[[#This Row],[valeur]]</f>
        <v>31.8</v>
      </c>
      <c r="S356" s="37">
        <v>2018</v>
      </c>
      <c r="T356" s="37">
        <v>2019</v>
      </c>
      <c r="U356" s="38">
        <f>IF(Ma_Cave[[#This Row],[Boire
dès]]+Ma_Cave[[#This Row],[Boire
jusque]]=0," ",IF(Ma_Cave[[#This Row],[Boire
jusque]]=0,Ma_Cave[[#This Row],[Boire
dès]],ROUNDUP(AVERAGE(Ma_Cave[[#This Row],[Boire
dès]:[Boire
jusque]]),0)))</f>
        <v>2019</v>
      </c>
      <c r="V356" s="9" t="s">
        <v>916</v>
      </c>
      <c r="W356" s="64" t="s">
        <v>915</v>
      </c>
    </row>
    <row r="357" spans="1:23" x14ac:dyDescent="0.25">
      <c r="A357" s="11">
        <v>418</v>
      </c>
      <c r="B357" s="15">
        <v>43298</v>
      </c>
      <c r="C357" t="s">
        <v>40</v>
      </c>
      <c r="D357" t="s">
        <v>911</v>
      </c>
      <c r="E357" t="s">
        <v>919</v>
      </c>
      <c r="F357" s="64" t="s">
        <v>22</v>
      </c>
      <c r="G357" s="74">
        <v>2016</v>
      </c>
      <c r="H357" t="s">
        <v>1113</v>
      </c>
      <c r="I357" t="s">
        <v>106</v>
      </c>
      <c r="K357" t="s">
        <v>108</v>
      </c>
      <c r="L357" s="3">
        <v>14.3</v>
      </c>
      <c r="M357" s="3">
        <f>Ma_Cave[[#This Row],[Prix Achat]]</f>
        <v>14.3</v>
      </c>
      <c r="N357" s="36">
        <v>3</v>
      </c>
      <c r="O357" s="37">
        <v>2</v>
      </c>
      <c r="P357" s="37">
        <v>42</v>
      </c>
      <c r="Q357" s="3">
        <f>Ma_Cave[[#This Row],[Prix Achat]]*Ma_Cave[[#This Row],[Quantité
Achat]]</f>
        <v>42.900000000000006</v>
      </c>
      <c r="R357" s="30">
        <f>Ma_Cave[[#This Row],[Reste]]*Ma_Cave[[#This Row],[valeur]]</f>
        <v>28.6</v>
      </c>
      <c r="S357" s="37">
        <v>2018</v>
      </c>
      <c r="T357" s="37">
        <v>2019</v>
      </c>
      <c r="U357" s="38">
        <f>IF(Ma_Cave[[#This Row],[Boire
dès]]+Ma_Cave[[#This Row],[Boire
jusque]]=0," ",IF(Ma_Cave[[#This Row],[Boire
jusque]]=0,Ma_Cave[[#This Row],[Boire
dès]],ROUNDUP(AVERAGE(Ma_Cave[[#This Row],[Boire
dès]:[Boire
jusque]]),0)))</f>
        <v>2019</v>
      </c>
      <c r="V357" s="9" t="s">
        <v>926</v>
      </c>
      <c r="W357" s="74" t="s">
        <v>927</v>
      </c>
    </row>
    <row r="358" spans="1:23" x14ac:dyDescent="0.25">
      <c r="A358" s="11">
        <v>419</v>
      </c>
      <c r="B358" s="15">
        <v>43298</v>
      </c>
      <c r="C358" t="s">
        <v>40</v>
      </c>
      <c r="D358" t="s">
        <v>911</v>
      </c>
      <c r="E358" t="s">
        <v>923</v>
      </c>
      <c r="F358" t="s">
        <v>22</v>
      </c>
      <c r="G358">
        <v>2015</v>
      </c>
      <c r="H358" t="s">
        <v>1113</v>
      </c>
      <c r="I358" t="s">
        <v>106</v>
      </c>
      <c r="K358" t="s">
        <v>242</v>
      </c>
      <c r="L358" s="3">
        <v>18</v>
      </c>
      <c r="M358" s="3">
        <f>Ma_Cave[[#This Row],[Prix Achat]]</f>
        <v>18</v>
      </c>
      <c r="N358" s="36">
        <v>1</v>
      </c>
      <c r="O358" s="37">
        <v>1</v>
      </c>
      <c r="P358" s="37">
        <v>42</v>
      </c>
      <c r="Q358" s="3">
        <f>Ma_Cave[[#This Row],[Prix Achat]]*Ma_Cave[[#This Row],[Quantité
Achat]]</f>
        <v>18</v>
      </c>
      <c r="R358" s="30">
        <f>Ma_Cave[[#This Row],[Reste]]*Ma_Cave[[#This Row],[valeur]]</f>
        <v>18</v>
      </c>
      <c r="S358" s="37">
        <v>2018</v>
      </c>
      <c r="T358" s="37">
        <v>2019</v>
      </c>
      <c r="U358" s="38">
        <f>IF(Ma_Cave[[#This Row],[Boire
dès]]+Ma_Cave[[#This Row],[Boire
jusque]]=0," ",IF(Ma_Cave[[#This Row],[Boire
jusque]]=0,Ma_Cave[[#This Row],[Boire
dès]],ROUNDUP(AVERAGE(Ma_Cave[[#This Row],[Boire
dès]:[Boire
jusque]]),0)))</f>
        <v>2019</v>
      </c>
      <c r="V358" s="9" t="s">
        <v>924</v>
      </c>
      <c r="W358" s="74" t="s">
        <v>925</v>
      </c>
    </row>
    <row r="359" spans="1:23" hidden="1" x14ac:dyDescent="0.25">
      <c r="A359" s="11">
        <v>294</v>
      </c>
      <c r="B359" s="15">
        <v>42522</v>
      </c>
      <c r="C359" t="s">
        <v>23</v>
      </c>
      <c r="D359" t="s">
        <v>135</v>
      </c>
      <c r="E359" t="s">
        <v>135</v>
      </c>
      <c r="F359" t="s">
        <v>12</v>
      </c>
      <c r="G359">
        <v>2014</v>
      </c>
      <c r="H359" t="s">
        <v>59</v>
      </c>
      <c r="I359" t="s">
        <v>1258</v>
      </c>
      <c r="J359" t="s">
        <v>136</v>
      </c>
      <c r="K359" t="s">
        <v>137</v>
      </c>
      <c r="L359" s="3">
        <v>9.4</v>
      </c>
      <c r="M359" s="3">
        <f>Ma_Cave[[#This Row],[Prix Achat]]</f>
        <v>9.4</v>
      </c>
      <c r="N359" s="36">
        <v>1</v>
      </c>
      <c r="O359" s="37">
        <v>0</v>
      </c>
      <c r="P359" s="37"/>
      <c r="Q359" s="3">
        <f>Ma_Cave[[#This Row],[Prix Achat]]*Ma_Cave[[#This Row],[Quantité
Achat]]</f>
        <v>9.4</v>
      </c>
      <c r="R359" s="3">
        <f>Ma_Cave[[#This Row],[Reste]]*Ma_Cave[[#This Row],[valeur]]</f>
        <v>0</v>
      </c>
      <c r="S359" s="37">
        <v>2020</v>
      </c>
      <c r="T359" s="37">
        <v>0</v>
      </c>
      <c r="U359" s="38">
        <f>IF(Ma_Cave[[#This Row],[Boire
dès]]+Ma_Cave[[#This Row],[Boire
jusque]]=0," ",IF(Ma_Cave[[#This Row],[Boire
jusque]]=0,Ma_Cave[[#This Row],[Boire
dès]],ROUNDUP(AVERAGE(Ma_Cave[[#This Row],[Boire
dès]:[Boire
jusque]]),0)))</f>
        <v>2020</v>
      </c>
      <c r="V359" s="64"/>
      <c r="W359" s="74" t="s">
        <v>138</v>
      </c>
    </row>
    <row r="360" spans="1:23" hidden="1" x14ac:dyDescent="0.25">
      <c r="A360" s="11">
        <v>140</v>
      </c>
      <c r="B360" s="15">
        <v>41200</v>
      </c>
      <c r="C360" t="s">
        <v>40</v>
      </c>
      <c r="D360" t="s">
        <v>98</v>
      </c>
      <c r="E360" t="s">
        <v>99</v>
      </c>
      <c r="F360" t="s">
        <v>22</v>
      </c>
      <c r="G360">
        <v>2009</v>
      </c>
      <c r="H360" t="s">
        <v>101</v>
      </c>
      <c r="I360" t="s">
        <v>100</v>
      </c>
      <c r="J360" t="s">
        <v>102</v>
      </c>
      <c r="K360" t="s">
        <v>11</v>
      </c>
      <c r="L360" s="3">
        <v>16.5</v>
      </c>
      <c r="M360" s="3">
        <f>Ma_Cave[[#This Row],[Prix Achat]]</f>
        <v>16.5</v>
      </c>
      <c r="N360" s="36">
        <v>2</v>
      </c>
      <c r="O360" s="37">
        <v>0</v>
      </c>
      <c r="P360" s="37"/>
      <c r="Q360" s="3">
        <f>Ma_Cave[[#This Row],[Prix Achat]]*Ma_Cave[[#This Row],[Quantité
Achat]]</f>
        <v>33</v>
      </c>
      <c r="R360" s="3">
        <f>Ma_Cave[[#This Row],[Reste]]*Ma_Cave[[#This Row],[valeur]]</f>
        <v>0</v>
      </c>
      <c r="S360" s="37">
        <v>0</v>
      </c>
      <c r="T360" s="37">
        <v>0</v>
      </c>
      <c r="U360" s="38" t="str">
        <f>IF(Ma_Cave[[#This Row],[Boire
dès]]+Ma_Cave[[#This Row],[Boire
jusque]]=0," ",IF(Ma_Cave[[#This Row],[Boire
jusque]]=0,Ma_Cave[[#This Row],[Boire
dès]],ROUNDUP(AVERAGE(Ma_Cave[[#This Row],[Boire
dès]:[Boire
jusque]]),0)))</f>
        <v xml:space="preserve"> </v>
      </c>
      <c r="V360"/>
      <c r="W360" t="s">
        <v>103</v>
      </c>
    </row>
    <row r="361" spans="1:23" hidden="1" x14ac:dyDescent="0.25">
      <c r="A361" s="11">
        <v>141</v>
      </c>
      <c r="B361" s="15">
        <v>41200</v>
      </c>
      <c r="C361" t="s">
        <v>40</v>
      </c>
      <c r="D361" t="s">
        <v>98</v>
      </c>
      <c r="E361" t="s">
        <v>551</v>
      </c>
      <c r="F361" t="s">
        <v>12</v>
      </c>
      <c r="G361">
        <v>2008</v>
      </c>
      <c r="H361" t="s">
        <v>101</v>
      </c>
      <c r="I361" t="s">
        <v>100</v>
      </c>
      <c r="J361" t="s">
        <v>102</v>
      </c>
      <c r="K361" t="s">
        <v>11</v>
      </c>
      <c r="L361" s="3">
        <v>18</v>
      </c>
      <c r="M361" s="3">
        <f>Ma_Cave[[#This Row],[Prix Achat]]</f>
        <v>18</v>
      </c>
      <c r="N361" s="36">
        <v>2</v>
      </c>
      <c r="O361" s="37">
        <v>0</v>
      </c>
      <c r="P361" s="37"/>
      <c r="Q361" s="3">
        <f>Ma_Cave[[#This Row],[Prix Achat]]*Ma_Cave[[#This Row],[Quantité
Achat]]</f>
        <v>36</v>
      </c>
      <c r="R361" s="3">
        <f>Ma_Cave[[#This Row],[Reste]]*Ma_Cave[[#This Row],[valeur]]</f>
        <v>0</v>
      </c>
      <c r="S361" s="37">
        <v>0</v>
      </c>
      <c r="T361" s="37">
        <v>0</v>
      </c>
      <c r="U361" s="38" t="str">
        <f>IF(Ma_Cave[[#This Row],[Boire
dès]]+Ma_Cave[[#This Row],[Boire
jusque]]=0," ",IF(Ma_Cave[[#This Row],[Boire
jusque]]=0,Ma_Cave[[#This Row],[Boire
dès]],ROUNDUP(AVERAGE(Ma_Cave[[#This Row],[Boire
dès]:[Boire
jusque]]),0)))</f>
        <v xml:space="preserve"> </v>
      </c>
      <c r="V361"/>
      <c r="W361" t="s">
        <v>552</v>
      </c>
    </row>
    <row r="362" spans="1:23" hidden="1" x14ac:dyDescent="0.25">
      <c r="A362" s="11">
        <v>142</v>
      </c>
      <c r="B362" s="15">
        <v>41200</v>
      </c>
      <c r="C362" t="s">
        <v>40</v>
      </c>
      <c r="D362" t="s">
        <v>98</v>
      </c>
      <c r="E362" t="s">
        <v>557</v>
      </c>
      <c r="F362" t="s">
        <v>12</v>
      </c>
      <c r="G362">
        <v>2007</v>
      </c>
      <c r="H362" t="s">
        <v>101</v>
      </c>
      <c r="I362" t="s">
        <v>100</v>
      </c>
      <c r="J362" t="s">
        <v>102</v>
      </c>
      <c r="K362" t="s">
        <v>11</v>
      </c>
      <c r="L362" s="3">
        <v>15</v>
      </c>
      <c r="M362" s="3">
        <f>Ma_Cave[[#This Row],[Prix Achat]]</f>
        <v>15</v>
      </c>
      <c r="N362" s="36">
        <v>2</v>
      </c>
      <c r="O362" s="37">
        <v>0</v>
      </c>
      <c r="P362" s="37"/>
      <c r="Q362" s="3">
        <f>Ma_Cave[[#This Row],[Prix Achat]]*Ma_Cave[[#This Row],[Quantité
Achat]]</f>
        <v>30</v>
      </c>
      <c r="R362" s="3">
        <f>Ma_Cave[[#This Row],[Reste]]*Ma_Cave[[#This Row],[valeur]]</f>
        <v>0</v>
      </c>
      <c r="S362" s="37">
        <v>0</v>
      </c>
      <c r="T362" s="37">
        <v>0</v>
      </c>
      <c r="U362" s="38" t="str">
        <f>IF(Ma_Cave[[#This Row],[Boire
dès]]+Ma_Cave[[#This Row],[Boire
jusque]]=0," ",IF(Ma_Cave[[#This Row],[Boire
jusque]]=0,Ma_Cave[[#This Row],[Boire
dès]],ROUNDUP(AVERAGE(Ma_Cave[[#This Row],[Boire
dès]:[Boire
jusque]]),0)))</f>
        <v xml:space="preserve"> </v>
      </c>
      <c r="V362" s="64"/>
      <c r="W362" s="74"/>
    </row>
    <row r="363" spans="1:23" x14ac:dyDescent="0.25">
      <c r="A363" s="11">
        <v>420</v>
      </c>
      <c r="B363" s="15">
        <v>43298</v>
      </c>
      <c r="C363" t="s">
        <v>40</v>
      </c>
      <c r="D363" t="s">
        <v>911</v>
      </c>
      <c r="E363" t="s">
        <v>928</v>
      </c>
      <c r="F363" t="s">
        <v>22</v>
      </c>
      <c r="G363" s="63">
        <v>2015</v>
      </c>
      <c r="H363" t="s">
        <v>1113</v>
      </c>
      <c r="I363" t="s">
        <v>106</v>
      </c>
      <c r="J363" t="s">
        <v>11</v>
      </c>
      <c r="K363" t="s">
        <v>161</v>
      </c>
      <c r="L363" s="3">
        <v>20.2</v>
      </c>
      <c r="M363" s="3">
        <f>Ma_Cave[[#This Row],[Prix Achat]]</f>
        <v>20.2</v>
      </c>
      <c r="N363" s="36">
        <v>1</v>
      </c>
      <c r="O363" s="37">
        <v>1</v>
      </c>
      <c r="P363" s="37">
        <v>42</v>
      </c>
      <c r="Q363" s="3">
        <f>Ma_Cave[[#This Row],[Prix Achat]]*Ma_Cave[[#This Row],[Quantité
Achat]]</f>
        <v>20.2</v>
      </c>
      <c r="R363" s="30">
        <f>Ma_Cave[[#This Row],[Reste]]*Ma_Cave[[#This Row],[valeur]]</f>
        <v>20.2</v>
      </c>
      <c r="S363" s="37">
        <v>2018</v>
      </c>
      <c r="T363" s="37">
        <v>2019</v>
      </c>
      <c r="U363" s="38">
        <f>IF(Ma_Cave[[#This Row],[Boire
dès]]+Ma_Cave[[#This Row],[Boire
jusque]]=0," ",IF(Ma_Cave[[#This Row],[Boire
jusque]]=0,Ma_Cave[[#This Row],[Boire
dès]],ROUNDUP(AVERAGE(Ma_Cave[[#This Row],[Boire
dès]:[Boire
jusque]]),0)))</f>
        <v>2019</v>
      </c>
      <c r="V363" s="9" t="s">
        <v>930</v>
      </c>
      <c r="W363" s="74" t="s">
        <v>929</v>
      </c>
    </row>
    <row r="364" spans="1:23" x14ac:dyDescent="0.25">
      <c r="A364" s="11">
        <v>421</v>
      </c>
      <c r="B364" s="15">
        <v>43298</v>
      </c>
      <c r="C364" t="s">
        <v>40</v>
      </c>
      <c r="D364" t="s">
        <v>911</v>
      </c>
      <c r="E364" t="s">
        <v>933</v>
      </c>
      <c r="F364" t="s">
        <v>22</v>
      </c>
      <c r="G364">
        <v>2016</v>
      </c>
      <c r="H364" t="s">
        <v>1113</v>
      </c>
      <c r="I364" t="s">
        <v>192</v>
      </c>
      <c r="K364" t="s">
        <v>108</v>
      </c>
      <c r="L364" s="3">
        <v>29.9</v>
      </c>
      <c r="M364" s="3">
        <f>Ma_Cave[[#This Row],[Prix Achat]]</f>
        <v>29.9</v>
      </c>
      <c r="N364" s="36">
        <v>1</v>
      </c>
      <c r="O364" s="37">
        <v>1</v>
      </c>
      <c r="P364" s="37">
        <v>12</v>
      </c>
      <c r="Q364" s="3">
        <f>Ma_Cave[[#This Row],[Prix Achat]]*Ma_Cave[[#This Row],[Quantité
Achat]]</f>
        <v>29.9</v>
      </c>
      <c r="R364" s="30">
        <f>Ma_Cave[[#This Row],[Reste]]*Ma_Cave[[#This Row],[valeur]]</f>
        <v>29.9</v>
      </c>
      <c r="S364" s="37">
        <v>2019</v>
      </c>
      <c r="U364" s="38">
        <f>IF(Ma_Cave[[#This Row],[Boire
dès]]+Ma_Cave[[#This Row],[Boire
jusque]]=0," ",IF(Ma_Cave[[#This Row],[Boire
jusque]]=0,Ma_Cave[[#This Row],[Boire
dès]],ROUNDUP(AVERAGE(Ma_Cave[[#This Row],[Boire
dès]:[Boire
jusque]]),0)))</f>
        <v>2019</v>
      </c>
      <c r="V364" s="9" t="s">
        <v>932</v>
      </c>
      <c r="W364" s="74" t="s">
        <v>931</v>
      </c>
    </row>
    <row r="365" spans="1:23" hidden="1" x14ac:dyDescent="0.25">
      <c r="A365" s="11">
        <v>169</v>
      </c>
      <c r="B365" s="15">
        <v>41388</v>
      </c>
      <c r="C365" t="s">
        <v>40</v>
      </c>
      <c r="D365" t="s">
        <v>519</v>
      </c>
      <c r="E365" t="s">
        <v>568</v>
      </c>
      <c r="F365" t="s">
        <v>22</v>
      </c>
      <c r="G365" s="63">
        <v>2011</v>
      </c>
      <c r="H365" t="s">
        <v>1110</v>
      </c>
      <c r="I365" t="s">
        <v>178</v>
      </c>
      <c r="J365" t="s">
        <v>173</v>
      </c>
      <c r="K365" t="s">
        <v>169</v>
      </c>
      <c r="L365" s="3">
        <v>12.5</v>
      </c>
      <c r="M365" s="3">
        <f>Ma_Cave[[#This Row],[Prix Achat]]</f>
        <v>12.5</v>
      </c>
      <c r="N365" s="36">
        <v>4</v>
      </c>
      <c r="O365" s="37">
        <v>0</v>
      </c>
      <c r="P365" s="37"/>
      <c r="Q365" s="3">
        <f>Ma_Cave[[#This Row],[Prix Achat]]*Ma_Cave[[#This Row],[Quantité
Achat]]</f>
        <v>50</v>
      </c>
      <c r="R365" s="3">
        <f>Ma_Cave[[#This Row],[Reste]]*Ma_Cave[[#This Row],[valeur]]</f>
        <v>0</v>
      </c>
      <c r="S365" s="37">
        <v>2015</v>
      </c>
      <c r="T365" s="37">
        <v>2020</v>
      </c>
      <c r="U365" s="38">
        <f>IF(Ma_Cave[[#This Row],[Boire
dès]]+Ma_Cave[[#This Row],[Boire
jusque]]=0," ",IF(Ma_Cave[[#This Row],[Boire
jusque]]=0,Ma_Cave[[#This Row],[Boire
dès]],ROUNDUP(AVERAGE(Ma_Cave[[#This Row],[Boire
dès]:[Boire
jusque]]),0)))</f>
        <v>2018</v>
      </c>
      <c r="V365" s="63"/>
      <c r="W365" s="74"/>
    </row>
    <row r="366" spans="1:23" hidden="1" x14ac:dyDescent="0.25">
      <c r="A366" s="11">
        <v>272</v>
      </c>
      <c r="B366" s="15">
        <v>42362</v>
      </c>
      <c r="C366" t="s">
        <v>118</v>
      </c>
      <c r="D366" t="s">
        <v>176</v>
      </c>
      <c r="E366" t="s">
        <v>177</v>
      </c>
      <c r="F366" t="s">
        <v>22</v>
      </c>
      <c r="G366">
        <v>2013</v>
      </c>
      <c r="H366" t="s">
        <v>1110</v>
      </c>
      <c r="I366" t="s">
        <v>178</v>
      </c>
      <c r="J366" t="s">
        <v>173</v>
      </c>
      <c r="K366" t="s">
        <v>169</v>
      </c>
      <c r="L366" s="3">
        <v>0</v>
      </c>
      <c r="M366" s="3">
        <f>Ma_Cave[[#This Row],[Prix Achat]]</f>
        <v>0</v>
      </c>
      <c r="N366" s="36">
        <v>1</v>
      </c>
      <c r="O366" s="37">
        <v>0</v>
      </c>
      <c r="P366" s="37">
        <v>13</v>
      </c>
      <c r="Q366" s="3">
        <f>Ma_Cave[[#This Row],[Prix Achat]]*Ma_Cave[[#This Row],[Quantité
Achat]]</f>
        <v>0</v>
      </c>
      <c r="R366" s="3">
        <f>Ma_Cave[[#This Row],[Reste]]*Ma_Cave[[#This Row],[valeur]]</f>
        <v>0</v>
      </c>
      <c r="S366" s="37">
        <v>2018</v>
      </c>
      <c r="T366" s="37">
        <v>0</v>
      </c>
      <c r="U366" s="38">
        <f>IF(Ma_Cave[[#This Row],[Boire
dès]]+Ma_Cave[[#This Row],[Boire
jusque]]=0," ",IF(Ma_Cave[[#This Row],[Boire
jusque]]=0,Ma_Cave[[#This Row],[Boire
dès]],ROUNDUP(AVERAGE(Ma_Cave[[#This Row],[Boire
dès]:[Boire
jusque]]),0)))</f>
        <v>2018</v>
      </c>
      <c r="V366"/>
      <c r="W366" t="s">
        <v>122</v>
      </c>
    </row>
    <row r="367" spans="1:23" ht="18" hidden="1" customHeight="1" x14ac:dyDescent="0.25">
      <c r="A367" s="11">
        <v>300</v>
      </c>
      <c r="B367" s="15">
        <v>42522</v>
      </c>
      <c r="C367" t="s">
        <v>23</v>
      </c>
      <c r="D367" t="s">
        <v>360</v>
      </c>
      <c r="E367" t="s">
        <v>361</v>
      </c>
      <c r="F367" t="s">
        <v>22</v>
      </c>
      <c r="G367">
        <v>2014</v>
      </c>
      <c r="H367" t="s">
        <v>1110</v>
      </c>
      <c r="I367" t="s">
        <v>178</v>
      </c>
      <c r="J367" t="s">
        <v>173</v>
      </c>
      <c r="K367" t="s">
        <v>169</v>
      </c>
      <c r="L367" s="3">
        <v>18</v>
      </c>
      <c r="M367" s="3">
        <f>Ma_Cave[[#This Row],[Prix Achat]]</f>
        <v>18</v>
      </c>
      <c r="N367" s="36">
        <v>1</v>
      </c>
      <c r="O367" s="37">
        <v>0</v>
      </c>
      <c r="P367" s="37">
        <v>13</v>
      </c>
      <c r="Q367" s="3">
        <f>Ma_Cave[[#This Row],[Prix Achat]]*Ma_Cave[[#This Row],[Quantité
Achat]]</f>
        <v>18</v>
      </c>
      <c r="R367" s="3">
        <f>Ma_Cave[[#This Row],[Reste]]*Ma_Cave[[#This Row],[valeur]]</f>
        <v>0</v>
      </c>
      <c r="S367" s="37">
        <v>2017</v>
      </c>
      <c r="T367" s="37">
        <v>2025</v>
      </c>
      <c r="U367" s="38">
        <v>2019</v>
      </c>
      <c r="V367" s="65"/>
      <c r="W367" s="74" t="s">
        <v>904</v>
      </c>
    </row>
    <row r="368" spans="1:23" x14ac:dyDescent="0.25">
      <c r="A368" s="11">
        <v>422</v>
      </c>
      <c r="B368" s="15">
        <v>43298</v>
      </c>
      <c r="C368" t="s">
        <v>40</v>
      </c>
      <c r="D368" t="s">
        <v>104</v>
      </c>
      <c r="E368" t="s">
        <v>164</v>
      </c>
      <c r="F368" t="s">
        <v>22</v>
      </c>
      <c r="G368">
        <v>2017</v>
      </c>
      <c r="H368" t="s">
        <v>1113</v>
      </c>
      <c r="I368" t="s">
        <v>165</v>
      </c>
      <c r="J368" t="s">
        <v>107</v>
      </c>
      <c r="K368" t="s">
        <v>161</v>
      </c>
      <c r="L368" s="3">
        <v>13</v>
      </c>
      <c r="M368" s="3">
        <f>Ma_Cave[[#This Row],[Prix Achat]]</f>
        <v>13</v>
      </c>
      <c r="N368" s="36">
        <v>6</v>
      </c>
      <c r="O368" s="37">
        <v>3</v>
      </c>
      <c r="P368" s="37">
        <v>22</v>
      </c>
      <c r="Q368" s="3">
        <f>Ma_Cave[[#This Row],[Prix Achat]]*Ma_Cave[[#This Row],[Quantité
Achat]]</f>
        <v>78</v>
      </c>
      <c r="R368" s="30">
        <f>Ma_Cave[[#This Row],[Reste]]*Ma_Cave[[#This Row],[valeur]]</f>
        <v>39</v>
      </c>
      <c r="S368" s="37">
        <v>2019</v>
      </c>
      <c r="U368" s="38">
        <f>IF(Ma_Cave[[#This Row],[Boire
dès]]+Ma_Cave[[#This Row],[Boire
jusque]]=0," ",IF(Ma_Cave[[#This Row],[Boire
jusque]]=0,Ma_Cave[[#This Row],[Boire
dès]],ROUNDUP(AVERAGE(Ma_Cave[[#This Row],[Boire
dès]:[Boire
jusque]]),0)))</f>
        <v>2019</v>
      </c>
      <c r="V368" s="9"/>
      <c r="W368" s="74"/>
    </row>
    <row r="369" spans="1:23" x14ac:dyDescent="0.25">
      <c r="A369" s="11">
        <v>423</v>
      </c>
      <c r="B369" s="15">
        <v>43298</v>
      </c>
      <c r="C369" t="s">
        <v>40</v>
      </c>
      <c r="D369" t="s">
        <v>104</v>
      </c>
      <c r="E369" t="s">
        <v>409</v>
      </c>
      <c r="F369" t="s">
        <v>22</v>
      </c>
      <c r="G369">
        <v>2017</v>
      </c>
      <c r="H369" t="s">
        <v>1113</v>
      </c>
      <c r="I369" t="s">
        <v>192</v>
      </c>
      <c r="J369" t="s">
        <v>107</v>
      </c>
      <c r="K369" t="s">
        <v>108</v>
      </c>
      <c r="L369" s="3">
        <v>23</v>
      </c>
      <c r="M369" s="3">
        <f>Ma_Cave[[#This Row],[Prix Achat]]</f>
        <v>23</v>
      </c>
      <c r="N369" s="36">
        <v>3</v>
      </c>
      <c r="O369" s="37">
        <v>1</v>
      </c>
      <c r="P369" s="37">
        <v>12</v>
      </c>
      <c r="Q369" s="3">
        <f>Ma_Cave[[#This Row],[Prix Achat]]*Ma_Cave[[#This Row],[Quantité
Achat]]</f>
        <v>69</v>
      </c>
      <c r="R369" s="30">
        <f>Ma_Cave[[#This Row],[Reste]]*Ma_Cave[[#This Row],[valeur]]</f>
        <v>23</v>
      </c>
      <c r="S369" s="37">
        <v>2020</v>
      </c>
      <c r="U369" s="38">
        <f>IF(Ma_Cave[[#This Row],[Boire
dès]]+Ma_Cave[[#This Row],[Boire
jusque]]=0," ",IF(Ma_Cave[[#This Row],[Boire
jusque]]=0,Ma_Cave[[#This Row],[Boire
dès]],ROUNDUP(AVERAGE(Ma_Cave[[#This Row],[Boire
dès]:[Boire
jusque]]),0)))</f>
        <v>2020</v>
      </c>
      <c r="V369" s="9"/>
      <c r="W369" s="74"/>
    </row>
    <row r="370" spans="1:23" x14ac:dyDescent="0.25">
      <c r="A370" s="11">
        <v>424</v>
      </c>
      <c r="B370" s="15">
        <v>43298</v>
      </c>
      <c r="C370" t="s">
        <v>40</v>
      </c>
      <c r="D370" t="s">
        <v>104</v>
      </c>
      <c r="E370" t="s">
        <v>409</v>
      </c>
      <c r="F370" t="s">
        <v>22</v>
      </c>
      <c r="G370" s="65">
        <v>2017</v>
      </c>
      <c r="H370" t="s">
        <v>1113</v>
      </c>
      <c r="I370" t="s">
        <v>192</v>
      </c>
      <c r="J370" t="s">
        <v>107</v>
      </c>
      <c r="K370" t="s">
        <v>108</v>
      </c>
      <c r="L370" s="3">
        <v>0</v>
      </c>
      <c r="M370" s="3">
        <v>23</v>
      </c>
      <c r="N370" s="36">
        <v>1</v>
      </c>
      <c r="O370" s="37">
        <v>1</v>
      </c>
      <c r="P370" s="37">
        <v>12</v>
      </c>
      <c r="Q370" s="3">
        <f>Ma_Cave[[#This Row],[Prix Achat]]*Ma_Cave[[#This Row],[Quantité
Achat]]</f>
        <v>0</v>
      </c>
      <c r="R370" s="30">
        <f>Ma_Cave[[#This Row],[Reste]]*Ma_Cave[[#This Row],[valeur]]</f>
        <v>23</v>
      </c>
      <c r="S370" s="37">
        <v>2020</v>
      </c>
      <c r="U370" s="38">
        <f>IF(Ma_Cave[[#This Row],[Boire
dès]]+Ma_Cave[[#This Row],[Boire
jusque]]=0," ",IF(Ma_Cave[[#This Row],[Boire
jusque]]=0,Ma_Cave[[#This Row],[Boire
dès]],ROUNDUP(AVERAGE(Ma_Cave[[#This Row],[Boire
dès]:[Boire
jusque]]),0)))</f>
        <v>2020</v>
      </c>
      <c r="V370" s="9"/>
      <c r="W370" s="64" t="s">
        <v>934</v>
      </c>
    </row>
    <row r="371" spans="1:23" x14ac:dyDescent="0.25">
      <c r="A371" s="11">
        <v>425</v>
      </c>
      <c r="B371" s="15">
        <v>43298</v>
      </c>
      <c r="C371" t="s">
        <v>40</v>
      </c>
      <c r="D371" t="s">
        <v>912</v>
      </c>
      <c r="E371" t="s">
        <v>240</v>
      </c>
      <c r="F371" t="s">
        <v>12</v>
      </c>
      <c r="G371" s="64">
        <v>2015</v>
      </c>
      <c r="H371" t="s">
        <v>1113</v>
      </c>
      <c r="I371" t="s">
        <v>241</v>
      </c>
      <c r="J371" t="s">
        <v>107</v>
      </c>
      <c r="K371" t="s">
        <v>198</v>
      </c>
      <c r="L371" s="3">
        <v>8.5</v>
      </c>
      <c r="M371" s="3">
        <v>38.5</v>
      </c>
      <c r="N371" s="36">
        <v>1</v>
      </c>
      <c r="O371" s="37">
        <v>1</v>
      </c>
      <c r="P371" s="37">
        <v>41</v>
      </c>
      <c r="Q371" s="3">
        <f>Ma_Cave[[#This Row],[Prix Achat]]*Ma_Cave[[#This Row],[Quantité
Achat]]</f>
        <v>8.5</v>
      </c>
      <c r="R371" s="30">
        <f>Ma_Cave[[#This Row],[Reste]]*Ma_Cave[[#This Row],[valeur]]</f>
        <v>38.5</v>
      </c>
      <c r="S371" s="37">
        <v>2020</v>
      </c>
      <c r="T371" s="37">
        <v>2025</v>
      </c>
      <c r="U371" s="38">
        <f>IF(Ma_Cave[[#This Row],[Boire
dès]]+Ma_Cave[[#This Row],[Boire
jusque]]=0," ",IF(Ma_Cave[[#This Row],[Boire
jusque]]=0,Ma_Cave[[#This Row],[Boire
dès]],ROUNDUP(AVERAGE(Ma_Cave[[#This Row],[Boire
dès]:[Boire
jusque]]),0)))</f>
        <v>2023</v>
      </c>
      <c r="V371" s="9"/>
      <c r="W371" s="74" t="s">
        <v>935</v>
      </c>
    </row>
    <row r="372" spans="1:23" hidden="1" x14ac:dyDescent="0.25">
      <c r="A372" s="11">
        <v>503</v>
      </c>
      <c r="B372" s="15">
        <v>43661</v>
      </c>
      <c r="C372" t="s">
        <v>334</v>
      </c>
      <c r="D372" t="s">
        <v>214</v>
      </c>
      <c r="E372" t="s">
        <v>496</v>
      </c>
      <c r="F372" t="s">
        <v>22</v>
      </c>
      <c r="G372" s="64">
        <v>2017</v>
      </c>
      <c r="H372" t="s">
        <v>304</v>
      </c>
      <c r="I372" t="s">
        <v>496</v>
      </c>
      <c r="K372" t="s">
        <v>496</v>
      </c>
      <c r="L372" s="3">
        <v>0</v>
      </c>
      <c r="M372" s="3">
        <v>5</v>
      </c>
      <c r="N372" s="36">
        <v>1</v>
      </c>
      <c r="O372" s="37">
        <v>0</v>
      </c>
      <c r="P372" s="37">
        <v>43</v>
      </c>
      <c r="Q372" s="3">
        <f>Ma_Cave[[#This Row],[Prix Achat]]*Ma_Cave[[#This Row],[Quantité
Achat]]</f>
        <v>0</v>
      </c>
      <c r="R372" s="3">
        <f>Ma_Cave[[#This Row],[Reste]]*Ma_Cave[[#This Row],[valeur]]</f>
        <v>0</v>
      </c>
      <c r="S372" s="37">
        <v>2019</v>
      </c>
      <c r="U372" s="38">
        <f>IF(Ma_Cave[[#This Row],[Boire
dès]]+Ma_Cave[[#This Row],[Boire
jusque]]=0," ",IF(Ma_Cave[[#This Row],[Boire
jusque]]=0,Ma_Cave[[#This Row],[Boire
dès]],ROUNDUP(AVERAGE(Ma_Cave[[#This Row],[Boire
dès]:[Boire
jusque]]),0)))</f>
        <v>2019</v>
      </c>
      <c r="V372" s="74"/>
      <c r="W372" s="60"/>
    </row>
    <row r="373" spans="1:23" hidden="1" x14ac:dyDescent="0.25">
      <c r="A373" s="11">
        <v>436</v>
      </c>
      <c r="B373" s="15">
        <v>43356</v>
      </c>
      <c r="C373" t="s">
        <v>963</v>
      </c>
      <c r="D373" t="s">
        <v>964</v>
      </c>
      <c r="E373" t="s">
        <v>966</v>
      </c>
      <c r="F373" t="s">
        <v>12</v>
      </c>
      <c r="G373">
        <v>2016</v>
      </c>
      <c r="H373" t="s">
        <v>36</v>
      </c>
      <c r="I373" t="s">
        <v>965</v>
      </c>
      <c r="K373" t="s">
        <v>47</v>
      </c>
      <c r="L373" s="3">
        <v>9.1</v>
      </c>
      <c r="M373" s="3">
        <f>Ma_Cave[[#This Row],[Prix Achat]]</f>
        <v>9.1</v>
      </c>
      <c r="N373" s="36">
        <v>1</v>
      </c>
      <c r="O373" s="37">
        <v>0</v>
      </c>
      <c r="P373" s="37"/>
      <c r="Q373" s="3">
        <f>Ma_Cave[[#This Row],[Prix Achat]]*Ma_Cave[[#This Row],[Quantité
Achat]]</f>
        <v>9.1</v>
      </c>
      <c r="R373" s="3">
        <f>Ma_Cave[[#This Row],[Reste]]*Ma_Cave[[#This Row],[valeur]]</f>
        <v>0</v>
      </c>
      <c r="S373" s="37">
        <v>2019</v>
      </c>
      <c r="U373" s="38">
        <f>IF(Ma_Cave[[#This Row],[Boire
dès]]+Ma_Cave[[#This Row],[Boire
jusque]]=0," ",IF(Ma_Cave[[#This Row],[Boire
jusque]]=0,Ma_Cave[[#This Row],[Boire
dès]],ROUNDUP(AVERAGE(Ma_Cave[[#This Row],[Boire
dès]:[Boire
jusque]]),0)))</f>
        <v>2019</v>
      </c>
      <c r="V373" s="64" t="s">
        <v>969</v>
      </c>
      <c r="W373" s="74" t="s">
        <v>968</v>
      </c>
    </row>
    <row r="374" spans="1:23" x14ac:dyDescent="0.25">
      <c r="A374" s="11">
        <v>426</v>
      </c>
      <c r="B374" s="15">
        <v>43298</v>
      </c>
      <c r="C374" t="s">
        <v>40</v>
      </c>
      <c r="D374" t="s">
        <v>912</v>
      </c>
      <c r="E374" t="s">
        <v>240</v>
      </c>
      <c r="F374" t="s">
        <v>22</v>
      </c>
      <c r="G374" s="74">
        <v>2016</v>
      </c>
      <c r="H374" t="s">
        <v>1113</v>
      </c>
      <c r="I374" t="s">
        <v>241</v>
      </c>
      <c r="J374" t="s">
        <v>107</v>
      </c>
      <c r="K374" t="s">
        <v>242</v>
      </c>
      <c r="L374" s="3">
        <v>4.3</v>
      </c>
      <c r="M374" s="3">
        <v>34.299999999999997</v>
      </c>
      <c r="N374" s="36">
        <v>1</v>
      </c>
      <c r="O374" s="37">
        <v>1</v>
      </c>
      <c r="P374" s="37">
        <v>11</v>
      </c>
      <c r="Q374" s="3">
        <f>Ma_Cave[[#This Row],[Prix Achat]]*Ma_Cave[[#This Row],[Quantité
Achat]]</f>
        <v>4.3</v>
      </c>
      <c r="R374" s="30">
        <f>Ma_Cave[[#This Row],[Reste]]*Ma_Cave[[#This Row],[valeur]]</f>
        <v>34.299999999999997</v>
      </c>
      <c r="S374" s="37">
        <v>2019</v>
      </c>
      <c r="T374" s="37">
        <v>2021</v>
      </c>
      <c r="U374" s="38">
        <f>IF(Ma_Cave[[#This Row],[Boire
dès]]+Ma_Cave[[#This Row],[Boire
jusque]]=0," ",IF(Ma_Cave[[#This Row],[Boire
jusque]]=0,Ma_Cave[[#This Row],[Boire
dès]],ROUNDUP(AVERAGE(Ma_Cave[[#This Row],[Boire
dès]:[Boire
jusque]]),0)))</f>
        <v>2020</v>
      </c>
      <c r="V374" s="9"/>
      <c r="W374" s="64" t="s">
        <v>935</v>
      </c>
    </row>
    <row r="375" spans="1:23" hidden="1" x14ac:dyDescent="0.25">
      <c r="A375" s="11">
        <v>35</v>
      </c>
      <c r="B375" s="15">
        <v>39879</v>
      </c>
      <c r="C375" t="s">
        <v>50</v>
      </c>
      <c r="D375" t="s">
        <v>279</v>
      </c>
      <c r="E375" t="s">
        <v>497</v>
      </c>
      <c r="F375" t="s">
        <v>12</v>
      </c>
      <c r="G375">
        <v>2006</v>
      </c>
      <c r="H375" t="s">
        <v>36</v>
      </c>
      <c r="I375" t="s">
        <v>498</v>
      </c>
      <c r="J375" t="s">
        <v>11</v>
      </c>
      <c r="K375" t="s">
        <v>47</v>
      </c>
      <c r="L375" s="3">
        <v>7.2</v>
      </c>
      <c r="M375" s="3">
        <f>Ma_Cave[[#This Row],[Prix Achat]]</f>
        <v>7.2</v>
      </c>
      <c r="N375" s="36">
        <v>3</v>
      </c>
      <c r="O375" s="37">
        <v>0</v>
      </c>
      <c r="P375" s="37"/>
      <c r="Q375" s="3">
        <f>Ma_Cave[[#This Row],[Prix Achat]]*Ma_Cave[[#This Row],[Quantité
Achat]]</f>
        <v>21.6</v>
      </c>
      <c r="R375" s="3">
        <f>Ma_Cave[[#This Row],[Reste]]*Ma_Cave[[#This Row],[valeur]]</f>
        <v>0</v>
      </c>
      <c r="S375" s="37">
        <v>0</v>
      </c>
      <c r="T375" s="37">
        <v>0</v>
      </c>
      <c r="U375" s="38" t="str">
        <f>IF(Ma_Cave[[#This Row],[Boire
dès]]+Ma_Cave[[#This Row],[Boire
jusque]]=0," ",IF(Ma_Cave[[#This Row],[Boire
jusque]]=0,Ma_Cave[[#This Row],[Boire
dès]],ROUNDUP(AVERAGE(Ma_Cave[[#This Row],[Boire
dès]:[Boire
jusque]]),0)))</f>
        <v xml:space="preserve"> </v>
      </c>
      <c r="V375" s="64"/>
      <c r="W375" s="65"/>
    </row>
    <row r="376" spans="1:23" x14ac:dyDescent="0.25">
      <c r="A376" s="11">
        <v>428</v>
      </c>
      <c r="B376" s="15">
        <v>43320</v>
      </c>
      <c r="C376" t="s">
        <v>40</v>
      </c>
      <c r="D376" t="s">
        <v>940</v>
      </c>
      <c r="E376" t="s">
        <v>941</v>
      </c>
      <c r="F376" t="s">
        <v>22</v>
      </c>
      <c r="G376" s="74">
        <v>2016</v>
      </c>
      <c r="H376" t="s">
        <v>304</v>
      </c>
      <c r="I376" t="s">
        <v>496</v>
      </c>
      <c r="K376" t="s">
        <v>496</v>
      </c>
      <c r="L376" s="3">
        <v>13.5</v>
      </c>
      <c r="M376" s="3">
        <f>Ma_Cave[[#This Row],[Prix Achat]]</f>
        <v>13.5</v>
      </c>
      <c r="N376" s="36">
        <v>6</v>
      </c>
      <c r="O376" s="37">
        <v>6</v>
      </c>
      <c r="P376" s="37">
        <v>34</v>
      </c>
      <c r="Q376" s="3">
        <f>Ma_Cave[[#This Row],[Prix Achat]]*Ma_Cave[[#This Row],[Quantité
Achat]]</f>
        <v>81</v>
      </c>
      <c r="R376" s="30">
        <f>Ma_Cave[[#This Row],[Reste]]*Ma_Cave[[#This Row],[valeur]]</f>
        <v>81</v>
      </c>
      <c r="S376" s="37">
        <v>2019</v>
      </c>
      <c r="T376" s="37">
        <v>2020</v>
      </c>
      <c r="U376" s="38">
        <f>IF(Ma_Cave[[#This Row],[Boire
dès]]+Ma_Cave[[#This Row],[Boire
jusque]]=0," ",IF(Ma_Cave[[#This Row],[Boire
jusque]]=0,Ma_Cave[[#This Row],[Boire
dès]],ROUNDUP(AVERAGE(Ma_Cave[[#This Row],[Boire
dès]:[Boire
jusque]]),0)))</f>
        <v>2020</v>
      </c>
      <c r="V376" s="9"/>
      <c r="W376" s="74"/>
    </row>
    <row r="377" spans="1:23" hidden="1" x14ac:dyDescent="0.25">
      <c r="A377" s="11">
        <v>359</v>
      </c>
      <c r="B377" s="15">
        <v>42887</v>
      </c>
      <c r="C377" t="s">
        <v>23</v>
      </c>
      <c r="D377" t="s">
        <v>681</v>
      </c>
      <c r="E377" t="s">
        <v>678</v>
      </c>
      <c r="F377" t="s">
        <v>12</v>
      </c>
      <c r="G377">
        <v>2015</v>
      </c>
      <c r="H377" t="s">
        <v>36</v>
      </c>
      <c r="I377" t="s">
        <v>498</v>
      </c>
      <c r="J377" t="s">
        <v>11</v>
      </c>
      <c r="K377" t="s">
        <v>47</v>
      </c>
      <c r="L377" s="3">
        <v>12</v>
      </c>
      <c r="M377" s="3">
        <f>Ma_Cave[[#This Row],[Prix Achat]]</f>
        <v>12</v>
      </c>
      <c r="N377" s="36">
        <v>2</v>
      </c>
      <c r="O377" s="37">
        <v>0</v>
      </c>
      <c r="P377" s="37">
        <v>32</v>
      </c>
      <c r="Q377" s="3">
        <f>Ma_Cave[[#This Row],[Prix Achat]]*Ma_Cave[[#This Row],[Quantité
Achat]]</f>
        <v>24</v>
      </c>
      <c r="R377" s="3">
        <f>Ma_Cave[[#This Row],[Reste]]*Ma_Cave[[#This Row],[valeur]]</f>
        <v>0</v>
      </c>
      <c r="S377" s="37">
        <v>2018</v>
      </c>
      <c r="T377" s="37">
        <v>2020</v>
      </c>
      <c r="U377" s="38">
        <f>IF(Ma_Cave[[#This Row],[Boire
dès]]+Ma_Cave[[#This Row],[Boire
jusque]]=0," ",IF(Ma_Cave[[#This Row],[Boire
jusque]]=0,Ma_Cave[[#This Row],[Boire
dès]],ROUNDUP(AVERAGE(Ma_Cave[[#This Row],[Boire
dès]:[Boire
jusque]]),0)))</f>
        <v>2019</v>
      </c>
      <c r="V377" s="74"/>
    </row>
    <row r="378" spans="1:23" hidden="1" x14ac:dyDescent="0.25">
      <c r="A378" s="11">
        <v>120</v>
      </c>
      <c r="B378" s="15">
        <v>41061</v>
      </c>
      <c r="C378" t="s">
        <v>23</v>
      </c>
      <c r="D378" t="s">
        <v>500</v>
      </c>
      <c r="E378" t="s">
        <v>501</v>
      </c>
      <c r="F378" t="s">
        <v>12</v>
      </c>
      <c r="G378">
        <v>2010</v>
      </c>
      <c r="H378" t="s">
        <v>59</v>
      </c>
      <c r="I378" t="s">
        <v>501</v>
      </c>
      <c r="J378" t="s">
        <v>126</v>
      </c>
      <c r="K378" t="s">
        <v>502</v>
      </c>
      <c r="L378" s="3">
        <v>18.5</v>
      </c>
      <c r="M378" s="3">
        <f>Ma_Cave[[#This Row],[Prix Achat]]</f>
        <v>18.5</v>
      </c>
      <c r="N378" s="36">
        <v>1</v>
      </c>
      <c r="O378" s="37">
        <v>0</v>
      </c>
      <c r="P378" s="37">
        <v>23</v>
      </c>
      <c r="Q378" s="3">
        <f>Ma_Cave[[#This Row],[Prix Achat]]*Ma_Cave[[#This Row],[Quantité
Achat]]</f>
        <v>18.5</v>
      </c>
      <c r="R378" s="3">
        <f>Ma_Cave[[#This Row],[Reste]]*Ma_Cave[[#This Row],[valeur]]</f>
        <v>0</v>
      </c>
      <c r="S378" s="37">
        <v>2014</v>
      </c>
      <c r="T378" s="37">
        <v>2018</v>
      </c>
      <c r="U378" s="38">
        <f>IF(Ma_Cave[[#This Row],[Boire
dès]]+Ma_Cave[[#This Row],[Boire
jusque]]=0," ",IF(Ma_Cave[[#This Row],[Boire
jusque]]=0,Ma_Cave[[#This Row],[Boire
dès]],ROUNDUP(AVERAGE(Ma_Cave[[#This Row],[Boire
dès]:[Boire
jusque]]),0)))</f>
        <v>2016</v>
      </c>
      <c r="V378" s="64"/>
      <c r="W378" s="64"/>
    </row>
    <row r="379" spans="1:23" hidden="1" x14ac:dyDescent="0.25">
      <c r="A379" s="11">
        <v>121</v>
      </c>
      <c r="B379" s="15">
        <v>41061</v>
      </c>
      <c r="C379" t="s">
        <v>23</v>
      </c>
      <c r="D379" t="s">
        <v>32</v>
      </c>
      <c r="E379" t="s">
        <v>33</v>
      </c>
      <c r="F379" t="s">
        <v>12</v>
      </c>
      <c r="G379">
        <v>2010</v>
      </c>
      <c r="H379" t="s">
        <v>739</v>
      </c>
      <c r="I379" t="s">
        <v>785</v>
      </c>
      <c r="J379" t="s">
        <v>785</v>
      </c>
      <c r="K379" t="s">
        <v>35</v>
      </c>
      <c r="L379" s="3">
        <v>10.9</v>
      </c>
      <c r="M379" s="3">
        <f>Ma_Cave[[#This Row],[Prix Achat]]</f>
        <v>10.9</v>
      </c>
      <c r="N379" s="36">
        <v>1</v>
      </c>
      <c r="O379" s="37">
        <v>0</v>
      </c>
      <c r="P379" s="37">
        <v>42</v>
      </c>
      <c r="Q379" s="3">
        <f>Ma_Cave[[#This Row],[Prix Achat]]*Ma_Cave[[#This Row],[Quantité
Achat]]</f>
        <v>10.9</v>
      </c>
      <c r="R379" s="3">
        <f>Ma_Cave[[#This Row],[Reste]]*Ma_Cave[[#This Row],[valeur]]</f>
        <v>0</v>
      </c>
      <c r="S379" s="37">
        <v>2018</v>
      </c>
      <c r="T379" s="37">
        <v>0</v>
      </c>
      <c r="U379" s="38">
        <f>IF(Ma_Cave[[#This Row],[Boire
dès]]+Ma_Cave[[#This Row],[Boire
jusque]]=0," ",IF(Ma_Cave[[#This Row],[Boire
jusque]]=0,Ma_Cave[[#This Row],[Boire
dès]],ROUNDUP(AVERAGE(Ma_Cave[[#This Row],[Boire
dès]:[Boire
jusque]]),0)))</f>
        <v>2018</v>
      </c>
      <c r="V379" s="65"/>
    </row>
    <row r="380" spans="1:23" hidden="1" x14ac:dyDescent="0.25">
      <c r="A380" s="11">
        <v>285</v>
      </c>
      <c r="B380" s="15">
        <v>42469</v>
      </c>
      <c r="C380" t="s">
        <v>40</v>
      </c>
      <c r="D380" t="s">
        <v>179</v>
      </c>
      <c r="E380" t="s">
        <v>381</v>
      </c>
      <c r="F380" t="s">
        <v>22</v>
      </c>
      <c r="G380">
        <v>2014</v>
      </c>
      <c r="H380" t="s">
        <v>101</v>
      </c>
      <c r="I380" t="s">
        <v>382</v>
      </c>
      <c r="J380" t="s">
        <v>182</v>
      </c>
      <c r="K380" t="s">
        <v>39</v>
      </c>
      <c r="L380" s="3">
        <v>25</v>
      </c>
      <c r="M380" s="3">
        <f>Ma_Cave[[#This Row],[Prix Achat]]</f>
        <v>25</v>
      </c>
      <c r="N380" s="36">
        <v>1</v>
      </c>
      <c r="O380" s="37">
        <v>0</v>
      </c>
      <c r="P380" s="37">
        <v>43</v>
      </c>
      <c r="Q380" s="3">
        <f>Ma_Cave[[#This Row],[Prix Achat]]*Ma_Cave[[#This Row],[Quantité
Achat]]</f>
        <v>25</v>
      </c>
      <c r="R380" s="3">
        <f>Ma_Cave[[#This Row],[Reste]]*Ma_Cave[[#This Row],[valeur]]</f>
        <v>0</v>
      </c>
      <c r="S380" s="37">
        <v>2019</v>
      </c>
      <c r="T380" s="37">
        <v>2024</v>
      </c>
      <c r="U380" s="38">
        <f>IF(Ma_Cave[[#This Row],[Boire
dès]]+Ma_Cave[[#This Row],[Boire
jusque]]=0," ",IF(Ma_Cave[[#This Row],[Boire
jusque]]=0,Ma_Cave[[#This Row],[Boire
dès]],ROUNDUP(AVERAGE(Ma_Cave[[#This Row],[Boire
dès]:[Boire
jusque]]),0)))</f>
        <v>2022</v>
      </c>
      <c r="V380"/>
    </row>
    <row r="381" spans="1:23" x14ac:dyDescent="0.25">
      <c r="A381" s="11">
        <v>429</v>
      </c>
      <c r="B381" s="15">
        <v>43320</v>
      </c>
      <c r="C381" t="s">
        <v>40</v>
      </c>
      <c r="D381" t="s">
        <v>940</v>
      </c>
      <c r="E381" t="s">
        <v>942</v>
      </c>
      <c r="F381" t="s">
        <v>12</v>
      </c>
      <c r="G381" s="31">
        <v>2016</v>
      </c>
      <c r="H381" t="s">
        <v>304</v>
      </c>
      <c r="I381" t="s">
        <v>183</v>
      </c>
      <c r="K381" t="s">
        <v>183</v>
      </c>
      <c r="L381" s="3">
        <v>20.2</v>
      </c>
      <c r="M381" s="3">
        <f>Ma_Cave[[#This Row],[Prix Achat]]</f>
        <v>20.2</v>
      </c>
      <c r="N381" s="36">
        <v>6</v>
      </c>
      <c r="O381" s="37">
        <v>6</v>
      </c>
      <c r="P381" s="37">
        <v>32</v>
      </c>
      <c r="Q381" s="3">
        <f>Ma_Cave[[#This Row],[Prix Achat]]*Ma_Cave[[#This Row],[Quantité
Achat]]</f>
        <v>121.19999999999999</v>
      </c>
      <c r="R381" s="30">
        <f>Ma_Cave[[#This Row],[Reste]]*Ma_Cave[[#This Row],[valeur]]</f>
        <v>121.19999999999999</v>
      </c>
      <c r="S381" s="37">
        <v>2019</v>
      </c>
      <c r="T381" s="37">
        <v>2020</v>
      </c>
      <c r="U381" s="38">
        <f>IF(Ma_Cave[[#This Row],[Boire
dès]]+Ma_Cave[[#This Row],[Boire
jusque]]=0," ",IF(Ma_Cave[[#This Row],[Boire
jusque]]=0,Ma_Cave[[#This Row],[Boire
dès]],ROUNDUP(AVERAGE(Ma_Cave[[#This Row],[Boire
dès]:[Boire
jusque]]),0)))</f>
        <v>2020</v>
      </c>
      <c r="V381" s="9"/>
    </row>
    <row r="382" spans="1:23" x14ac:dyDescent="0.25">
      <c r="A382" s="11">
        <v>430</v>
      </c>
      <c r="B382" s="15">
        <v>43320</v>
      </c>
      <c r="C382" t="s">
        <v>40</v>
      </c>
      <c r="D382" t="s">
        <v>940</v>
      </c>
      <c r="E382" t="s">
        <v>943</v>
      </c>
      <c r="F382" t="s">
        <v>22</v>
      </c>
      <c r="G382" s="31">
        <v>2014</v>
      </c>
      <c r="H382" t="s">
        <v>304</v>
      </c>
      <c r="I382" t="s">
        <v>944</v>
      </c>
      <c r="K382" t="s">
        <v>496</v>
      </c>
      <c r="L382" s="3">
        <v>28.5</v>
      </c>
      <c r="M382" s="3">
        <f>Ma_Cave[[#This Row],[Prix Achat]]</f>
        <v>28.5</v>
      </c>
      <c r="N382" s="36">
        <v>2</v>
      </c>
      <c r="O382" s="37">
        <v>2</v>
      </c>
      <c r="P382" s="37">
        <v>43</v>
      </c>
      <c r="Q382" s="3">
        <f>Ma_Cave[[#This Row],[Prix Achat]]*Ma_Cave[[#This Row],[Quantité
Achat]]</f>
        <v>57</v>
      </c>
      <c r="R382" s="30">
        <f>Ma_Cave[[#This Row],[Reste]]*Ma_Cave[[#This Row],[valeur]]</f>
        <v>57</v>
      </c>
      <c r="S382" s="37">
        <v>2020</v>
      </c>
      <c r="U382" s="38">
        <f>IF(Ma_Cave[[#This Row],[Boire
dès]]+Ma_Cave[[#This Row],[Boire
jusque]]=0," ",IF(Ma_Cave[[#This Row],[Boire
jusque]]=0,Ma_Cave[[#This Row],[Boire
dès]],ROUNDUP(AVERAGE(Ma_Cave[[#This Row],[Boire
dès]:[Boire
jusque]]),0)))</f>
        <v>2020</v>
      </c>
      <c r="V382" s="9"/>
    </row>
    <row r="383" spans="1:23" x14ac:dyDescent="0.25">
      <c r="A383" s="11">
        <v>431</v>
      </c>
      <c r="B383" s="15">
        <v>43320</v>
      </c>
      <c r="C383" t="s">
        <v>40</v>
      </c>
      <c r="D383" t="s">
        <v>940</v>
      </c>
      <c r="E383" t="s">
        <v>945</v>
      </c>
      <c r="F383" t="s">
        <v>22</v>
      </c>
      <c r="G383">
        <v>2013</v>
      </c>
      <c r="H383" t="s">
        <v>304</v>
      </c>
      <c r="I383" t="s">
        <v>946</v>
      </c>
      <c r="K383" t="s">
        <v>542</v>
      </c>
      <c r="L383" s="3">
        <v>23</v>
      </c>
      <c r="M383" s="3">
        <f>Ma_Cave[[#This Row],[Prix Achat]]</f>
        <v>23</v>
      </c>
      <c r="N383" s="36">
        <v>2</v>
      </c>
      <c r="O383" s="37">
        <v>1</v>
      </c>
      <c r="P383" s="37">
        <v>43</v>
      </c>
      <c r="Q383" s="3">
        <f>Ma_Cave[[#This Row],[Prix Achat]]*Ma_Cave[[#This Row],[Quantité
Achat]]</f>
        <v>46</v>
      </c>
      <c r="R383" s="30">
        <f>Ma_Cave[[#This Row],[Reste]]*Ma_Cave[[#This Row],[valeur]]</f>
        <v>23</v>
      </c>
      <c r="S383" s="37">
        <v>2019</v>
      </c>
      <c r="U383" s="38">
        <f>IF(Ma_Cave[[#This Row],[Boire
dès]]+Ma_Cave[[#This Row],[Boire
jusque]]=0," ",IF(Ma_Cave[[#This Row],[Boire
jusque]]=0,Ma_Cave[[#This Row],[Boire
dès]],ROUNDUP(AVERAGE(Ma_Cave[[#This Row],[Boire
dès]:[Boire
jusque]]),0)))</f>
        <v>2019</v>
      </c>
      <c r="V383" s="9"/>
      <c r="W383" s="74"/>
    </row>
    <row r="384" spans="1:23" x14ac:dyDescent="0.25">
      <c r="A384" s="11">
        <v>432</v>
      </c>
      <c r="B384" s="15">
        <v>43320</v>
      </c>
      <c r="C384" t="s">
        <v>40</v>
      </c>
      <c r="D384" t="s">
        <v>940</v>
      </c>
      <c r="E384" t="s">
        <v>947</v>
      </c>
      <c r="F384" t="s">
        <v>22</v>
      </c>
      <c r="G384">
        <v>2012</v>
      </c>
      <c r="H384" t="s">
        <v>304</v>
      </c>
      <c r="I384" t="s">
        <v>948</v>
      </c>
      <c r="K384" t="s">
        <v>303</v>
      </c>
      <c r="L384" s="3">
        <v>28.5</v>
      </c>
      <c r="M384" s="3">
        <f>Ma_Cave[[#This Row],[Prix Achat]]</f>
        <v>28.5</v>
      </c>
      <c r="N384" s="36">
        <v>2</v>
      </c>
      <c r="O384" s="37">
        <v>2</v>
      </c>
      <c r="P384" s="37">
        <v>43</v>
      </c>
      <c r="Q384" s="3">
        <f>Ma_Cave[[#This Row],[Prix Achat]]*Ma_Cave[[#This Row],[Quantité
Achat]]</f>
        <v>57</v>
      </c>
      <c r="R384" s="30">
        <f>Ma_Cave[[#This Row],[Reste]]*Ma_Cave[[#This Row],[valeur]]</f>
        <v>57</v>
      </c>
      <c r="S384" s="37">
        <v>2021</v>
      </c>
      <c r="U384" s="38">
        <f>IF(Ma_Cave[[#This Row],[Boire
dès]]+Ma_Cave[[#This Row],[Boire
jusque]]=0," ",IF(Ma_Cave[[#This Row],[Boire
jusque]]=0,Ma_Cave[[#This Row],[Boire
dès]],ROUNDUP(AVERAGE(Ma_Cave[[#This Row],[Boire
dès]:[Boire
jusque]]),0)))</f>
        <v>2021</v>
      </c>
      <c r="V384" s="9"/>
      <c r="W384" s="74"/>
    </row>
    <row r="385" spans="1:23" hidden="1" x14ac:dyDescent="0.25">
      <c r="A385" s="11">
        <v>3</v>
      </c>
      <c r="B385" s="15">
        <v>36678</v>
      </c>
      <c r="C385" t="s">
        <v>23</v>
      </c>
      <c r="D385" t="s">
        <v>315</v>
      </c>
      <c r="E385" t="s">
        <v>316</v>
      </c>
      <c r="F385" t="s">
        <v>12</v>
      </c>
      <c r="G385">
        <v>1998</v>
      </c>
      <c r="H385" t="s">
        <v>59</v>
      </c>
      <c r="I385" t="s">
        <v>317</v>
      </c>
      <c r="J385" t="s">
        <v>96</v>
      </c>
      <c r="K385" t="s">
        <v>318</v>
      </c>
      <c r="L385" s="3">
        <v>23</v>
      </c>
      <c r="M385" s="3">
        <f>Ma_Cave[[#This Row],[Prix Achat]]</f>
        <v>23</v>
      </c>
      <c r="N385" s="36">
        <v>1</v>
      </c>
      <c r="O385" s="37">
        <v>0</v>
      </c>
      <c r="P385" s="37"/>
      <c r="Q385" s="3">
        <f>Ma_Cave[[#This Row],[Prix Achat]]*Ma_Cave[[#This Row],[Quantité
Achat]]</f>
        <v>23</v>
      </c>
      <c r="R385" s="3">
        <f>Ma_Cave[[#This Row],[Reste]]*Ma_Cave[[#This Row],[valeur]]</f>
        <v>0</v>
      </c>
      <c r="S385" s="37">
        <v>0</v>
      </c>
      <c r="T385" s="37">
        <v>0</v>
      </c>
      <c r="U385" s="38" t="str">
        <f>IF(Ma_Cave[[#This Row],[Boire
dès]]+Ma_Cave[[#This Row],[Boire
jusque]]=0," ",IF(Ma_Cave[[#This Row],[Boire
jusque]]=0,Ma_Cave[[#This Row],[Boire
dès]],ROUNDUP(AVERAGE(Ma_Cave[[#This Row],[Boire
dès]:[Boire
jusque]]),0)))</f>
        <v xml:space="preserve"> </v>
      </c>
      <c r="V385" s="74"/>
    </row>
    <row r="386" spans="1:23" ht="15" customHeight="1" x14ac:dyDescent="0.25">
      <c r="A386" s="11">
        <v>433</v>
      </c>
      <c r="B386" s="15">
        <v>43330</v>
      </c>
      <c r="C386" t="s">
        <v>949</v>
      </c>
      <c r="D386" t="s">
        <v>950</v>
      </c>
      <c r="E386" t="s">
        <v>678</v>
      </c>
      <c r="F386" t="s">
        <v>22</v>
      </c>
      <c r="G386">
        <v>2017</v>
      </c>
      <c r="H386" t="s">
        <v>101</v>
      </c>
      <c r="I386" t="s">
        <v>951</v>
      </c>
      <c r="K386" t="s">
        <v>39</v>
      </c>
      <c r="L386" s="3">
        <v>0</v>
      </c>
      <c r="M386" s="3">
        <v>14.8</v>
      </c>
      <c r="N386" s="36">
        <v>1</v>
      </c>
      <c r="O386" s="37">
        <v>1</v>
      </c>
      <c r="P386" s="37">
        <v>53</v>
      </c>
      <c r="Q386" s="3">
        <f>Ma_Cave[[#This Row],[Prix Achat]]*Ma_Cave[[#This Row],[Quantité
Achat]]</f>
        <v>0</v>
      </c>
      <c r="R386" s="30">
        <f>Ma_Cave[[#This Row],[Reste]]*Ma_Cave[[#This Row],[valeur]]</f>
        <v>14.8</v>
      </c>
      <c r="S386" s="37">
        <v>2018</v>
      </c>
      <c r="T386" s="37">
        <v>2020</v>
      </c>
      <c r="U386" s="38">
        <f>IF(Ma_Cave[[#This Row],[Boire
dès]]+Ma_Cave[[#This Row],[Boire
jusque]]=0," ",IF(Ma_Cave[[#This Row],[Boire
jusque]]=0,Ma_Cave[[#This Row],[Boire
dès]],ROUNDUP(AVERAGE(Ma_Cave[[#This Row],[Boire
dès]:[Boire
jusque]]),0)))</f>
        <v>2019</v>
      </c>
      <c r="V386" s="9" t="s">
        <v>952</v>
      </c>
      <c r="W386" s="60" t="s">
        <v>953</v>
      </c>
    </row>
    <row r="387" spans="1:23" ht="15" customHeight="1" x14ac:dyDescent="0.25">
      <c r="A387" s="11">
        <v>434</v>
      </c>
      <c r="B387" s="15">
        <v>43337</v>
      </c>
      <c r="C387" t="s">
        <v>960</v>
      </c>
      <c r="D387" t="s">
        <v>954</v>
      </c>
      <c r="E387" t="s">
        <v>126</v>
      </c>
      <c r="F387" t="s">
        <v>12</v>
      </c>
      <c r="G387">
        <v>2014</v>
      </c>
      <c r="H387" t="s">
        <v>59</v>
      </c>
      <c r="I387" s="74" t="s">
        <v>126</v>
      </c>
      <c r="K387" t="s">
        <v>955</v>
      </c>
      <c r="L387" s="3">
        <v>12</v>
      </c>
      <c r="M387" s="3">
        <v>16.5</v>
      </c>
      <c r="N387" s="36">
        <v>3</v>
      </c>
      <c r="O387" s="37">
        <v>1</v>
      </c>
      <c r="P387" s="37">
        <v>23</v>
      </c>
      <c r="Q387" s="3">
        <f>Ma_Cave[[#This Row],[Prix Achat]]*Ma_Cave[[#This Row],[Quantité
Achat]]</f>
        <v>36</v>
      </c>
      <c r="R387" s="3">
        <f>Ma_Cave[[#This Row],[Reste]]*Ma_Cave[[#This Row],[valeur]]</f>
        <v>16.5</v>
      </c>
      <c r="S387" s="37">
        <v>2019</v>
      </c>
      <c r="U387" s="38">
        <f>IF(Ma_Cave[[#This Row],[Boire
dès]]+Ma_Cave[[#This Row],[Boire
jusque]]=0," ",IF(Ma_Cave[[#This Row],[Boire
jusque]]=0,Ma_Cave[[#This Row],[Boire
dès]],ROUNDUP(AVERAGE(Ma_Cave[[#This Row],[Boire
dès]:[Boire
jusque]]),0)))</f>
        <v>2019</v>
      </c>
      <c r="V387" s="64"/>
    </row>
    <row r="388" spans="1:23" hidden="1" x14ac:dyDescent="0.25">
      <c r="A388" s="11">
        <v>88</v>
      </c>
      <c r="B388" s="15">
        <v>40622</v>
      </c>
      <c r="C388" t="s">
        <v>50</v>
      </c>
      <c r="D388" t="s">
        <v>308</v>
      </c>
      <c r="E388" t="s">
        <v>541</v>
      </c>
      <c r="F388" t="s">
        <v>22</v>
      </c>
      <c r="G388">
        <v>2009</v>
      </c>
      <c r="H388" t="s">
        <v>304</v>
      </c>
      <c r="I388" t="s">
        <v>542</v>
      </c>
      <c r="J388" t="s">
        <v>11</v>
      </c>
      <c r="K388" t="s">
        <v>542</v>
      </c>
      <c r="L388" s="3">
        <v>7.8</v>
      </c>
      <c r="M388" s="3">
        <f>Ma_Cave[[#This Row],[Prix Achat]]</f>
        <v>7.8</v>
      </c>
      <c r="N388" s="36">
        <v>6</v>
      </c>
      <c r="O388" s="37">
        <v>0</v>
      </c>
      <c r="P388" s="37"/>
      <c r="Q388" s="3">
        <f>Ma_Cave[[#This Row],[Prix Achat]]*Ma_Cave[[#This Row],[Quantité
Achat]]</f>
        <v>46.8</v>
      </c>
      <c r="R388" s="3">
        <f>Ma_Cave[[#This Row],[Reste]]*Ma_Cave[[#This Row],[valeur]]</f>
        <v>0</v>
      </c>
      <c r="S388" s="37">
        <v>0</v>
      </c>
      <c r="T388" s="37">
        <v>0</v>
      </c>
      <c r="U388" s="38" t="str">
        <f>IF(Ma_Cave[[#This Row],[Boire
dès]]+Ma_Cave[[#This Row],[Boire
jusque]]=0," ",IF(Ma_Cave[[#This Row],[Boire
jusque]]=0,Ma_Cave[[#This Row],[Boire
dès]],ROUNDUP(AVERAGE(Ma_Cave[[#This Row],[Boire
dès]:[Boire
jusque]]),0)))</f>
        <v xml:space="preserve"> </v>
      </c>
      <c r="V388" s="74"/>
    </row>
    <row r="389" spans="1:23" x14ac:dyDescent="0.25">
      <c r="A389" s="11">
        <v>435</v>
      </c>
      <c r="B389" s="15">
        <v>43337</v>
      </c>
      <c r="C389" t="s">
        <v>960</v>
      </c>
      <c r="D389" t="s">
        <v>956</v>
      </c>
      <c r="E389" t="s">
        <v>957</v>
      </c>
      <c r="F389" t="s">
        <v>12</v>
      </c>
      <c r="G389">
        <v>2016</v>
      </c>
      <c r="H389" t="s">
        <v>36</v>
      </c>
      <c r="I389" t="s">
        <v>958</v>
      </c>
      <c r="K389" t="s">
        <v>47</v>
      </c>
      <c r="L389" s="3">
        <v>11.5</v>
      </c>
      <c r="M389" s="3">
        <v>13.7</v>
      </c>
      <c r="N389" s="36">
        <v>3</v>
      </c>
      <c r="O389" s="37">
        <v>3</v>
      </c>
      <c r="P389" s="37">
        <v>43</v>
      </c>
      <c r="Q389" s="3">
        <f>Ma_Cave[[#This Row],[Prix Achat]]*Ma_Cave[[#This Row],[Quantité
Achat]]</f>
        <v>34.5</v>
      </c>
      <c r="R389" s="3">
        <f>Ma_Cave[[#This Row],[Reste]]*Ma_Cave[[#This Row],[valeur]]</f>
        <v>41.099999999999994</v>
      </c>
      <c r="S389" s="37">
        <v>2021</v>
      </c>
      <c r="T389" s="37">
        <v>2024</v>
      </c>
      <c r="U389" s="38">
        <f>IF(Ma_Cave[[#This Row],[Boire
dès]]+Ma_Cave[[#This Row],[Boire
jusque]]=0," ",IF(Ma_Cave[[#This Row],[Boire
jusque]]=0,Ma_Cave[[#This Row],[Boire
dès]],ROUNDUP(AVERAGE(Ma_Cave[[#This Row],[Boire
dès]:[Boire
jusque]]),0)))</f>
        <v>2023</v>
      </c>
      <c r="V389" s="74"/>
      <c r="W389" s="63"/>
    </row>
    <row r="390" spans="1:23" x14ac:dyDescent="0.25">
      <c r="A390" s="11">
        <v>437</v>
      </c>
      <c r="B390" s="15">
        <v>43356</v>
      </c>
      <c r="C390" t="s">
        <v>963</v>
      </c>
      <c r="D390" t="s">
        <v>964</v>
      </c>
      <c r="E390" t="s">
        <v>967</v>
      </c>
      <c r="F390" t="s">
        <v>12</v>
      </c>
      <c r="G390">
        <v>2017</v>
      </c>
      <c r="H390" t="s">
        <v>36</v>
      </c>
      <c r="I390" s="61" t="s">
        <v>965</v>
      </c>
      <c r="K390" t="s">
        <v>47</v>
      </c>
      <c r="L390" s="3">
        <v>7.7</v>
      </c>
      <c r="M390" s="3">
        <f>Ma_Cave[[#This Row],[Prix Achat]]</f>
        <v>7.7</v>
      </c>
      <c r="N390" s="36">
        <v>1</v>
      </c>
      <c r="O390" s="37">
        <v>1</v>
      </c>
      <c r="P390" s="37">
        <v>43</v>
      </c>
      <c r="Q390" s="3">
        <f>Ma_Cave[[#This Row],[Prix Achat]]*Ma_Cave[[#This Row],[Quantité
Achat]]</f>
        <v>7.7</v>
      </c>
      <c r="R390" s="3">
        <f>Ma_Cave[[#This Row],[Reste]]*Ma_Cave[[#This Row],[valeur]]</f>
        <v>7.7</v>
      </c>
      <c r="S390" s="37">
        <v>2020</v>
      </c>
      <c r="U390" s="38">
        <f>IF(Ma_Cave[[#This Row],[Boire
dès]]+Ma_Cave[[#This Row],[Boire
jusque]]=0," ",IF(Ma_Cave[[#This Row],[Boire
jusque]]=0,Ma_Cave[[#This Row],[Boire
dès]],ROUNDUP(AVERAGE(Ma_Cave[[#This Row],[Boire
dès]:[Boire
jusque]]),0)))</f>
        <v>2020</v>
      </c>
      <c r="V390" s="74"/>
      <c r="W390" s="74" t="s">
        <v>970</v>
      </c>
    </row>
    <row r="391" spans="1:23" x14ac:dyDescent="0.25">
      <c r="A391" s="11">
        <v>438</v>
      </c>
      <c r="B391" s="15">
        <v>43386</v>
      </c>
      <c r="C391" t="s">
        <v>40</v>
      </c>
      <c r="D391" t="s">
        <v>352</v>
      </c>
      <c r="E391" t="s">
        <v>810</v>
      </c>
      <c r="F391" t="s">
        <v>22</v>
      </c>
      <c r="G391" s="74">
        <v>2016</v>
      </c>
      <c r="H391" t="s">
        <v>101</v>
      </c>
      <c r="I391" t="s">
        <v>367</v>
      </c>
      <c r="J391" t="s">
        <v>102</v>
      </c>
      <c r="K391" t="s">
        <v>39</v>
      </c>
      <c r="L391" s="3">
        <v>11.5</v>
      </c>
      <c r="M391" s="3">
        <f>Ma_Cave[[#This Row],[Prix Achat]]</f>
        <v>11.5</v>
      </c>
      <c r="N391" s="36">
        <v>3</v>
      </c>
      <c r="O391" s="37">
        <v>2</v>
      </c>
      <c r="P391" s="37">
        <v>53</v>
      </c>
      <c r="Q391" s="3">
        <f>Ma_Cave[[#This Row],[Prix Achat]]*Ma_Cave[[#This Row],[Quantité
Achat]]</f>
        <v>34.5</v>
      </c>
      <c r="R391" s="3">
        <f>Ma_Cave[[#This Row],[Reste]]*Ma_Cave[[#This Row],[valeur]]</f>
        <v>23</v>
      </c>
      <c r="S391" s="37">
        <v>2019</v>
      </c>
      <c r="U391" s="38">
        <f>IF(Ma_Cave[[#This Row],[Boire
dès]]+Ma_Cave[[#This Row],[Boire
jusque]]=0," ",IF(Ma_Cave[[#This Row],[Boire
jusque]]=0,Ma_Cave[[#This Row],[Boire
dès]],ROUNDUP(AVERAGE(Ma_Cave[[#This Row],[Boire
dès]:[Boire
jusque]]),0)))</f>
        <v>2019</v>
      </c>
      <c r="V391" s="74"/>
      <c r="W391" s="65"/>
    </row>
    <row r="392" spans="1:23" x14ac:dyDescent="0.25">
      <c r="A392" s="11">
        <v>439</v>
      </c>
      <c r="B392" s="15">
        <v>43386</v>
      </c>
      <c r="C392" t="s">
        <v>40</v>
      </c>
      <c r="D392" t="s">
        <v>352</v>
      </c>
      <c r="E392" t="s">
        <v>972</v>
      </c>
      <c r="F392" t="s">
        <v>12</v>
      </c>
      <c r="G392">
        <v>2016</v>
      </c>
      <c r="H392" t="s">
        <v>101</v>
      </c>
      <c r="I392" t="s">
        <v>971</v>
      </c>
      <c r="J392" t="s">
        <v>102</v>
      </c>
      <c r="K392" t="s">
        <v>183</v>
      </c>
      <c r="L392" s="3">
        <v>15</v>
      </c>
      <c r="M392" s="3">
        <f>Ma_Cave[[#This Row],[Prix Achat]]</f>
        <v>15</v>
      </c>
      <c r="N392" s="36">
        <v>3</v>
      </c>
      <c r="O392" s="37">
        <v>3</v>
      </c>
      <c r="P392" s="37">
        <v>22</v>
      </c>
      <c r="Q392" s="3">
        <f>Ma_Cave[[#This Row],[Prix Achat]]*Ma_Cave[[#This Row],[Quantité
Achat]]</f>
        <v>45</v>
      </c>
      <c r="R392" s="3">
        <f>Ma_Cave[[#This Row],[Reste]]*Ma_Cave[[#This Row],[valeur]]</f>
        <v>45</v>
      </c>
      <c r="S392" s="37">
        <v>2021</v>
      </c>
      <c r="U392" s="38">
        <f>IF(Ma_Cave[[#This Row],[Boire
dès]]+Ma_Cave[[#This Row],[Boire
jusque]]=0," ",IF(Ma_Cave[[#This Row],[Boire
jusque]]=0,Ma_Cave[[#This Row],[Boire
dès]],ROUNDUP(AVERAGE(Ma_Cave[[#This Row],[Boire
dès]:[Boire
jusque]]),0)))</f>
        <v>2021</v>
      </c>
      <c r="V392" s="64"/>
      <c r="W392" s="74"/>
    </row>
    <row r="393" spans="1:23" hidden="1" x14ac:dyDescent="0.25">
      <c r="A393" s="11">
        <v>118</v>
      </c>
      <c r="B393" s="15">
        <v>41061</v>
      </c>
      <c r="C393" t="s">
        <v>23</v>
      </c>
      <c r="D393" t="s">
        <v>139</v>
      </c>
      <c r="E393" t="s">
        <v>140</v>
      </c>
      <c r="F393" t="s">
        <v>12</v>
      </c>
      <c r="G393">
        <v>2010</v>
      </c>
      <c r="H393" t="s">
        <v>59</v>
      </c>
      <c r="I393" t="s">
        <v>141</v>
      </c>
      <c r="J393" t="s">
        <v>136</v>
      </c>
      <c r="K393" t="s">
        <v>142</v>
      </c>
      <c r="L393" s="3">
        <v>30</v>
      </c>
      <c r="M393" s="3">
        <f>Ma_Cave[[#This Row],[Prix Achat]]</f>
        <v>30</v>
      </c>
      <c r="N393" s="36">
        <v>1</v>
      </c>
      <c r="O393" s="37">
        <v>0</v>
      </c>
      <c r="P393" s="37">
        <v>13</v>
      </c>
      <c r="Q393" s="3">
        <f>Ma_Cave[[#This Row],[Prix Achat]]*Ma_Cave[[#This Row],[Quantité
Achat]]</f>
        <v>30</v>
      </c>
      <c r="R393" s="3">
        <f>Ma_Cave[[#This Row],[Reste]]*Ma_Cave[[#This Row],[valeur]]</f>
        <v>0</v>
      </c>
      <c r="S393" s="37">
        <v>2016</v>
      </c>
      <c r="T393" s="37">
        <v>2018</v>
      </c>
      <c r="U393" s="38">
        <f>IF(Ma_Cave[[#This Row],[Boire
dès]]+Ma_Cave[[#This Row],[Boire
jusque]]=0," ",IF(Ma_Cave[[#This Row],[Boire
jusque]]=0,Ma_Cave[[#This Row],[Boire
dès]],ROUNDUP(AVERAGE(Ma_Cave[[#This Row],[Boire
dès]:[Boire
jusque]]),0)))</f>
        <v>2017</v>
      </c>
      <c r="V393" s="64"/>
      <c r="W393" s="74"/>
    </row>
    <row r="394" spans="1:23" hidden="1" x14ac:dyDescent="0.25">
      <c r="A394" s="11">
        <v>43</v>
      </c>
      <c r="B394" s="15">
        <v>40116</v>
      </c>
      <c r="C394" t="s">
        <v>146</v>
      </c>
      <c r="D394" t="s">
        <v>406</v>
      </c>
      <c r="E394" t="s">
        <v>407</v>
      </c>
      <c r="F394" t="s">
        <v>22</v>
      </c>
      <c r="G394">
        <v>2007</v>
      </c>
      <c r="H394" t="s">
        <v>101</v>
      </c>
      <c r="I394" t="s">
        <v>408</v>
      </c>
      <c r="J394" t="s">
        <v>102</v>
      </c>
      <c r="K394" t="s">
        <v>39</v>
      </c>
      <c r="L394" s="3">
        <v>19</v>
      </c>
      <c r="M394" s="3">
        <f>Ma_Cave[[#This Row],[Prix Achat]]</f>
        <v>19</v>
      </c>
      <c r="N394" s="36">
        <v>1</v>
      </c>
      <c r="O394" s="37">
        <v>0</v>
      </c>
      <c r="P394" s="37"/>
      <c r="Q394" s="3">
        <f>Ma_Cave[[#This Row],[Prix Achat]]*Ma_Cave[[#This Row],[Quantité
Achat]]</f>
        <v>19</v>
      </c>
      <c r="R394" s="3">
        <f>Ma_Cave[[#This Row],[Reste]]*Ma_Cave[[#This Row],[valeur]]</f>
        <v>0</v>
      </c>
      <c r="S394" s="37">
        <v>0</v>
      </c>
      <c r="T394" s="37">
        <v>0</v>
      </c>
      <c r="U394" s="38" t="str">
        <f>IF(Ma_Cave[[#This Row],[Boire
dès]]+Ma_Cave[[#This Row],[Boire
jusque]]=0," ",IF(Ma_Cave[[#This Row],[Boire
jusque]]=0,Ma_Cave[[#This Row],[Boire
dès]],ROUNDUP(AVERAGE(Ma_Cave[[#This Row],[Boire
dès]:[Boire
jusque]]),0)))</f>
        <v xml:space="preserve"> </v>
      </c>
      <c r="V394"/>
    </row>
    <row r="395" spans="1:23" hidden="1" x14ac:dyDescent="0.25">
      <c r="A395" s="11">
        <v>44</v>
      </c>
      <c r="B395" s="15">
        <v>40116</v>
      </c>
      <c r="C395" t="s">
        <v>146</v>
      </c>
      <c r="D395" t="s">
        <v>406</v>
      </c>
      <c r="E395" t="s">
        <v>563</v>
      </c>
      <c r="F395" t="s">
        <v>22</v>
      </c>
      <c r="G395">
        <v>2007</v>
      </c>
      <c r="H395" t="s">
        <v>101</v>
      </c>
      <c r="I395" t="s">
        <v>408</v>
      </c>
      <c r="J395" t="s">
        <v>102</v>
      </c>
      <c r="K395" t="s">
        <v>39</v>
      </c>
      <c r="L395" s="3">
        <v>29</v>
      </c>
      <c r="M395" s="3">
        <f>Ma_Cave[[#This Row],[Prix Achat]]</f>
        <v>29</v>
      </c>
      <c r="N395" s="36">
        <v>1</v>
      </c>
      <c r="O395" s="37">
        <v>0</v>
      </c>
      <c r="P395" s="37">
        <v>43</v>
      </c>
      <c r="Q395" s="3">
        <f>Ma_Cave[[#This Row],[Prix Achat]]*Ma_Cave[[#This Row],[Quantité
Achat]]</f>
        <v>29</v>
      </c>
      <c r="R395" s="3">
        <f>Ma_Cave[[#This Row],[Reste]]*Ma_Cave[[#This Row],[valeur]]</f>
        <v>0</v>
      </c>
      <c r="S395" s="37">
        <v>2017</v>
      </c>
      <c r="T395" s="37">
        <v>0</v>
      </c>
      <c r="U395" s="38">
        <f>IF(Ma_Cave[[#This Row],[Boire
dès]]+Ma_Cave[[#This Row],[Boire
jusque]]=0," ",IF(Ma_Cave[[#This Row],[Boire
jusque]]=0,Ma_Cave[[#This Row],[Boire
dès]],ROUNDUP(AVERAGE(Ma_Cave[[#This Row],[Boire
dès]:[Boire
jusque]]),0)))</f>
        <v>2017</v>
      </c>
      <c r="V395"/>
    </row>
    <row r="396" spans="1:23" hidden="1" x14ac:dyDescent="0.25">
      <c r="A396" s="11">
        <v>6</v>
      </c>
      <c r="B396" s="15">
        <v>38504</v>
      </c>
      <c r="C396" t="s">
        <v>23</v>
      </c>
      <c r="D396" t="s">
        <v>582</v>
      </c>
      <c r="E396" t="s">
        <v>583</v>
      </c>
      <c r="F396" t="s">
        <v>22</v>
      </c>
      <c r="G396">
        <v>2003</v>
      </c>
      <c r="H396" t="s">
        <v>304</v>
      </c>
      <c r="I396" t="s">
        <v>496</v>
      </c>
      <c r="J396" t="s">
        <v>11</v>
      </c>
      <c r="K396" t="s">
        <v>496</v>
      </c>
      <c r="L396" s="3">
        <v>22</v>
      </c>
      <c r="M396" s="3">
        <f>Ma_Cave[[#This Row],[Prix Achat]]</f>
        <v>22</v>
      </c>
      <c r="N396" s="36">
        <v>1</v>
      </c>
      <c r="O396" s="37">
        <v>0</v>
      </c>
      <c r="P396" s="37">
        <v>33</v>
      </c>
      <c r="Q396" s="3">
        <f>Ma_Cave[[#This Row],[Prix Achat]]*Ma_Cave[[#This Row],[Quantité
Achat]]</f>
        <v>22</v>
      </c>
      <c r="R396" s="3">
        <f>Ma_Cave[[#This Row],[Reste]]*Ma_Cave[[#This Row],[valeur]]</f>
        <v>0</v>
      </c>
      <c r="S396" s="37">
        <v>2017</v>
      </c>
      <c r="T396" s="37">
        <v>2022</v>
      </c>
      <c r="U396" s="38">
        <f>IF(Ma_Cave[[#This Row],[Boire
dès]]+Ma_Cave[[#This Row],[Boire
jusque]]=0," ",IF(Ma_Cave[[#This Row],[Boire
jusque]]=0,Ma_Cave[[#This Row],[Boire
dès]],ROUNDUP(AVERAGE(Ma_Cave[[#This Row],[Boire
dès]:[Boire
jusque]]),0)))</f>
        <v>2020</v>
      </c>
      <c r="V396" s="65"/>
    </row>
    <row r="397" spans="1:23" hidden="1" x14ac:dyDescent="0.25">
      <c r="A397" s="11">
        <v>12</v>
      </c>
      <c r="B397" s="15">
        <v>39143</v>
      </c>
      <c r="C397" t="s">
        <v>50</v>
      </c>
      <c r="D397" t="s">
        <v>308</v>
      </c>
      <c r="E397" t="s">
        <v>584</v>
      </c>
      <c r="F397" t="s">
        <v>22</v>
      </c>
      <c r="G397">
        <v>2004</v>
      </c>
      <c r="H397" t="s">
        <v>304</v>
      </c>
      <c r="I397" t="s">
        <v>496</v>
      </c>
      <c r="J397" t="s">
        <v>11</v>
      </c>
      <c r="K397" t="s">
        <v>496</v>
      </c>
      <c r="L397" s="3">
        <v>5.55</v>
      </c>
      <c r="M397" s="3">
        <f>Ma_Cave[[#This Row],[Prix Achat]]</f>
        <v>5.55</v>
      </c>
      <c r="N397" s="36">
        <v>2</v>
      </c>
      <c r="O397" s="37">
        <v>0</v>
      </c>
      <c r="P397" s="37"/>
      <c r="Q397" s="3">
        <f>Ma_Cave[[#This Row],[Prix Achat]]*Ma_Cave[[#This Row],[Quantité
Achat]]</f>
        <v>11.1</v>
      </c>
      <c r="R397" s="3">
        <f>Ma_Cave[[#This Row],[Reste]]*Ma_Cave[[#This Row],[valeur]]</f>
        <v>0</v>
      </c>
      <c r="S397" s="37">
        <v>0</v>
      </c>
      <c r="T397" s="37">
        <v>0</v>
      </c>
      <c r="U397" s="38" t="str">
        <f>IF(Ma_Cave[[#This Row],[Boire
dès]]+Ma_Cave[[#This Row],[Boire
jusque]]=0," ",IF(Ma_Cave[[#This Row],[Boire
jusque]]=0,Ma_Cave[[#This Row],[Boire
dès]],ROUNDUP(AVERAGE(Ma_Cave[[#This Row],[Boire
dès]:[Boire
jusque]]),0)))</f>
        <v xml:space="preserve"> </v>
      </c>
      <c r="V397" s="65"/>
      <c r="W397" s="74"/>
    </row>
    <row r="398" spans="1:23" hidden="1" x14ac:dyDescent="0.25">
      <c r="A398" s="11">
        <v>27</v>
      </c>
      <c r="B398" s="15">
        <v>39754</v>
      </c>
      <c r="C398" t="s">
        <v>50</v>
      </c>
      <c r="D398" t="s">
        <v>308</v>
      </c>
      <c r="E398" t="s">
        <v>592</v>
      </c>
      <c r="F398" t="s">
        <v>22</v>
      </c>
      <c r="G398">
        <v>2007</v>
      </c>
      <c r="H398" t="s">
        <v>304</v>
      </c>
      <c r="I398" t="s">
        <v>496</v>
      </c>
      <c r="J398" t="s">
        <v>11</v>
      </c>
      <c r="K398" t="s">
        <v>496</v>
      </c>
      <c r="L398" s="3">
        <v>6.2</v>
      </c>
      <c r="M398" s="3">
        <f>Ma_Cave[[#This Row],[Prix Achat]]</f>
        <v>6.2</v>
      </c>
      <c r="N398" s="36">
        <v>2</v>
      </c>
      <c r="O398" s="37">
        <v>0</v>
      </c>
      <c r="P398" s="37"/>
      <c r="Q398" s="3">
        <f>Ma_Cave[[#This Row],[Prix Achat]]*Ma_Cave[[#This Row],[Quantité
Achat]]</f>
        <v>12.4</v>
      </c>
      <c r="R398" s="3">
        <f>Ma_Cave[[#This Row],[Reste]]*Ma_Cave[[#This Row],[valeur]]</f>
        <v>0</v>
      </c>
      <c r="S398" s="37">
        <v>0</v>
      </c>
      <c r="T398" s="37">
        <v>0</v>
      </c>
      <c r="U398" s="38" t="str">
        <f>IF(Ma_Cave[[#This Row],[Boire
dès]]+Ma_Cave[[#This Row],[Boire
jusque]]=0," ",IF(Ma_Cave[[#This Row],[Boire
jusque]]=0,Ma_Cave[[#This Row],[Boire
dès]],ROUNDUP(AVERAGE(Ma_Cave[[#This Row],[Boire
dès]:[Boire
jusque]]),0)))</f>
        <v xml:space="preserve"> </v>
      </c>
      <c r="V398" s="74"/>
    </row>
    <row r="399" spans="1:23" hidden="1" x14ac:dyDescent="0.25">
      <c r="A399" s="11">
        <v>95</v>
      </c>
      <c r="B399" s="15">
        <v>40695</v>
      </c>
      <c r="C399" t="s">
        <v>23</v>
      </c>
      <c r="D399" t="s">
        <v>578</v>
      </c>
      <c r="E399" t="s">
        <v>579</v>
      </c>
      <c r="F399" s="65" t="s">
        <v>22</v>
      </c>
      <c r="G399">
        <v>2009</v>
      </c>
      <c r="H399" t="s">
        <v>304</v>
      </c>
      <c r="I399" t="s">
        <v>496</v>
      </c>
      <c r="J399" t="s">
        <v>11</v>
      </c>
      <c r="K399" t="s">
        <v>496</v>
      </c>
      <c r="L399" s="3">
        <v>26.4</v>
      </c>
      <c r="M399" s="3">
        <f>Ma_Cave[[#This Row],[Prix Achat]]</f>
        <v>26.4</v>
      </c>
      <c r="N399" s="36">
        <v>1</v>
      </c>
      <c r="O399" s="37">
        <v>0</v>
      </c>
      <c r="P399" s="37">
        <v>33</v>
      </c>
      <c r="Q399" s="3">
        <f>Ma_Cave[[#This Row],[Prix Achat]]*Ma_Cave[[#This Row],[Quantité
Achat]]</f>
        <v>26.4</v>
      </c>
      <c r="R399" s="3">
        <f>Ma_Cave[[#This Row],[Reste]]*Ma_Cave[[#This Row],[valeur]]</f>
        <v>0</v>
      </c>
      <c r="S399" s="37">
        <v>2019</v>
      </c>
      <c r="T399" s="37">
        <v>0</v>
      </c>
      <c r="U399" s="38">
        <f>IF(Ma_Cave[[#This Row],[Boire
dès]]+Ma_Cave[[#This Row],[Boire
jusque]]=0," ",IF(Ma_Cave[[#This Row],[Boire
jusque]]=0,Ma_Cave[[#This Row],[Boire
dès]],ROUNDUP(AVERAGE(Ma_Cave[[#This Row],[Boire
dès]:[Boire
jusque]]),0)))</f>
        <v>2019</v>
      </c>
      <c r="V399" s="74"/>
    </row>
    <row r="400" spans="1:23" hidden="1" x14ac:dyDescent="0.25">
      <c r="A400" s="11">
        <v>96</v>
      </c>
      <c r="B400" s="15">
        <v>40695</v>
      </c>
      <c r="C400" t="s">
        <v>23</v>
      </c>
      <c r="D400" t="s">
        <v>587</v>
      </c>
      <c r="E400" t="s">
        <v>588</v>
      </c>
      <c r="F400" s="74" t="s">
        <v>22</v>
      </c>
      <c r="G400">
        <v>2009</v>
      </c>
      <c r="H400" t="s">
        <v>304</v>
      </c>
      <c r="I400" t="s">
        <v>496</v>
      </c>
      <c r="J400" t="s">
        <v>11</v>
      </c>
      <c r="K400" t="s">
        <v>496</v>
      </c>
      <c r="L400" s="3">
        <v>15.9</v>
      </c>
      <c r="M400" s="3">
        <f>Ma_Cave[[#This Row],[Prix Achat]]</f>
        <v>15.9</v>
      </c>
      <c r="N400" s="36">
        <v>2</v>
      </c>
      <c r="O400" s="37">
        <v>0</v>
      </c>
      <c r="P400" s="37">
        <v>33</v>
      </c>
      <c r="Q400" s="3">
        <f>Ma_Cave[[#This Row],[Prix Achat]]*Ma_Cave[[#This Row],[Quantité
Achat]]</f>
        <v>31.8</v>
      </c>
      <c r="R400" s="3">
        <f>Ma_Cave[[#This Row],[Reste]]*Ma_Cave[[#This Row],[valeur]]</f>
        <v>0</v>
      </c>
      <c r="S400" s="37">
        <v>2019</v>
      </c>
      <c r="T400" s="37">
        <v>0</v>
      </c>
      <c r="U400" s="38">
        <f>IF(Ma_Cave[[#This Row],[Boire
dès]]+Ma_Cave[[#This Row],[Boire
jusque]]=0," ",IF(Ma_Cave[[#This Row],[Boire
jusque]]=0,Ma_Cave[[#This Row],[Boire
dès]],ROUNDUP(AVERAGE(Ma_Cave[[#This Row],[Boire
dès]:[Boire
jusque]]),0)))</f>
        <v>2019</v>
      </c>
      <c r="V400"/>
    </row>
    <row r="401" spans="1:23" hidden="1" x14ac:dyDescent="0.25">
      <c r="A401" s="11">
        <v>109</v>
      </c>
      <c r="B401" s="15">
        <v>40978</v>
      </c>
      <c r="C401" t="s">
        <v>50</v>
      </c>
      <c r="D401" t="s">
        <v>305</v>
      </c>
      <c r="E401" t="s">
        <v>591</v>
      </c>
      <c r="F401" s="74" t="s">
        <v>22</v>
      </c>
      <c r="G401">
        <v>2011</v>
      </c>
      <c r="H401" t="s">
        <v>304</v>
      </c>
      <c r="I401" t="s">
        <v>496</v>
      </c>
      <c r="J401" t="s">
        <v>11</v>
      </c>
      <c r="K401" t="s">
        <v>496</v>
      </c>
      <c r="L401" s="3">
        <v>7.5</v>
      </c>
      <c r="M401" s="3">
        <f>Ma_Cave[[#This Row],[Prix Achat]]</f>
        <v>7.5</v>
      </c>
      <c r="N401" s="36">
        <v>3</v>
      </c>
      <c r="O401" s="37">
        <v>0</v>
      </c>
      <c r="P401" s="37"/>
      <c r="Q401" s="3">
        <f>Ma_Cave[[#This Row],[Prix Achat]]*Ma_Cave[[#This Row],[Quantité
Achat]]</f>
        <v>22.5</v>
      </c>
      <c r="R401" s="3">
        <f>Ma_Cave[[#This Row],[Reste]]*Ma_Cave[[#This Row],[valeur]]</f>
        <v>0</v>
      </c>
      <c r="S401" s="37">
        <v>0</v>
      </c>
      <c r="T401" s="37">
        <v>0</v>
      </c>
      <c r="U401" s="38" t="str">
        <f>IF(Ma_Cave[[#This Row],[Boire
dès]]+Ma_Cave[[#This Row],[Boire
jusque]]=0," ",IF(Ma_Cave[[#This Row],[Boire
jusque]]=0,Ma_Cave[[#This Row],[Boire
dès]],ROUNDUP(AVERAGE(Ma_Cave[[#This Row],[Boire
dès]:[Boire
jusque]]),0)))</f>
        <v xml:space="preserve"> </v>
      </c>
      <c r="V401"/>
    </row>
    <row r="402" spans="1:23" x14ac:dyDescent="0.25">
      <c r="A402" s="11">
        <v>440</v>
      </c>
      <c r="B402" s="15">
        <v>43386</v>
      </c>
      <c r="C402" t="s">
        <v>40</v>
      </c>
      <c r="D402" t="s">
        <v>352</v>
      </c>
      <c r="E402" t="s">
        <v>973</v>
      </c>
      <c r="F402" s="74" t="s">
        <v>12</v>
      </c>
      <c r="G402">
        <v>2016</v>
      </c>
      <c r="H402" t="s">
        <v>101</v>
      </c>
      <c r="I402" t="s">
        <v>354</v>
      </c>
      <c r="J402" t="s">
        <v>102</v>
      </c>
      <c r="K402" t="s">
        <v>183</v>
      </c>
      <c r="L402" s="3">
        <v>17</v>
      </c>
      <c r="M402" s="3">
        <f>Ma_Cave[[#This Row],[Prix Achat]]</f>
        <v>17</v>
      </c>
      <c r="N402" s="36">
        <v>3</v>
      </c>
      <c r="O402" s="37">
        <v>3</v>
      </c>
      <c r="P402" s="37">
        <v>22</v>
      </c>
      <c r="Q402" s="3">
        <f>Ma_Cave[[#This Row],[Prix Achat]]*Ma_Cave[[#This Row],[Quantité
Achat]]</f>
        <v>51</v>
      </c>
      <c r="R402" s="3">
        <f>Ma_Cave[[#This Row],[Reste]]*Ma_Cave[[#This Row],[valeur]]</f>
        <v>51</v>
      </c>
      <c r="S402" s="37">
        <v>2021</v>
      </c>
      <c r="U402" s="38">
        <f>IF(Ma_Cave[[#This Row],[Boire
dès]]+Ma_Cave[[#This Row],[Boire
jusque]]=0," ",IF(Ma_Cave[[#This Row],[Boire
jusque]]=0,Ma_Cave[[#This Row],[Boire
dès]],ROUNDUP(AVERAGE(Ma_Cave[[#This Row],[Boire
dès]:[Boire
jusque]]),0)))</f>
        <v>2021</v>
      </c>
      <c r="V402" s="74"/>
    </row>
    <row r="403" spans="1:23" hidden="1" x14ac:dyDescent="0.25">
      <c r="A403" s="11">
        <v>139</v>
      </c>
      <c r="B403" s="15">
        <v>41196</v>
      </c>
      <c r="C403" t="s">
        <v>50</v>
      </c>
      <c r="D403" t="s">
        <v>308</v>
      </c>
      <c r="E403" t="s">
        <v>584</v>
      </c>
      <c r="F403" s="74" t="s">
        <v>22</v>
      </c>
      <c r="G403">
        <v>2011</v>
      </c>
      <c r="H403" t="s">
        <v>304</v>
      </c>
      <c r="I403" t="s">
        <v>496</v>
      </c>
      <c r="J403" t="s">
        <v>11</v>
      </c>
      <c r="K403" t="s">
        <v>496</v>
      </c>
      <c r="L403" s="3">
        <v>8.5</v>
      </c>
      <c r="M403" s="3">
        <f>Ma_Cave[[#This Row],[Prix Achat]]</f>
        <v>8.5</v>
      </c>
      <c r="N403" s="36">
        <v>3</v>
      </c>
      <c r="O403" s="37">
        <v>0</v>
      </c>
      <c r="P403" s="37"/>
      <c r="Q403" s="3">
        <f>Ma_Cave[[#This Row],[Prix Achat]]*Ma_Cave[[#This Row],[Quantité
Achat]]</f>
        <v>25.5</v>
      </c>
      <c r="R403" s="3">
        <f>Ma_Cave[[#This Row],[Reste]]*Ma_Cave[[#This Row],[valeur]]</f>
        <v>0</v>
      </c>
      <c r="S403" s="37">
        <v>0</v>
      </c>
      <c r="T403" s="37">
        <v>0</v>
      </c>
      <c r="U403" s="38" t="str">
        <f>IF(Ma_Cave[[#This Row],[Boire
dès]]+Ma_Cave[[#This Row],[Boire
jusque]]=0," ",IF(Ma_Cave[[#This Row],[Boire
jusque]]=0,Ma_Cave[[#This Row],[Boire
dès]],ROUNDUP(AVERAGE(Ma_Cave[[#This Row],[Boire
dès]:[Boire
jusque]]),0)))</f>
        <v xml:space="preserve"> </v>
      </c>
      <c r="V403"/>
    </row>
    <row r="404" spans="1:23" x14ac:dyDescent="0.25">
      <c r="A404" s="11">
        <v>441</v>
      </c>
      <c r="B404" s="15">
        <v>43386</v>
      </c>
      <c r="C404" t="s">
        <v>40</v>
      </c>
      <c r="D404" t="s">
        <v>352</v>
      </c>
      <c r="E404" t="s">
        <v>974</v>
      </c>
      <c r="F404" s="74" t="s">
        <v>12</v>
      </c>
      <c r="G404">
        <v>2015</v>
      </c>
      <c r="H404" t="s">
        <v>101</v>
      </c>
      <c r="I404" t="s">
        <v>354</v>
      </c>
      <c r="J404" t="s">
        <v>102</v>
      </c>
      <c r="K404" t="s">
        <v>183</v>
      </c>
      <c r="L404" s="3">
        <v>31</v>
      </c>
      <c r="M404" s="3">
        <f>Ma_Cave[[#This Row],[Prix Achat]]</f>
        <v>31</v>
      </c>
      <c r="N404" s="36">
        <v>3</v>
      </c>
      <c r="O404" s="37">
        <v>2</v>
      </c>
      <c r="P404" s="37">
        <v>12</v>
      </c>
      <c r="Q404" s="3">
        <f>Ma_Cave[[#This Row],[Prix Achat]]*Ma_Cave[[#This Row],[Quantité
Achat]]</f>
        <v>93</v>
      </c>
      <c r="R404" s="3">
        <f>Ma_Cave[[#This Row],[Reste]]*Ma_Cave[[#This Row],[valeur]]</f>
        <v>62</v>
      </c>
      <c r="S404" s="37">
        <v>2020</v>
      </c>
      <c r="T404" s="37">
        <v>2025</v>
      </c>
      <c r="U404" s="38">
        <f>IF(Ma_Cave[[#This Row],[Boire
dès]]+Ma_Cave[[#This Row],[Boire
jusque]]=0," ",IF(Ma_Cave[[#This Row],[Boire
jusque]]=0,Ma_Cave[[#This Row],[Boire
dès]],ROUNDUP(AVERAGE(Ma_Cave[[#This Row],[Boire
dès]:[Boire
jusque]]),0)))</f>
        <v>2023</v>
      </c>
      <c r="V404" s="65" t="s">
        <v>374</v>
      </c>
      <c r="W404" s="65"/>
    </row>
    <row r="405" spans="1:23" ht="15" hidden="1" customHeight="1" x14ac:dyDescent="0.25">
      <c r="A405" s="11">
        <v>293</v>
      </c>
      <c r="B405" s="15">
        <v>42522</v>
      </c>
      <c r="C405" t="s">
        <v>23</v>
      </c>
      <c r="D405" t="s">
        <v>589</v>
      </c>
      <c r="E405" t="s">
        <v>590</v>
      </c>
      <c r="F405" s="64" t="s">
        <v>22</v>
      </c>
      <c r="G405">
        <v>2014</v>
      </c>
      <c r="H405" t="s">
        <v>304</v>
      </c>
      <c r="I405" t="s">
        <v>496</v>
      </c>
      <c r="J405" t="s">
        <v>11</v>
      </c>
      <c r="K405" t="s">
        <v>496</v>
      </c>
      <c r="L405" s="3">
        <v>25.95</v>
      </c>
      <c r="M405" s="3">
        <f>Ma_Cave[[#This Row],[Prix Achat]]</f>
        <v>25.95</v>
      </c>
      <c r="N405" s="36">
        <v>1</v>
      </c>
      <c r="O405" s="37">
        <v>0</v>
      </c>
      <c r="P405" s="37">
        <v>33</v>
      </c>
      <c r="Q405" s="3">
        <f>Ma_Cave[[#This Row],[Prix Achat]]*Ma_Cave[[#This Row],[Quantité
Achat]]</f>
        <v>25.95</v>
      </c>
      <c r="R405" s="3">
        <f>Ma_Cave[[#This Row],[Reste]]*Ma_Cave[[#This Row],[valeur]]</f>
        <v>0</v>
      </c>
      <c r="S405" s="37">
        <v>2017</v>
      </c>
      <c r="T405" s="37">
        <v>2020</v>
      </c>
      <c r="U405" s="38">
        <f>IF(Ma_Cave[[#This Row],[Boire
dès]]+Ma_Cave[[#This Row],[Boire
jusque]]=0," ",IF(Ma_Cave[[#This Row],[Boire
jusque]]=0,Ma_Cave[[#This Row],[Boire
dès]],ROUNDUP(AVERAGE(Ma_Cave[[#This Row],[Boire
dès]:[Boire
jusque]]),0)))</f>
        <v>2019</v>
      </c>
      <c r="V405" s="65"/>
      <c r="W405" s="74"/>
    </row>
    <row r="406" spans="1:23" ht="15" customHeight="1" x14ac:dyDescent="0.25">
      <c r="A406" s="11">
        <v>443</v>
      </c>
      <c r="B406" s="15">
        <v>43386</v>
      </c>
      <c r="C406" t="s">
        <v>40</v>
      </c>
      <c r="D406" t="s">
        <v>975</v>
      </c>
      <c r="E406" t="s">
        <v>981</v>
      </c>
      <c r="F406" t="s">
        <v>12</v>
      </c>
      <c r="G406">
        <v>2013</v>
      </c>
      <c r="H406" t="s">
        <v>101</v>
      </c>
      <c r="I406" t="s">
        <v>977</v>
      </c>
      <c r="K406" t="s">
        <v>183</v>
      </c>
      <c r="L406" s="3">
        <v>28</v>
      </c>
      <c r="M406" s="3">
        <f>Ma_Cave[[#This Row],[Prix Achat]]</f>
        <v>28</v>
      </c>
      <c r="N406" s="36">
        <v>2</v>
      </c>
      <c r="O406" s="37">
        <v>2</v>
      </c>
      <c r="P406" s="37">
        <v>32</v>
      </c>
      <c r="Q406" s="3">
        <f>Ma_Cave[[#This Row],[Prix Achat]]*Ma_Cave[[#This Row],[Quantité
Achat]]</f>
        <v>56</v>
      </c>
      <c r="R406" s="3">
        <f>Ma_Cave[[#This Row],[Reste]]*Ma_Cave[[#This Row],[valeur]]</f>
        <v>56</v>
      </c>
      <c r="S406" s="37">
        <v>2022</v>
      </c>
      <c r="U406" s="38">
        <f>IF(Ma_Cave[[#This Row],[Boire
dès]]+Ma_Cave[[#This Row],[Boire
jusque]]=0," ",IF(Ma_Cave[[#This Row],[Boire
jusque]]=0,Ma_Cave[[#This Row],[Boire
dès]],ROUNDUP(AVERAGE(Ma_Cave[[#This Row],[Boire
dès]:[Boire
jusque]]),0)))</f>
        <v>2022</v>
      </c>
      <c r="V406" s="74"/>
      <c r="W406" s="74"/>
    </row>
    <row r="407" spans="1:23" hidden="1" x14ac:dyDescent="0.25">
      <c r="A407" s="11">
        <v>377</v>
      </c>
      <c r="B407" s="15">
        <v>42986</v>
      </c>
      <c r="C407" t="s">
        <v>16</v>
      </c>
      <c r="D407" t="s">
        <v>494</v>
      </c>
      <c r="E407" t="s">
        <v>495</v>
      </c>
      <c r="F407" s="64" t="s">
        <v>22</v>
      </c>
      <c r="G407">
        <v>2011</v>
      </c>
      <c r="H407" t="s">
        <v>739</v>
      </c>
      <c r="I407" t="s">
        <v>496</v>
      </c>
      <c r="J407" t="s">
        <v>789</v>
      </c>
      <c r="K407" t="s">
        <v>496</v>
      </c>
      <c r="L407" s="3">
        <v>18</v>
      </c>
      <c r="M407" s="3">
        <f>Ma_Cave[[#This Row],[Prix Achat]]</f>
        <v>18</v>
      </c>
      <c r="N407" s="36">
        <v>3</v>
      </c>
      <c r="O407" s="37">
        <v>0</v>
      </c>
      <c r="P407" s="37">
        <v>33</v>
      </c>
      <c r="Q407" s="3">
        <f>Ma_Cave[[#This Row],[Prix Achat]]*Ma_Cave[[#This Row],[Quantité
Achat]]</f>
        <v>54</v>
      </c>
      <c r="R407" s="3">
        <f>Ma_Cave[[#This Row],[Reste]]*Ma_Cave[[#This Row],[valeur]]</f>
        <v>0</v>
      </c>
      <c r="S407" s="37">
        <v>2017</v>
      </c>
      <c r="T407" s="37">
        <v>2018</v>
      </c>
      <c r="U407" s="38">
        <f>IF(Ma_Cave[[#This Row],[Boire
dès]]+Ma_Cave[[#This Row],[Boire
jusque]]=0," ",IF(Ma_Cave[[#This Row],[Boire
jusque]]=0,Ma_Cave[[#This Row],[Boire
dès]],ROUNDUP(AVERAGE(Ma_Cave[[#This Row],[Boire
dès]:[Boire
jusque]]),0)))</f>
        <v>2018</v>
      </c>
      <c r="V407" s="74"/>
      <c r="W407" s="74"/>
    </row>
    <row r="408" spans="1:23" ht="15" customHeight="1" x14ac:dyDescent="0.25">
      <c r="A408" s="11">
        <v>444</v>
      </c>
      <c r="B408" s="15">
        <v>43386</v>
      </c>
      <c r="C408" t="s">
        <v>40</v>
      </c>
      <c r="D408" t="s">
        <v>975</v>
      </c>
      <c r="E408" t="s">
        <v>982</v>
      </c>
      <c r="F408" t="s">
        <v>12</v>
      </c>
      <c r="G408">
        <v>2015</v>
      </c>
      <c r="H408" t="s">
        <v>101</v>
      </c>
      <c r="I408" t="s">
        <v>977</v>
      </c>
      <c r="K408" t="s">
        <v>183</v>
      </c>
      <c r="L408" s="3">
        <v>33</v>
      </c>
      <c r="M408" s="3">
        <f>Ma_Cave[[#This Row],[Prix Achat]]</f>
        <v>33</v>
      </c>
      <c r="N408" s="36">
        <v>2</v>
      </c>
      <c r="O408" s="37">
        <v>2</v>
      </c>
      <c r="P408" s="37">
        <v>32</v>
      </c>
      <c r="Q408" s="3">
        <f>Ma_Cave[[#This Row],[Prix Achat]]*Ma_Cave[[#This Row],[Quantité
Achat]]</f>
        <v>66</v>
      </c>
      <c r="R408" s="3">
        <f>Ma_Cave[[#This Row],[Reste]]*Ma_Cave[[#This Row],[valeur]]</f>
        <v>66</v>
      </c>
      <c r="S408" s="37">
        <v>2025</v>
      </c>
      <c r="U408" s="38">
        <f>IF(Ma_Cave[[#This Row],[Boire
dès]]+Ma_Cave[[#This Row],[Boire
jusque]]=0," ",IF(Ma_Cave[[#This Row],[Boire
jusque]]=0,Ma_Cave[[#This Row],[Boire
dès]],ROUNDUP(AVERAGE(Ma_Cave[[#This Row],[Boire
dès]:[Boire
jusque]]),0)))</f>
        <v>2025</v>
      </c>
      <c r="V408" s="74"/>
      <c r="W408" s="74"/>
    </row>
    <row r="409" spans="1:23" ht="15" customHeight="1" x14ac:dyDescent="0.25">
      <c r="A409" s="11">
        <v>445</v>
      </c>
      <c r="B409" s="15">
        <v>43386</v>
      </c>
      <c r="C409" t="s">
        <v>40</v>
      </c>
      <c r="D409" t="s">
        <v>975</v>
      </c>
      <c r="E409" t="s">
        <v>978</v>
      </c>
      <c r="F409" t="s">
        <v>22</v>
      </c>
      <c r="G409">
        <v>2015</v>
      </c>
      <c r="H409" t="s">
        <v>101</v>
      </c>
      <c r="I409" t="s">
        <v>977</v>
      </c>
      <c r="K409" t="s">
        <v>39</v>
      </c>
      <c r="L409" s="3">
        <v>33</v>
      </c>
      <c r="M409" s="3">
        <f>Ma_Cave[[#This Row],[Prix Achat]]</f>
        <v>33</v>
      </c>
      <c r="N409" s="36">
        <v>3</v>
      </c>
      <c r="O409" s="37">
        <v>1</v>
      </c>
      <c r="P409" s="37">
        <v>43</v>
      </c>
      <c r="Q409" s="3">
        <f>Ma_Cave[[#This Row],[Prix Achat]]*Ma_Cave[[#This Row],[Quantité
Achat]]</f>
        <v>99</v>
      </c>
      <c r="R409" s="3">
        <f>Ma_Cave[[#This Row],[Reste]]*Ma_Cave[[#This Row],[valeur]]</f>
        <v>33</v>
      </c>
      <c r="S409" s="37">
        <v>2019</v>
      </c>
      <c r="U409" s="38">
        <f>IF(Ma_Cave[[#This Row],[Boire
dès]]+Ma_Cave[[#This Row],[Boire
jusque]]=0," ",IF(Ma_Cave[[#This Row],[Boire
jusque]]=0,Ma_Cave[[#This Row],[Boire
dès]],ROUNDUP(AVERAGE(Ma_Cave[[#This Row],[Boire
dès]:[Boire
jusque]]),0)))</f>
        <v>2019</v>
      </c>
      <c r="V409" s="74"/>
      <c r="W409" s="74"/>
    </row>
    <row r="410" spans="1:23" ht="15" customHeight="1" x14ac:dyDescent="0.25">
      <c r="A410" s="11">
        <v>446</v>
      </c>
      <c r="B410" s="15">
        <v>43386</v>
      </c>
      <c r="C410" t="s">
        <v>40</v>
      </c>
      <c r="D410" t="s">
        <v>975</v>
      </c>
      <c r="E410" t="s">
        <v>979</v>
      </c>
      <c r="F410" t="s">
        <v>22</v>
      </c>
      <c r="G410" s="74">
        <v>2015</v>
      </c>
      <c r="H410" t="s">
        <v>101</v>
      </c>
      <c r="I410" t="s">
        <v>979</v>
      </c>
      <c r="K410" t="s">
        <v>39</v>
      </c>
      <c r="L410" s="3">
        <v>19</v>
      </c>
      <c r="M410" s="3">
        <f>Ma_Cave[[#This Row],[Prix Achat]]</f>
        <v>19</v>
      </c>
      <c r="N410" s="36">
        <v>3</v>
      </c>
      <c r="O410" s="37">
        <v>2</v>
      </c>
      <c r="P410" s="37">
        <v>43</v>
      </c>
      <c r="Q410" s="3">
        <f>Ma_Cave[[#This Row],[Prix Achat]]*Ma_Cave[[#This Row],[Quantité
Achat]]</f>
        <v>57</v>
      </c>
      <c r="R410" s="3">
        <f>Ma_Cave[[#This Row],[Reste]]*Ma_Cave[[#This Row],[valeur]]</f>
        <v>38</v>
      </c>
      <c r="S410" s="37">
        <v>2019</v>
      </c>
      <c r="U410" s="38">
        <f>IF(Ma_Cave[[#This Row],[Boire
dès]]+Ma_Cave[[#This Row],[Boire
jusque]]=0," ",IF(Ma_Cave[[#This Row],[Boire
jusque]]=0,Ma_Cave[[#This Row],[Boire
dès]],ROUNDUP(AVERAGE(Ma_Cave[[#This Row],[Boire
dès]:[Boire
jusque]]),0)))</f>
        <v>2019</v>
      </c>
      <c r="V410" s="74"/>
      <c r="W410" s="64"/>
    </row>
    <row r="411" spans="1:23" x14ac:dyDescent="0.25">
      <c r="A411" s="11">
        <v>448</v>
      </c>
      <c r="B411" s="15">
        <v>43387</v>
      </c>
      <c r="C411" t="s">
        <v>987</v>
      </c>
      <c r="D411" t="s">
        <v>988</v>
      </c>
      <c r="E411" t="s">
        <v>1025</v>
      </c>
      <c r="F411" t="s">
        <v>22</v>
      </c>
      <c r="G411" s="74">
        <v>2017</v>
      </c>
      <c r="H411" t="s">
        <v>1110</v>
      </c>
      <c r="I411" t="s">
        <v>178</v>
      </c>
      <c r="K411" t="s">
        <v>169</v>
      </c>
      <c r="L411" s="3">
        <v>0</v>
      </c>
      <c r="M411" s="3">
        <v>15</v>
      </c>
      <c r="N411" s="36">
        <v>1</v>
      </c>
      <c r="O411" s="37">
        <v>1</v>
      </c>
      <c r="P411" s="37">
        <v>13</v>
      </c>
      <c r="Q411" s="3">
        <f>Ma_Cave[[#This Row],[Prix Achat]]*Ma_Cave[[#This Row],[Quantité
Achat]]</f>
        <v>0</v>
      </c>
      <c r="R411" s="3">
        <f>Ma_Cave[[#This Row],[Reste]]*Ma_Cave[[#This Row],[valeur]]</f>
        <v>15</v>
      </c>
      <c r="S411" s="37">
        <v>2019</v>
      </c>
      <c r="U411" s="38">
        <f>IF(Ma_Cave[[#This Row],[Boire
dès]]+Ma_Cave[[#This Row],[Boire
jusque]]=0," ",IF(Ma_Cave[[#This Row],[Boire
jusque]]=0,Ma_Cave[[#This Row],[Boire
dès]],ROUNDUP(AVERAGE(Ma_Cave[[#This Row],[Boire
dès]:[Boire
jusque]]),0)))</f>
        <v>2019</v>
      </c>
      <c r="V411" s="74" t="s">
        <v>990</v>
      </c>
      <c r="W411" s="74" t="s">
        <v>989</v>
      </c>
    </row>
    <row r="412" spans="1:23" x14ac:dyDescent="0.25">
      <c r="A412" s="11">
        <v>449</v>
      </c>
      <c r="B412" s="15">
        <v>43387</v>
      </c>
      <c r="C412" t="s">
        <v>987</v>
      </c>
      <c r="D412" t="s">
        <v>988</v>
      </c>
      <c r="E412" t="s">
        <v>1026</v>
      </c>
      <c r="F412" t="s">
        <v>22</v>
      </c>
      <c r="G412" s="74">
        <v>2016</v>
      </c>
      <c r="H412" t="s">
        <v>1110</v>
      </c>
      <c r="I412" t="s">
        <v>178</v>
      </c>
      <c r="K412" t="s">
        <v>169</v>
      </c>
      <c r="L412" s="3">
        <v>0</v>
      </c>
      <c r="M412" s="3">
        <v>20</v>
      </c>
      <c r="N412" s="36">
        <v>1</v>
      </c>
      <c r="O412" s="37">
        <v>1</v>
      </c>
      <c r="P412" s="37">
        <v>13</v>
      </c>
      <c r="Q412" s="3">
        <f>Ma_Cave[[#This Row],[Prix Achat]]*Ma_Cave[[#This Row],[Quantité
Achat]]</f>
        <v>0</v>
      </c>
      <c r="R412" s="3">
        <f>Ma_Cave[[#This Row],[Reste]]*Ma_Cave[[#This Row],[valeur]]</f>
        <v>20</v>
      </c>
      <c r="S412" s="37">
        <v>2021</v>
      </c>
      <c r="U412" s="38">
        <f>IF(Ma_Cave[[#This Row],[Boire
dès]]+Ma_Cave[[#This Row],[Boire
jusque]]=0," ",IF(Ma_Cave[[#This Row],[Boire
jusque]]=0,Ma_Cave[[#This Row],[Boire
dès]],ROUNDUP(AVERAGE(Ma_Cave[[#This Row],[Boire
dès]:[Boire
jusque]]),0)))</f>
        <v>2021</v>
      </c>
      <c r="V412" s="74" t="s">
        <v>990</v>
      </c>
      <c r="W412" s="74" t="s">
        <v>989</v>
      </c>
    </row>
    <row r="413" spans="1:23" hidden="1" x14ac:dyDescent="0.25">
      <c r="A413" s="11">
        <v>335</v>
      </c>
      <c r="B413" s="15">
        <v>42729</v>
      </c>
      <c r="C413" t="s">
        <v>326</v>
      </c>
      <c r="D413" t="s">
        <v>603</v>
      </c>
      <c r="E413" t="s">
        <v>604</v>
      </c>
      <c r="F413" t="s">
        <v>46</v>
      </c>
      <c r="G413">
        <v>2016</v>
      </c>
      <c r="H413" t="s">
        <v>1347</v>
      </c>
      <c r="I413" t="s">
        <v>604</v>
      </c>
      <c r="J413" t="s">
        <v>11</v>
      </c>
      <c r="K413" t="s">
        <v>11</v>
      </c>
      <c r="L413" s="3">
        <v>0</v>
      </c>
      <c r="M413" s="3">
        <f>Ma_Cave[[#This Row],[Prix Achat]]</f>
        <v>0</v>
      </c>
      <c r="N413" s="36">
        <v>1</v>
      </c>
      <c r="O413" s="37">
        <v>0</v>
      </c>
      <c r="P413" s="37">
        <v>42</v>
      </c>
      <c r="Q413" s="3">
        <f>Ma_Cave[[#This Row],[Prix Achat]]*Ma_Cave[[#This Row],[Quantité
Achat]]</f>
        <v>0</v>
      </c>
      <c r="R413" s="3">
        <f>Ma_Cave[[#This Row],[Reste]]*Ma_Cave[[#This Row],[valeur]]</f>
        <v>0</v>
      </c>
      <c r="S413" s="37">
        <v>2017</v>
      </c>
      <c r="T413" s="37">
        <v>0</v>
      </c>
      <c r="U413" s="38">
        <f>IF(Ma_Cave[[#This Row],[Boire
dès]]+Ma_Cave[[#This Row],[Boire
jusque]]=0," ",IF(Ma_Cave[[#This Row],[Boire
jusque]]=0,Ma_Cave[[#This Row],[Boire
dès]],ROUNDUP(AVERAGE(Ma_Cave[[#This Row],[Boire
dès]:[Boire
jusque]]),0)))</f>
        <v>2017</v>
      </c>
      <c r="V413" s="74"/>
      <c r="W413" s="74"/>
    </row>
    <row r="414" spans="1:23" x14ac:dyDescent="0.25">
      <c r="A414" s="11">
        <v>450</v>
      </c>
      <c r="B414" s="15">
        <v>43393</v>
      </c>
      <c r="C414" t="s">
        <v>991</v>
      </c>
      <c r="D414" t="s">
        <v>992</v>
      </c>
      <c r="E414" t="s">
        <v>993</v>
      </c>
      <c r="F414" t="s">
        <v>22</v>
      </c>
      <c r="G414">
        <v>2017</v>
      </c>
      <c r="H414" t="s">
        <v>101</v>
      </c>
      <c r="I414" t="s">
        <v>1177</v>
      </c>
      <c r="K414" t="s">
        <v>994</v>
      </c>
      <c r="L414" s="3">
        <v>0</v>
      </c>
      <c r="M414" s="3">
        <v>8</v>
      </c>
      <c r="N414" s="36">
        <v>1</v>
      </c>
      <c r="O414" s="37">
        <v>1</v>
      </c>
      <c r="P414" s="37">
        <v>43</v>
      </c>
      <c r="Q414" s="3">
        <f>Ma_Cave[[#This Row],[Prix Achat]]*Ma_Cave[[#This Row],[Quantité
Achat]]</f>
        <v>0</v>
      </c>
      <c r="R414" s="3">
        <f>Ma_Cave[[#This Row],[Reste]]*Ma_Cave[[#This Row],[valeur]]</f>
        <v>8</v>
      </c>
      <c r="S414" s="37">
        <v>2019</v>
      </c>
      <c r="U414" s="38">
        <f>IF(Ma_Cave[[#This Row],[Boire
dès]]+Ma_Cave[[#This Row],[Boire
jusque]]=0," ",IF(Ma_Cave[[#This Row],[Boire
jusque]]=0,Ma_Cave[[#This Row],[Boire
dès]],ROUNDUP(AVERAGE(Ma_Cave[[#This Row],[Boire
dès]:[Boire
jusque]]),0)))</f>
        <v>2019</v>
      </c>
      <c r="V414" s="74"/>
      <c r="W414" s="74"/>
    </row>
    <row r="415" spans="1:23" hidden="1" x14ac:dyDescent="0.25">
      <c r="A415" s="11">
        <v>128</v>
      </c>
      <c r="B415" s="15">
        <v>41127</v>
      </c>
      <c r="C415" t="s">
        <v>40</v>
      </c>
      <c r="D415" t="s">
        <v>606</v>
      </c>
      <c r="E415" t="s">
        <v>668</v>
      </c>
      <c r="F415" t="s">
        <v>217</v>
      </c>
      <c r="G415">
        <v>2003</v>
      </c>
      <c r="H415" t="s">
        <v>1347</v>
      </c>
      <c r="I415" t="s">
        <v>608</v>
      </c>
      <c r="J415" t="s">
        <v>11</v>
      </c>
      <c r="K415" t="s">
        <v>669</v>
      </c>
      <c r="L415" s="3">
        <v>14.3</v>
      </c>
      <c r="M415" s="3">
        <f>Ma_Cave[[#This Row],[Prix Achat]]</f>
        <v>14.3</v>
      </c>
      <c r="N415" s="36">
        <v>2</v>
      </c>
      <c r="O415" s="37">
        <v>0</v>
      </c>
      <c r="P415" s="37">
        <v>53</v>
      </c>
      <c r="Q415" s="3">
        <f>Ma_Cave[[#This Row],[Prix Achat]]*Ma_Cave[[#This Row],[Quantité
Achat]]</f>
        <v>28.6</v>
      </c>
      <c r="R415" s="3">
        <f>Ma_Cave[[#This Row],[Reste]]*Ma_Cave[[#This Row],[valeur]]</f>
        <v>0</v>
      </c>
      <c r="S415" s="37">
        <v>2018</v>
      </c>
      <c r="T415" s="37">
        <v>2023</v>
      </c>
      <c r="U415" s="38">
        <f>IF(Ma_Cave[[#This Row],[Boire
dès]]+Ma_Cave[[#This Row],[Boire
jusque]]=0," ",IF(Ma_Cave[[#This Row],[Boire
jusque]]=0,Ma_Cave[[#This Row],[Boire
dès]],ROUNDUP(AVERAGE(Ma_Cave[[#This Row],[Boire
dès]:[Boire
jusque]]),0)))</f>
        <v>2021</v>
      </c>
      <c r="V415" s="74"/>
    </row>
    <row r="416" spans="1:23" x14ac:dyDescent="0.25">
      <c r="A416" s="11">
        <v>451</v>
      </c>
      <c r="B416" s="15">
        <v>43400</v>
      </c>
      <c r="C416" t="s">
        <v>146</v>
      </c>
      <c r="D416" t="s">
        <v>112</v>
      </c>
      <c r="E416" t="s">
        <v>108</v>
      </c>
      <c r="F416" t="s">
        <v>22</v>
      </c>
      <c r="G416">
        <v>2016</v>
      </c>
      <c r="H416" t="s">
        <v>36</v>
      </c>
      <c r="I416" t="s">
        <v>36</v>
      </c>
      <c r="K416" t="s">
        <v>108</v>
      </c>
      <c r="L416" s="3">
        <v>12</v>
      </c>
      <c r="M416" s="3">
        <f>Ma_Cave[[#This Row],[Prix Achat]]</f>
        <v>12</v>
      </c>
      <c r="N416" s="36">
        <v>3</v>
      </c>
      <c r="O416" s="37">
        <v>2</v>
      </c>
      <c r="P416" s="37">
        <v>13</v>
      </c>
      <c r="Q416" s="3">
        <f>Ma_Cave[[#This Row],[Prix Achat]]*Ma_Cave[[#This Row],[Quantité
Achat]]</f>
        <v>36</v>
      </c>
      <c r="R416" s="3">
        <f>Ma_Cave[[#This Row],[Reste]]*Ma_Cave[[#This Row],[valeur]]</f>
        <v>24</v>
      </c>
      <c r="S416" s="37">
        <v>2019</v>
      </c>
      <c r="U416" s="38">
        <f>IF(Ma_Cave[[#This Row],[Boire
dès]]+Ma_Cave[[#This Row],[Boire
jusque]]=0," ",IF(Ma_Cave[[#This Row],[Boire
jusque]]=0,Ma_Cave[[#This Row],[Boire
dès]],ROUNDUP(AVERAGE(Ma_Cave[[#This Row],[Boire
dès]:[Boire
jusque]]),0)))</f>
        <v>2019</v>
      </c>
      <c r="V416" s="74"/>
      <c r="W416" s="74"/>
    </row>
    <row r="417" spans="1:23" hidden="1" x14ac:dyDescent="0.25">
      <c r="A417" s="11">
        <v>205</v>
      </c>
      <c r="B417" s="15">
        <v>41791</v>
      </c>
      <c r="C417" t="s">
        <v>23</v>
      </c>
      <c r="D417" t="s">
        <v>524</v>
      </c>
      <c r="E417" t="s">
        <v>525</v>
      </c>
      <c r="F417" t="s">
        <v>12</v>
      </c>
      <c r="G417">
        <v>2012</v>
      </c>
      <c r="H417" t="s">
        <v>59</v>
      </c>
      <c r="I417" t="s">
        <v>1293</v>
      </c>
      <c r="J417" t="s">
        <v>136</v>
      </c>
      <c r="K417" t="s">
        <v>527</v>
      </c>
      <c r="L417" s="3">
        <v>15</v>
      </c>
      <c r="M417" s="3">
        <f>Ma_Cave[[#This Row],[Prix Achat]]</f>
        <v>15</v>
      </c>
      <c r="N417" s="36">
        <v>1</v>
      </c>
      <c r="O417" s="37">
        <v>0</v>
      </c>
      <c r="P417" s="37"/>
      <c r="Q417" s="3">
        <f>Ma_Cave[[#This Row],[Prix Achat]]*Ma_Cave[[#This Row],[Quantité
Achat]]</f>
        <v>15</v>
      </c>
      <c r="R417" s="3">
        <f>Ma_Cave[[#This Row],[Reste]]*Ma_Cave[[#This Row],[valeur]]</f>
        <v>0</v>
      </c>
      <c r="S417" s="37">
        <v>2015</v>
      </c>
      <c r="T417" s="37">
        <v>2018</v>
      </c>
      <c r="U417" s="38">
        <f>IF(Ma_Cave[[#This Row],[Boire
dès]]+Ma_Cave[[#This Row],[Boire
jusque]]=0," ",IF(Ma_Cave[[#This Row],[Boire
jusque]]=0,Ma_Cave[[#This Row],[Boire
dès]],ROUNDUP(AVERAGE(Ma_Cave[[#This Row],[Boire
dès]:[Boire
jusque]]),0)))</f>
        <v>2017</v>
      </c>
      <c r="V417" s="74"/>
      <c r="W417" s="74"/>
    </row>
    <row r="418" spans="1:23" x14ac:dyDescent="0.25">
      <c r="A418" s="11">
        <v>452</v>
      </c>
      <c r="B418" s="15">
        <v>43400</v>
      </c>
      <c r="C418" t="s">
        <v>146</v>
      </c>
      <c r="D418" t="s">
        <v>112</v>
      </c>
      <c r="E418" t="s">
        <v>559</v>
      </c>
      <c r="F418" t="s">
        <v>22</v>
      </c>
      <c r="G418">
        <v>2015</v>
      </c>
      <c r="H418" t="s">
        <v>36</v>
      </c>
      <c r="I418" s="74" t="s">
        <v>101</v>
      </c>
      <c r="J418" t="s">
        <v>11</v>
      </c>
      <c r="K418" t="s">
        <v>39</v>
      </c>
      <c r="L418" s="3">
        <v>10</v>
      </c>
      <c r="M418" s="3">
        <f>Ma_Cave[[#This Row],[Prix Achat]]</f>
        <v>10</v>
      </c>
      <c r="N418" s="36">
        <v>3</v>
      </c>
      <c r="O418" s="37">
        <v>3</v>
      </c>
      <c r="P418" s="37">
        <v>13</v>
      </c>
      <c r="Q418" s="3">
        <f>Ma_Cave[[#This Row],[Prix Achat]]*Ma_Cave[[#This Row],[Quantité
Achat]]</f>
        <v>30</v>
      </c>
      <c r="R418" s="3">
        <f>Ma_Cave[[#This Row],[Reste]]*Ma_Cave[[#This Row],[valeur]]</f>
        <v>30</v>
      </c>
      <c r="S418" s="37">
        <v>2019</v>
      </c>
      <c r="U418" s="38">
        <f>IF(Ma_Cave[[#This Row],[Boire
dès]]+Ma_Cave[[#This Row],[Boire
jusque]]=0," ",IF(Ma_Cave[[#This Row],[Boire
jusque]]=0,Ma_Cave[[#This Row],[Boire
dès]],ROUNDUP(AVERAGE(Ma_Cave[[#This Row],[Boire
dès]:[Boire
jusque]]),0)))</f>
        <v>2019</v>
      </c>
      <c r="V418" s="74"/>
      <c r="W418" s="64"/>
    </row>
    <row r="419" spans="1:23" x14ac:dyDescent="0.25">
      <c r="A419" s="11">
        <v>453</v>
      </c>
      <c r="B419" s="15">
        <v>43400</v>
      </c>
      <c r="C419" t="s">
        <v>146</v>
      </c>
      <c r="D419" t="s">
        <v>285</v>
      </c>
      <c r="E419" t="s">
        <v>286</v>
      </c>
      <c r="F419" t="s">
        <v>217</v>
      </c>
      <c r="G419">
        <v>2015</v>
      </c>
      <c r="H419" t="s">
        <v>1115</v>
      </c>
      <c r="I419" s="74" t="s">
        <v>287</v>
      </c>
      <c r="J419" t="s">
        <v>288</v>
      </c>
      <c r="K419" t="s">
        <v>289</v>
      </c>
      <c r="L419" s="3">
        <v>18</v>
      </c>
      <c r="M419" s="3">
        <f>Ma_Cave[[#This Row],[Prix Achat]]</f>
        <v>18</v>
      </c>
      <c r="N419" s="36">
        <v>3</v>
      </c>
      <c r="O419" s="37">
        <v>3</v>
      </c>
      <c r="P419" s="37">
        <v>43</v>
      </c>
      <c r="Q419" s="3">
        <f>Ma_Cave[[#This Row],[Prix Achat]]*Ma_Cave[[#This Row],[Quantité
Achat]]</f>
        <v>54</v>
      </c>
      <c r="R419" s="3">
        <f>Ma_Cave[[#This Row],[Reste]]*Ma_Cave[[#This Row],[valeur]]</f>
        <v>54</v>
      </c>
      <c r="S419" s="37">
        <v>2020</v>
      </c>
      <c r="T419" s="37">
        <v>2030</v>
      </c>
      <c r="U419" s="38">
        <f>IF(Ma_Cave[[#This Row],[Boire
dès]]+Ma_Cave[[#This Row],[Boire
jusque]]=0," ",IF(Ma_Cave[[#This Row],[Boire
jusque]]=0,Ma_Cave[[#This Row],[Boire
dès]],ROUNDUP(AVERAGE(Ma_Cave[[#This Row],[Boire
dès]:[Boire
jusque]]),0)))</f>
        <v>2025</v>
      </c>
      <c r="V419" s="74"/>
      <c r="W419" s="64"/>
    </row>
    <row r="420" spans="1:23" hidden="1" x14ac:dyDescent="0.25">
      <c r="A420" s="11">
        <v>332</v>
      </c>
      <c r="B420" s="15">
        <v>42729</v>
      </c>
      <c r="C420" t="s">
        <v>909</v>
      </c>
      <c r="D420" t="s">
        <v>614</v>
      </c>
      <c r="E420" t="s">
        <v>615</v>
      </c>
      <c r="F420" t="s">
        <v>12</v>
      </c>
      <c r="G420">
        <v>2014</v>
      </c>
      <c r="H420" t="s">
        <v>59</v>
      </c>
      <c r="I420" s="74" t="s">
        <v>1293</v>
      </c>
      <c r="J420" t="s">
        <v>136</v>
      </c>
      <c r="K420" t="s">
        <v>616</v>
      </c>
      <c r="L420" s="3">
        <v>0</v>
      </c>
      <c r="M420" s="3">
        <v>19</v>
      </c>
      <c r="N420" s="36">
        <v>2</v>
      </c>
      <c r="O420" s="37">
        <v>0</v>
      </c>
      <c r="P420" s="37">
        <v>13</v>
      </c>
      <c r="Q420" s="3">
        <f>Ma_Cave[[#This Row],[Prix Achat]]*Ma_Cave[[#This Row],[Quantité
Achat]]</f>
        <v>0</v>
      </c>
      <c r="R420" s="3">
        <f>Ma_Cave[[#This Row],[Reste]]*Ma_Cave[[#This Row],[valeur]]</f>
        <v>0</v>
      </c>
      <c r="S420" s="37">
        <v>2020</v>
      </c>
      <c r="T420" s="37">
        <v>2030</v>
      </c>
      <c r="U420" s="38">
        <f>IF(Ma_Cave[[#This Row],[Boire
dès]]+Ma_Cave[[#This Row],[Boire
jusque]]=0," ",IF(Ma_Cave[[#This Row],[Boire
jusque]]=0,Ma_Cave[[#This Row],[Boire
dès]],ROUNDUP(AVERAGE(Ma_Cave[[#This Row],[Boire
dès]:[Boire
jusque]]),0)))</f>
        <v>2025</v>
      </c>
      <c r="V420" s="74"/>
      <c r="W420" s="64"/>
    </row>
    <row r="421" spans="1:23" x14ac:dyDescent="0.25">
      <c r="A421" s="11">
        <v>454</v>
      </c>
      <c r="B421" s="15">
        <v>43401</v>
      </c>
      <c r="C421" t="s">
        <v>453</v>
      </c>
      <c r="D421" t="s">
        <v>996</v>
      </c>
      <c r="E421" t="s">
        <v>997</v>
      </c>
      <c r="F421" t="s">
        <v>12</v>
      </c>
      <c r="G421">
        <v>2015</v>
      </c>
      <c r="H421" t="s">
        <v>101</v>
      </c>
      <c r="I421" s="74" t="s">
        <v>939</v>
      </c>
      <c r="K421" t="s">
        <v>183</v>
      </c>
      <c r="L421" s="3">
        <v>17.7</v>
      </c>
      <c r="M421" s="3">
        <f>Ma_Cave[[#This Row],[Prix Achat]]</f>
        <v>17.7</v>
      </c>
      <c r="N421" s="36">
        <v>6</v>
      </c>
      <c r="O421" s="37">
        <v>5</v>
      </c>
      <c r="P421" s="37">
        <v>32</v>
      </c>
      <c r="Q421" s="3">
        <f>Ma_Cave[[#This Row],[Prix Achat]]*Ma_Cave[[#This Row],[Quantité
Achat]]</f>
        <v>106.19999999999999</v>
      </c>
      <c r="R421" s="3">
        <f>Ma_Cave[[#This Row],[Reste]]*Ma_Cave[[#This Row],[valeur]]</f>
        <v>88.5</v>
      </c>
      <c r="S421" s="37">
        <v>2020</v>
      </c>
      <c r="T421" s="37">
        <v>2024</v>
      </c>
      <c r="U421" s="38">
        <f>IF(Ma_Cave[[#This Row],[Boire
dès]]+Ma_Cave[[#This Row],[Boire
jusque]]=0," ",IF(Ma_Cave[[#This Row],[Boire
jusque]]=0,Ma_Cave[[#This Row],[Boire
dès]],ROUNDUP(AVERAGE(Ma_Cave[[#This Row],[Boire
dès]:[Boire
jusque]]),0)))</f>
        <v>2022</v>
      </c>
      <c r="V421" s="74"/>
      <c r="W421" s="74"/>
    </row>
    <row r="422" spans="1:23" hidden="1" x14ac:dyDescent="0.25">
      <c r="A422" s="11">
        <v>295</v>
      </c>
      <c r="B422" s="15">
        <v>42522</v>
      </c>
      <c r="C422" t="s">
        <v>23</v>
      </c>
      <c r="D422" t="s">
        <v>617</v>
      </c>
      <c r="E422" t="s">
        <v>618</v>
      </c>
      <c r="F422" t="s">
        <v>12</v>
      </c>
      <c r="G422">
        <v>2014</v>
      </c>
      <c r="H422" t="s">
        <v>59</v>
      </c>
      <c r="I422" t="s">
        <v>619</v>
      </c>
      <c r="J422" t="s">
        <v>126</v>
      </c>
      <c r="K422" t="s">
        <v>620</v>
      </c>
      <c r="L422" s="3">
        <v>30</v>
      </c>
      <c r="M422" s="3">
        <f>Ma_Cave[[#This Row],[Prix Achat]]</f>
        <v>30</v>
      </c>
      <c r="N422" s="36">
        <v>1</v>
      </c>
      <c r="O422" s="37">
        <v>0</v>
      </c>
      <c r="P422" s="37"/>
      <c r="Q422" s="3">
        <f>Ma_Cave[[#This Row],[Prix Achat]]*Ma_Cave[[#This Row],[Quantité
Achat]]</f>
        <v>30</v>
      </c>
      <c r="R422" s="3">
        <f>Ma_Cave[[#This Row],[Reste]]*Ma_Cave[[#This Row],[valeur]]</f>
        <v>0</v>
      </c>
      <c r="S422" s="37">
        <v>0</v>
      </c>
      <c r="T422" s="37">
        <v>0</v>
      </c>
      <c r="U422" s="38" t="str">
        <f>IF(Ma_Cave[[#This Row],[Boire
dès]]+Ma_Cave[[#This Row],[Boire
jusque]]=0," ",IF(Ma_Cave[[#This Row],[Boire
jusque]]=0,Ma_Cave[[#This Row],[Boire
dès]],ROUNDUP(AVERAGE(Ma_Cave[[#This Row],[Boire
dès]:[Boire
jusque]]),0)))</f>
        <v xml:space="preserve"> </v>
      </c>
      <c r="V422" s="74"/>
      <c r="W422" s="65" t="s">
        <v>374</v>
      </c>
    </row>
    <row r="423" spans="1:23" x14ac:dyDescent="0.25">
      <c r="A423" s="11">
        <v>455</v>
      </c>
      <c r="B423" s="15">
        <v>43403</v>
      </c>
      <c r="C423" t="s">
        <v>453</v>
      </c>
      <c r="D423" t="s">
        <v>998</v>
      </c>
      <c r="E423" t="s">
        <v>999</v>
      </c>
      <c r="F423" t="s">
        <v>12</v>
      </c>
      <c r="G423">
        <v>2015</v>
      </c>
      <c r="H423" t="s">
        <v>59</v>
      </c>
      <c r="I423" t="s">
        <v>1298</v>
      </c>
      <c r="K423" t="s">
        <v>1000</v>
      </c>
      <c r="L423" s="3">
        <v>25</v>
      </c>
      <c r="M423" s="3">
        <f>Ma_Cave[[#This Row],[Prix Achat]]</f>
        <v>25</v>
      </c>
      <c r="N423" s="36">
        <v>3</v>
      </c>
      <c r="O423" s="37">
        <v>3</v>
      </c>
      <c r="P423" s="37">
        <v>23</v>
      </c>
      <c r="Q423" s="3">
        <f>Ma_Cave[[#This Row],[Prix Achat]]*Ma_Cave[[#This Row],[Quantité
Achat]]</f>
        <v>75</v>
      </c>
      <c r="R423" s="3">
        <f>Ma_Cave[[#This Row],[Reste]]*Ma_Cave[[#This Row],[valeur]]</f>
        <v>75</v>
      </c>
      <c r="S423" s="37">
        <v>2023</v>
      </c>
      <c r="T423" s="37">
        <v>2026</v>
      </c>
      <c r="U423" s="38">
        <f>IF(Ma_Cave[[#This Row],[Boire
dès]]+Ma_Cave[[#This Row],[Boire
jusque]]=0," ",IF(Ma_Cave[[#This Row],[Boire
jusque]]=0,Ma_Cave[[#This Row],[Boire
dès]],ROUNDUP(AVERAGE(Ma_Cave[[#This Row],[Boire
dès]:[Boire
jusque]]),0)))</f>
        <v>2025</v>
      </c>
      <c r="V423" s="74"/>
      <c r="W423" s="74"/>
    </row>
    <row r="424" spans="1:23" hidden="1" x14ac:dyDescent="0.25">
      <c r="A424" s="11">
        <v>306</v>
      </c>
      <c r="B424" s="15">
        <v>42548</v>
      </c>
      <c r="C424" t="s">
        <v>40</v>
      </c>
      <c r="D424" t="s">
        <v>104</v>
      </c>
      <c r="E424" t="s">
        <v>164</v>
      </c>
      <c r="F424" t="s">
        <v>22</v>
      </c>
      <c r="G424">
        <v>2015</v>
      </c>
      <c r="H424" t="s">
        <v>1113</v>
      </c>
      <c r="I424" t="s">
        <v>165</v>
      </c>
      <c r="J424" t="s">
        <v>107</v>
      </c>
      <c r="K424" t="s">
        <v>161</v>
      </c>
      <c r="L424" s="3">
        <v>13</v>
      </c>
      <c r="M424" s="3">
        <f>Ma_Cave[[#This Row],[Prix Achat]]</f>
        <v>13</v>
      </c>
      <c r="N424" s="36">
        <v>3</v>
      </c>
      <c r="O424" s="37">
        <v>0</v>
      </c>
      <c r="P424" s="37">
        <v>11</v>
      </c>
      <c r="Q424" s="3">
        <f>Ma_Cave[[#This Row],[Prix Achat]]*Ma_Cave[[#This Row],[Quantité
Achat]]</f>
        <v>39</v>
      </c>
      <c r="R424" s="3">
        <f>Ma_Cave[[#This Row],[Reste]]*Ma_Cave[[#This Row],[valeur]]</f>
        <v>0</v>
      </c>
      <c r="S424" s="37">
        <v>2018</v>
      </c>
      <c r="T424" s="37">
        <v>2020</v>
      </c>
      <c r="U424" s="38">
        <f>IF(Ma_Cave[[#This Row],[Boire
dès]]+Ma_Cave[[#This Row],[Boire
jusque]]=0," ",IF(Ma_Cave[[#This Row],[Boire
jusque]]=0,Ma_Cave[[#This Row],[Boire
dès]],ROUNDUP(AVERAGE(Ma_Cave[[#This Row],[Boire
dès]:[Boire
jusque]]),0)))</f>
        <v>2019</v>
      </c>
      <c r="V424" s="74"/>
      <c r="W424" s="74"/>
    </row>
    <row r="425" spans="1:23" x14ac:dyDescent="0.25">
      <c r="A425" s="11">
        <v>456</v>
      </c>
      <c r="B425" s="15">
        <v>43419</v>
      </c>
      <c r="C425" t="s">
        <v>1001</v>
      </c>
      <c r="D425" t="s">
        <v>1038</v>
      </c>
      <c r="E425" t="s">
        <v>1003</v>
      </c>
      <c r="F425" t="s">
        <v>22</v>
      </c>
      <c r="G425" s="61">
        <v>2014</v>
      </c>
      <c r="H425" t="s">
        <v>101</v>
      </c>
      <c r="I425" t="s">
        <v>951</v>
      </c>
      <c r="K425" t="s">
        <v>39</v>
      </c>
      <c r="L425" s="3">
        <v>12.6</v>
      </c>
      <c r="M425" s="3">
        <f>Ma_Cave[[#This Row],[Prix Achat]]</f>
        <v>12.6</v>
      </c>
      <c r="N425" s="36">
        <v>3</v>
      </c>
      <c r="O425" s="37">
        <v>2</v>
      </c>
      <c r="P425" s="37">
        <v>53</v>
      </c>
      <c r="Q425" s="3">
        <f>Ma_Cave[[#This Row],[Prix Achat]]*Ma_Cave[[#This Row],[Quantité
Achat]]</f>
        <v>37.799999999999997</v>
      </c>
      <c r="R425" s="3">
        <f>Ma_Cave[[#This Row],[Reste]]*Ma_Cave[[#This Row],[valeur]]</f>
        <v>25.2</v>
      </c>
      <c r="S425" s="37">
        <v>2018</v>
      </c>
      <c r="T425" s="37">
        <v>2019</v>
      </c>
      <c r="U425" s="38">
        <f>IF(Ma_Cave[[#This Row],[Boire
dès]]+Ma_Cave[[#This Row],[Boire
jusque]]=0," ",IF(Ma_Cave[[#This Row],[Boire
jusque]]=0,Ma_Cave[[#This Row],[Boire
dès]],ROUNDUP(AVERAGE(Ma_Cave[[#This Row],[Boire
dès]:[Boire
jusque]]),0)))</f>
        <v>2019</v>
      </c>
      <c r="V425" s="74"/>
      <c r="W425" s="74"/>
    </row>
    <row r="426" spans="1:23" ht="18" customHeight="1" x14ac:dyDescent="0.25">
      <c r="A426" s="11">
        <v>457</v>
      </c>
      <c r="B426" s="15">
        <v>43419</v>
      </c>
      <c r="C426" t="s">
        <v>1001</v>
      </c>
      <c r="D426" t="s">
        <v>1038</v>
      </c>
      <c r="E426" t="s">
        <v>1002</v>
      </c>
      <c r="F426" t="s">
        <v>22</v>
      </c>
      <c r="G426">
        <v>2015</v>
      </c>
      <c r="H426" t="s">
        <v>101</v>
      </c>
      <c r="I426" t="s">
        <v>951</v>
      </c>
      <c r="K426" t="s">
        <v>39</v>
      </c>
      <c r="L426" s="3">
        <v>14.8</v>
      </c>
      <c r="M426" s="3">
        <f>Ma_Cave[[#This Row],[Prix Achat]]</f>
        <v>14.8</v>
      </c>
      <c r="N426" s="36">
        <v>3</v>
      </c>
      <c r="O426" s="37">
        <v>2</v>
      </c>
      <c r="P426" s="37">
        <v>53</v>
      </c>
      <c r="Q426" s="3">
        <f>Ma_Cave[[#This Row],[Prix Achat]]*Ma_Cave[[#This Row],[Quantité
Achat]]</f>
        <v>44.400000000000006</v>
      </c>
      <c r="R426" s="3">
        <f>Ma_Cave[[#This Row],[Reste]]*Ma_Cave[[#This Row],[valeur]]</f>
        <v>29.6</v>
      </c>
      <c r="S426" s="37">
        <v>2018</v>
      </c>
      <c r="T426" s="37">
        <v>2019</v>
      </c>
      <c r="U426" s="38">
        <f>IF(Ma_Cave[[#This Row],[Boire
dès]]+Ma_Cave[[#This Row],[Boire
jusque]]=0," ",IF(Ma_Cave[[#This Row],[Boire
jusque]]=0,Ma_Cave[[#This Row],[Boire
dès]],ROUNDUP(AVERAGE(Ma_Cave[[#This Row],[Boire
dès]:[Boire
jusque]]),0)))</f>
        <v>2019</v>
      </c>
      <c r="V426" s="74"/>
      <c r="W426" s="74"/>
    </row>
    <row r="427" spans="1:23" hidden="1" x14ac:dyDescent="0.25">
      <c r="A427" s="11">
        <v>375</v>
      </c>
      <c r="B427" s="15">
        <v>42979</v>
      </c>
      <c r="C427" t="s">
        <v>732</v>
      </c>
      <c r="D427" t="s">
        <v>624</v>
      </c>
      <c r="E427" t="s">
        <v>623</v>
      </c>
      <c r="F427" t="s">
        <v>12</v>
      </c>
      <c r="G427" s="61">
        <v>2015</v>
      </c>
      <c r="H427" t="s">
        <v>1113</v>
      </c>
      <c r="I427" t="s">
        <v>165</v>
      </c>
      <c r="K427" t="s">
        <v>11</v>
      </c>
      <c r="L427" s="3">
        <v>0</v>
      </c>
      <c r="M427" s="3">
        <v>5</v>
      </c>
      <c r="N427" s="36">
        <v>1</v>
      </c>
      <c r="O427" s="37">
        <v>0</v>
      </c>
      <c r="P427" s="37">
        <v>51</v>
      </c>
      <c r="Q427" s="3">
        <f>Ma_Cave[[#This Row],[Prix Achat]]*Ma_Cave[[#This Row],[Quantité
Achat]]</f>
        <v>0</v>
      </c>
      <c r="R427" s="3">
        <f>Ma_Cave[[#This Row],[Reste]]*Ma_Cave[[#This Row],[valeur]]</f>
        <v>0</v>
      </c>
      <c r="S427" s="37">
        <v>2018</v>
      </c>
      <c r="T427" s="37">
        <v>0</v>
      </c>
      <c r="U427" s="38">
        <f>IF(Ma_Cave[[#This Row],[Boire
dès]]+Ma_Cave[[#This Row],[Boire
jusque]]=0," ",IF(Ma_Cave[[#This Row],[Boire
jusque]]=0,Ma_Cave[[#This Row],[Boire
dès]],ROUNDUP(AVERAGE(Ma_Cave[[#This Row],[Boire
dès]:[Boire
jusque]]),0)))</f>
        <v>2018</v>
      </c>
      <c r="V427" s="74"/>
      <c r="W427" s="65"/>
    </row>
    <row r="428" spans="1:23" ht="15" hidden="1" customHeight="1" x14ac:dyDescent="0.25">
      <c r="A428" s="11">
        <v>460</v>
      </c>
      <c r="B428" s="15">
        <v>43419</v>
      </c>
      <c r="C428" t="s">
        <v>1001</v>
      </c>
      <c r="D428" t="s">
        <v>1038</v>
      </c>
      <c r="E428" t="s">
        <v>1065</v>
      </c>
      <c r="F428" t="s">
        <v>22</v>
      </c>
      <c r="G428">
        <v>2017</v>
      </c>
      <c r="H428" t="s">
        <v>101</v>
      </c>
      <c r="I428" t="s">
        <v>1319</v>
      </c>
      <c r="K428" t="s">
        <v>39</v>
      </c>
      <c r="L428" s="3">
        <v>0</v>
      </c>
      <c r="M428" s="62">
        <v>7</v>
      </c>
      <c r="N428" s="36">
        <v>1</v>
      </c>
      <c r="O428" s="37">
        <v>0</v>
      </c>
      <c r="P428" s="37">
        <v>43</v>
      </c>
      <c r="Q428" s="3">
        <f>Ma_Cave[[#This Row],[Prix Achat]]*Ma_Cave[[#This Row],[Quantité
Achat]]</f>
        <v>0</v>
      </c>
      <c r="R428" s="62">
        <f>Ma_Cave[[#This Row],[Reste]]*Ma_Cave[[#This Row],[valeur]]</f>
        <v>0</v>
      </c>
      <c r="S428" s="37">
        <v>2019</v>
      </c>
      <c r="U428" s="38">
        <f>IF(Ma_Cave[[#This Row],[Boire
dès]]+Ma_Cave[[#This Row],[Boire
jusque]]=0," ",IF(Ma_Cave[[#This Row],[Boire
jusque]]=0,Ma_Cave[[#This Row],[Boire
dès]],ROUNDUP(AVERAGE(Ma_Cave[[#This Row],[Boire
dès]:[Boire
jusque]]),0)))</f>
        <v>2019</v>
      </c>
      <c r="V428" s="9"/>
      <c r="W428" s="74"/>
    </row>
    <row r="429" spans="1:23" ht="15" customHeight="1" x14ac:dyDescent="0.25">
      <c r="A429" s="11">
        <v>458</v>
      </c>
      <c r="B429" s="15">
        <v>43419</v>
      </c>
      <c r="C429" t="s">
        <v>1001</v>
      </c>
      <c r="D429" t="s">
        <v>1039</v>
      </c>
      <c r="E429" t="s">
        <v>1041</v>
      </c>
      <c r="F429" t="s">
        <v>12</v>
      </c>
      <c r="G429" s="65">
        <v>2017</v>
      </c>
      <c r="H429" t="s">
        <v>1113</v>
      </c>
      <c r="I429" t="s">
        <v>1004</v>
      </c>
      <c r="K429" t="s">
        <v>1028</v>
      </c>
      <c r="L429" s="3">
        <v>7.8</v>
      </c>
      <c r="M429" s="3">
        <f>Ma_Cave[[#This Row],[Prix Achat]]</f>
        <v>7.8</v>
      </c>
      <c r="N429" s="36">
        <v>3</v>
      </c>
      <c r="O429" s="37">
        <v>1</v>
      </c>
      <c r="P429" s="37">
        <v>33</v>
      </c>
      <c r="Q429" s="3">
        <f>Ma_Cave[[#This Row],[Prix Achat]]*Ma_Cave[[#This Row],[Quantité
Achat]]</f>
        <v>23.4</v>
      </c>
      <c r="R429" s="3">
        <f>Ma_Cave[[#This Row],[Reste]]*Ma_Cave[[#This Row],[valeur]]</f>
        <v>7.8</v>
      </c>
      <c r="S429" s="37">
        <v>2019</v>
      </c>
      <c r="U429" s="38">
        <f>IF(Ma_Cave[[#This Row],[Boire
dès]]+Ma_Cave[[#This Row],[Boire
jusque]]=0," ",IF(Ma_Cave[[#This Row],[Boire
jusque]]=0,Ma_Cave[[#This Row],[Boire
dès]],ROUNDUP(AVERAGE(Ma_Cave[[#This Row],[Boire
dès]:[Boire
jusque]]),0)))</f>
        <v>2019</v>
      </c>
      <c r="V429" s="74"/>
      <c r="W429" s="74"/>
    </row>
    <row r="430" spans="1:23" ht="15" customHeight="1" x14ac:dyDescent="0.25">
      <c r="A430" s="11">
        <v>459</v>
      </c>
      <c r="B430" s="15">
        <v>43419</v>
      </c>
      <c r="C430" t="s">
        <v>1001</v>
      </c>
      <c r="D430" t="s">
        <v>1040</v>
      </c>
      <c r="E430" t="s">
        <v>1004</v>
      </c>
      <c r="F430" t="s">
        <v>12</v>
      </c>
      <c r="G430" s="65">
        <v>2017</v>
      </c>
      <c r="H430" t="s">
        <v>1113</v>
      </c>
      <c r="I430" t="s">
        <v>1004</v>
      </c>
      <c r="K430" t="s">
        <v>1028</v>
      </c>
      <c r="L430" s="3">
        <v>6.9</v>
      </c>
      <c r="M430" s="3">
        <f>Ma_Cave[[#This Row],[Prix Achat]]</f>
        <v>6.9</v>
      </c>
      <c r="N430" s="36">
        <v>3</v>
      </c>
      <c r="O430" s="37">
        <v>1</v>
      </c>
      <c r="P430" s="37">
        <v>33</v>
      </c>
      <c r="Q430" s="3">
        <f>Ma_Cave[[#This Row],[Prix Achat]]*Ma_Cave[[#This Row],[Quantité
Achat]]</f>
        <v>20.700000000000003</v>
      </c>
      <c r="R430" s="3">
        <f>Ma_Cave[[#This Row],[Reste]]*Ma_Cave[[#This Row],[valeur]]</f>
        <v>6.9</v>
      </c>
      <c r="S430" s="37">
        <v>2019</v>
      </c>
      <c r="U430" s="38">
        <f>IF(Ma_Cave[[#This Row],[Boire
dès]]+Ma_Cave[[#This Row],[Boire
jusque]]=0," ",IF(Ma_Cave[[#This Row],[Boire
jusque]]=0,Ma_Cave[[#This Row],[Boire
dès]],ROUNDUP(AVERAGE(Ma_Cave[[#This Row],[Boire
dès]:[Boire
jusque]]),0)))</f>
        <v>2019</v>
      </c>
      <c r="V430" s="74"/>
      <c r="W430" s="74"/>
    </row>
    <row r="431" spans="1:23" ht="15" customHeight="1" x14ac:dyDescent="0.25">
      <c r="A431" s="11">
        <v>461</v>
      </c>
      <c r="B431" s="15">
        <v>43419</v>
      </c>
      <c r="C431" t="s">
        <v>1001</v>
      </c>
      <c r="D431" t="s">
        <v>1040</v>
      </c>
      <c r="E431" t="s">
        <v>832</v>
      </c>
      <c r="F431" t="s">
        <v>12</v>
      </c>
      <c r="G431" s="74">
        <v>2016</v>
      </c>
      <c r="H431" t="s">
        <v>1113</v>
      </c>
      <c r="I431" t="s">
        <v>401</v>
      </c>
      <c r="K431" t="s">
        <v>1028</v>
      </c>
      <c r="L431" s="3">
        <v>17</v>
      </c>
      <c r="M431" s="3">
        <v>18</v>
      </c>
      <c r="N431" s="36">
        <v>4</v>
      </c>
      <c r="O431" s="37">
        <v>4</v>
      </c>
      <c r="P431" s="37">
        <v>42</v>
      </c>
      <c r="Q431" s="3">
        <f>Ma_Cave[[#This Row],[Prix Achat]]*Ma_Cave[[#This Row],[Quantité
Achat]]</f>
        <v>68</v>
      </c>
      <c r="R431" s="3">
        <f>Ma_Cave[[#This Row],[Reste]]*Ma_Cave[[#This Row],[valeur]]</f>
        <v>72</v>
      </c>
      <c r="S431" s="37">
        <v>2021</v>
      </c>
      <c r="U431" s="38">
        <f>IF(Ma_Cave[[#This Row],[Boire
dès]]+Ma_Cave[[#This Row],[Boire
jusque]]=0," ",IF(Ma_Cave[[#This Row],[Boire
jusque]]=0,Ma_Cave[[#This Row],[Boire
dès]],ROUNDUP(AVERAGE(Ma_Cave[[#This Row],[Boire
dès]:[Boire
jusque]]),0)))</f>
        <v>2021</v>
      </c>
      <c r="V431" s="74"/>
      <c r="W431" s="74"/>
    </row>
    <row r="432" spans="1:23" ht="15" hidden="1" customHeight="1" x14ac:dyDescent="0.25">
      <c r="A432" s="11">
        <v>403</v>
      </c>
      <c r="B432" s="15">
        <v>43218</v>
      </c>
      <c r="C432" t="s">
        <v>886</v>
      </c>
      <c r="D432" t="s">
        <v>887</v>
      </c>
      <c r="E432" t="s">
        <v>888</v>
      </c>
      <c r="F432" s="31" t="s">
        <v>22</v>
      </c>
      <c r="G432" s="74">
        <v>2015</v>
      </c>
      <c r="H432" t="s">
        <v>101</v>
      </c>
      <c r="I432" t="s">
        <v>1344</v>
      </c>
      <c r="K432" t="s">
        <v>39</v>
      </c>
      <c r="L432" s="3">
        <v>0</v>
      </c>
      <c r="M432" s="3">
        <v>10</v>
      </c>
      <c r="N432" s="36">
        <v>1</v>
      </c>
      <c r="O432" s="37">
        <v>0</v>
      </c>
      <c r="P432" s="37">
        <v>53</v>
      </c>
      <c r="Q432" s="3">
        <f>Ma_Cave[[#This Row],[Prix Achat]]*Ma_Cave[[#This Row],[Quantité
Achat]]</f>
        <v>0</v>
      </c>
      <c r="R432" s="3">
        <f>Ma_Cave[[#This Row],[Reste]]*Ma_Cave[[#This Row],[valeur]]</f>
        <v>0</v>
      </c>
      <c r="S432" s="37">
        <v>2018</v>
      </c>
      <c r="T432" s="37">
        <v>2018</v>
      </c>
      <c r="U432" s="38">
        <f>IF(Ma_Cave[[#This Row],[Boire
dès]]+Ma_Cave[[#This Row],[Boire
jusque]]=0," ",IF(Ma_Cave[[#This Row],[Boire
jusque]]=0,Ma_Cave[[#This Row],[Boire
dès]],ROUNDUP(AVERAGE(Ma_Cave[[#This Row],[Boire
dès]:[Boire
jusque]]),0)))</f>
        <v>2018</v>
      </c>
      <c r="V432" s="74"/>
      <c r="W432" s="74"/>
    </row>
    <row r="433" spans="1:23" ht="15" hidden="1" customHeight="1" x14ac:dyDescent="0.25">
      <c r="A433" s="11">
        <v>367</v>
      </c>
      <c r="B433" s="15">
        <v>42887</v>
      </c>
      <c r="C433" t="s">
        <v>23</v>
      </c>
      <c r="D433" t="s">
        <v>243</v>
      </c>
      <c r="E433" t="s">
        <v>244</v>
      </c>
      <c r="F433" t="s">
        <v>22</v>
      </c>
      <c r="G433" s="74">
        <v>2015</v>
      </c>
      <c r="H433" t="s">
        <v>1110</v>
      </c>
      <c r="I433" t="s">
        <v>245</v>
      </c>
      <c r="J433" t="s">
        <v>246</v>
      </c>
      <c r="K433" t="s">
        <v>247</v>
      </c>
      <c r="L433" s="3">
        <v>17</v>
      </c>
      <c r="M433" s="3">
        <f>Ma_Cave[[#This Row],[Prix Achat]]</f>
        <v>17</v>
      </c>
      <c r="N433" s="36">
        <v>1</v>
      </c>
      <c r="O433" s="37">
        <v>0</v>
      </c>
      <c r="P433" s="37">
        <v>13</v>
      </c>
      <c r="Q433" s="3">
        <f>Ma_Cave[[#This Row],[Prix Achat]]*Ma_Cave[[#This Row],[Quantité
Achat]]</f>
        <v>17</v>
      </c>
      <c r="R433" s="3">
        <f>Ma_Cave[[#This Row],[Reste]]*Ma_Cave[[#This Row],[valeur]]</f>
        <v>0</v>
      </c>
      <c r="S433" s="37">
        <v>2017</v>
      </c>
      <c r="T433" s="37">
        <v>2019</v>
      </c>
      <c r="U433" s="38">
        <f>IF(Ma_Cave[[#This Row],[Boire
dès]]+Ma_Cave[[#This Row],[Boire
jusque]]=0," ",IF(Ma_Cave[[#This Row],[Boire
jusque]]=0,Ma_Cave[[#This Row],[Boire
dès]],ROUNDUP(AVERAGE(Ma_Cave[[#This Row],[Boire
dès]:[Boire
jusque]]),0)))</f>
        <v>2018</v>
      </c>
      <c r="V433" s="74"/>
      <c r="W433" s="65" t="s">
        <v>248</v>
      </c>
    </row>
    <row r="434" spans="1:23" ht="14.25" customHeight="1" x14ac:dyDescent="0.25">
      <c r="A434" s="11">
        <v>463</v>
      </c>
      <c r="B434" s="15">
        <v>43435</v>
      </c>
      <c r="C434" t="s">
        <v>1023</v>
      </c>
      <c r="D434" t="s">
        <v>911</v>
      </c>
      <c r="E434" t="s">
        <v>920</v>
      </c>
      <c r="F434" t="s">
        <v>12</v>
      </c>
      <c r="G434" s="74">
        <v>2018</v>
      </c>
      <c r="H434" t="s">
        <v>1113</v>
      </c>
      <c r="I434" t="s">
        <v>106</v>
      </c>
      <c r="J434" t="s">
        <v>11</v>
      </c>
      <c r="K434" t="s">
        <v>198</v>
      </c>
      <c r="L434" s="3">
        <v>7.2</v>
      </c>
      <c r="M434" s="3">
        <f>Ma_Cave[[#This Row],[Prix Achat]]</f>
        <v>7.2</v>
      </c>
      <c r="N434" s="36">
        <v>6</v>
      </c>
      <c r="O434" s="37">
        <v>6</v>
      </c>
      <c r="P434" s="37">
        <v>32</v>
      </c>
      <c r="Q434" s="3">
        <f>Ma_Cave[[#This Row],[Prix Achat]]*Ma_Cave[[#This Row],[Quantité
Achat]]</f>
        <v>43.2</v>
      </c>
      <c r="R434" s="3">
        <f>Ma_Cave[[#This Row],[Reste]]*Ma_Cave[[#This Row],[valeur]]</f>
        <v>43.2</v>
      </c>
      <c r="S434" s="37">
        <v>2021</v>
      </c>
      <c r="U434" s="38">
        <f>IF(Ma_Cave[[#This Row],[Boire
dès]]+Ma_Cave[[#This Row],[Boire
jusque]]=0," ",IF(Ma_Cave[[#This Row],[Boire
jusque]]=0,Ma_Cave[[#This Row],[Boire
dès]],ROUNDUP(AVERAGE(Ma_Cave[[#This Row],[Boire
dès]:[Boire
jusque]]),0)))</f>
        <v>2021</v>
      </c>
      <c r="V434" s="74"/>
      <c r="W434" s="74"/>
    </row>
    <row r="435" spans="1:23" ht="14.25" customHeight="1" x14ac:dyDescent="0.25">
      <c r="A435" s="11">
        <v>464</v>
      </c>
      <c r="B435" s="15">
        <v>43445</v>
      </c>
      <c r="C435" t="s">
        <v>1027</v>
      </c>
      <c r="D435" t="s">
        <v>350</v>
      </c>
      <c r="E435" t="s">
        <v>351</v>
      </c>
      <c r="F435" t="s">
        <v>12</v>
      </c>
      <c r="G435">
        <v>2015</v>
      </c>
      <c r="H435" t="s">
        <v>1113</v>
      </c>
      <c r="I435" t="s">
        <v>1175</v>
      </c>
      <c r="J435" t="s">
        <v>107</v>
      </c>
      <c r="K435" t="s">
        <v>198</v>
      </c>
      <c r="L435" s="3">
        <v>29.43</v>
      </c>
      <c r="M435" s="3">
        <f>Ma_Cave[[#This Row],[Prix Achat]]</f>
        <v>29.43</v>
      </c>
      <c r="N435" s="36">
        <v>3</v>
      </c>
      <c r="O435" s="37">
        <v>3</v>
      </c>
      <c r="P435" s="37">
        <v>11</v>
      </c>
      <c r="Q435" s="3">
        <f>Ma_Cave[[#This Row],[Prix Achat]]*Ma_Cave[[#This Row],[Quantité
Achat]]</f>
        <v>88.289999999999992</v>
      </c>
      <c r="R435" s="3">
        <f>Ma_Cave[[#This Row],[Reste]]*Ma_Cave[[#This Row],[valeur]]</f>
        <v>88.289999999999992</v>
      </c>
      <c r="S435" s="37">
        <v>2020</v>
      </c>
      <c r="T435" s="37">
        <v>2025</v>
      </c>
      <c r="U435" s="38">
        <f>IF(Ma_Cave[[#This Row],[Boire
dès]]+Ma_Cave[[#This Row],[Boire
jusque]]=0," ",IF(Ma_Cave[[#This Row],[Boire
jusque]]=0,Ma_Cave[[#This Row],[Boire
dès]],ROUNDUP(AVERAGE(Ma_Cave[[#This Row],[Boire
dès]:[Boire
jusque]]),0)))</f>
        <v>2023</v>
      </c>
      <c r="V435" s="74" t="s">
        <v>1036</v>
      </c>
      <c r="W435" s="60" t="s">
        <v>1035</v>
      </c>
    </row>
    <row r="436" spans="1:23" ht="14.25" customHeight="1" x14ac:dyDescent="0.25">
      <c r="A436" s="11">
        <v>465</v>
      </c>
      <c r="B436" s="15">
        <v>43445</v>
      </c>
      <c r="C436" t="s">
        <v>1027</v>
      </c>
      <c r="D436" t="s">
        <v>350</v>
      </c>
      <c r="E436" t="s">
        <v>241</v>
      </c>
      <c r="F436" t="s">
        <v>12</v>
      </c>
      <c r="G436" s="74">
        <v>2015</v>
      </c>
      <c r="H436" t="s">
        <v>1113</v>
      </c>
      <c r="I436" t="s">
        <v>241</v>
      </c>
      <c r="J436" t="s">
        <v>107</v>
      </c>
      <c r="K436" t="s">
        <v>198</v>
      </c>
      <c r="L436" s="3">
        <v>29.43</v>
      </c>
      <c r="M436" s="3">
        <f>Ma_Cave[[#This Row],[Prix Achat]]</f>
        <v>29.43</v>
      </c>
      <c r="N436" s="36">
        <v>3</v>
      </c>
      <c r="O436" s="37">
        <v>3</v>
      </c>
      <c r="P436" s="37">
        <v>31</v>
      </c>
      <c r="Q436" s="3">
        <f>Ma_Cave[[#This Row],[Prix Achat]]*Ma_Cave[[#This Row],[Quantité
Achat]]</f>
        <v>88.289999999999992</v>
      </c>
      <c r="R436" s="3">
        <f>Ma_Cave[[#This Row],[Reste]]*Ma_Cave[[#This Row],[valeur]]</f>
        <v>88.289999999999992</v>
      </c>
      <c r="S436" s="37">
        <v>2020</v>
      </c>
      <c r="T436" s="37">
        <v>2025</v>
      </c>
      <c r="U436" s="38">
        <f>IF(Ma_Cave[[#This Row],[Boire
dès]]+Ma_Cave[[#This Row],[Boire
jusque]]=0," ",IF(Ma_Cave[[#This Row],[Boire
jusque]]=0,Ma_Cave[[#This Row],[Boire
dès]],ROUNDUP(AVERAGE(Ma_Cave[[#This Row],[Boire
dès]:[Boire
jusque]]),0)))</f>
        <v>2023</v>
      </c>
      <c r="V436" s="74" t="s">
        <v>1034</v>
      </c>
      <c r="W436" s="60" t="s">
        <v>1033</v>
      </c>
    </row>
    <row r="437" spans="1:23" ht="14.25" customHeight="1" x14ac:dyDescent="0.25">
      <c r="A437" s="11">
        <v>466</v>
      </c>
      <c r="B437" s="15">
        <v>43445</v>
      </c>
      <c r="C437" t="s">
        <v>1027</v>
      </c>
      <c r="D437" t="s">
        <v>350</v>
      </c>
      <c r="E437" t="s">
        <v>238</v>
      </c>
      <c r="F437" t="s">
        <v>12</v>
      </c>
      <c r="G437">
        <v>2015</v>
      </c>
      <c r="H437" t="s">
        <v>1113</v>
      </c>
      <c r="I437" t="s">
        <v>238</v>
      </c>
      <c r="J437" t="s">
        <v>107</v>
      </c>
      <c r="K437" t="s">
        <v>198</v>
      </c>
      <c r="L437" s="3">
        <v>10.79</v>
      </c>
      <c r="M437" s="3">
        <f>Ma_Cave[[#This Row],[Prix Achat]]</f>
        <v>10.79</v>
      </c>
      <c r="N437" s="36">
        <v>6</v>
      </c>
      <c r="O437" s="37">
        <v>5</v>
      </c>
      <c r="P437" s="37">
        <v>23</v>
      </c>
      <c r="Q437" s="3">
        <f>Ma_Cave[[#This Row],[Prix Achat]]*Ma_Cave[[#This Row],[Quantité
Achat]]</f>
        <v>64.739999999999995</v>
      </c>
      <c r="R437" s="3">
        <f>Ma_Cave[[#This Row],[Reste]]*Ma_Cave[[#This Row],[valeur]]</f>
        <v>53.949999999999996</v>
      </c>
      <c r="S437" s="37">
        <v>2019</v>
      </c>
      <c r="U437" s="38">
        <f>IF(Ma_Cave[[#This Row],[Boire
dès]]+Ma_Cave[[#This Row],[Boire
jusque]]=0," ",IF(Ma_Cave[[#This Row],[Boire
jusque]]=0,Ma_Cave[[#This Row],[Boire
dès]],ROUNDUP(AVERAGE(Ma_Cave[[#This Row],[Boire
dès]:[Boire
jusque]]),0)))</f>
        <v>2019</v>
      </c>
      <c r="V437" t="s">
        <v>1032</v>
      </c>
      <c r="W437" s="60" t="s">
        <v>1031</v>
      </c>
    </row>
    <row r="438" spans="1:23" ht="14.25" hidden="1" customHeight="1" x14ac:dyDescent="0.25">
      <c r="A438" s="11">
        <v>5</v>
      </c>
      <c r="B438" s="15">
        <v>37773</v>
      </c>
      <c r="C438" t="s">
        <v>23</v>
      </c>
      <c r="D438" t="s">
        <v>166</v>
      </c>
      <c r="E438" t="s">
        <v>167</v>
      </c>
      <c r="F438" t="s">
        <v>22</v>
      </c>
      <c r="G438">
        <v>2001</v>
      </c>
      <c r="H438" t="s">
        <v>1110</v>
      </c>
      <c r="I438" t="s">
        <v>1318</v>
      </c>
      <c r="J438" t="s">
        <v>168</v>
      </c>
      <c r="K438" t="s">
        <v>169</v>
      </c>
      <c r="L438" s="3">
        <v>40</v>
      </c>
      <c r="M438" s="3">
        <f>Ma_Cave[[#This Row],[Prix Achat]]</f>
        <v>40</v>
      </c>
      <c r="N438" s="36">
        <v>1</v>
      </c>
      <c r="O438" s="37">
        <v>0</v>
      </c>
      <c r="P438" s="37">
        <v>13</v>
      </c>
      <c r="Q438" s="3">
        <f>Ma_Cave[[#This Row],[Prix Achat]]*Ma_Cave[[#This Row],[Quantité
Achat]]</f>
        <v>40</v>
      </c>
      <c r="R438" s="3">
        <f>Ma_Cave[[#This Row],[Reste]]*Ma_Cave[[#This Row],[valeur]]</f>
        <v>0</v>
      </c>
      <c r="S438" s="37">
        <v>2018</v>
      </c>
      <c r="T438" s="37">
        <v>0</v>
      </c>
      <c r="U438" s="38">
        <f>IF(Ma_Cave[[#This Row],[Boire
dès]]+Ma_Cave[[#This Row],[Boire
jusque]]=0," ",IF(Ma_Cave[[#This Row],[Boire
jusque]]=0,Ma_Cave[[#This Row],[Boire
dès]],ROUNDUP(AVERAGE(Ma_Cave[[#This Row],[Boire
dès]:[Boire
jusque]]),0)))</f>
        <v>2018</v>
      </c>
      <c r="V438" s="64"/>
      <c r="W438" s="64" t="s">
        <v>170</v>
      </c>
    </row>
    <row r="439" spans="1:23" ht="14.25" hidden="1" customHeight="1" x14ac:dyDescent="0.25">
      <c r="A439" s="11">
        <v>245</v>
      </c>
      <c r="B439" s="15">
        <v>42156</v>
      </c>
      <c r="C439" t="s">
        <v>23</v>
      </c>
      <c r="D439" t="s">
        <v>635</v>
      </c>
      <c r="E439" t="s">
        <v>636</v>
      </c>
      <c r="F439" t="s">
        <v>12</v>
      </c>
      <c r="G439" s="63">
        <v>2013</v>
      </c>
      <c r="H439" t="s">
        <v>101</v>
      </c>
      <c r="I439" t="s">
        <v>638</v>
      </c>
      <c r="J439" t="s">
        <v>102</v>
      </c>
      <c r="K439" t="s">
        <v>183</v>
      </c>
      <c r="L439" s="3">
        <v>18.600000000000001</v>
      </c>
      <c r="M439" s="3">
        <f>Ma_Cave[[#This Row],[Prix Achat]]</f>
        <v>18.600000000000001</v>
      </c>
      <c r="N439" s="36">
        <v>2</v>
      </c>
      <c r="O439" s="37">
        <v>0</v>
      </c>
      <c r="P439" s="37">
        <v>32</v>
      </c>
      <c r="Q439" s="3">
        <f>Ma_Cave[[#This Row],[Prix Achat]]*Ma_Cave[[#This Row],[Quantité
Achat]]</f>
        <v>37.200000000000003</v>
      </c>
      <c r="R439" s="3">
        <f>Ma_Cave[[#This Row],[Reste]]*Ma_Cave[[#This Row],[valeur]]</f>
        <v>0</v>
      </c>
      <c r="S439" s="37">
        <v>2017</v>
      </c>
      <c r="T439" s="37">
        <v>2019</v>
      </c>
      <c r="U439" s="38">
        <f>IF(Ma_Cave[[#This Row],[Boire
dès]]+Ma_Cave[[#This Row],[Boire
jusque]]=0," ",IF(Ma_Cave[[#This Row],[Boire
jusque]]=0,Ma_Cave[[#This Row],[Boire
dès]],ROUNDUP(AVERAGE(Ma_Cave[[#This Row],[Boire
dès]:[Boire
jusque]]),0)))</f>
        <v>2018</v>
      </c>
      <c r="V439" s="65"/>
      <c r="W439" s="74"/>
    </row>
    <row r="440" spans="1:23" ht="14.25" hidden="1" customHeight="1" x14ac:dyDescent="0.25">
      <c r="A440" s="11">
        <v>357</v>
      </c>
      <c r="B440" s="15">
        <v>42868</v>
      </c>
      <c r="C440" t="s">
        <v>40</v>
      </c>
      <c r="D440" t="s">
        <v>490</v>
      </c>
      <c r="E440" t="s">
        <v>637</v>
      </c>
      <c r="F440" t="s">
        <v>22</v>
      </c>
      <c r="G440">
        <v>2014</v>
      </c>
      <c r="H440" t="s">
        <v>101</v>
      </c>
      <c r="I440" t="s">
        <v>638</v>
      </c>
      <c r="J440" t="s">
        <v>102</v>
      </c>
      <c r="K440" t="s">
        <v>39</v>
      </c>
      <c r="L440" s="3">
        <v>18.399999999999999</v>
      </c>
      <c r="M440" s="3">
        <f>Ma_Cave[[#This Row],[Prix Achat]]</f>
        <v>18.399999999999999</v>
      </c>
      <c r="N440" s="36">
        <v>3</v>
      </c>
      <c r="O440" s="37">
        <v>0</v>
      </c>
      <c r="P440" s="37">
        <v>43</v>
      </c>
      <c r="Q440" s="3">
        <f>Ma_Cave[[#This Row],[Prix Achat]]*Ma_Cave[[#This Row],[Quantité
Achat]]</f>
        <v>55.199999999999996</v>
      </c>
      <c r="R440" s="3">
        <f>Ma_Cave[[#This Row],[Reste]]*Ma_Cave[[#This Row],[valeur]]</f>
        <v>0</v>
      </c>
      <c r="S440" s="37">
        <v>2018</v>
      </c>
      <c r="T440" s="37">
        <v>0</v>
      </c>
      <c r="U440" s="38">
        <f>IF(Ma_Cave[[#This Row],[Boire
dès]]+Ma_Cave[[#This Row],[Boire
jusque]]=0," ",IF(Ma_Cave[[#This Row],[Boire
jusque]]=0,Ma_Cave[[#This Row],[Boire
dès]],ROUNDUP(AVERAGE(Ma_Cave[[#This Row],[Boire
dès]:[Boire
jusque]]),0)))</f>
        <v>2018</v>
      </c>
      <c r="V440" s="74"/>
    </row>
    <row r="441" spans="1:23" ht="14.25" hidden="1" customHeight="1" x14ac:dyDescent="0.25">
      <c r="A441" s="11">
        <v>28</v>
      </c>
      <c r="B441" s="15">
        <v>39754</v>
      </c>
      <c r="C441" t="s">
        <v>50</v>
      </c>
      <c r="D441" t="s">
        <v>308</v>
      </c>
      <c r="E441" t="s">
        <v>647</v>
      </c>
      <c r="F441" t="s">
        <v>22</v>
      </c>
      <c r="G441" s="64">
        <v>2006</v>
      </c>
      <c r="H441" t="s">
        <v>304</v>
      </c>
      <c r="I441" t="s">
        <v>647</v>
      </c>
      <c r="J441" t="s">
        <v>11</v>
      </c>
      <c r="K441" t="s">
        <v>647</v>
      </c>
      <c r="L441" s="3">
        <v>3.7</v>
      </c>
      <c r="M441" s="3">
        <f>Ma_Cave[[#This Row],[Prix Achat]]</f>
        <v>3.7</v>
      </c>
      <c r="N441" s="36">
        <v>2</v>
      </c>
      <c r="O441" s="37">
        <v>0</v>
      </c>
      <c r="P441" s="37"/>
      <c r="Q441" s="3">
        <f>Ma_Cave[[#This Row],[Prix Achat]]*Ma_Cave[[#This Row],[Quantité
Achat]]</f>
        <v>7.4</v>
      </c>
      <c r="R441" s="3">
        <f>Ma_Cave[[#This Row],[Reste]]*Ma_Cave[[#This Row],[valeur]]</f>
        <v>0</v>
      </c>
      <c r="S441" s="37">
        <v>0</v>
      </c>
      <c r="T441" s="37">
        <v>0</v>
      </c>
      <c r="U441" s="38" t="str">
        <f>IF(Ma_Cave[[#This Row],[Boire
dès]]+Ma_Cave[[#This Row],[Boire
jusque]]=0," ",IF(Ma_Cave[[#This Row],[Boire
jusque]]=0,Ma_Cave[[#This Row],[Boire
dès]],ROUNDUP(AVERAGE(Ma_Cave[[#This Row],[Boire
dès]:[Boire
jusque]]),0)))</f>
        <v xml:space="preserve"> </v>
      </c>
      <c r="V441" s="64"/>
    </row>
    <row r="442" spans="1:23" ht="14.25" hidden="1" customHeight="1" x14ac:dyDescent="0.25">
      <c r="A442" s="11">
        <v>470</v>
      </c>
      <c r="B442" s="15">
        <v>43458</v>
      </c>
      <c r="C442" t="s">
        <v>910</v>
      </c>
      <c r="D442" t="s">
        <v>1047</v>
      </c>
      <c r="E442" t="s">
        <v>1052</v>
      </c>
      <c r="F442" t="s">
        <v>12</v>
      </c>
      <c r="G442" s="64">
        <v>2016</v>
      </c>
      <c r="H442" t="s">
        <v>1110</v>
      </c>
      <c r="I442" t="s">
        <v>173</v>
      </c>
      <c r="K442" t="s">
        <v>47</v>
      </c>
      <c r="L442" s="3">
        <v>0</v>
      </c>
      <c r="M442" s="3">
        <v>4</v>
      </c>
      <c r="N442" s="36">
        <v>1</v>
      </c>
      <c r="O442" s="37">
        <v>0</v>
      </c>
      <c r="P442" s="37">
        <v>42</v>
      </c>
      <c r="Q442" s="3">
        <f>Ma_Cave[[#This Row],[Prix Achat]]*Ma_Cave[[#This Row],[Quantité
Achat]]</f>
        <v>0</v>
      </c>
      <c r="R442" s="3">
        <f>Ma_Cave[[#This Row],[Reste]]*Ma_Cave[[#This Row],[valeur]]</f>
        <v>0</v>
      </c>
      <c r="S442" s="37">
        <v>2021</v>
      </c>
      <c r="U442" s="38">
        <f>IF(Ma_Cave[[#This Row],[Boire
dès]]+Ma_Cave[[#This Row],[Boire
jusque]]=0," ",IF(Ma_Cave[[#This Row],[Boire
jusque]]=0,Ma_Cave[[#This Row],[Boire
dès]],ROUNDUP(AVERAGE(Ma_Cave[[#This Row],[Boire
dès]:[Boire
jusque]]),0)))</f>
        <v>2021</v>
      </c>
      <c r="V442" s="64"/>
      <c r="W442" s="60"/>
    </row>
    <row r="443" spans="1:23" ht="14.25" customHeight="1" x14ac:dyDescent="0.25">
      <c r="A443" s="11">
        <v>467</v>
      </c>
      <c r="B443" s="15">
        <v>43445</v>
      </c>
      <c r="C443" t="s">
        <v>1037</v>
      </c>
      <c r="D443" t="s">
        <v>350</v>
      </c>
      <c r="E443" t="s">
        <v>832</v>
      </c>
      <c r="F443" t="s">
        <v>12</v>
      </c>
      <c r="G443" s="64">
        <v>2015</v>
      </c>
      <c r="H443" t="s">
        <v>1113</v>
      </c>
      <c r="I443" t="s">
        <v>401</v>
      </c>
      <c r="J443" t="s">
        <v>283</v>
      </c>
      <c r="K443" t="s">
        <v>1028</v>
      </c>
      <c r="L443" s="3">
        <v>0</v>
      </c>
      <c r="M443" s="3">
        <v>22.07</v>
      </c>
      <c r="N443" s="36">
        <v>1</v>
      </c>
      <c r="O443" s="37">
        <v>1</v>
      </c>
      <c r="P443" s="37">
        <v>21</v>
      </c>
      <c r="Q443" s="3">
        <f>Ma_Cave[[#This Row],[Prix Achat]]*Ma_Cave[[#This Row],[Quantité
Achat]]</f>
        <v>0</v>
      </c>
      <c r="R443" s="3">
        <f>Ma_Cave[[#This Row],[Reste]]*Ma_Cave[[#This Row],[valeur]]</f>
        <v>22.07</v>
      </c>
      <c r="S443" s="37">
        <v>2020</v>
      </c>
      <c r="T443" s="37">
        <v>2035</v>
      </c>
      <c r="U443" s="38">
        <f>IF(Ma_Cave[[#This Row],[Boire
dès]]+Ma_Cave[[#This Row],[Boire
jusque]]=0," ",IF(Ma_Cave[[#This Row],[Boire
jusque]]=0,Ma_Cave[[#This Row],[Boire
dès]],ROUNDUP(AVERAGE(Ma_Cave[[#This Row],[Boire
dès]:[Boire
jusque]]),0)))</f>
        <v>2028</v>
      </c>
      <c r="V443" s="64" t="s">
        <v>1030</v>
      </c>
      <c r="W443" s="60" t="s">
        <v>1029</v>
      </c>
    </row>
    <row r="444" spans="1:23" ht="14.25" customHeight="1" x14ac:dyDescent="0.25">
      <c r="A444" s="11">
        <v>469</v>
      </c>
      <c r="B444" s="15">
        <v>43458</v>
      </c>
      <c r="C444" t="s">
        <v>910</v>
      </c>
      <c r="D444" t="s">
        <v>1047</v>
      </c>
      <c r="E444" t="s">
        <v>1051</v>
      </c>
      <c r="F444" t="s">
        <v>73</v>
      </c>
      <c r="G444" s="64">
        <v>2017</v>
      </c>
      <c r="H444" t="s">
        <v>1110</v>
      </c>
      <c r="I444" t="s">
        <v>1049</v>
      </c>
      <c r="K444" t="s">
        <v>1050</v>
      </c>
      <c r="L444" s="3">
        <v>0</v>
      </c>
      <c r="M444" s="3">
        <v>7</v>
      </c>
      <c r="N444" s="36">
        <v>1</v>
      </c>
      <c r="O444" s="37">
        <v>1</v>
      </c>
      <c r="P444" s="37">
        <v>52</v>
      </c>
      <c r="Q444" s="3">
        <f>Ma_Cave[[#This Row],[Prix Achat]]*Ma_Cave[[#This Row],[Quantité
Achat]]</f>
        <v>0</v>
      </c>
      <c r="R444" s="3">
        <f>Ma_Cave[[#This Row],[Reste]]*Ma_Cave[[#This Row],[valeur]]</f>
        <v>7</v>
      </c>
      <c r="S444" s="37">
        <v>2019</v>
      </c>
      <c r="U444" s="38">
        <f>IF(Ma_Cave[[#This Row],[Boire
dès]]+Ma_Cave[[#This Row],[Boire
jusque]]=0," ",IF(Ma_Cave[[#This Row],[Boire
jusque]]=0,Ma_Cave[[#This Row],[Boire
dès]],ROUNDUP(AVERAGE(Ma_Cave[[#This Row],[Boire
dès]:[Boire
jusque]]),0)))</f>
        <v>2019</v>
      </c>
      <c r="V444" s="74"/>
      <c r="W444" s="60"/>
    </row>
    <row r="445" spans="1:23" ht="14.25" customHeight="1" x14ac:dyDescent="0.25">
      <c r="A445" s="11">
        <v>472</v>
      </c>
      <c r="B445" s="15">
        <v>43458</v>
      </c>
      <c r="C445" t="s">
        <v>910</v>
      </c>
      <c r="D445" t="s">
        <v>1047</v>
      </c>
      <c r="E445" t="s">
        <v>1053</v>
      </c>
      <c r="F445" t="s">
        <v>22</v>
      </c>
      <c r="G445">
        <v>2017</v>
      </c>
      <c r="H445" t="s">
        <v>1110</v>
      </c>
      <c r="I445" t="s">
        <v>173</v>
      </c>
      <c r="K445" t="s">
        <v>247</v>
      </c>
      <c r="L445" s="3">
        <v>0</v>
      </c>
      <c r="M445" s="3">
        <v>8</v>
      </c>
      <c r="N445" s="36">
        <v>1</v>
      </c>
      <c r="O445" s="37">
        <v>1</v>
      </c>
      <c r="P445" s="37">
        <v>13</v>
      </c>
      <c r="Q445" s="3">
        <f>Ma_Cave[[#This Row],[Prix Achat]]*Ma_Cave[[#This Row],[Quantité
Achat]]</f>
        <v>0</v>
      </c>
      <c r="R445" s="3">
        <f>Ma_Cave[[#This Row],[Reste]]*Ma_Cave[[#This Row],[valeur]]</f>
        <v>8</v>
      </c>
      <c r="S445" s="37">
        <v>2019</v>
      </c>
      <c r="U445" s="38">
        <f>IF(Ma_Cave[[#This Row],[Boire
dès]]+Ma_Cave[[#This Row],[Boire
jusque]]=0," ",IF(Ma_Cave[[#This Row],[Boire
jusque]]=0,Ma_Cave[[#This Row],[Boire
dès]],ROUNDUP(AVERAGE(Ma_Cave[[#This Row],[Boire
dès]:[Boire
jusque]]),0)))</f>
        <v>2019</v>
      </c>
      <c r="V445" s="64"/>
      <c r="W445" s="60"/>
    </row>
    <row r="446" spans="1:23" ht="14.25" customHeight="1" x14ac:dyDescent="0.25">
      <c r="A446" s="11">
        <v>473</v>
      </c>
      <c r="B446" s="15">
        <v>43458</v>
      </c>
      <c r="C446" t="s">
        <v>910</v>
      </c>
      <c r="D446" t="s">
        <v>1047</v>
      </c>
      <c r="E446" t="s">
        <v>1054</v>
      </c>
      <c r="F446" t="s">
        <v>46</v>
      </c>
      <c r="G446">
        <v>2017</v>
      </c>
      <c r="H446" t="s">
        <v>1110</v>
      </c>
      <c r="I446" t="s">
        <v>173</v>
      </c>
      <c r="L446" s="3">
        <v>0</v>
      </c>
      <c r="M446" s="3">
        <v>4</v>
      </c>
      <c r="N446" s="36">
        <v>1</v>
      </c>
      <c r="O446" s="37">
        <v>1</v>
      </c>
      <c r="P446" s="37">
        <v>21</v>
      </c>
      <c r="Q446" s="3">
        <f>Ma_Cave[[#This Row],[Prix Achat]]*Ma_Cave[[#This Row],[Quantité
Achat]]</f>
        <v>0</v>
      </c>
      <c r="R446" s="3">
        <f>Ma_Cave[[#This Row],[Reste]]*Ma_Cave[[#This Row],[valeur]]</f>
        <v>4</v>
      </c>
      <c r="S446" s="37">
        <v>2019</v>
      </c>
      <c r="U446" s="38">
        <f>IF(Ma_Cave[[#This Row],[Boire
dès]]+Ma_Cave[[#This Row],[Boire
jusque]]=0," ",IF(Ma_Cave[[#This Row],[Boire
jusque]]=0,Ma_Cave[[#This Row],[Boire
dès]],ROUNDUP(AVERAGE(Ma_Cave[[#This Row],[Boire
dès]:[Boire
jusque]]),0)))</f>
        <v>2019</v>
      </c>
      <c r="V446" s="65"/>
      <c r="W446" s="60"/>
    </row>
    <row r="447" spans="1:23" ht="14.25" hidden="1" customHeight="1" x14ac:dyDescent="0.25">
      <c r="A447" s="11">
        <v>74</v>
      </c>
      <c r="B447" s="15">
        <v>40407</v>
      </c>
      <c r="C447" t="s">
        <v>40</v>
      </c>
      <c r="D447" t="s">
        <v>912</v>
      </c>
      <c r="E447" t="s">
        <v>368</v>
      </c>
      <c r="F447" t="s">
        <v>22</v>
      </c>
      <c r="G447">
        <v>2008</v>
      </c>
      <c r="H447" t="s">
        <v>1113</v>
      </c>
      <c r="I447" t="s">
        <v>369</v>
      </c>
      <c r="J447" t="s">
        <v>107</v>
      </c>
      <c r="K447" t="s">
        <v>242</v>
      </c>
      <c r="L447" s="3">
        <v>6.4</v>
      </c>
      <c r="M447" s="3">
        <f>Ma_Cave[[#This Row],[Prix Achat]]</f>
        <v>6.4</v>
      </c>
      <c r="N447" s="36">
        <v>4</v>
      </c>
      <c r="O447" s="37">
        <v>0</v>
      </c>
      <c r="P447" s="37"/>
      <c r="Q447" s="3">
        <f>Ma_Cave[[#This Row],[Prix Achat]]*Ma_Cave[[#This Row],[Quantité
Achat]]</f>
        <v>25.6</v>
      </c>
      <c r="R447" s="3">
        <f>Ma_Cave[[#This Row],[Reste]]*Ma_Cave[[#This Row],[valeur]]</f>
        <v>0</v>
      </c>
      <c r="S447" s="37">
        <v>0</v>
      </c>
      <c r="T447" s="37">
        <v>0</v>
      </c>
      <c r="U447" s="38" t="str">
        <f>IF(Ma_Cave[[#This Row],[Boire
dès]]+Ma_Cave[[#This Row],[Boire
jusque]]=0," ",IF(Ma_Cave[[#This Row],[Boire
jusque]]=0,Ma_Cave[[#This Row],[Boire
dès]],ROUNDUP(AVERAGE(Ma_Cave[[#This Row],[Boire
dès]:[Boire
jusque]]),0)))</f>
        <v xml:space="preserve"> </v>
      </c>
      <c r="V447" s="74"/>
    </row>
    <row r="448" spans="1:23" ht="14.25" hidden="1" customHeight="1" x14ac:dyDescent="0.25">
      <c r="A448" s="11">
        <v>171</v>
      </c>
      <c r="B448" s="15">
        <v>41392</v>
      </c>
      <c r="C448" t="s">
        <v>40</v>
      </c>
      <c r="D448" t="s">
        <v>912</v>
      </c>
      <c r="E448" t="s">
        <v>368</v>
      </c>
      <c r="F448" t="s">
        <v>22</v>
      </c>
      <c r="G448">
        <v>2012</v>
      </c>
      <c r="H448" t="s">
        <v>1113</v>
      </c>
      <c r="I448" t="s">
        <v>369</v>
      </c>
      <c r="J448" t="s">
        <v>107</v>
      </c>
      <c r="K448" t="s">
        <v>242</v>
      </c>
      <c r="L448" s="3">
        <v>6.7</v>
      </c>
      <c r="M448" s="3">
        <f>Ma_Cave[[#This Row],[Prix Achat]]</f>
        <v>6.7</v>
      </c>
      <c r="N448" s="36">
        <v>6</v>
      </c>
      <c r="O448" s="37">
        <v>0</v>
      </c>
      <c r="P448" s="37"/>
      <c r="Q448" s="3">
        <f>Ma_Cave[[#This Row],[Prix Achat]]*Ma_Cave[[#This Row],[Quantité
Achat]]</f>
        <v>40.200000000000003</v>
      </c>
      <c r="R448" s="3">
        <f>Ma_Cave[[#This Row],[Reste]]*Ma_Cave[[#This Row],[valeur]]</f>
        <v>0</v>
      </c>
      <c r="S448" s="37">
        <v>0</v>
      </c>
      <c r="T448" s="37">
        <v>0</v>
      </c>
      <c r="U448" s="38" t="str">
        <f>IF(Ma_Cave[[#This Row],[Boire
dès]]+Ma_Cave[[#This Row],[Boire
jusque]]=0," ",IF(Ma_Cave[[#This Row],[Boire
jusque]]=0,Ma_Cave[[#This Row],[Boire
dès]],ROUNDUP(AVERAGE(Ma_Cave[[#This Row],[Boire
dès]:[Boire
jusque]]),0)))</f>
        <v xml:space="preserve"> </v>
      </c>
      <c r="V448"/>
      <c r="W448" s="63"/>
    </row>
    <row r="449" spans="1:23" ht="14.25" hidden="1" customHeight="1" x14ac:dyDescent="0.25">
      <c r="A449" s="11">
        <v>190</v>
      </c>
      <c r="B449" s="15">
        <v>41512</v>
      </c>
      <c r="C449" t="s">
        <v>40</v>
      </c>
      <c r="D449" t="s">
        <v>912</v>
      </c>
      <c r="E449" t="s">
        <v>368</v>
      </c>
      <c r="F449" t="s">
        <v>22</v>
      </c>
      <c r="G449" s="63">
        <v>2012</v>
      </c>
      <c r="H449" t="s">
        <v>1113</v>
      </c>
      <c r="I449" t="s">
        <v>369</v>
      </c>
      <c r="J449" t="s">
        <v>107</v>
      </c>
      <c r="K449" t="s">
        <v>242</v>
      </c>
      <c r="L449" s="3">
        <v>6.7</v>
      </c>
      <c r="M449" s="3">
        <f>Ma_Cave[[#This Row],[Prix Achat]]</f>
        <v>6.7</v>
      </c>
      <c r="N449" s="36">
        <v>12</v>
      </c>
      <c r="O449" s="37">
        <v>0</v>
      </c>
      <c r="P449" s="37"/>
      <c r="Q449" s="3">
        <f>Ma_Cave[[#This Row],[Prix Achat]]*Ma_Cave[[#This Row],[Quantité
Achat]]</f>
        <v>80.400000000000006</v>
      </c>
      <c r="R449" s="3">
        <f>Ma_Cave[[#This Row],[Reste]]*Ma_Cave[[#This Row],[valeur]]</f>
        <v>0</v>
      </c>
      <c r="S449" s="37">
        <v>0</v>
      </c>
      <c r="T449" s="37">
        <v>0</v>
      </c>
      <c r="U449" s="38" t="str">
        <f>IF(Ma_Cave[[#This Row],[Boire
dès]]+Ma_Cave[[#This Row],[Boire
jusque]]=0," ",IF(Ma_Cave[[#This Row],[Boire
jusque]]=0,Ma_Cave[[#This Row],[Boire
dès]],ROUNDUP(AVERAGE(Ma_Cave[[#This Row],[Boire
dès]:[Boire
jusque]]),0)))</f>
        <v xml:space="preserve"> </v>
      </c>
      <c r="V449" s="74"/>
      <c r="W449" s="64"/>
    </row>
    <row r="450" spans="1:23" ht="14.25" hidden="1" customHeight="1" x14ac:dyDescent="0.25">
      <c r="A450" s="11">
        <v>349</v>
      </c>
      <c r="B450" s="15">
        <v>42845</v>
      </c>
      <c r="C450" t="s">
        <v>40</v>
      </c>
      <c r="D450" t="s">
        <v>912</v>
      </c>
      <c r="E450" t="s">
        <v>368</v>
      </c>
      <c r="F450" t="s">
        <v>22</v>
      </c>
      <c r="G450" s="64">
        <v>2016</v>
      </c>
      <c r="H450" t="s">
        <v>1113</v>
      </c>
      <c r="I450" t="s">
        <v>369</v>
      </c>
      <c r="J450" t="s">
        <v>107</v>
      </c>
      <c r="K450" t="s">
        <v>242</v>
      </c>
      <c r="L450" s="3">
        <v>7</v>
      </c>
      <c r="M450" s="3">
        <f>Ma_Cave[[#This Row],[Prix Achat]]</f>
        <v>7</v>
      </c>
      <c r="N450" s="36">
        <v>12</v>
      </c>
      <c r="O450" s="37">
        <v>0</v>
      </c>
      <c r="P450" s="37">
        <v>11</v>
      </c>
      <c r="Q450" s="3">
        <f>Ma_Cave[[#This Row],[Prix Achat]]*Ma_Cave[[#This Row],[Quantité
Achat]]</f>
        <v>84</v>
      </c>
      <c r="R450" s="3">
        <f>Ma_Cave[[#This Row],[Reste]]*Ma_Cave[[#This Row],[valeur]]</f>
        <v>0</v>
      </c>
      <c r="S450" s="37">
        <v>2018</v>
      </c>
      <c r="U450" s="38">
        <f>IF(Ma_Cave[[#This Row],[Boire
dès]]+Ma_Cave[[#This Row],[Boire
jusque]]=0," ",IF(Ma_Cave[[#This Row],[Boire
jusque]]=0,Ma_Cave[[#This Row],[Boire
dès]],ROUNDUP(AVERAGE(Ma_Cave[[#This Row],[Boire
dès]:[Boire
jusque]]),0)))</f>
        <v>2018</v>
      </c>
      <c r="V450" s="74"/>
      <c r="W450" s="64"/>
    </row>
    <row r="451" spans="1:23" ht="14.25" hidden="1" customHeight="1" x14ac:dyDescent="0.25">
      <c r="A451" s="11">
        <v>398</v>
      </c>
      <c r="B451" s="15">
        <v>41803</v>
      </c>
      <c r="C451" t="s">
        <v>40</v>
      </c>
      <c r="D451" t="s">
        <v>912</v>
      </c>
      <c r="E451" t="s">
        <v>368</v>
      </c>
      <c r="F451" s="64" t="s">
        <v>22</v>
      </c>
      <c r="G451" s="65">
        <v>2013</v>
      </c>
      <c r="H451" t="s">
        <v>1113</v>
      </c>
      <c r="I451" t="s">
        <v>369</v>
      </c>
      <c r="J451" t="s">
        <v>107</v>
      </c>
      <c r="K451" t="s">
        <v>242</v>
      </c>
      <c r="L451" s="3">
        <v>6.8</v>
      </c>
      <c r="M451" s="3">
        <f>Ma_Cave[[#This Row],[Prix Achat]]</f>
        <v>6.8</v>
      </c>
      <c r="N451" s="36">
        <v>12</v>
      </c>
      <c r="O451" s="37">
        <v>0</v>
      </c>
      <c r="P451" s="37"/>
      <c r="Q451" s="3">
        <f>Ma_Cave[[#This Row],[Prix Achat]]*Ma_Cave[[#This Row],[Quantité
Achat]]</f>
        <v>81.599999999999994</v>
      </c>
      <c r="R451" s="30">
        <f>Ma_Cave[[#This Row],[Reste]]*Ma_Cave[[#This Row],[valeur]]</f>
        <v>0</v>
      </c>
      <c r="S451" s="37">
        <v>0</v>
      </c>
      <c r="T451" s="37">
        <v>0</v>
      </c>
      <c r="U451" s="38" t="str">
        <f>IF(Ma_Cave[[#This Row],[Boire
dès]]+Ma_Cave[[#This Row],[Boire
jusque]]=0," ",IF(Ma_Cave[[#This Row],[Boire
jusque]]=0,Ma_Cave[[#This Row],[Boire
dès]],ROUNDUP(AVERAGE(Ma_Cave[[#This Row],[Boire
dès]:[Boire
jusque]]),0)))</f>
        <v xml:space="preserve"> </v>
      </c>
      <c r="V451" s="9"/>
      <c r="W451" s="64"/>
    </row>
    <row r="452" spans="1:23" s="61" customFormat="1" ht="14.25" hidden="1" customHeight="1" x14ac:dyDescent="0.25">
      <c r="A452" s="11">
        <v>414</v>
      </c>
      <c r="B452" s="15">
        <v>43228</v>
      </c>
      <c r="C452" s="61" t="s">
        <v>40</v>
      </c>
      <c r="D452" s="61" t="s">
        <v>912</v>
      </c>
      <c r="E452" s="61" t="s">
        <v>905</v>
      </c>
      <c r="F452" s="61" t="s">
        <v>22</v>
      </c>
      <c r="G452" s="61">
        <v>2017</v>
      </c>
      <c r="H452" s="61" t="s">
        <v>1113</v>
      </c>
      <c r="I452" s="61" t="s">
        <v>369</v>
      </c>
      <c r="J452" s="61" t="s">
        <v>107</v>
      </c>
      <c r="K452" s="61" t="s">
        <v>242</v>
      </c>
      <c r="L452" s="3">
        <v>8.9</v>
      </c>
      <c r="M452" s="3">
        <f>Ma_Cave[[#This Row],[Prix Achat]]</f>
        <v>8.9</v>
      </c>
      <c r="N452" s="36">
        <v>3</v>
      </c>
      <c r="O452" s="37">
        <v>0</v>
      </c>
      <c r="P452" s="37">
        <v>51</v>
      </c>
      <c r="Q452" s="3">
        <f>Ma_Cave[[#This Row],[Prix Achat]]*Ma_Cave[[#This Row],[Quantité
Achat]]</f>
        <v>26.700000000000003</v>
      </c>
      <c r="R452" s="30">
        <f>Ma_Cave[[#This Row],[Reste]]*Ma_Cave[[#This Row],[valeur]]</f>
        <v>0</v>
      </c>
      <c r="S452" s="37">
        <v>2018</v>
      </c>
      <c r="T452" s="37"/>
      <c r="U452" s="38">
        <f>IF(Ma_Cave[[#This Row],[Boire
dès]]+Ma_Cave[[#This Row],[Boire
jusque]]=0," ",IF(Ma_Cave[[#This Row],[Boire
jusque]]=0,Ma_Cave[[#This Row],[Boire
dès]],ROUNDUP(AVERAGE(Ma_Cave[[#This Row],[Boire
dès]:[Boire
jusque]]),0)))</f>
        <v>2018</v>
      </c>
      <c r="V452" s="9" t="s">
        <v>907</v>
      </c>
      <c r="W452" s="65" t="s">
        <v>906</v>
      </c>
    </row>
    <row r="453" spans="1:23" s="61" customFormat="1" ht="14.25" customHeight="1" x14ac:dyDescent="0.25">
      <c r="A453" s="11">
        <v>474</v>
      </c>
      <c r="B453" s="15">
        <v>43458</v>
      </c>
      <c r="C453" s="61" t="s">
        <v>326</v>
      </c>
      <c r="D453" s="61" t="s">
        <v>1055</v>
      </c>
      <c r="E453" s="61" t="s">
        <v>1004</v>
      </c>
      <c r="F453" s="61" t="s">
        <v>12</v>
      </c>
      <c r="G453" s="74">
        <v>2017</v>
      </c>
      <c r="H453" s="61" t="s">
        <v>1113</v>
      </c>
      <c r="I453" s="61" t="s">
        <v>1004</v>
      </c>
      <c r="K453" s="61" t="s">
        <v>572</v>
      </c>
      <c r="L453" s="3">
        <v>0</v>
      </c>
      <c r="M453" s="3">
        <v>7</v>
      </c>
      <c r="N453" s="36">
        <v>1</v>
      </c>
      <c r="O453" s="37">
        <v>1</v>
      </c>
      <c r="P453" s="37">
        <v>51</v>
      </c>
      <c r="Q453" s="3">
        <f>Ma_Cave[[#This Row],[Prix Achat]]*Ma_Cave[[#This Row],[Quantité
Achat]]</f>
        <v>0</v>
      </c>
      <c r="R453" s="3">
        <f>Ma_Cave[[#This Row],[Reste]]*Ma_Cave[[#This Row],[valeur]]</f>
        <v>7</v>
      </c>
      <c r="S453" s="37">
        <v>2019</v>
      </c>
      <c r="T453" s="37"/>
      <c r="U453" s="38">
        <f>IF(Ma_Cave[[#This Row],[Boire
dès]]+Ma_Cave[[#This Row],[Boire
jusque]]=0," ",IF(Ma_Cave[[#This Row],[Boire
jusque]]=0,Ma_Cave[[#This Row],[Boire
dès]],ROUNDUP(AVERAGE(Ma_Cave[[#This Row],[Boire
dès]:[Boire
jusque]]),0)))</f>
        <v>2019</v>
      </c>
      <c r="V453" s="74"/>
      <c r="W453" s="60"/>
    </row>
    <row r="454" spans="1:23" s="61" customFormat="1" ht="14.25" customHeight="1" x14ac:dyDescent="0.25">
      <c r="A454" s="11">
        <v>475</v>
      </c>
      <c r="B454" s="15">
        <v>43458</v>
      </c>
      <c r="C454" s="61" t="s">
        <v>326</v>
      </c>
      <c r="D454" s="61" t="s">
        <v>1056</v>
      </c>
      <c r="E454" s="61" t="s">
        <v>1057</v>
      </c>
      <c r="F454" s="61" t="s">
        <v>12</v>
      </c>
      <c r="G454" s="61">
        <v>2016</v>
      </c>
      <c r="H454" s="61" t="s">
        <v>59</v>
      </c>
      <c r="I454" s="61" t="s">
        <v>1058</v>
      </c>
      <c r="K454" s="61" t="s">
        <v>1059</v>
      </c>
      <c r="L454" s="3">
        <v>0</v>
      </c>
      <c r="M454" s="3">
        <v>7</v>
      </c>
      <c r="N454" s="36">
        <v>1</v>
      </c>
      <c r="O454" s="37">
        <v>1</v>
      </c>
      <c r="P454" s="37">
        <v>13</v>
      </c>
      <c r="Q454" s="3">
        <f>Ma_Cave[[#This Row],[Prix Achat]]*Ma_Cave[[#This Row],[Quantité
Achat]]</f>
        <v>0</v>
      </c>
      <c r="R454" s="3">
        <f>Ma_Cave[[#This Row],[Reste]]*Ma_Cave[[#This Row],[valeur]]</f>
        <v>7</v>
      </c>
      <c r="S454" s="37">
        <v>2021</v>
      </c>
      <c r="T454" s="37"/>
      <c r="U454" s="38">
        <f>IF(Ma_Cave[[#This Row],[Boire
dès]]+Ma_Cave[[#This Row],[Boire
jusque]]=0," ",IF(Ma_Cave[[#This Row],[Boire
jusque]]=0,Ma_Cave[[#This Row],[Boire
dès]],ROUNDUP(AVERAGE(Ma_Cave[[#This Row],[Boire
dès]:[Boire
jusque]]),0)))</f>
        <v>2021</v>
      </c>
      <c r="W454" s="60"/>
    </row>
    <row r="455" spans="1:23" s="61" customFormat="1" ht="14.25" hidden="1" customHeight="1" x14ac:dyDescent="0.25">
      <c r="A455" s="11">
        <v>42</v>
      </c>
      <c r="B455" s="15">
        <v>39979</v>
      </c>
      <c r="C455" s="61" t="s">
        <v>314</v>
      </c>
      <c r="D455" s="61" t="s">
        <v>228</v>
      </c>
      <c r="E455" s="61" t="s">
        <v>312</v>
      </c>
      <c r="F455" s="61" t="s">
        <v>22</v>
      </c>
      <c r="G455" s="61">
        <v>2006</v>
      </c>
      <c r="H455" s="61" t="s">
        <v>1113</v>
      </c>
      <c r="I455" s="61" t="s">
        <v>313</v>
      </c>
      <c r="J455" s="61" t="s">
        <v>11</v>
      </c>
      <c r="K455" s="61" t="s">
        <v>39</v>
      </c>
      <c r="L455" s="3">
        <v>8.4</v>
      </c>
      <c r="M455" s="3">
        <f>Ma_Cave[[#This Row],[Prix Achat]]</f>
        <v>8.4</v>
      </c>
      <c r="N455" s="36">
        <v>12</v>
      </c>
      <c r="O455" s="38">
        <v>0</v>
      </c>
      <c r="P455" s="38"/>
      <c r="Q455" s="3">
        <f>Ma_Cave[[#This Row],[Prix Achat]]*Ma_Cave[[#This Row],[Quantité
Achat]]</f>
        <v>100.80000000000001</v>
      </c>
      <c r="R455" s="3">
        <f>Ma_Cave[[#This Row],[Reste]]*Ma_Cave[[#This Row],[valeur]]</f>
        <v>0</v>
      </c>
      <c r="S455" s="37">
        <v>0</v>
      </c>
      <c r="T455" s="37">
        <v>0</v>
      </c>
      <c r="U455" s="38" t="str">
        <f>IF(Ma_Cave[[#This Row],[Boire
dès]]+Ma_Cave[[#This Row],[Boire
jusque]]=0," ",IF(Ma_Cave[[#This Row],[Boire
jusque]]=0,Ma_Cave[[#This Row],[Boire
dès]],ROUNDUP(AVERAGE(Ma_Cave[[#This Row],[Boire
dès]:[Boire
jusque]]),0)))</f>
        <v xml:space="preserve"> </v>
      </c>
      <c r="V455" s="64"/>
      <c r="W455" s="65"/>
    </row>
    <row r="456" spans="1:23" s="61" customFormat="1" ht="14.25" hidden="1" customHeight="1" x14ac:dyDescent="0.25">
      <c r="A456" s="11">
        <v>69</v>
      </c>
      <c r="B456" s="15">
        <v>40359</v>
      </c>
      <c r="C456" s="61" t="s">
        <v>314</v>
      </c>
      <c r="D456" s="61" t="s">
        <v>228</v>
      </c>
      <c r="E456" s="61" t="s">
        <v>312</v>
      </c>
      <c r="F456" s="61" t="s">
        <v>22</v>
      </c>
      <c r="G456" s="61">
        <v>2007</v>
      </c>
      <c r="H456" s="61" t="s">
        <v>1113</v>
      </c>
      <c r="I456" s="61" t="s">
        <v>313</v>
      </c>
      <c r="J456" s="61" t="s">
        <v>11</v>
      </c>
      <c r="K456" s="61" t="s">
        <v>39</v>
      </c>
      <c r="L456" s="3">
        <v>8</v>
      </c>
      <c r="M456" s="3">
        <f>Ma_Cave[[#This Row],[Prix Achat]]</f>
        <v>8</v>
      </c>
      <c r="N456" s="36">
        <v>12</v>
      </c>
      <c r="O456" s="38">
        <v>0</v>
      </c>
      <c r="P456" s="38"/>
      <c r="Q456" s="3">
        <f>Ma_Cave[[#This Row],[Prix Achat]]*Ma_Cave[[#This Row],[Quantité
Achat]]</f>
        <v>96</v>
      </c>
      <c r="R456" s="3">
        <f>Ma_Cave[[#This Row],[Reste]]*Ma_Cave[[#This Row],[valeur]]</f>
        <v>0</v>
      </c>
      <c r="S456" s="37">
        <v>0</v>
      </c>
      <c r="T456" s="37">
        <v>0</v>
      </c>
      <c r="U456" s="38" t="str">
        <f>IF(Ma_Cave[[#This Row],[Boire
dès]]+Ma_Cave[[#This Row],[Boire
jusque]]=0," ",IF(Ma_Cave[[#This Row],[Boire
jusque]]=0,Ma_Cave[[#This Row],[Boire
dès]],ROUNDUP(AVERAGE(Ma_Cave[[#This Row],[Boire
dès]:[Boire
jusque]]),0)))</f>
        <v xml:space="preserve"> </v>
      </c>
      <c r="V456" s="64"/>
      <c r="W456" s="63"/>
    </row>
    <row r="457" spans="1:23" s="61" customFormat="1" ht="14.25" customHeight="1" x14ac:dyDescent="0.25">
      <c r="A457" s="11">
        <v>477</v>
      </c>
      <c r="B457" s="15">
        <v>43460</v>
      </c>
      <c r="C457" s="61" t="s">
        <v>78</v>
      </c>
      <c r="D457" s="61" t="s">
        <v>1063</v>
      </c>
      <c r="E457" s="61" t="s">
        <v>551</v>
      </c>
      <c r="F457" s="61" t="s">
        <v>73</v>
      </c>
      <c r="G457" s="61">
        <v>2017</v>
      </c>
      <c r="H457" s="61" t="s">
        <v>73</v>
      </c>
      <c r="I457" s="61" t="s">
        <v>73</v>
      </c>
      <c r="K457" s="61" t="s">
        <v>39</v>
      </c>
      <c r="L457" s="3">
        <v>14</v>
      </c>
      <c r="M457" s="3">
        <f>Ma_Cave[[#This Row],[Prix Achat]]</f>
        <v>14</v>
      </c>
      <c r="N457" s="36">
        <v>11</v>
      </c>
      <c r="O457" s="37">
        <v>3</v>
      </c>
      <c r="P457" s="37">
        <v>31</v>
      </c>
      <c r="Q457" s="3">
        <f>Ma_Cave[[#This Row],[Prix Achat]]*Ma_Cave[[#This Row],[Quantité
Achat]]</f>
        <v>154</v>
      </c>
      <c r="R457" s="3">
        <f>Ma_Cave[[#This Row],[Reste]]*Ma_Cave[[#This Row],[valeur]]</f>
        <v>42</v>
      </c>
      <c r="S457" s="37">
        <v>2019</v>
      </c>
      <c r="T457" s="37"/>
      <c r="U457" s="38">
        <f>IF(Ma_Cave[[#This Row],[Boire
dès]]+Ma_Cave[[#This Row],[Boire
jusque]]=0," ",IF(Ma_Cave[[#This Row],[Boire
jusque]]=0,Ma_Cave[[#This Row],[Boire
dès]],ROUNDUP(AVERAGE(Ma_Cave[[#This Row],[Boire
dès]:[Boire
jusque]]),0)))</f>
        <v>2019</v>
      </c>
      <c r="V457" s="74"/>
      <c r="W457" s="60"/>
    </row>
    <row r="458" spans="1:23" s="61" customFormat="1" ht="14.25" hidden="1" customHeight="1" x14ac:dyDescent="0.25">
      <c r="A458" s="11">
        <v>191</v>
      </c>
      <c r="B458" s="15">
        <v>41572</v>
      </c>
      <c r="C458" s="61" t="s">
        <v>314</v>
      </c>
      <c r="D458" s="61" t="s">
        <v>228</v>
      </c>
      <c r="E458" s="61" t="s">
        <v>312</v>
      </c>
      <c r="F458" s="61" t="s">
        <v>22</v>
      </c>
      <c r="G458" s="61">
        <v>2011</v>
      </c>
      <c r="H458" s="61" t="s">
        <v>1113</v>
      </c>
      <c r="I458" s="61" t="s">
        <v>313</v>
      </c>
      <c r="J458" s="61" t="s">
        <v>11</v>
      </c>
      <c r="K458" s="61" t="s">
        <v>39</v>
      </c>
      <c r="L458" s="3">
        <v>8.25</v>
      </c>
      <c r="M458" s="3">
        <f>Ma_Cave[[#This Row],[Prix Achat]]</f>
        <v>8.25</v>
      </c>
      <c r="N458" s="36">
        <v>12</v>
      </c>
      <c r="O458" s="38">
        <v>0</v>
      </c>
      <c r="P458" s="38">
        <v>32</v>
      </c>
      <c r="Q458" s="3">
        <f>Ma_Cave[[#This Row],[Prix Achat]]*Ma_Cave[[#This Row],[Quantité
Achat]]</f>
        <v>99</v>
      </c>
      <c r="R458" s="3">
        <f>Ma_Cave[[#This Row],[Reste]]*Ma_Cave[[#This Row],[valeur]]</f>
        <v>0</v>
      </c>
      <c r="S458" s="37">
        <v>2016</v>
      </c>
      <c r="T458" s="37">
        <v>2016</v>
      </c>
      <c r="U458" s="38">
        <f>IF(Ma_Cave[[#This Row],[Boire
dès]]+Ma_Cave[[#This Row],[Boire
jusque]]=0," ",IF(Ma_Cave[[#This Row],[Boire
jusque]]=0,Ma_Cave[[#This Row],[Boire
dès]],ROUNDUP(AVERAGE(Ma_Cave[[#This Row],[Boire
dès]:[Boire
jusque]]),0)))</f>
        <v>2016</v>
      </c>
      <c r="V458" s="64"/>
      <c r="W458" s="74"/>
    </row>
    <row r="459" spans="1:23" s="61" customFormat="1" ht="14.25" hidden="1" customHeight="1" x14ac:dyDescent="0.25">
      <c r="A459" s="11">
        <v>214</v>
      </c>
      <c r="B459" s="15">
        <v>41882</v>
      </c>
      <c r="C459" s="61" t="s">
        <v>314</v>
      </c>
      <c r="D459" s="61" t="s">
        <v>228</v>
      </c>
      <c r="E459" s="61" t="s">
        <v>312</v>
      </c>
      <c r="F459" s="64" t="s">
        <v>22</v>
      </c>
      <c r="G459" s="61">
        <v>2012</v>
      </c>
      <c r="H459" s="61" t="s">
        <v>1113</v>
      </c>
      <c r="I459" s="61" t="s">
        <v>313</v>
      </c>
      <c r="J459" s="61" t="s">
        <v>11</v>
      </c>
      <c r="K459" s="61" t="s">
        <v>39</v>
      </c>
      <c r="L459" s="3">
        <v>8.1999999999999993</v>
      </c>
      <c r="M459" s="3">
        <f>Ma_Cave[[#This Row],[Prix Achat]]</f>
        <v>8.1999999999999993</v>
      </c>
      <c r="N459" s="36">
        <v>12</v>
      </c>
      <c r="O459" s="38">
        <v>0</v>
      </c>
      <c r="P459" s="38">
        <v>32</v>
      </c>
      <c r="Q459" s="3">
        <f>Ma_Cave[[#This Row],[Prix Achat]]*Ma_Cave[[#This Row],[Quantité
Achat]]</f>
        <v>98.399999999999991</v>
      </c>
      <c r="R459" s="3">
        <f>Ma_Cave[[#This Row],[Reste]]*Ma_Cave[[#This Row],[valeur]]</f>
        <v>0</v>
      </c>
      <c r="S459" s="37">
        <v>2015</v>
      </c>
      <c r="T459" s="37">
        <v>2017</v>
      </c>
      <c r="U459" s="38">
        <f>IF(Ma_Cave[[#This Row],[Boire
dès]]+Ma_Cave[[#This Row],[Boire
jusque]]=0," ",IF(Ma_Cave[[#This Row],[Boire
jusque]]=0,Ma_Cave[[#This Row],[Boire
dès]],ROUNDUP(AVERAGE(Ma_Cave[[#This Row],[Boire
dès]:[Boire
jusque]]),0)))</f>
        <v>2016</v>
      </c>
      <c r="V459" s="65"/>
      <c r="W459" s="74"/>
    </row>
    <row r="460" spans="1:23" s="61" customFormat="1" ht="14.25" customHeight="1" x14ac:dyDescent="0.25">
      <c r="A460" s="11">
        <v>480</v>
      </c>
      <c r="B460" s="15">
        <v>43519</v>
      </c>
      <c r="C460" s="61" t="s">
        <v>1066</v>
      </c>
      <c r="D460" s="61" t="s">
        <v>1071</v>
      </c>
      <c r="E460" s="61" t="s">
        <v>1078</v>
      </c>
      <c r="F460" s="61" t="s">
        <v>217</v>
      </c>
      <c r="G460" s="61">
        <v>1986</v>
      </c>
      <c r="H460" s="61" t="s">
        <v>1110</v>
      </c>
      <c r="I460" s="61" t="s">
        <v>1227</v>
      </c>
      <c r="K460" s="61" t="s">
        <v>169</v>
      </c>
      <c r="L460" s="3">
        <v>10</v>
      </c>
      <c r="M460" s="3">
        <v>20</v>
      </c>
      <c r="N460" s="36">
        <v>1</v>
      </c>
      <c r="O460" s="37">
        <v>1</v>
      </c>
      <c r="P460" s="37">
        <v>53</v>
      </c>
      <c r="Q460" s="3">
        <f>Ma_Cave[[#This Row],[Prix Achat]]*Ma_Cave[[#This Row],[Quantité
Achat]]</f>
        <v>10</v>
      </c>
      <c r="R460" s="3">
        <f>Ma_Cave[[#This Row],[Reste]]*Ma_Cave[[#This Row],[valeur]]</f>
        <v>20</v>
      </c>
      <c r="S460" s="37">
        <v>2019</v>
      </c>
      <c r="T460" s="37"/>
      <c r="U460" s="38">
        <f>IF(Ma_Cave[[#This Row],[Boire
dès]]+Ma_Cave[[#This Row],[Boire
jusque]]=0," ",IF(Ma_Cave[[#This Row],[Boire
jusque]]=0,Ma_Cave[[#This Row],[Boire
dès]],ROUNDUP(AVERAGE(Ma_Cave[[#This Row],[Boire
dès]:[Boire
jusque]]),0)))</f>
        <v>2019</v>
      </c>
      <c r="V460" s="74"/>
      <c r="W460" s="60"/>
    </row>
    <row r="461" spans="1:23" s="61" customFormat="1" ht="14.25" hidden="1" customHeight="1" x14ac:dyDescent="0.25">
      <c r="A461" s="11">
        <v>346</v>
      </c>
      <c r="B461" s="15">
        <v>42774</v>
      </c>
      <c r="C461" s="61" t="s">
        <v>40</v>
      </c>
      <c r="D461" s="61" t="s">
        <v>228</v>
      </c>
      <c r="E461" s="61" t="s">
        <v>312</v>
      </c>
      <c r="F461" s="61" t="s">
        <v>22</v>
      </c>
      <c r="G461" s="61">
        <v>2014</v>
      </c>
      <c r="H461" s="61" t="s">
        <v>1113</v>
      </c>
      <c r="I461" s="61" t="s">
        <v>313</v>
      </c>
      <c r="J461" s="61" t="s">
        <v>11</v>
      </c>
      <c r="K461" s="61" t="s">
        <v>39</v>
      </c>
      <c r="L461" s="3">
        <v>9</v>
      </c>
      <c r="M461" s="3">
        <f>Ma_Cave[[#This Row],[Prix Achat]]</f>
        <v>9</v>
      </c>
      <c r="N461" s="36">
        <v>12</v>
      </c>
      <c r="O461" s="38">
        <v>0</v>
      </c>
      <c r="P461" s="38">
        <v>32</v>
      </c>
      <c r="Q461" s="3">
        <f>Ma_Cave[[#This Row],[Prix Achat]]*Ma_Cave[[#This Row],[Quantité
Achat]]</f>
        <v>108</v>
      </c>
      <c r="R461" s="3">
        <f>Ma_Cave[[#This Row],[Reste]]*Ma_Cave[[#This Row],[valeur]]</f>
        <v>0</v>
      </c>
      <c r="S461" s="37">
        <v>2017</v>
      </c>
      <c r="T461" s="37">
        <v>2019</v>
      </c>
      <c r="U461" s="38">
        <f>IF(Ma_Cave[[#This Row],[Boire
dès]]+Ma_Cave[[#This Row],[Boire
jusque]]=0," ",IF(Ma_Cave[[#This Row],[Boire
jusque]]=0,Ma_Cave[[#This Row],[Boire
dès]],ROUNDUP(AVERAGE(Ma_Cave[[#This Row],[Boire
dès]:[Boire
jusque]]),0)))</f>
        <v>2018</v>
      </c>
      <c r="V461" s="74"/>
      <c r="W461" s="74"/>
    </row>
    <row r="462" spans="1:23" s="61" customFormat="1" ht="14.25" customHeight="1" x14ac:dyDescent="0.25">
      <c r="A462" s="11">
        <v>481</v>
      </c>
      <c r="B462" s="15">
        <v>43527</v>
      </c>
      <c r="C462" s="61" t="s">
        <v>78</v>
      </c>
      <c r="D462" s="61" t="s">
        <v>1072</v>
      </c>
      <c r="E462" s="61" t="s">
        <v>80</v>
      </c>
      <c r="F462" s="61" t="s">
        <v>22</v>
      </c>
      <c r="G462" s="61">
        <v>2016</v>
      </c>
      <c r="H462" s="61" t="s">
        <v>1115</v>
      </c>
      <c r="I462" s="61" t="s">
        <v>81</v>
      </c>
      <c r="J462" s="61" t="s">
        <v>82</v>
      </c>
      <c r="K462" s="61" t="s">
        <v>11</v>
      </c>
      <c r="L462" s="3">
        <v>9</v>
      </c>
      <c r="M462" s="3">
        <f>Ma_Cave[[#This Row],[Prix Achat]]</f>
        <v>9</v>
      </c>
      <c r="N462" s="36">
        <v>3</v>
      </c>
      <c r="O462" s="37">
        <v>3</v>
      </c>
      <c r="P462" s="37">
        <v>52</v>
      </c>
      <c r="Q462" s="3">
        <f>Ma_Cave[[#This Row],[Prix Achat]]*Ma_Cave[[#This Row],[Quantité
Achat]]</f>
        <v>27</v>
      </c>
      <c r="R462" s="3">
        <f>Ma_Cave[[#This Row],[Reste]]*Ma_Cave[[#This Row],[valeur]]</f>
        <v>27</v>
      </c>
      <c r="S462" s="37">
        <v>2020</v>
      </c>
      <c r="T462" s="37">
        <v>2022</v>
      </c>
      <c r="U462" s="38">
        <f>IF(Ma_Cave[[#This Row],[Boire
dès]]+Ma_Cave[[#This Row],[Boire
jusque]]=0," ",IF(Ma_Cave[[#This Row],[Boire
jusque]]=0,Ma_Cave[[#This Row],[Boire
dès]],ROUNDUP(AVERAGE(Ma_Cave[[#This Row],[Boire
dès]:[Boire
jusque]]),0)))</f>
        <v>2021</v>
      </c>
      <c r="V462" s="74"/>
      <c r="W462" s="60"/>
    </row>
    <row r="463" spans="1:23" s="61" customFormat="1" ht="14.25" hidden="1" customHeight="1" x14ac:dyDescent="0.25">
      <c r="A463" s="11">
        <v>7</v>
      </c>
      <c r="B463" s="15">
        <v>38504</v>
      </c>
      <c r="C463" s="61" t="s">
        <v>23</v>
      </c>
      <c r="D463" s="61" t="s">
        <v>457</v>
      </c>
      <c r="E463" s="61" t="s">
        <v>457</v>
      </c>
      <c r="F463" s="61" t="s">
        <v>12</v>
      </c>
      <c r="G463" s="61">
        <v>2003</v>
      </c>
      <c r="H463" s="61" t="s">
        <v>1347</v>
      </c>
      <c r="I463" s="61" t="s">
        <v>341</v>
      </c>
      <c r="J463" s="61" t="s">
        <v>11</v>
      </c>
      <c r="K463" s="61" t="s">
        <v>458</v>
      </c>
      <c r="L463" s="3">
        <v>17</v>
      </c>
      <c r="M463" s="3">
        <f>Ma_Cave[[#This Row],[Prix Achat]]</f>
        <v>17</v>
      </c>
      <c r="N463" s="36">
        <v>1</v>
      </c>
      <c r="O463" s="37">
        <v>0</v>
      </c>
      <c r="P463" s="37"/>
      <c r="Q463" s="3">
        <f>Ma_Cave[[#This Row],[Prix Achat]]*Ma_Cave[[#This Row],[Quantité
Achat]]</f>
        <v>17</v>
      </c>
      <c r="R463" s="3">
        <f>Ma_Cave[[#This Row],[Reste]]*Ma_Cave[[#This Row],[valeur]]</f>
        <v>0</v>
      </c>
      <c r="S463" s="37">
        <v>0</v>
      </c>
      <c r="T463" s="37">
        <v>0</v>
      </c>
      <c r="U463" s="38" t="str">
        <f>IF(Ma_Cave[[#This Row],[Boire
dès]]+Ma_Cave[[#This Row],[Boire
jusque]]=0," ",IF(Ma_Cave[[#This Row],[Boire
jusque]]=0,Ma_Cave[[#This Row],[Boire
dès]],ROUNDUP(AVERAGE(Ma_Cave[[#This Row],[Boire
dès]:[Boire
jusque]]),0)))</f>
        <v xml:space="preserve"> </v>
      </c>
      <c r="V463" s="65"/>
      <c r="W463" s="64"/>
    </row>
    <row r="464" spans="1:23" s="61" customFormat="1" ht="14.25" customHeight="1" x14ac:dyDescent="0.25">
      <c r="A464" s="11">
        <v>482</v>
      </c>
      <c r="B464" s="15">
        <v>43527</v>
      </c>
      <c r="C464" s="61" t="s">
        <v>78</v>
      </c>
      <c r="D464" s="61" t="s">
        <v>1072</v>
      </c>
      <c r="E464" s="65" t="s">
        <v>1073</v>
      </c>
      <c r="F464" s="61" t="s">
        <v>12</v>
      </c>
      <c r="G464" s="61">
        <v>2015</v>
      </c>
      <c r="H464" s="65" t="s">
        <v>1115</v>
      </c>
      <c r="I464" s="65" t="s">
        <v>81</v>
      </c>
      <c r="J464" s="65"/>
      <c r="K464" s="65" t="s">
        <v>1073</v>
      </c>
      <c r="L464" s="3">
        <v>7.5</v>
      </c>
      <c r="M464" s="3">
        <f>Ma_Cave[[#This Row],[Prix Achat]]</f>
        <v>7.5</v>
      </c>
      <c r="N464" s="36">
        <v>3</v>
      </c>
      <c r="O464" s="37">
        <v>3</v>
      </c>
      <c r="P464" s="37">
        <v>51</v>
      </c>
      <c r="Q464" s="3">
        <f>Ma_Cave[[#This Row],[Prix Achat]]*Ma_Cave[[#This Row],[Quantité
Achat]]</f>
        <v>22.5</v>
      </c>
      <c r="R464" s="3">
        <f>Ma_Cave[[#This Row],[Reste]]*Ma_Cave[[#This Row],[valeur]]</f>
        <v>22.5</v>
      </c>
      <c r="S464" s="37">
        <v>2019</v>
      </c>
      <c r="T464" s="37">
        <v>2020</v>
      </c>
      <c r="U464" s="38">
        <f>IF(Ma_Cave[[#This Row],[Boire
dès]]+Ma_Cave[[#This Row],[Boire
jusque]]=0," ",IF(Ma_Cave[[#This Row],[Boire
jusque]]=0,Ma_Cave[[#This Row],[Boire
dès]],ROUNDUP(AVERAGE(Ma_Cave[[#This Row],[Boire
dès]:[Boire
jusque]]),0)))</f>
        <v>2020</v>
      </c>
      <c r="V464" s="74"/>
      <c r="W464" s="60"/>
    </row>
    <row r="465" spans="1:23" s="61" customFormat="1" ht="14.25" customHeight="1" x14ac:dyDescent="0.25">
      <c r="A465" s="11">
        <v>483</v>
      </c>
      <c r="B465" s="15">
        <v>43527</v>
      </c>
      <c r="C465" s="61" t="s">
        <v>78</v>
      </c>
      <c r="D465" s="61" t="s">
        <v>1074</v>
      </c>
      <c r="E465" s="61" t="s">
        <v>44</v>
      </c>
      <c r="F465" s="61" t="s">
        <v>22</v>
      </c>
      <c r="G465" s="61">
        <v>2017</v>
      </c>
      <c r="H465" s="61" t="s">
        <v>36</v>
      </c>
      <c r="I465" s="61" t="s">
        <v>36</v>
      </c>
      <c r="K465" s="61" t="s">
        <v>39</v>
      </c>
      <c r="L465" s="3">
        <v>6.7</v>
      </c>
      <c r="M465" s="3">
        <f>Ma_Cave[[#This Row],[Prix Achat]]</f>
        <v>6.7</v>
      </c>
      <c r="N465" s="36">
        <v>6</v>
      </c>
      <c r="O465" s="37">
        <v>6</v>
      </c>
      <c r="P465" s="37">
        <v>12</v>
      </c>
      <c r="Q465" s="3">
        <f>Ma_Cave[[#This Row],[Prix Achat]]*Ma_Cave[[#This Row],[Quantité
Achat]]</f>
        <v>40.200000000000003</v>
      </c>
      <c r="R465" s="3">
        <f>Ma_Cave[[#This Row],[Reste]]*Ma_Cave[[#This Row],[valeur]]</f>
        <v>40.200000000000003</v>
      </c>
      <c r="S465" s="37">
        <v>2019</v>
      </c>
      <c r="T465" s="37"/>
      <c r="U465" s="38">
        <f>IF(Ma_Cave[[#This Row],[Boire
dès]]+Ma_Cave[[#This Row],[Boire
jusque]]=0," ",IF(Ma_Cave[[#This Row],[Boire
jusque]]=0,Ma_Cave[[#This Row],[Boire
dès]],ROUNDUP(AVERAGE(Ma_Cave[[#This Row],[Boire
dès]:[Boire
jusque]]),0)))</f>
        <v>2019</v>
      </c>
      <c r="V465" s="74"/>
      <c r="W465" s="60"/>
    </row>
    <row r="466" spans="1:23" s="61" customFormat="1" ht="14.25" hidden="1" customHeight="1" x14ac:dyDescent="0.25">
      <c r="A466" s="11">
        <v>240</v>
      </c>
      <c r="B466" s="15">
        <v>42111</v>
      </c>
      <c r="C466" s="61" t="s">
        <v>40</v>
      </c>
      <c r="D466" s="61" t="s">
        <v>912</v>
      </c>
      <c r="E466" s="61" t="s">
        <v>693</v>
      </c>
      <c r="F466" s="61" t="s">
        <v>22</v>
      </c>
      <c r="G466" s="61">
        <v>2014</v>
      </c>
      <c r="H466" s="61" t="s">
        <v>1113</v>
      </c>
      <c r="I466" s="61" t="s">
        <v>106</v>
      </c>
      <c r="J466" s="61" t="s">
        <v>107</v>
      </c>
      <c r="K466" s="61" t="s">
        <v>108</v>
      </c>
      <c r="L466" s="3">
        <v>7.45</v>
      </c>
      <c r="M466" s="3">
        <f>Ma_Cave[[#This Row],[Prix Achat]]</f>
        <v>7.45</v>
      </c>
      <c r="N466" s="36">
        <v>5</v>
      </c>
      <c r="O466" s="37">
        <v>0</v>
      </c>
      <c r="P466" s="37"/>
      <c r="Q466" s="3">
        <f>Ma_Cave[[#This Row],[Prix Achat]]*Ma_Cave[[#This Row],[Quantité
Achat]]</f>
        <v>37.25</v>
      </c>
      <c r="R466" s="3">
        <f>Ma_Cave[[#This Row],[Reste]]*Ma_Cave[[#This Row],[valeur]]</f>
        <v>0</v>
      </c>
      <c r="S466" s="37">
        <v>0</v>
      </c>
      <c r="T466" s="37">
        <v>0</v>
      </c>
      <c r="U466" s="38" t="str">
        <f>IF(Ma_Cave[[#This Row],[Boire
dès]]+Ma_Cave[[#This Row],[Boire
jusque]]=0," ",IF(Ma_Cave[[#This Row],[Boire
jusque]]=0,Ma_Cave[[#This Row],[Boire
dès]],ROUNDUP(AVERAGE(Ma_Cave[[#This Row],[Boire
dès]:[Boire
jusque]]),0)))</f>
        <v xml:space="preserve"> </v>
      </c>
      <c r="W466" s="74"/>
    </row>
    <row r="467" spans="1:23" s="61" customFormat="1" ht="14.25" hidden="1" customHeight="1" x14ac:dyDescent="0.25">
      <c r="A467" s="11">
        <v>415</v>
      </c>
      <c r="B467" s="15">
        <v>43298</v>
      </c>
      <c r="C467" s="61" t="s">
        <v>40</v>
      </c>
      <c r="D467" s="61" t="s">
        <v>911</v>
      </c>
      <c r="E467" s="61" t="s">
        <v>920</v>
      </c>
      <c r="F467" s="61" t="s">
        <v>12</v>
      </c>
      <c r="G467" s="61">
        <v>2016</v>
      </c>
      <c r="H467" s="61" t="s">
        <v>1113</v>
      </c>
      <c r="I467" s="61" t="s">
        <v>106</v>
      </c>
      <c r="J467" s="61" t="s">
        <v>11</v>
      </c>
      <c r="K467" s="61" t="s">
        <v>198</v>
      </c>
      <c r="L467" s="3">
        <v>7.6</v>
      </c>
      <c r="M467" s="3">
        <f>Ma_Cave[[#This Row],[Prix Achat]]</f>
        <v>7.6</v>
      </c>
      <c r="N467" s="36">
        <v>6</v>
      </c>
      <c r="O467" s="37">
        <v>0</v>
      </c>
      <c r="P467" s="37">
        <v>32</v>
      </c>
      <c r="Q467" s="3">
        <f>Ma_Cave[[#This Row],[Prix Achat]]*Ma_Cave[[#This Row],[Quantité
Achat]]</f>
        <v>45.599999999999994</v>
      </c>
      <c r="R467" s="30">
        <f>Ma_Cave[[#This Row],[Reste]]*Ma_Cave[[#This Row],[valeur]]</f>
        <v>0</v>
      </c>
      <c r="S467" s="37">
        <v>2018</v>
      </c>
      <c r="T467" s="37">
        <v>2019</v>
      </c>
      <c r="U467" s="38">
        <f>IF(Ma_Cave[[#This Row],[Boire
dès]]+Ma_Cave[[#This Row],[Boire
jusque]]=0," ",IF(Ma_Cave[[#This Row],[Boire
jusque]]=0,Ma_Cave[[#This Row],[Boire
dès]],ROUNDUP(AVERAGE(Ma_Cave[[#This Row],[Boire
dès]:[Boire
jusque]]),0)))</f>
        <v>2019</v>
      </c>
      <c r="V467" s="9" t="s">
        <v>917</v>
      </c>
      <c r="W467" s="74" t="s">
        <v>918</v>
      </c>
    </row>
    <row r="468" spans="1:23" s="61" customFormat="1" ht="14.25" hidden="1" customHeight="1" x14ac:dyDescent="0.25">
      <c r="A468" s="11">
        <v>304</v>
      </c>
      <c r="B468" s="15">
        <v>42547</v>
      </c>
      <c r="C468" s="61" t="s">
        <v>645</v>
      </c>
      <c r="D468" s="61" t="s">
        <v>566</v>
      </c>
      <c r="E468" s="61" t="s">
        <v>646</v>
      </c>
      <c r="F468" s="61" t="s">
        <v>12</v>
      </c>
      <c r="G468" s="61">
        <v>2009</v>
      </c>
      <c r="H468" s="61" t="s">
        <v>1113</v>
      </c>
      <c r="I468" s="61" t="s">
        <v>106</v>
      </c>
      <c r="J468" s="61" t="s">
        <v>11</v>
      </c>
      <c r="K468" s="61" t="s">
        <v>198</v>
      </c>
      <c r="L468" s="3">
        <v>30</v>
      </c>
      <c r="M468" s="3">
        <f>Ma_Cave[[#This Row],[Prix Achat]]</f>
        <v>30</v>
      </c>
      <c r="N468" s="36">
        <v>1</v>
      </c>
      <c r="O468" s="37">
        <v>0</v>
      </c>
      <c r="P468" s="37"/>
      <c r="Q468" s="3">
        <f>Ma_Cave[[#This Row],[Prix Achat]]*Ma_Cave[[#This Row],[Quantité
Achat]]</f>
        <v>30</v>
      </c>
      <c r="R468" s="3">
        <f>Ma_Cave[[#This Row],[Reste]]*Ma_Cave[[#This Row],[valeur]]</f>
        <v>0</v>
      </c>
      <c r="S468" s="37">
        <v>2019</v>
      </c>
      <c r="T468" s="37">
        <v>2024</v>
      </c>
      <c r="U468" s="38">
        <f>IF(Ma_Cave[[#This Row],[Boire
dès]]+Ma_Cave[[#This Row],[Boire
jusque]]=0," ",IF(Ma_Cave[[#This Row],[Boire
jusque]]=0,Ma_Cave[[#This Row],[Boire
dès]],ROUNDUP(AVERAGE(Ma_Cave[[#This Row],[Boire
dès]:[Boire
jusque]]),0)))</f>
        <v>2022</v>
      </c>
      <c r="W468" s="74"/>
    </row>
    <row r="469" spans="1:23" s="61" customFormat="1" ht="14.25" hidden="1" customHeight="1" x14ac:dyDescent="0.25">
      <c r="A469" s="11">
        <v>305</v>
      </c>
      <c r="B469" s="15">
        <v>42548</v>
      </c>
      <c r="C469" s="61" t="s">
        <v>40</v>
      </c>
      <c r="D469" s="61" t="s">
        <v>104</v>
      </c>
      <c r="E469" s="61" t="s">
        <v>105</v>
      </c>
      <c r="F469" s="61" t="s">
        <v>22</v>
      </c>
      <c r="G469" s="61">
        <v>2015</v>
      </c>
      <c r="H469" s="61" t="s">
        <v>1113</v>
      </c>
      <c r="I469" s="61" t="s">
        <v>106</v>
      </c>
      <c r="J469" s="61" t="s">
        <v>107</v>
      </c>
      <c r="K469" s="61" t="s">
        <v>108</v>
      </c>
      <c r="L469" s="3">
        <v>9</v>
      </c>
      <c r="M469" s="3">
        <f>Ma_Cave[[#This Row],[Prix Achat]]</f>
        <v>9</v>
      </c>
      <c r="N469" s="36">
        <v>6</v>
      </c>
      <c r="O469" s="37">
        <v>0</v>
      </c>
      <c r="P469" s="37">
        <v>11</v>
      </c>
      <c r="Q469" s="3">
        <f>Ma_Cave[[#This Row],[Prix Achat]]*Ma_Cave[[#This Row],[Quantité
Achat]]</f>
        <v>54</v>
      </c>
      <c r="R469" s="3">
        <f>Ma_Cave[[#This Row],[Reste]]*Ma_Cave[[#This Row],[valeur]]</f>
        <v>0</v>
      </c>
      <c r="S469" s="37">
        <v>2017</v>
      </c>
      <c r="T469" s="37">
        <v>2019</v>
      </c>
      <c r="U469" s="38">
        <f>IF(Ma_Cave[[#This Row],[Boire
dès]]+Ma_Cave[[#This Row],[Boire
jusque]]=0," ",IF(Ma_Cave[[#This Row],[Boire
jusque]]=0,Ma_Cave[[#This Row],[Boire
dès]],ROUNDUP(AVERAGE(Ma_Cave[[#This Row],[Boire
dès]:[Boire
jusque]]),0)))</f>
        <v>2018</v>
      </c>
      <c r="W469" s="74"/>
    </row>
    <row r="470" spans="1:23" s="61" customFormat="1" ht="14.25" hidden="1" customHeight="1" x14ac:dyDescent="0.25">
      <c r="A470" s="11">
        <v>312</v>
      </c>
      <c r="B470" s="15">
        <v>42548</v>
      </c>
      <c r="C470" s="61" t="s">
        <v>40</v>
      </c>
      <c r="D470" s="61" t="s">
        <v>912</v>
      </c>
      <c r="E470" s="61" t="s">
        <v>882</v>
      </c>
      <c r="F470" s="61" t="s">
        <v>22</v>
      </c>
      <c r="G470" s="61">
        <v>2015</v>
      </c>
      <c r="H470" s="61" t="s">
        <v>1113</v>
      </c>
      <c r="I470" s="61" t="s">
        <v>106</v>
      </c>
      <c r="J470" s="61" t="s">
        <v>107</v>
      </c>
      <c r="K470" s="61" t="s">
        <v>108</v>
      </c>
      <c r="L470" s="3">
        <v>7.65</v>
      </c>
      <c r="M470" s="3">
        <f>Ma_Cave[[#This Row],[Prix Achat]]</f>
        <v>7.65</v>
      </c>
      <c r="N470" s="36">
        <v>12</v>
      </c>
      <c r="O470" s="37">
        <v>0</v>
      </c>
      <c r="P470" s="37">
        <v>11</v>
      </c>
      <c r="Q470" s="3">
        <f>Ma_Cave[[#This Row],[Prix Achat]]*Ma_Cave[[#This Row],[Quantité
Achat]]</f>
        <v>91.800000000000011</v>
      </c>
      <c r="R470" s="3">
        <f>Ma_Cave[[#This Row],[Reste]]*Ma_Cave[[#This Row],[valeur]]</f>
        <v>0</v>
      </c>
      <c r="S470" s="37">
        <v>2017</v>
      </c>
      <c r="T470" s="37">
        <v>2019</v>
      </c>
      <c r="U470" s="38">
        <f>IF(Ma_Cave[[#This Row],[Boire
dès]]+Ma_Cave[[#This Row],[Boire
jusque]]=0," ",IF(Ma_Cave[[#This Row],[Boire
jusque]]=0,Ma_Cave[[#This Row],[Boire
dès]],ROUNDUP(AVERAGE(Ma_Cave[[#This Row],[Boire
dès]:[Boire
jusque]]),0)))</f>
        <v>2018</v>
      </c>
      <c r="W470" s="74"/>
    </row>
    <row r="471" spans="1:23" s="61" customFormat="1" ht="14.25" hidden="1" customHeight="1" x14ac:dyDescent="0.25">
      <c r="A471" s="11">
        <v>328</v>
      </c>
      <c r="B471" s="15">
        <v>42707</v>
      </c>
      <c r="C471" s="61" t="s">
        <v>40</v>
      </c>
      <c r="D471" s="61" t="s">
        <v>377</v>
      </c>
      <c r="E471" s="61" t="s">
        <v>705</v>
      </c>
      <c r="F471" s="61" t="s">
        <v>22</v>
      </c>
      <c r="G471" s="61">
        <v>2014</v>
      </c>
      <c r="H471" s="61" t="s">
        <v>1113</v>
      </c>
      <c r="I471" s="61" t="s">
        <v>106</v>
      </c>
      <c r="J471" s="61" t="s">
        <v>11</v>
      </c>
      <c r="K471" s="61" t="s">
        <v>108</v>
      </c>
      <c r="L471" s="3">
        <v>10</v>
      </c>
      <c r="M471" s="3">
        <f>Ma_Cave[[#This Row],[Prix Achat]]</f>
        <v>10</v>
      </c>
      <c r="N471" s="36">
        <v>3</v>
      </c>
      <c r="O471" s="37">
        <v>0</v>
      </c>
      <c r="P471" s="37">
        <v>11</v>
      </c>
      <c r="Q471" s="3">
        <f>Ma_Cave[[#This Row],[Prix Achat]]*Ma_Cave[[#This Row],[Quantité
Achat]]</f>
        <v>30</v>
      </c>
      <c r="R471" s="3">
        <f>Ma_Cave[[#This Row],[Reste]]*Ma_Cave[[#This Row],[valeur]]</f>
        <v>0</v>
      </c>
      <c r="S471" s="37">
        <v>2017</v>
      </c>
      <c r="T471" s="37">
        <v>2019</v>
      </c>
      <c r="U471" s="38">
        <f>IF(Ma_Cave[[#This Row],[Boire
dès]]+Ma_Cave[[#This Row],[Boire
jusque]]=0," ",IF(Ma_Cave[[#This Row],[Boire
jusque]]=0,Ma_Cave[[#This Row],[Boire
dès]],ROUNDUP(AVERAGE(Ma_Cave[[#This Row],[Boire
dès]:[Boire
jusque]]),0)))</f>
        <v>2018</v>
      </c>
      <c r="W471" s="74"/>
    </row>
    <row r="472" spans="1:23" s="61" customFormat="1" ht="14.25" hidden="1" customHeight="1" x14ac:dyDescent="0.25">
      <c r="A472" s="11">
        <v>345</v>
      </c>
      <c r="B472" s="15">
        <v>42757</v>
      </c>
      <c r="C472" s="61" t="s">
        <v>40</v>
      </c>
      <c r="D472" s="61" t="s">
        <v>362</v>
      </c>
      <c r="E472" s="61" t="s">
        <v>648</v>
      </c>
      <c r="F472" s="61" t="s">
        <v>12</v>
      </c>
      <c r="G472" s="61">
        <v>2014</v>
      </c>
      <c r="H472" s="61" t="s">
        <v>1113</v>
      </c>
      <c r="I472" s="61" t="s">
        <v>106</v>
      </c>
      <c r="J472" s="61" t="s">
        <v>11</v>
      </c>
      <c r="K472" s="61" t="s">
        <v>198</v>
      </c>
      <c r="L472" s="3">
        <v>9.5</v>
      </c>
      <c r="M472" s="3">
        <f>Ma_Cave[[#This Row],[Prix Achat]]</f>
        <v>9.5</v>
      </c>
      <c r="N472" s="36">
        <v>3</v>
      </c>
      <c r="O472" s="37">
        <v>0</v>
      </c>
      <c r="P472" s="37">
        <v>11</v>
      </c>
      <c r="Q472" s="3">
        <f>Ma_Cave[[#This Row],[Prix Achat]]*Ma_Cave[[#This Row],[Quantité
Achat]]</f>
        <v>28.5</v>
      </c>
      <c r="R472" s="3">
        <f>Ma_Cave[[#This Row],[Reste]]*Ma_Cave[[#This Row],[valeur]]</f>
        <v>0</v>
      </c>
      <c r="S472" s="37">
        <v>2017</v>
      </c>
      <c r="T472" s="37">
        <v>2018</v>
      </c>
      <c r="U472" s="38">
        <f>IF(Ma_Cave[[#This Row],[Boire
dès]]+Ma_Cave[[#This Row],[Boire
jusque]]=0," ",IF(Ma_Cave[[#This Row],[Boire
jusque]]=0,Ma_Cave[[#This Row],[Boire
dès]],ROUNDUP(AVERAGE(Ma_Cave[[#This Row],[Boire
dès]:[Boire
jusque]]),0)))</f>
        <v>2018</v>
      </c>
      <c r="V472" s="64"/>
      <c r="W472" s="74"/>
    </row>
    <row r="473" spans="1:23" s="61" customFormat="1" ht="14.25" customHeight="1" x14ac:dyDescent="0.25">
      <c r="A473" s="11">
        <v>484</v>
      </c>
      <c r="B473" s="15">
        <v>43527</v>
      </c>
      <c r="C473" s="61" t="s">
        <v>78</v>
      </c>
      <c r="D473" s="61" t="s">
        <v>1074</v>
      </c>
      <c r="E473" s="61" t="s">
        <v>1075</v>
      </c>
      <c r="F473" s="61" t="s">
        <v>12</v>
      </c>
      <c r="G473" s="61">
        <v>2016</v>
      </c>
      <c r="H473" s="61" t="s">
        <v>36</v>
      </c>
      <c r="I473" s="61" t="s">
        <v>1160</v>
      </c>
      <c r="K473" s="61" t="s">
        <v>47</v>
      </c>
      <c r="L473" s="3">
        <v>15</v>
      </c>
      <c r="M473" s="3">
        <f>Ma_Cave[[#This Row],[Prix Achat]]</f>
        <v>15</v>
      </c>
      <c r="N473" s="36">
        <v>3</v>
      </c>
      <c r="O473" s="37">
        <v>3</v>
      </c>
      <c r="P473" s="37">
        <v>33</v>
      </c>
      <c r="Q473" s="3">
        <f>Ma_Cave[[#This Row],[Prix Achat]]*Ma_Cave[[#This Row],[Quantité
Achat]]</f>
        <v>45</v>
      </c>
      <c r="R473" s="3">
        <f>Ma_Cave[[#This Row],[Reste]]*Ma_Cave[[#This Row],[valeur]]</f>
        <v>45</v>
      </c>
      <c r="S473" s="37">
        <v>2020</v>
      </c>
      <c r="T473" s="37">
        <v>2021</v>
      </c>
      <c r="U473" s="38">
        <f>IF(Ma_Cave[[#This Row],[Boire
dès]]+Ma_Cave[[#This Row],[Boire
jusque]]=0," ",IF(Ma_Cave[[#This Row],[Boire
jusque]]=0,Ma_Cave[[#This Row],[Boire
dès]],ROUNDUP(AVERAGE(Ma_Cave[[#This Row],[Boire
dès]:[Boire
jusque]]),0)))</f>
        <v>2021</v>
      </c>
      <c r="V473" s="64"/>
      <c r="W473" s="60"/>
    </row>
    <row r="474" spans="1:23" s="61" customFormat="1" ht="14.25" hidden="1" customHeight="1" x14ac:dyDescent="0.25">
      <c r="A474" s="11">
        <v>380</v>
      </c>
      <c r="B474" s="15">
        <v>43008</v>
      </c>
      <c r="C474" s="61" t="s">
        <v>40</v>
      </c>
      <c r="D474" s="61" t="s">
        <v>911</v>
      </c>
      <c r="E474" s="61" t="s">
        <v>920</v>
      </c>
      <c r="F474" s="61" t="s">
        <v>12</v>
      </c>
      <c r="G474" s="61">
        <v>2015</v>
      </c>
      <c r="H474" s="61" t="s">
        <v>1113</v>
      </c>
      <c r="I474" s="61" t="s">
        <v>106</v>
      </c>
      <c r="J474" s="61" t="s">
        <v>11</v>
      </c>
      <c r="K474" s="61" t="s">
        <v>198</v>
      </c>
      <c r="L474" s="3">
        <v>15.6</v>
      </c>
      <c r="M474" s="3">
        <f>Ma_Cave[[#This Row],[Prix Achat]]</f>
        <v>15.6</v>
      </c>
      <c r="N474" s="36">
        <v>3</v>
      </c>
      <c r="O474" s="37">
        <v>0</v>
      </c>
      <c r="P474" s="37">
        <v>99</v>
      </c>
      <c r="Q474" s="3">
        <f>Ma_Cave[[#This Row],[Prix Achat]]*Ma_Cave[[#This Row],[Quantité
Achat]]</f>
        <v>46.8</v>
      </c>
      <c r="R474" s="3">
        <f>Ma_Cave[[#This Row],[Reste]]*Ma_Cave[[#This Row],[valeur]]</f>
        <v>0</v>
      </c>
      <c r="S474" s="37">
        <v>2018</v>
      </c>
      <c r="T474" s="37">
        <v>2019</v>
      </c>
      <c r="U474" s="38">
        <f>IF(Ma_Cave[[#This Row],[Boire
dès]]+Ma_Cave[[#This Row],[Boire
jusque]]=0," ",IF(Ma_Cave[[#This Row],[Boire
jusque]]=0,Ma_Cave[[#This Row],[Boire
dès]],ROUNDUP(AVERAGE(Ma_Cave[[#This Row],[Boire
dès]:[Boire
jusque]]),0)))</f>
        <v>2019</v>
      </c>
      <c r="V474" s="64"/>
      <c r="W474" s="74" t="s">
        <v>374</v>
      </c>
    </row>
    <row r="475" spans="1:23" s="61" customFormat="1" ht="14.25" customHeight="1" x14ac:dyDescent="0.25">
      <c r="A475" s="11">
        <v>485</v>
      </c>
      <c r="B475" s="15">
        <v>43527</v>
      </c>
      <c r="C475" s="61" t="s">
        <v>78</v>
      </c>
      <c r="D475" s="61" t="s">
        <v>1076</v>
      </c>
      <c r="E475" s="61" t="s">
        <v>159</v>
      </c>
      <c r="F475" s="61" t="s">
        <v>22</v>
      </c>
      <c r="G475" s="61">
        <v>2017</v>
      </c>
      <c r="H475" s="61" t="s">
        <v>1114</v>
      </c>
      <c r="I475" s="61" t="s">
        <v>160</v>
      </c>
      <c r="K475" s="61" t="s">
        <v>161</v>
      </c>
      <c r="L475" s="3">
        <v>9</v>
      </c>
      <c r="M475" s="3">
        <f>Ma_Cave[[#This Row],[Prix Achat]]</f>
        <v>9</v>
      </c>
      <c r="N475" s="36">
        <v>3</v>
      </c>
      <c r="O475" s="37">
        <v>2</v>
      </c>
      <c r="P475" s="37">
        <v>32</v>
      </c>
      <c r="Q475" s="3">
        <f>Ma_Cave[[#This Row],[Prix Achat]]*Ma_Cave[[#This Row],[Quantité
Achat]]</f>
        <v>27</v>
      </c>
      <c r="R475" s="3">
        <f>Ma_Cave[[#This Row],[Reste]]*Ma_Cave[[#This Row],[valeur]]</f>
        <v>18</v>
      </c>
      <c r="S475" s="37">
        <v>2019</v>
      </c>
      <c r="T475" s="37"/>
      <c r="U475" s="38">
        <f>IF(Ma_Cave[[#This Row],[Boire
dès]]+Ma_Cave[[#This Row],[Boire
jusque]]=0," ",IF(Ma_Cave[[#This Row],[Boire
jusque]]=0,Ma_Cave[[#This Row],[Boire
dès]],ROUNDUP(AVERAGE(Ma_Cave[[#This Row],[Boire
dès]:[Boire
jusque]]),0)))</f>
        <v>2019</v>
      </c>
      <c r="V475" s="74"/>
      <c r="W475" s="60"/>
    </row>
    <row r="476" spans="1:23" s="61" customFormat="1" ht="14.25" customHeight="1" x14ac:dyDescent="0.25">
      <c r="A476" s="11">
        <v>486</v>
      </c>
      <c r="B476" s="15">
        <v>43527</v>
      </c>
      <c r="C476" s="61" t="s">
        <v>78</v>
      </c>
      <c r="D476" s="61" t="s">
        <v>1076</v>
      </c>
      <c r="E476" s="61" t="s">
        <v>1077</v>
      </c>
      <c r="F476" s="61" t="s">
        <v>22</v>
      </c>
      <c r="G476" s="61">
        <v>2015</v>
      </c>
      <c r="H476" s="61" t="s">
        <v>1114</v>
      </c>
      <c r="I476" s="61" t="s">
        <v>160</v>
      </c>
      <c r="K476" s="61" t="s">
        <v>161</v>
      </c>
      <c r="L476" s="3">
        <v>11</v>
      </c>
      <c r="M476" s="3">
        <f>Ma_Cave[[#This Row],[Prix Achat]]</f>
        <v>11</v>
      </c>
      <c r="N476" s="36">
        <v>3</v>
      </c>
      <c r="O476" s="37">
        <v>2</v>
      </c>
      <c r="P476" s="37">
        <v>32</v>
      </c>
      <c r="Q476" s="3">
        <f>Ma_Cave[[#This Row],[Prix Achat]]*Ma_Cave[[#This Row],[Quantité
Achat]]</f>
        <v>33</v>
      </c>
      <c r="R476" s="3">
        <f>Ma_Cave[[#This Row],[Reste]]*Ma_Cave[[#This Row],[valeur]]</f>
        <v>22</v>
      </c>
      <c r="S476" s="37">
        <v>2019</v>
      </c>
      <c r="T476" s="37"/>
      <c r="U476" s="38">
        <f>IF(Ma_Cave[[#This Row],[Boire
dès]]+Ma_Cave[[#This Row],[Boire
jusque]]=0," ",IF(Ma_Cave[[#This Row],[Boire
jusque]]=0,Ma_Cave[[#This Row],[Boire
dès]],ROUNDUP(AVERAGE(Ma_Cave[[#This Row],[Boire
dès]:[Boire
jusque]]),0)))</f>
        <v>2019</v>
      </c>
      <c r="V476" s="74"/>
      <c r="W476" s="60"/>
    </row>
    <row r="477" spans="1:23" s="61" customFormat="1" ht="14.25" customHeight="1" x14ac:dyDescent="0.25">
      <c r="A477" s="11">
        <v>487</v>
      </c>
      <c r="B477" s="15">
        <v>43539</v>
      </c>
      <c r="C477" s="61" t="s">
        <v>1079</v>
      </c>
      <c r="D477" s="61" t="s">
        <v>1080</v>
      </c>
      <c r="E477" s="61" t="s">
        <v>1081</v>
      </c>
      <c r="F477" s="61" t="s">
        <v>12</v>
      </c>
      <c r="G477" s="61">
        <v>2014</v>
      </c>
      <c r="H477" s="61" t="s">
        <v>304</v>
      </c>
      <c r="I477" s="61" t="s">
        <v>183</v>
      </c>
      <c r="K477" s="61" t="s">
        <v>1082</v>
      </c>
      <c r="L477" s="3">
        <v>10</v>
      </c>
      <c r="M477" s="3">
        <f>Ma_Cave[[#This Row],[Prix Achat]]</f>
        <v>10</v>
      </c>
      <c r="N477" s="36">
        <v>4</v>
      </c>
      <c r="O477" s="37">
        <v>3</v>
      </c>
      <c r="P477" s="37">
        <v>42</v>
      </c>
      <c r="Q477" s="3">
        <f>Ma_Cave[[#This Row],[Prix Achat]]*Ma_Cave[[#This Row],[Quantité
Achat]]</f>
        <v>40</v>
      </c>
      <c r="R477" s="3">
        <f>Ma_Cave[[#This Row],[Reste]]*Ma_Cave[[#This Row],[valeur]]</f>
        <v>30</v>
      </c>
      <c r="S477" s="37">
        <v>2019</v>
      </c>
      <c r="T477" s="37"/>
      <c r="U477" s="38">
        <f>IF(Ma_Cave[[#This Row],[Boire
dès]]+Ma_Cave[[#This Row],[Boire
jusque]]=0," ",IF(Ma_Cave[[#This Row],[Boire
jusque]]=0,Ma_Cave[[#This Row],[Boire
dès]],ROUNDUP(AVERAGE(Ma_Cave[[#This Row],[Boire
dès]:[Boire
jusque]]),0)))</f>
        <v>2019</v>
      </c>
      <c r="V477" s="74"/>
      <c r="W477" s="60"/>
    </row>
    <row r="478" spans="1:23" s="61" customFormat="1" ht="14.25" customHeight="1" x14ac:dyDescent="0.25">
      <c r="A478" s="11">
        <v>488</v>
      </c>
      <c r="B478" s="15">
        <v>43539</v>
      </c>
      <c r="C478" s="61" t="s">
        <v>1079</v>
      </c>
      <c r="D478" s="61" t="s">
        <v>1080</v>
      </c>
      <c r="E478" s="61" t="s">
        <v>1083</v>
      </c>
      <c r="F478" s="61" t="s">
        <v>22</v>
      </c>
      <c r="G478" s="61">
        <v>2010</v>
      </c>
      <c r="H478" s="61" t="s">
        <v>304</v>
      </c>
      <c r="I478" s="61" t="s">
        <v>944</v>
      </c>
      <c r="K478" s="61" t="s">
        <v>496</v>
      </c>
      <c r="L478" s="3">
        <v>10.9</v>
      </c>
      <c r="M478" s="3">
        <f>Ma_Cave[[#This Row],[Prix Achat]]</f>
        <v>10.9</v>
      </c>
      <c r="N478" s="36">
        <v>3</v>
      </c>
      <c r="O478" s="37">
        <v>3</v>
      </c>
      <c r="P478" s="37">
        <v>33</v>
      </c>
      <c r="Q478" s="3">
        <f>Ma_Cave[[#This Row],[Prix Achat]]*Ma_Cave[[#This Row],[Quantité
Achat]]</f>
        <v>32.700000000000003</v>
      </c>
      <c r="R478" s="3">
        <f>Ma_Cave[[#This Row],[Reste]]*Ma_Cave[[#This Row],[valeur]]</f>
        <v>32.700000000000003</v>
      </c>
      <c r="S478" s="37">
        <v>2019</v>
      </c>
      <c r="T478" s="37">
        <v>2020</v>
      </c>
      <c r="U478" s="38">
        <f>IF(Ma_Cave[[#This Row],[Boire
dès]]+Ma_Cave[[#This Row],[Boire
jusque]]=0," ",IF(Ma_Cave[[#This Row],[Boire
jusque]]=0,Ma_Cave[[#This Row],[Boire
dès]],ROUNDUP(AVERAGE(Ma_Cave[[#This Row],[Boire
dès]:[Boire
jusque]]),0)))</f>
        <v>2020</v>
      </c>
      <c r="V478" s="74"/>
      <c r="W478" s="60"/>
    </row>
    <row r="479" spans="1:23" s="63" customFormat="1" ht="14.25" customHeight="1" x14ac:dyDescent="0.25">
      <c r="A479" s="11">
        <v>489</v>
      </c>
      <c r="B479" s="15">
        <v>43539</v>
      </c>
      <c r="C479" s="63" t="s">
        <v>1079</v>
      </c>
      <c r="D479" s="63" t="s">
        <v>1080</v>
      </c>
      <c r="E479" s="63" t="s">
        <v>1084</v>
      </c>
      <c r="F479" s="63" t="s">
        <v>22</v>
      </c>
      <c r="G479" s="63">
        <v>2016</v>
      </c>
      <c r="H479" s="63" t="s">
        <v>304</v>
      </c>
      <c r="I479" s="63" t="s">
        <v>303</v>
      </c>
      <c r="K479" s="63" t="s">
        <v>303</v>
      </c>
      <c r="L479" s="3">
        <v>12</v>
      </c>
      <c r="M479" s="3">
        <f>Ma_Cave[[#This Row],[Prix Achat]]</f>
        <v>12</v>
      </c>
      <c r="N479" s="36">
        <v>3</v>
      </c>
      <c r="O479" s="37">
        <v>3</v>
      </c>
      <c r="P479" s="37">
        <v>43</v>
      </c>
      <c r="Q479" s="3">
        <f>Ma_Cave[[#This Row],[Prix Achat]]*Ma_Cave[[#This Row],[Quantité
Achat]]</f>
        <v>36</v>
      </c>
      <c r="R479" s="3">
        <f>Ma_Cave[[#This Row],[Reste]]*Ma_Cave[[#This Row],[valeur]]</f>
        <v>36</v>
      </c>
      <c r="S479" s="37">
        <v>2019</v>
      </c>
      <c r="T479" s="37"/>
      <c r="U479" s="38">
        <f>IF(Ma_Cave[[#This Row],[Boire
dès]]+Ma_Cave[[#This Row],[Boire
jusque]]=0," ",IF(Ma_Cave[[#This Row],[Boire
jusque]]=0,Ma_Cave[[#This Row],[Boire
dès]],ROUNDUP(AVERAGE(Ma_Cave[[#This Row],[Boire
dès]:[Boire
jusque]]),0)))</f>
        <v>2019</v>
      </c>
      <c r="V479" s="74"/>
      <c r="W479" s="60"/>
    </row>
    <row r="480" spans="1:23" s="63" customFormat="1" ht="14.25" customHeight="1" x14ac:dyDescent="0.25">
      <c r="A480" s="11">
        <v>490</v>
      </c>
      <c r="B480" s="15">
        <v>43539</v>
      </c>
      <c r="C480" s="63" t="s">
        <v>1079</v>
      </c>
      <c r="D480" s="63" t="s">
        <v>1080</v>
      </c>
      <c r="E480" s="63" t="s">
        <v>1085</v>
      </c>
      <c r="F480" s="63" t="s">
        <v>22</v>
      </c>
      <c r="G480" s="63">
        <v>2016</v>
      </c>
      <c r="H480" s="63" t="s">
        <v>304</v>
      </c>
      <c r="I480" s="63" t="s">
        <v>946</v>
      </c>
      <c r="K480" s="63" t="s">
        <v>542</v>
      </c>
      <c r="L480" s="3">
        <v>10.9</v>
      </c>
      <c r="M480" s="3">
        <f>Ma_Cave[[#This Row],[Prix Achat]]</f>
        <v>10.9</v>
      </c>
      <c r="N480" s="36">
        <v>2</v>
      </c>
      <c r="O480" s="37">
        <v>2</v>
      </c>
      <c r="P480" s="37">
        <v>43</v>
      </c>
      <c r="Q480" s="3">
        <f>Ma_Cave[[#This Row],[Prix Achat]]*Ma_Cave[[#This Row],[Quantité
Achat]]</f>
        <v>21.8</v>
      </c>
      <c r="R480" s="3">
        <f>Ma_Cave[[#This Row],[Reste]]*Ma_Cave[[#This Row],[valeur]]</f>
        <v>21.8</v>
      </c>
      <c r="S480" s="37">
        <v>2020</v>
      </c>
      <c r="T480" s="37">
        <v>2021</v>
      </c>
      <c r="U480" s="38">
        <f>IF(Ma_Cave[[#This Row],[Boire
dès]]+Ma_Cave[[#This Row],[Boire
jusque]]=0," ",IF(Ma_Cave[[#This Row],[Boire
jusque]]=0,Ma_Cave[[#This Row],[Boire
dès]],ROUNDUP(AVERAGE(Ma_Cave[[#This Row],[Boire
dès]:[Boire
jusque]]),0)))</f>
        <v>2021</v>
      </c>
      <c r="V480" s="74"/>
      <c r="W480" s="60"/>
    </row>
    <row r="481" spans="1:23" s="63" customFormat="1" ht="14.25" customHeight="1" x14ac:dyDescent="0.25">
      <c r="A481" s="11">
        <v>491</v>
      </c>
      <c r="B481" s="15">
        <v>43626</v>
      </c>
      <c r="C481" s="63" t="s">
        <v>40</v>
      </c>
      <c r="D481" s="63" t="s">
        <v>900</v>
      </c>
      <c r="E481" s="63" t="s">
        <v>902</v>
      </c>
      <c r="F481" s="63" t="s">
        <v>22</v>
      </c>
      <c r="G481" s="74">
        <v>2017</v>
      </c>
      <c r="H481" s="63" t="s">
        <v>26</v>
      </c>
      <c r="I481" s="63" t="s">
        <v>25</v>
      </c>
      <c r="K481" s="63" t="s">
        <v>691</v>
      </c>
      <c r="L481" s="3">
        <v>15</v>
      </c>
      <c r="M481" s="3">
        <f>Ma_Cave[[#This Row],[Prix Achat]]</f>
        <v>15</v>
      </c>
      <c r="N481" s="36">
        <v>2</v>
      </c>
      <c r="O481" s="37">
        <v>2</v>
      </c>
      <c r="P481" s="37">
        <v>23</v>
      </c>
      <c r="Q481" s="3">
        <f>Ma_Cave[[#This Row],[Prix Achat]]*Ma_Cave[[#This Row],[Quantité
Achat]]</f>
        <v>30</v>
      </c>
      <c r="R481" s="3">
        <f>Ma_Cave[[#This Row],[Reste]]*Ma_Cave[[#This Row],[valeur]]</f>
        <v>30</v>
      </c>
      <c r="S481" s="37">
        <v>2020</v>
      </c>
      <c r="T481" s="37"/>
      <c r="U481" s="38">
        <f>IF(Ma_Cave[[#This Row],[Boire
dès]]+Ma_Cave[[#This Row],[Boire
jusque]]=0," ",IF(Ma_Cave[[#This Row],[Boire
jusque]]=0,Ma_Cave[[#This Row],[Boire
dès]],ROUNDUP(AVERAGE(Ma_Cave[[#This Row],[Boire
dès]:[Boire
jusque]]),0)))</f>
        <v>2020</v>
      </c>
      <c r="V481" s="74"/>
      <c r="W481" s="60"/>
    </row>
    <row r="482" spans="1:23" s="63" customFormat="1" ht="14.25" customHeight="1" x14ac:dyDescent="0.25">
      <c r="A482" s="11">
        <v>492</v>
      </c>
      <c r="B482" s="15">
        <v>43626</v>
      </c>
      <c r="C482" s="63" t="s">
        <v>40</v>
      </c>
      <c r="D482" s="63" t="s">
        <v>900</v>
      </c>
      <c r="E482" s="63" t="s">
        <v>150</v>
      </c>
      <c r="F482" s="63" t="s">
        <v>885</v>
      </c>
      <c r="G482" s="63">
        <v>2012</v>
      </c>
      <c r="H482" s="63" t="s">
        <v>26</v>
      </c>
      <c r="I482" s="63" t="s">
        <v>25</v>
      </c>
      <c r="K482" s="63" t="s">
        <v>132</v>
      </c>
      <c r="L482" s="3">
        <v>40</v>
      </c>
      <c r="M482" s="3">
        <f>Ma_Cave[[#This Row],[Prix Achat]]</f>
        <v>40</v>
      </c>
      <c r="N482" s="36">
        <v>2</v>
      </c>
      <c r="O482" s="37">
        <v>2</v>
      </c>
      <c r="P482" s="37">
        <v>23</v>
      </c>
      <c r="Q482" s="3">
        <f>Ma_Cave[[#This Row],[Prix Achat]]*Ma_Cave[[#This Row],[Quantité
Achat]]</f>
        <v>80</v>
      </c>
      <c r="R482" s="3">
        <f>Ma_Cave[[#This Row],[Reste]]*Ma_Cave[[#This Row],[valeur]]</f>
        <v>80</v>
      </c>
      <c r="S482" s="37">
        <v>2021</v>
      </c>
      <c r="T482" s="37">
        <v>2023</v>
      </c>
      <c r="U482" s="38">
        <f>IF(Ma_Cave[[#This Row],[Boire
dès]]+Ma_Cave[[#This Row],[Boire
jusque]]=0," ",IF(Ma_Cave[[#This Row],[Boire
jusque]]=0,Ma_Cave[[#This Row],[Boire
dès]],ROUNDUP(AVERAGE(Ma_Cave[[#This Row],[Boire
dès]:[Boire
jusque]]),0)))</f>
        <v>2022</v>
      </c>
      <c r="V482" s="74"/>
      <c r="W482" s="60"/>
    </row>
    <row r="483" spans="1:23" s="63" customFormat="1" ht="14.25" customHeight="1" x14ac:dyDescent="0.25">
      <c r="A483" s="11">
        <v>493</v>
      </c>
      <c r="B483" s="15">
        <v>43630</v>
      </c>
      <c r="C483" s="63" t="s">
        <v>40</v>
      </c>
      <c r="D483" s="63" t="s">
        <v>377</v>
      </c>
      <c r="E483" s="63" t="s">
        <v>1087</v>
      </c>
      <c r="F483" s="63" t="s">
        <v>12</v>
      </c>
      <c r="G483" s="63">
        <v>2013</v>
      </c>
      <c r="H483" s="63" t="s">
        <v>1113</v>
      </c>
      <c r="I483" s="63" t="s">
        <v>1175</v>
      </c>
      <c r="J483" s="63" t="s">
        <v>107</v>
      </c>
      <c r="K483" s="63" t="s">
        <v>198</v>
      </c>
      <c r="L483" s="3">
        <v>35</v>
      </c>
      <c r="M483" s="3">
        <f>Ma_Cave[[#This Row],[Prix Achat]]</f>
        <v>35</v>
      </c>
      <c r="N483" s="36">
        <v>3</v>
      </c>
      <c r="O483" s="37">
        <v>2</v>
      </c>
      <c r="P483" s="37">
        <v>41</v>
      </c>
      <c r="Q483" s="3">
        <f>Ma_Cave[[#This Row],[Prix Achat]]*Ma_Cave[[#This Row],[Quantité
Achat]]</f>
        <v>105</v>
      </c>
      <c r="R483" s="3">
        <f>Ma_Cave[[#This Row],[Reste]]*Ma_Cave[[#This Row],[valeur]]</f>
        <v>70</v>
      </c>
      <c r="S483" s="37">
        <v>2023</v>
      </c>
      <c r="T483" s="37"/>
      <c r="U483" s="38">
        <f>IF(Ma_Cave[[#This Row],[Boire
dès]]+Ma_Cave[[#This Row],[Boire
jusque]]=0," ",IF(Ma_Cave[[#This Row],[Boire
jusque]]=0,Ma_Cave[[#This Row],[Boire
dès]],ROUNDUP(AVERAGE(Ma_Cave[[#This Row],[Boire
dès]:[Boire
jusque]]),0)))</f>
        <v>2023</v>
      </c>
      <c r="W483" s="60"/>
    </row>
    <row r="484" spans="1:23" s="63" customFormat="1" ht="14.25" customHeight="1" x14ac:dyDescent="0.25">
      <c r="A484" s="11">
        <v>494</v>
      </c>
      <c r="B484" s="15">
        <v>43630</v>
      </c>
      <c r="C484" s="63" t="s">
        <v>40</v>
      </c>
      <c r="D484" s="63" t="s">
        <v>377</v>
      </c>
      <c r="E484" s="63" t="s">
        <v>1088</v>
      </c>
      <c r="F484" s="63" t="s">
        <v>12</v>
      </c>
      <c r="G484" s="63">
        <v>2014</v>
      </c>
      <c r="H484" s="63" t="s">
        <v>1347</v>
      </c>
      <c r="I484" s="63" t="s">
        <v>379</v>
      </c>
      <c r="K484" s="63" t="s">
        <v>1089</v>
      </c>
      <c r="L484" s="3">
        <v>12</v>
      </c>
      <c r="M484" s="3">
        <f>Ma_Cave[[#This Row],[Prix Achat]]</f>
        <v>12</v>
      </c>
      <c r="N484" s="36">
        <v>6</v>
      </c>
      <c r="O484" s="37">
        <v>5</v>
      </c>
      <c r="P484" s="37">
        <v>33</v>
      </c>
      <c r="Q484" s="3">
        <f>Ma_Cave[[#This Row],[Prix Achat]]*Ma_Cave[[#This Row],[Quantité
Achat]]</f>
        <v>72</v>
      </c>
      <c r="R484" s="3">
        <f>Ma_Cave[[#This Row],[Reste]]*Ma_Cave[[#This Row],[valeur]]</f>
        <v>60</v>
      </c>
      <c r="S484" s="37">
        <v>2020</v>
      </c>
      <c r="T484" s="37"/>
      <c r="U484" s="38">
        <f>IF(Ma_Cave[[#This Row],[Boire
dès]]+Ma_Cave[[#This Row],[Boire
jusque]]=0," ",IF(Ma_Cave[[#This Row],[Boire
jusque]]=0,Ma_Cave[[#This Row],[Boire
dès]],ROUNDUP(AVERAGE(Ma_Cave[[#This Row],[Boire
dès]:[Boire
jusque]]),0)))</f>
        <v>2020</v>
      </c>
      <c r="V484" s="74"/>
      <c r="W484" s="60"/>
    </row>
    <row r="485" spans="1:23" s="63" customFormat="1" ht="14.25" customHeight="1" x14ac:dyDescent="0.25">
      <c r="A485" s="11">
        <v>495</v>
      </c>
      <c r="B485" s="15">
        <v>43630</v>
      </c>
      <c r="C485" s="63" t="s">
        <v>40</v>
      </c>
      <c r="D485" s="63" t="s">
        <v>104</v>
      </c>
      <c r="E485" s="63" t="s">
        <v>409</v>
      </c>
      <c r="F485" s="63" t="s">
        <v>22</v>
      </c>
      <c r="G485" s="63">
        <v>2018</v>
      </c>
      <c r="H485" s="63" t="s">
        <v>1113</v>
      </c>
      <c r="I485" s="63" t="s">
        <v>192</v>
      </c>
      <c r="J485" s="63" t="s">
        <v>107</v>
      </c>
      <c r="K485" s="63" t="s">
        <v>108</v>
      </c>
      <c r="L485" s="3">
        <v>23</v>
      </c>
      <c r="M485" s="3">
        <f>Ma_Cave[[#This Row],[Prix Achat]]</f>
        <v>23</v>
      </c>
      <c r="N485" s="36">
        <v>3</v>
      </c>
      <c r="O485" s="37">
        <v>3</v>
      </c>
      <c r="P485" s="37">
        <v>12</v>
      </c>
      <c r="Q485" s="3">
        <f>Ma_Cave[[#This Row],[Prix Achat]]*Ma_Cave[[#This Row],[Quantité
Achat]]</f>
        <v>69</v>
      </c>
      <c r="R485" s="3">
        <f>Ma_Cave[[#This Row],[Reste]]*Ma_Cave[[#This Row],[valeur]]</f>
        <v>69</v>
      </c>
      <c r="S485" s="37">
        <v>2020</v>
      </c>
      <c r="T485" s="37"/>
      <c r="U485" s="38">
        <f>IF(Ma_Cave[[#This Row],[Boire
dès]]+Ma_Cave[[#This Row],[Boire
jusque]]=0," ",IF(Ma_Cave[[#This Row],[Boire
jusque]]=0,Ma_Cave[[#This Row],[Boire
dès]],ROUNDUP(AVERAGE(Ma_Cave[[#This Row],[Boire
dès]:[Boire
jusque]]),0)))</f>
        <v>2020</v>
      </c>
      <c r="V485" s="74"/>
      <c r="W485" s="60"/>
    </row>
    <row r="486" spans="1:23" s="63" customFormat="1" ht="14.25" hidden="1" customHeight="1" x14ac:dyDescent="0.25">
      <c r="A486" s="11">
        <v>9</v>
      </c>
      <c r="B486" s="15">
        <v>38944</v>
      </c>
      <c r="C486" s="63" t="s">
        <v>227</v>
      </c>
      <c r="D486" s="63" t="s">
        <v>228</v>
      </c>
      <c r="E486" s="63" t="s">
        <v>229</v>
      </c>
      <c r="F486" s="63" t="s">
        <v>22</v>
      </c>
      <c r="G486" s="63">
        <v>2004</v>
      </c>
      <c r="H486" s="63" t="s">
        <v>1112</v>
      </c>
      <c r="I486" s="63" t="s">
        <v>230</v>
      </c>
      <c r="J486" s="63" t="s">
        <v>11</v>
      </c>
      <c r="K486" s="63" t="s">
        <v>39</v>
      </c>
      <c r="L486" s="3">
        <v>8</v>
      </c>
      <c r="M486" s="3">
        <f>Ma_Cave[[#This Row],[Prix Achat]]</f>
        <v>8</v>
      </c>
      <c r="N486" s="36">
        <v>6</v>
      </c>
      <c r="O486" s="37">
        <v>0</v>
      </c>
      <c r="P486" s="37"/>
      <c r="Q486" s="3">
        <f>Ma_Cave[[#This Row],[Prix Achat]]*Ma_Cave[[#This Row],[Quantité
Achat]]</f>
        <v>48</v>
      </c>
      <c r="R486" s="3">
        <f>Ma_Cave[[#This Row],[Reste]]*Ma_Cave[[#This Row],[valeur]]</f>
        <v>0</v>
      </c>
      <c r="S486" s="37">
        <v>0</v>
      </c>
      <c r="T486" s="37">
        <v>0</v>
      </c>
      <c r="U486" s="38" t="str">
        <f>IF(Ma_Cave[[#This Row],[Boire
dès]]+Ma_Cave[[#This Row],[Boire
jusque]]=0," ",IF(Ma_Cave[[#This Row],[Boire
jusque]]=0,Ma_Cave[[#This Row],[Boire
dès]],ROUNDUP(AVERAGE(Ma_Cave[[#This Row],[Boire
dès]:[Boire
jusque]]),0)))</f>
        <v xml:space="preserve"> </v>
      </c>
      <c r="V486" s="74"/>
      <c r="W486" s="74"/>
    </row>
    <row r="487" spans="1:23" s="63" customFormat="1" ht="14.25" hidden="1" customHeight="1" x14ac:dyDescent="0.25">
      <c r="A487" s="11">
        <v>15</v>
      </c>
      <c r="B487" s="15">
        <v>39143</v>
      </c>
      <c r="C487" s="63" t="s">
        <v>50</v>
      </c>
      <c r="D487" s="63" t="s">
        <v>184</v>
      </c>
      <c r="E487" s="63" t="s">
        <v>564</v>
      </c>
      <c r="F487" s="63" t="s">
        <v>22</v>
      </c>
      <c r="G487" s="63">
        <v>2005</v>
      </c>
      <c r="H487" s="63" t="s">
        <v>1347</v>
      </c>
      <c r="I487" s="63" t="s">
        <v>565</v>
      </c>
      <c r="J487" s="63" t="s">
        <v>11</v>
      </c>
      <c r="K487" s="63" t="s">
        <v>402</v>
      </c>
      <c r="L487" s="3">
        <v>9</v>
      </c>
      <c r="M487" s="3">
        <f>Ma_Cave[[#This Row],[Prix Achat]]</f>
        <v>9</v>
      </c>
      <c r="N487" s="36">
        <v>1</v>
      </c>
      <c r="O487" s="37">
        <v>0</v>
      </c>
      <c r="P487" s="37"/>
      <c r="Q487" s="3">
        <f>Ma_Cave[[#This Row],[Prix Achat]]*Ma_Cave[[#This Row],[Quantité
Achat]]</f>
        <v>9</v>
      </c>
      <c r="R487" s="3">
        <f>Ma_Cave[[#This Row],[Reste]]*Ma_Cave[[#This Row],[valeur]]</f>
        <v>0</v>
      </c>
      <c r="S487" s="37">
        <v>0</v>
      </c>
      <c r="T487" s="37">
        <v>0</v>
      </c>
      <c r="U487" s="38" t="str">
        <f>IF(Ma_Cave[[#This Row],[Boire
dès]]+Ma_Cave[[#This Row],[Boire
jusque]]=0," ",IF(Ma_Cave[[#This Row],[Boire
jusque]]=0,Ma_Cave[[#This Row],[Boire
dès]],ROUNDUP(AVERAGE(Ma_Cave[[#This Row],[Boire
dès]:[Boire
jusque]]),0)))</f>
        <v xml:space="preserve"> </v>
      </c>
      <c r="V487" s="74"/>
      <c r="W487" s="74"/>
    </row>
    <row r="488" spans="1:23" s="64" customFormat="1" ht="14.25" hidden="1" customHeight="1" x14ac:dyDescent="0.25">
      <c r="A488" s="11">
        <v>36</v>
      </c>
      <c r="B488" s="15">
        <v>39879</v>
      </c>
      <c r="C488" s="64" t="s">
        <v>50</v>
      </c>
      <c r="D488" s="64" t="s">
        <v>184</v>
      </c>
      <c r="E488" s="64" t="s">
        <v>564</v>
      </c>
      <c r="F488" s="64" t="s">
        <v>22</v>
      </c>
      <c r="G488" s="64">
        <v>2007</v>
      </c>
      <c r="H488" s="64" t="s">
        <v>1347</v>
      </c>
      <c r="I488" s="64" t="s">
        <v>565</v>
      </c>
      <c r="J488" s="64" t="s">
        <v>11</v>
      </c>
      <c r="K488" s="64" t="s">
        <v>402</v>
      </c>
      <c r="L488" s="3">
        <v>10</v>
      </c>
      <c r="M488" s="3">
        <f>Ma_Cave[[#This Row],[Prix Achat]]</f>
        <v>10</v>
      </c>
      <c r="N488" s="36">
        <v>3</v>
      </c>
      <c r="O488" s="37">
        <v>0</v>
      </c>
      <c r="P488" s="37"/>
      <c r="Q488" s="3">
        <f>Ma_Cave[[#This Row],[Prix Achat]]*Ma_Cave[[#This Row],[Quantité
Achat]]</f>
        <v>30</v>
      </c>
      <c r="R488" s="3">
        <f>Ma_Cave[[#This Row],[Reste]]*Ma_Cave[[#This Row],[valeur]]</f>
        <v>0</v>
      </c>
      <c r="S488" s="37">
        <v>0</v>
      </c>
      <c r="T488" s="37">
        <v>0</v>
      </c>
      <c r="U488" s="38" t="str">
        <f>IF(Ma_Cave[[#This Row],[Boire
dès]]+Ma_Cave[[#This Row],[Boire
jusque]]=0," ",IF(Ma_Cave[[#This Row],[Boire
jusque]]=0,Ma_Cave[[#This Row],[Boire
dès]],ROUNDUP(AVERAGE(Ma_Cave[[#This Row],[Boire
dès]:[Boire
jusque]]),0)))</f>
        <v xml:space="preserve"> </v>
      </c>
      <c r="W488" s="74"/>
    </row>
    <row r="489" spans="1:23" s="64" customFormat="1" ht="14.25" hidden="1" customHeight="1" x14ac:dyDescent="0.25">
      <c r="A489" s="11">
        <v>79</v>
      </c>
      <c r="B489" s="15">
        <v>40467</v>
      </c>
      <c r="C489" s="64" t="s">
        <v>50</v>
      </c>
      <c r="D489" s="64" t="s">
        <v>184</v>
      </c>
      <c r="E489" s="64" t="s">
        <v>564</v>
      </c>
      <c r="F489" s="64" t="s">
        <v>22</v>
      </c>
      <c r="G489" s="64">
        <v>2009</v>
      </c>
      <c r="H489" s="64" t="s">
        <v>1347</v>
      </c>
      <c r="I489" s="64" t="s">
        <v>565</v>
      </c>
      <c r="J489" s="64" t="s">
        <v>11</v>
      </c>
      <c r="K489" s="64" t="s">
        <v>402</v>
      </c>
      <c r="L489" s="3">
        <v>10.5</v>
      </c>
      <c r="M489" s="3">
        <f>Ma_Cave[[#This Row],[Prix Achat]]</f>
        <v>10.5</v>
      </c>
      <c r="N489" s="36">
        <v>2</v>
      </c>
      <c r="O489" s="37">
        <v>0</v>
      </c>
      <c r="P489" s="37"/>
      <c r="Q489" s="3">
        <f>Ma_Cave[[#This Row],[Prix Achat]]*Ma_Cave[[#This Row],[Quantité
Achat]]</f>
        <v>21</v>
      </c>
      <c r="R489" s="3">
        <f>Ma_Cave[[#This Row],[Reste]]*Ma_Cave[[#This Row],[valeur]]</f>
        <v>0</v>
      </c>
      <c r="S489" s="37">
        <v>0</v>
      </c>
      <c r="T489" s="37">
        <v>0</v>
      </c>
      <c r="U489" s="38" t="str">
        <f>IF(Ma_Cave[[#This Row],[Boire
dès]]+Ma_Cave[[#This Row],[Boire
jusque]]=0," ",IF(Ma_Cave[[#This Row],[Boire
jusque]]=0,Ma_Cave[[#This Row],[Boire
dès]],ROUNDUP(AVERAGE(Ma_Cave[[#This Row],[Boire
dès]:[Boire
jusque]]),0)))</f>
        <v xml:space="preserve"> </v>
      </c>
      <c r="V489" s="74"/>
      <c r="W489" s="74"/>
    </row>
    <row r="490" spans="1:23" s="64" customFormat="1" ht="14.25" hidden="1" customHeight="1" x14ac:dyDescent="0.25">
      <c r="A490" s="11">
        <v>224</v>
      </c>
      <c r="B490" s="15">
        <v>41923</v>
      </c>
      <c r="C490" s="64" t="s">
        <v>50</v>
      </c>
      <c r="D490" s="64" t="s">
        <v>184</v>
      </c>
      <c r="E490" s="64" t="s">
        <v>564</v>
      </c>
      <c r="F490" s="64" t="s">
        <v>22</v>
      </c>
      <c r="G490" s="64">
        <v>2012</v>
      </c>
      <c r="H490" s="64" t="s">
        <v>1347</v>
      </c>
      <c r="I490" s="64" t="s">
        <v>565</v>
      </c>
      <c r="J490" s="64" t="s">
        <v>11</v>
      </c>
      <c r="K490" s="64" t="s">
        <v>402</v>
      </c>
      <c r="L490" s="3">
        <v>10.6</v>
      </c>
      <c r="M490" s="3">
        <f>Ma_Cave[[#This Row],[Prix Achat]]</f>
        <v>10.6</v>
      </c>
      <c r="N490" s="36">
        <v>3</v>
      </c>
      <c r="O490" s="37">
        <v>0</v>
      </c>
      <c r="P490" s="37"/>
      <c r="Q490" s="3">
        <f>Ma_Cave[[#This Row],[Prix Achat]]*Ma_Cave[[#This Row],[Quantité
Achat]]</f>
        <v>31.799999999999997</v>
      </c>
      <c r="R490" s="3">
        <f>Ma_Cave[[#This Row],[Reste]]*Ma_Cave[[#This Row],[valeur]]</f>
        <v>0</v>
      </c>
      <c r="S490" s="37">
        <v>0</v>
      </c>
      <c r="T490" s="37">
        <v>0</v>
      </c>
      <c r="U490" s="38" t="str">
        <f>IF(Ma_Cave[[#This Row],[Boire
dès]]+Ma_Cave[[#This Row],[Boire
jusque]]=0," ",IF(Ma_Cave[[#This Row],[Boire
jusque]]=0,Ma_Cave[[#This Row],[Boire
dès]],ROUNDUP(AVERAGE(Ma_Cave[[#This Row],[Boire
dès]:[Boire
jusque]]),0)))</f>
        <v xml:space="preserve"> </v>
      </c>
      <c r="V490" s="74"/>
      <c r="W490" s="74"/>
    </row>
    <row r="491" spans="1:23" s="64" customFormat="1" ht="14.25" customHeight="1" x14ac:dyDescent="0.25">
      <c r="A491" s="11">
        <v>496</v>
      </c>
      <c r="B491" s="15">
        <v>43630</v>
      </c>
      <c r="C491" s="64" t="s">
        <v>40</v>
      </c>
      <c r="D491" s="64" t="s">
        <v>912</v>
      </c>
      <c r="E491" s="64" t="s">
        <v>882</v>
      </c>
      <c r="F491" s="64" t="s">
        <v>22</v>
      </c>
      <c r="G491" s="64">
        <v>2018</v>
      </c>
      <c r="H491" s="64" t="s">
        <v>1113</v>
      </c>
      <c r="I491" s="64" t="s">
        <v>106</v>
      </c>
      <c r="J491" s="64" t="s">
        <v>107</v>
      </c>
      <c r="K491" s="64" t="s">
        <v>108</v>
      </c>
      <c r="L491" s="3">
        <v>8</v>
      </c>
      <c r="M491" s="3">
        <f>Ma_Cave[[#This Row],[Prix Achat]]</f>
        <v>8</v>
      </c>
      <c r="N491" s="36">
        <v>6</v>
      </c>
      <c r="O491" s="37">
        <v>6</v>
      </c>
      <c r="P491" s="37">
        <v>41</v>
      </c>
      <c r="Q491" s="3">
        <f>Ma_Cave[[#This Row],[Prix Achat]]*Ma_Cave[[#This Row],[Quantité
Achat]]</f>
        <v>48</v>
      </c>
      <c r="R491" s="3">
        <f>Ma_Cave[[#This Row],[Reste]]*Ma_Cave[[#This Row],[valeur]]</f>
        <v>48</v>
      </c>
      <c r="S491" s="37">
        <v>2020</v>
      </c>
      <c r="T491" s="37"/>
      <c r="U491" s="38">
        <f>IF(Ma_Cave[[#This Row],[Boire
dès]]+Ma_Cave[[#This Row],[Boire
jusque]]=0," ",IF(Ma_Cave[[#This Row],[Boire
jusque]]=0,Ma_Cave[[#This Row],[Boire
dès]],ROUNDUP(AVERAGE(Ma_Cave[[#This Row],[Boire
dès]:[Boire
jusque]]),0)))</f>
        <v>2020</v>
      </c>
      <c r="V491" s="74"/>
      <c r="W491" s="60"/>
    </row>
    <row r="492" spans="1:23" s="64" customFormat="1" ht="14.25" hidden="1" customHeight="1" x14ac:dyDescent="0.25">
      <c r="A492" s="51">
        <v>175</v>
      </c>
      <c r="B492" s="15">
        <v>41426</v>
      </c>
      <c r="C492" s="64" t="s">
        <v>23</v>
      </c>
      <c r="D492" s="64" t="s">
        <v>599</v>
      </c>
      <c r="E492" s="64" t="s">
        <v>600</v>
      </c>
      <c r="F492" s="64" t="s">
        <v>12</v>
      </c>
      <c r="G492" s="64">
        <v>2011</v>
      </c>
      <c r="H492" s="64" t="s">
        <v>1115</v>
      </c>
      <c r="I492" s="64" t="s">
        <v>601</v>
      </c>
      <c r="J492" s="64" t="s">
        <v>11</v>
      </c>
      <c r="K492" s="64" t="s">
        <v>602</v>
      </c>
      <c r="L492" s="3">
        <v>12</v>
      </c>
      <c r="M492" s="3">
        <f>Ma_Cave[[#This Row],[Prix Achat]]</f>
        <v>12</v>
      </c>
      <c r="N492" s="36">
        <v>1</v>
      </c>
      <c r="O492" s="37">
        <v>0</v>
      </c>
      <c r="P492" s="37">
        <v>43</v>
      </c>
      <c r="Q492" s="3">
        <f>Ma_Cave[[#This Row],[Prix Achat]]*Ma_Cave[[#This Row],[Quantité
Achat]]</f>
        <v>12</v>
      </c>
      <c r="R492" s="3">
        <f>Ma_Cave[[#This Row],[Reste]]*Ma_Cave[[#This Row],[valeur]]</f>
        <v>0</v>
      </c>
      <c r="S492" s="37">
        <v>2022</v>
      </c>
      <c r="T492" s="37">
        <v>2030</v>
      </c>
      <c r="U492" s="38">
        <f>IF(Ma_Cave[[#This Row],[Boire
dès]]+Ma_Cave[[#This Row],[Boire
jusque]]=0," ",IF(Ma_Cave[[#This Row],[Boire
jusque]]=0,Ma_Cave[[#This Row],[Boire
dès]],ROUNDUP(AVERAGE(Ma_Cave[[#This Row],[Boire
dès]:[Boire
jusque]]),0)))</f>
        <v>2026</v>
      </c>
      <c r="W492" s="74"/>
    </row>
    <row r="493" spans="1:23" s="64" customFormat="1" ht="14.25" hidden="1" customHeight="1" x14ac:dyDescent="0.25">
      <c r="A493" s="11">
        <v>363</v>
      </c>
      <c r="B493" s="15">
        <v>42887</v>
      </c>
      <c r="C493" s="64" t="s">
        <v>23</v>
      </c>
      <c r="D493" s="64" t="s">
        <v>395</v>
      </c>
      <c r="E493" s="64" t="s">
        <v>396</v>
      </c>
      <c r="F493" s="64" t="s">
        <v>12</v>
      </c>
      <c r="G493" s="64">
        <v>2015</v>
      </c>
      <c r="H493" s="64" t="s">
        <v>1347</v>
      </c>
      <c r="I493" s="64" t="s">
        <v>397</v>
      </c>
      <c r="J493" s="64" t="s">
        <v>11</v>
      </c>
      <c r="K493" s="64" t="s">
        <v>398</v>
      </c>
      <c r="L493" s="3">
        <v>14</v>
      </c>
      <c r="M493" s="3">
        <f>Ma_Cave[[#This Row],[Prix Achat]]</f>
        <v>14</v>
      </c>
      <c r="N493" s="36">
        <v>1</v>
      </c>
      <c r="O493" s="37">
        <v>0</v>
      </c>
      <c r="P493" s="37"/>
      <c r="Q493" s="3">
        <f>Ma_Cave[[#This Row],[Prix Achat]]*Ma_Cave[[#This Row],[Quantité
Achat]]</f>
        <v>14</v>
      </c>
      <c r="R493" s="3">
        <f>Ma_Cave[[#This Row],[Reste]]*Ma_Cave[[#This Row],[valeur]]</f>
        <v>0</v>
      </c>
      <c r="S493" s="37">
        <v>2015</v>
      </c>
      <c r="T493" s="37">
        <v>2020</v>
      </c>
      <c r="U493" s="38">
        <f>IF(Ma_Cave[[#This Row],[Boire
dès]]+Ma_Cave[[#This Row],[Boire
jusque]]=0," ",IF(Ma_Cave[[#This Row],[Boire
jusque]]=0,Ma_Cave[[#This Row],[Boire
dès]],ROUNDUP(AVERAGE(Ma_Cave[[#This Row],[Boire
dès]:[Boire
jusque]]),0)))</f>
        <v>2018</v>
      </c>
      <c r="W493" s="74"/>
    </row>
    <row r="494" spans="1:23" s="65" customFormat="1" ht="14.25" hidden="1" customHeight="1" x14ac:dyDescent="0.25">
      <c r="A494" s="11">
        <v>364</v>
      </c>
      <c r="B494" s="15">
        <v>42887</v>
      </c>
      <c r="C494" s="65" t="s">
        <v>23</v>
      </c>
      <c r="D494" s="65" t="s">
        <v>694</v>
      </c>
      <c r="E494" s="65" t="s">
        <v>695</v>
      </c>
      <c r="F494" s="65" t="s">
        <v>12</v>
      </c>
      <c r="G494" s="65">
        <v>2015</v>
      </c>
      <c r="H494" s="65" t="s">
        <v>1347</v>
      </c>
      <c r="I494" s="65" t="s">
        <v>696</v>
      </c>
      <c r="J494" s="65" t="s">
        <v>11</v>
      </c>
      <c r="K494" s="65" t="s">
        <v>878</v>
      </c>
      <c r="L494" s="3">
        <v>35</v>
      </c>
      <c r="M494" s="3">
        <f>Ma_Cave[[#This Row],[Prix Achat]]</f>
        <v>35</v>
      </c>
      <c r="N494" s="36">
        <v>1</v>
      </c>
      <c r="O494" s="37">
        <v>0</v>
      </c>
      <c r="P494" s="37">
        <v>33</v>
      </c>
      <c r="Q494" s="3">
        <f>Ma_Cave[[#This Row],[Prix Achat]]*Ma_Cave[[#This Row],[Quantité
Achat]]</f>
        <v>35</v>
      </c>
      <c r="R494" s="3">
        <f>Ma_Cave[[#This Row],[Reste]]*Ma_Cave[[#This Row],[valeur]]</f>
        <v>0</v>
      </c>
      <c r="S494" s="37">
        <v>2017</v>
      </c>
      <c r="T494" s="37">
        <v>2021</v>
      </c>
      <c r="U494" s="38">
        <f>IF(Ma_Cave[[#This Row],[Boire
dès]]+Ma_Cave[[#This Row],[Boire
jusque]]=0," ",IF(Ma_Cave[[#This Row],[Boire
jusque]]=0,Ma_Cave[[#This Row],[Boire
dès]],ROUNDUP(AVERAGE(Ma_Cave[[#This Row],[Boire
dès]:[Boire
jusque]]),0)))</f>
        <v>2019</v>
      </c>
      <c r="V494" s="65" t="s">
        <v>877</v>
      </c>
      <c r="W494" s="58" t="s">
        <v>876</v>
      </c>
    </row>
    <row r="495" spans="1:23" s="65" customFormat="1" ht="14.25" hidden="1" customHeight="1" x14ac:dyDescent="0.25">
      <c r="A495" s="52">
        <v>250</v>
      </c>
      <c r="B495" s="15">
        <v>42161</v>
      </c>
      <c r="C495" s="65" t="s">
        <v>40</v>
      </c>
      <c r="D495" s="65" t="s">
        <v>228</v>
      </c>
      <c r="E495" s="65" t="s">
        <v>264</v>
      </c>
      <c r="F495" s="65" t="s">
        <v>12</v>
      </c>
      <c r="G495" s="65">
        <v>2012</v>
      </c>
      <c r="H495" s="65" t="s">
        <v>1112</v>
      </c>
      <c r="I495" s="65" t="s">
        <v>265</v>
      </c>
      <c r="J495" s="65" t="s">
        <v>11</v>
      </c>
      <c r="K495" s="65" t="s">
        <v>183</v>
      </c>
      <c r="L495" s="3">
        <v>9</v>
      </c>
      <c r="M495" s="3">
        <f>Ma_Cave[[#This Row],[Prix Achat]]</f>
        <v>9</v>
      </c>
      <c r="N495" s="36">
        <v>2</v>
      </c>
      <c r="O495" s="37">
        <v>0</v>
      </c>
      <c r="P495" s="37">
        <v>43</v>
      </c>
      <c r="Q495" s="3">
        <f>Ma_Cave[[#This Row],[Prix Achat]]*Ma_Cave[[#This Row],[Quantité
Achat]]</f>
        <v>18</v>
      </c>
      <c r="R495" s="3">
        <f>Ma_Cave[[#This Row],[Reste]]*Ma_Cave[[#This Row],[valeur]]</f>
        <v>0</v>
      </c>
      <c r="S495" s="37">
        <v>2016</v>
      </c>
      <c r="T495" s="37">
        <v>2018</v>
      </c>
      <c r="U495" s="38">
        <f>IF(Ma_Cave[[#This Row],[Boire
dès]]+Ma_Cave[[#This Row],[Boire
jusque]]=0," ",IF(Ma_Cave[[#This Row],[Boire
jusque]]=0,Ma_Cave[[#This Row],[Boire
dès]],ROUNDUP(AVERAGE(Ma_Cave[[#This Row],[Boire
dès]:[Boire
jusque]]),0)))</f>
        <v>2017</v>
      </c>
      <c r="V495" s="74"/>
      <c r="W495" s="74"/>
    </row>
    <row r="496" spans="1:23" s="65" customFormat="1" ht="14.25" hidden="1" customHeight="1" x14ac:dyDescent="0.25">
      <c r="A496" s="11">
        <v>206</v>
      </c>
      <c r="B496" s="15">
        <v>41791</v>
      </c>
      <c r="C496" s="65" t="s">
        <v>23</v>
      </c>
      <c r="D496" s="65" t="s">
        <v>532</v>
      </c>
      <c r="E496" s="65" t="s">
        <v>533</v>
      </c>
      <c r="F496" s="65" t="s">
        <v>12</v>
      </c>
      <c r="G496" s="65">
        <v>2012</v>
      </c>
      <c r="H496" s="65" t="s">
        <v>1113</v>
      </c>
      <c r="I496" s="65" t="s">
        <v>534</v>
      </c>
      <c r="J496" s="65" t="s">
        <v>283</v>
      </c>
      <c r="K496" s="65" t="s">
        <v>535</v>
      </c>
      <c r="L496" s="3">
        <v>6</v>
      </c>
      <c r="M496" s="3">
        <f>Ma_Cave[[#This Row],[Prix Achat]]</f>
        <v>6</v>
      </c>
      <c r="N496" s="36">
        <v>1</v>
      </c>
      <c r="O496" s="37">
        <v>0</v>
      </c>
      <c r="P496" s="37"/>
      <c r="Q496" s="3">
        <f>Ma_Cave[[#This Row],[Prix Achat]]*Ma_Cave[[#This Row],[Quantité
Achat]]</f>
        <v>6</v>
      </c>
      <c r="R496" s="3">
        <f>Ma_Cave[[#This Row],[Reste]]*Ma_Cave[[#This Row],[valeur]]</f>
        <v>0</v>
      </c>
      <c r="S496" s="37">
        <v>0</v>
      </c>
      <c r="T496" s="37">
        <v>0</v>
      </c>
      <c r="U496" s="38" t="str">
        <f>IF(Ma_Cave[[#This Row],[Boire
dès]]+Ma_Cave[[#This Row],[Boire
jusque]]=0," ",IF(Ma_Cave[[#This Row],[Boire
jusque]]=0,Ma_Cave[[#This Row],[Boire
dès]],ROUNDUP(AVERAGE(Ma_Cave[[#This Row],[Boire
dès]:[Boire
jusque]]),0)))</f>
        <v xml:space="preserve"> </v>
      </c>
      <c r="W496" s="74"/>
    </row>
    <row r="497" spans="1:23" s="65" customFormat="1" ht="14.25" customHeight="1" x14ac:dyDescent="0.25">
      <c r="A497" s="11">
        <v>497</v>
      </c>
      <c r="B497" s="15">
        <v>43630</v>
      </c>
      <c r="C497" s="65" t="s">
        <v>40</v>
      </c>
      <c r="D497" s="65" t="s">
        <v>912</v>
      </c>
      <c r="E497" s="65" t="s">
        <v>368</v>
      </c>
      <c r="F497" s="65" t="s">
        <v>22</v>
      </c>
      <c r="G497" s="65">
        <v>2018</v>
      </c>
      <c r="H497" s="65" t="s">
        <v>1113</v>
      </c>
      <c r="I497" s="65" t="s">
        <v>369</v>
      </c>
      <c r="J497" s="65" t="s">
        <v>107</v>
      </c>
      <c r="K497" s="65" t="s">
        <v>242</v>
      </c>
      <c r="L497" s="3">
        <v>7</v>
      </c>
      <c r="M497" s="3">
        <f>Ma_Cave[[#This Row],[Prix Achat]]</f>
        <v>7</v>
      </c>
      <c r="N497" s="36">
        <v>6</v>
      </c>
      <c r="O497" s="37">
        <v>6</v>
      </c>
      <c r="P497" s="37">
        <v>41</v>
      </c>
      <c r="Q497" s="3">
        <f>Ma_Cave[[#This Row],[Prix Achat]]*Ma_Cave[[#This Row],[Quantité
Achat]]</f>
        <v>42</v>
      </c>
      <c r="R497" s="3">
        <f>Ma_Cave[[#This Row],[Reste]]*Ma_Cave[[#This Row],[valeur]]</f>
        <v>42</v>
      </c>
      <c r="S497" s="37">
        <v>2020</v>
      </c>
      <c r="T497" s="37"/>
      <c r="U497" s="38">
        <f>IF(Ma_Cave[[#This Row],[Boire
dès]]+Ma_Cave[[#This Row],[Boire
jusque]]=0," ",IF(Ma_Cave[[#This Row],[Boire
jusque]]=0,Ma_Cave[[#This Row],[Boire
dès]],ROUNDUP(AVERAGE(Ma_Cave[[#This Row],[Boire
dès]:[Boire
jusque]]),0)))</f>
        <v>2020</v>
      </c>
      <c r="V497" s="74"/>
      <c r="W497" s="60"/>
    </row>
    <row r="498" spans="1:23" s="65" customFormat="1" ht="14.25" customHeight="1" x14ac:dyDescent="0.25">
      <c r="A498" s="11">
        <v>498</v>
      </c>
      <c r="B498" s="15">
        <v>43630</v>
      </c>
      <c r="C498" s="65" t="s">
        <v>40</v>
      </c>
      <c r="D498" s="65" t="s">
        <v>912</v>
      </c>
      <c r="E498" s="65" t="s">
        <v>237</v>
      </c>
      <c r="F498" s="65" t="s">
        <v>22</v>
      </c>
      <c r="G498" s="65">
        <v>2017</v>
      </c>
      <c r="H498" s="65" t="s">
        <v>1113</v>
      </c>
      <c r="I498" s="65" t="s">
        <v>238</v>
      </c>
      <c r="J498" s="65" t="s">
        <v>107</v>
      </c>
      <c r="K498" s="65" t="s">
        <v>239</v>
      </c>
      <c r="L498" s="3">
        <v>15.1</v>
      </c>
      <c r="M498" s="3">
        <f>Ma_Cave[[#This Row],[Prix Achat]]</f>
        <v>15.1</v>
      </c>
      <c r="N498" s="36">
        <v>6</v>
      </c>
      <c r="O498" s="37">
        <v>6</v>
      </c>
      <c r="P498" s="37">
        <v>11</v>
      </c>
      <c r="Q498" s="3">
        <f>Ma_Cave[[#This Row],[Prix Achat]]*Ma_Cave[[#This Row],[Quantité
Achat]]</f>
        <v>90.6</v>
      </c>
      <c r="R498" s="3">
        <f>Ma_Cave[[#This Row],[Reste]]*Ma_Cave[[#This Row],[valeur]]</f>
        <v>90.6</v>
      </c>
      <c r="S498" s="37">
        <v>2021</v>
      </c>
      <c r="T498" s="37"/>
      <c r="U498" s="38">
        <f>IF(Ma_Cave[[#This Row],[Boire
dès]]+Ma_Cave[[#This Row],[Boire
jusque]]=0," ",IF(Ma_Cave[[#This Row],[Boire
jusque]]=0,Ma_Cave[[#This Row],[Boire
dès]],ROUNDUP(AVERAGE(Ma_Cave[[#This Row],[Boire
dès]:[Boire
jusque]]),0)))</f>
        <v>2021</v>
      </c>
      <c r="W498" s="60"/>
    </row>
    <row r="499" spans="1:23" s="65" customFormat="1" ht="14.25" customHeight="1" x14ac:dyDescent="0.25">
      <c r="A499" s="11">
        <v>499</v>
      </c>
      <c r="B499" s="15">
        <v>43630</v>
      </c>
      <c r="C499" s="65" t="s">
        <v>40</v>
      </c>
      <c r="D499" s="65" t="s">
        <v>399</v>
      </c>
      <c r="E499" s="65" t="s">
        <v>1090</v>
      </c>
      <c r="F499" s="65" t="s">
        <v>22</v>
      </c>
      <c r="G499" s="65">
        <v>2017</v>
      </c>
      <c r="H499" s="65" t="s">
        <v>1113</v>
      </c>
      <c r="I499" s="65" t="s">
        <v>255</v>
      </c>
      <c r="K499" s="65" t="s">
        <v>242</v>
      </c>
      <c r="L499" s="3">
        <v>12.22</v>
      </c>
      <c r="M499" s="3">
        <f>Ma_Cave[[#This Row],[Prix Achat]]</f>
        <v>12.22</v>
      </c>
      <c r="N499" s="36">
        <v>12</v>
      </c>
      <c r="O499" s="37">
        <v>11</v>
      </c>
      <c r="P499" s="37">
        <v>43</v>
      </c>
      <c r="Q499" s="3">
        <f>Ma_Cave[[#This Row],[Prix Achat]]*Ma_Cave[[#This Row],[Quantité
Achat]]</f>
        <v>146.64000000000001</v>
      </c>
      <c r="R499" s="3">
        <f>Ma_Cave[[#This Row],[Reste]]*Ma_Cave[[#This Row],[valeur]]</f>
        <v>134.42000000000002</v>
      </c>
      <c r="S499" s="37">
        <v>2020</v>
      </c>
      <c r="T499" s="37"/>
      <c r="U499" s="38">
        <f>IF(Ma_Cave[[#This Row],[Boire
dès]]+Ma_Cave[[#This Row],[Boire
jusque]]=0," ",IF(Ma_Cave[[#This Row],[Boire
jusque]]=0,Ma_Cave[[#This Row],[Boire
dès]],ROUNDUP(AVERAGE(Ma_Cave[[#This Row],[Boire
dès]:[Boire
jusque]]),0)))</f>
        <v>2020</v>
      </c>
      <c r="W499" s="60" t="s">
        <v>1091</v>
      </c>
    </row>
    <row r="500" spans="1:23" s="65" customFormat="1" ht="14.25" customHeight="1" x14ac:dyDescent="0.25">
      <c r="A500" s="11">
        <v>500</v>
      </c>
      <c r="B500" s="15">
        <v>43435</v>
      </c>
      <c r="C500" s="65" t="s">
        <v>1023</v>
      </c>
      <c r="D500" s="65" t="s">
        <v>911</v>
      </c>
      <c r="E500" s="65" t="s">
        <v>933</v>
      </c>
      <c r="F500" s="65" t="s">
        <v>22</v>
      </c>
      <c r="G500" s="65">
        <v>2018</v>
      </c>
      <c r="H500" s="65" t="s">
        <v>1113</v>
      </c>
      <c r="I500" s="65" t="s">
        <v>192</v>
      </c>
      <c r="J500" s="65" t="s">
        <v>107</v>
      </c>
      <c r="K500" s="65" t="s">
        <v>108</v>
      </c>
      <c r="L500" s="3">
        <v>26.3</v>
      </c>
      <c r="M500" s="3">
        <f>Ma_Cave[[#This Row],[Prix Achat]]</f>
        <v>26.3</v>
      </c>
      <c r="N500" s="36">
        <v>3</v>
      </c>
      <c r="O500" s="37">
        <v>3</v>
      </c>
      <c r="P500" s="37">
        <v>22</v>
      </c>
      <c r="Q500" s="3">
        <f>Ma_Cave[[#This Row],[Prix Achat]]*Ma_Cave[[#This Row],[Quantité
Achat]]</f>
        <v>78.900000000000006</v>
      </c>
      <c r="R500" s="3">
        <f>Ma_Cave[[#This Row],[Reste]]*Ma_Cave[[#This Row],[valeur]]</f>
        <v>78.900000000000006</v>
      </c>
      <c r="S500" s="37">
        <v>2021</v>
      </c>
      <c r="T500" s="37"/>
      <c r="U500" s="38">
        <f>IF(Ma_Cave[[#This Row],[Boire
dès]]+Ma_Cave[[#This Row],[Boire
jusque]]=0," ",IF(Ma_Cave[[#This Row],[Boire
jusque]]=0,Ma_Cave[[#This Row],[Boire
dès]],ROUNDUP(AVERAGE(Ma_Cave[[#This Row],[Boire
dès]:[Boire
jusque]]),0)))</f>
        <v>2021</v>
      </c>
      <c r="W500" s="60"/>
    </row>
    <row r="501" spans="1:23" s="65" customFormat="1" ht="14.25" hidden="1" customHeight="1" x14ac:dyDescent="0.25">
      <c r="A501" s="11">
        <v>235</v>
      </c>
      <c r="B501" s="15">
        <v>42077</v>
      </c>
      <c r="C501" s="65" t="s">
        <v>50</v>
      </c>
      <c r="D501" s="65" t="s">
        <v>331</v>
      </c>
      <c r="E501" s="65" t="s">
        <v>717</v>
      </c>
      <c r="F501" s="65" t="s">
        <v>12</v>
      </c>
      <c r="G501" s="65">
        <v>2012</v>
      </c>
      <c r="H501" s="65" t="s">
        <v>101</v>
      </c>
      <c r="I501" s="65" t="s">
        <v>716</v>
      </c>
      <c r="J501" s="65" t="s">
        <v>182</v>
      </c>
      <c r="K501" s="65" t="s">
        <v>183</v>
      </c>
      <c r="L501" s="3">
        <v>38.5</v>
      </c>
      <c r="M501" s="3">
        <f>Ma_Cave[[#This Row],[Prix Achat]]</f>
        <v>38.5</v>
      </c>
      <c r="N501" s="36">
        <v>1</v>
      </c>
      <c r="O501" s="37">
        <v>0</v>
      </c>
      <c r="P501" s="37"/>
      <c r="Q501" s="3">
        <f>Ma_Cave[[#This Row],[Prix Achat]]*Ma_Cave[[#This Row],[Quantité
Achat]]</f>
        <v>38.5</v>
      </c>
      <c r="R501" s="3">
        <f>Ma_Cave[[#This Row],[Reste]]*Ma_Cave[[#This Row],[valeur]]</f>
        <v>0</v>
      </c>
      <c r="S501" s="37">
        <v>0</v>
      </c>
      <c r="T501" s="37">
        <v>0</v>
      </c>
      <c r="U501" s="38" t="str">
        <f>IF(Ma_Cave[[#This Row],[Boire
dès]]+Ma_Cave[[#This Row],[Boire
jusque]]=0," ",IF(Ma_Cave[[#This Row],[Boire
jusque]]=0,Ma_Cave[[#This Row],[Boire
dès]],ROUNDUP(AVERAGE(Ma_Cave[[#This Row],[Boire
dès]:[Boire
jusque]]),0)))</f>
        <v xml:space="preserve"> </v>
      </c>
      <c r="W501" s="74"/>
    </row>
    <row r="502" spans="1:23" s="65" customFormat="1" ht="14.25" customHeight="1" x14ac:dyDescent="0.25">
      <c r="A502" s="11">
        <v>501</v>
      </c>
      <c r="B502" s="15">
        <v>43435</v>
      </c>
      <c r="C502" s="65" t="s">
        <v>1023</v>
      </c>
      <c r="D502" s="65" t="s">
        <v>911</v>
      </c>
      <c r="E502" s="65" t="s">
        <v>922</v>
      </c>
      <c r="F502" s="65" t="s">
        <v>22</v>
      </c>
      <c r="G502" s="65">
        <v>2018</v>
      </c>
      <c r="H502" s="65" t="s">
        <v>1113</v>
      </c>
      <c r="I502" s="65" t="s">
        <v>106</v>
      </c>
      <c r="J502" s="65" t="s">
        <v>107</v>
      </c>
      <c r="K502" s="65" t="s">
        <v>161</v>
      </c>
      <c r="L502" s="3">
        <v>9.1999999999999993</v>
      </c>
      <c r="M502" s="3">
        <f>Ma_Cave[[#This Row],[Prix Achat]]</f>
        <v>9.1999999999999993</v>
      </c>
      <c r="N502" s="36">
        <v>6</v>
      </c>
      <c r="O502" s="37">
        <v>6</v>
      </c>
      <c r="P502" s="37">
        <v>52</v>
      </c>
      <c r="Q502" s="3">
        <f>Ma_Cave[[#This Row],[Prix Achat]]*Ma_Cave[[#This Row],[Quantité
Achat]]</f>
        <v>55.199999999999996</v>
      </c>
      <c r="R502" s="3">
        <f>Ma_Cave[[#This Row],[Reste]]*Ma_Cave[[#This Row],[valeur]]</f>
        <v>55.199999999999996</v>
      </c>
      <c r="S502" s="37">
        <v>2020</v>
      </c>
      <c r="T502" s="37">
        <v>2021</v>
      </c>
      <c r="U502" s="38">
        <f>IF(Ma_Cave[[#This Row],[Boire
dès]]+Ma_Cave[[#This Row],[Boire
jusque]]=0," ",IF(Ma_Cave[[#This Row],[Boire
jusque]]=0,Ma_Cave[[#This Row],[Boire
dès]],ROUNDUP(AVERAGE(Ma_Cave[[#This Row],[Boire
dès]:[Boire
jusque]]),0)))</f>
        <v>2021</v>
      </c>
      <c r="V502" s="74"/>
      <c r="W502" s="60"/>
    </row>
    <row r="503" spans="1:23" s="65" customFormat="1" ht="14.25" hidden="1" customHeight="1" x14ac:dyDescent="0.25">
      <c r="A503" s="11">
        <v>2</v>
      </c>
      <c r="B503" s="15">
        <v>36312</v>
      </c>
      <c r="C503" s="65" t="s">
        <v>23</v>
      </c>
      <c r="D503" s="65" t="s">
        <v>546</v>
      </c>
      <c r="E503" s="65" t="s">
        <v>547</v>
      </c>
      <c r="F503" s="65" t="s">
        <v>12</v>
      </c>
      <c r="G503" s="65">
        <v>1997</v>
      </c>
      <c r="H503" s="65" t="s">
        <v>740</v>
      </c>
      <c r="I503" s="65" t="s">
        <v>740</v>
      </c>
      <c r="J503" s="65" t="s">
        <v>11</v>
      </c>
      <c r="K503" s="65" t="s">
        <v>11</v>
      </c>
      <c r="L503" s="3">
        <v>25</v>
      </c>
      <c r="M503" s="3">
        <f>Ma_Cave[[#This Row],[Prix Achat]]</f>
        <v>25</v>
      </c>
      <c r="N503" s="36">
        <v>1</v>
      </c>
      <c r="O503" s="37">
        <v>0</v>
      </c>
      <c r="P503" s="37">
        <v>51</v>
      </c>
      <c r="Q503" s="3">
        <f>Ma_Cave[[#This Row],[Prix Achat]]*Ma_Cave[[#This Row],[Quantité
Achat]]</f>
        <v>25</v>
      </c>
      <c r="R503" s="3">
        <f>Ma_Cave[[#This Row],[Reste]]*Ma_Cave[[#This Row],[valeur]]</f>
        <v>0</v>
      </c>
      <c r="S503" s="37">
        <v>2017</v>
      </c>
      <c r="T503" s="37">
        <v>0</v>
      </c>
      <c r="U503" s="38">
        <f>IF(Ma_Cave[[#This Row],[Boire
dès]]+Ma_Cave[[#This Row],[Boire
jusque]]=0," ",IF(Ma_Cave[[#This Row],[Boire
jusque]]=0,Ma_Cave[[#This Row],[Boire
dès]],ROUNDUP(AVERAGE(Ma_Cave[[#This Row],[Boire
dès]:[Boire
jusque]]),0)))</f>
        <v>2017</v>
      </c>
      <c r="W503" s="74"/>
    </row>
    <row r="504" spans="1:23" s="65" customFormat="1" ht="14.25" customHeight="1" x14ac:dyDescent="0.25">
      <c r="A504" s="11">
        <v>502</v>
      </c>
      <c r="B504" s="15">
        <v>43435</v>
      </c>
      <c r="C504" s="65" t="s">
        <v>1023</v>
      </c>
      <c r="D504" s="65" t="s">
        <v>911</v>
      </c>
      <c r="E504" s="65" t="s">
        <v>1092</v>
      </c>
      <c r="F504" s="65" t="s">
        <v>22</v>
      </c>
      <c r="G504" s="65">
        <v>2018</v>
      </c>
      <c r="H504" s="65" t="s">
        <v>1113</v>
      </c>
      <c r="I504" s="65" t="s">
        <v>106</v>
      </c>
      <c r="J504" s="65" t="s">
        <v>107</v>
      </c>
      <c r="K504" s="65" t="s">
        <v>242</v>
      </c>
      <c r="L504" s="3">
        <v>8</v>
      </c>
      <c r="M504" s="3">
        <f>Ma_Cave[[#This Row],[Prix Achat]]</f>
        <v>8</v>
      </c>
      <c r="N504" s="36">
        <v>6</v>
      </c>
      <c r="O504" s="37">
        <v>6</v>
      </c>
      <c r="P504" s="37">
        <v>42</v>
      </c>
      <c r="Q504" s="3">
        <f>Ma_Cave[[#This Row],[Prix Achat]]*Ma_Cave[[#This Row],[Quantité
Achat]]</f>
        <v>48</v>
      </c>
      <c r="R504" s="3">
        <f>Ma_Cave[[#This Row],[Reste]]*Ma_Cave[[#This Row],[valeur]]</f>
        <v>48</v>
      </c>
      <c r="S504" s="37">
        <v>2020</v>
      </c>
      <c r="T504" s="37">
        <v>2021</v>
      </c>
      <c r="U504" s="38">
        <f>IF(Ma_Cave[[#This Row],[Boire
dès]]+Ma_Cave[[#This Row],[Boire
jusque]]=0," ",IF(Ma_Cave[[#This Row],[Boire
jusque]]=0,Ma_Cave[[#This Row],[Boire
dès]],ROUNDUP(AVERAGE(Ma_Cave[[#This Row],[Boire
dès]:[Boire
jusque]]),0)))</f>
        <v>2021</v>
      </c>
      <c r="V504" s="74"/>
      <c r="W504" s="60"/>
    </row>
    <row r="505" spans="1:23" s="65" customFormat="1" ht="14.25" customHeight="1" x14ac:dyDescent="0.25">
      <c r="A505" s="11">
        <v>505</v>
      </c>
      <c r="B505" s="15">
        <v>43661</v>
      </c>
      <c r="C505" s="65" t="s">
        <v>334</v>
      </c>
      <c r="D505" s="65" t="s">
        <v>1098</v>
      </c>
      <c r="E505" s="65" t="s">
        <v>1099</v>
      </c>
      <c r="F505" s="65" t="s">
        <v>12</v>
      </c>
      <c r="G505" s="65">
        <v>2016</v>
      </c>
      <c r="H505" s="65" t="s">
        <v>101</v>
      </c>
      <c r="I505" s="65" t="s">
        <v>1319</v>
      </c>
      <c r="K505" s="65" t="s">
        <v>47</v>
      </c>
      <c r="L505" s="3">
        <v>0</v>
      </c>
      <c r="M505" s="3">
        <v>8.5</v>
      </c>
      <c r="N505" s="36">
        <v>1</v>
      </c>
      <c r="O505" s="37">
        <v>1</v>
      </c>
      <c r="P505" s="37">
        <v>51</v>
      </c>
      <c r="Q505" s="3">
        <f>Ma_Cave[[#This Row],[Prix Achat]]*Ma_Cave[[#This Row],[Quantité
Achat]]</f>
        <v>0</v>
      </c>
      <c r="R505" s="3">
        <f>Ma_Cave[[#This Row],[Reste]]*Ma_Cave[[#This Row],[valeur]]</f>
        <v>8.5</v>
      </c>
      <c r="S505" s="37">
        <v>2019</v>
      </c>
      <c r="T505" s="37"/>
      <c r="U505" s="38">
        <f>IF(Ma_Cave[[#This Row],[Boire
dès]]+Ma_Cave[[#This Row],[Boire
jusque]]=0," ",IF(Ma_Cave[[#This Row],[Boire
jusque]]=0,Ma_Cave[[#This Row],[Boire
dès]],ROUNDUP(AVERAGE(Ma_Cave[[#This Row],[Boire
dès]:[Boire
jusque]]),0)))</f>
        <v>2019</v>
      </c>
      <c r="W505" s="60"/>
    </row>
    <row r="506" spans="1:23" s="65" customFormat="1" ht="14.25" customHeight="1" x14ac:dyDescent="0.25">
      <c r="A506" s="11">
        <v>506</v>
      </c>
      <c r="B506" s="15">
        <v>43661</v>
      </c>
      <c r="C506" s="65" t="s">
        <v>1100</v>
      </c>
      <c r="D506" s="65" t="s">
        <v>1101</v>
      </c>
      <c r="E506" s="65" t="s">
        <v>1102</v>
      </c>
      <c r="F506" s="65" t="s">
        <v>12</v>
      </c>
      <c r="G506" s="65">
        <v>2016</v>
      </c>
      <c r="H506" s="65" t="s">
        <v>1347</v>
      </c>
      <c r="I506" s="74" t="s">
        <v>1103</v>
      </c>
      <c r="K506" s="65" t="s">
        <v>1104</v>
      </c>
      <c r="L506" s="3">
        <v>0</v>
      </c>
      <c r="M506" s="3">
        <v>10</v>
      </c>
      <c r="N506" s="36">
        <v>1</v>
      </c>
      <c r="O506" s="37">
        <v>1</v>
      </c>
      <c r="P506" s="37">
        <v>52</v>
      </c>
      <c r="Q506" s="3">
        <f>Ma_Cave[[#This Row],[Prix Achat]]*Ma_Cave[[#This Row],[Quantité
Achat]]</f>
        <v>0</v>
      </c>
      <c r="R506" s="3">
        <f>Ma_Cave[[#This Row],[Reste]]*Ma_Cave[[#This Row],[valeur]]</f>
        <v>10</v>
      </c>
      <c r="S506" s="37">
        <v>2020</v>
      </c>
      <c r="T506" s="37"/>
      <c r="U506" s="38">
        <f>IF(Ma_Cave[[#This Row],[Boire
dès]]+Ma_Cave[[#This Row],[Boire
jusque]]=0," ",IF(Ma_Cave[[#This Row],[Boire
jusque]]=0,Ma_Cave[[#This Row],[Boire
dès]],ROUNDUP(AVERAGE(Ma_Cave[[#This Row],[Boire
dès]:[Boire
jusque]]),0)))</f>
        <v>2020</v>
      </c>
      <c r="W506" s="60"/>
    </row>
    <row r="507" spans="1:23" s="65" customFormat="1" ht="14.25" customHeight="1" x14ac:dyDescent="0.25">
      <c r="A507" s="11">
        <v>507</v>
      </c>
      <c r="B507" s="15">
        <v>43688</v>
      </c>
      <c r="C507" s="65" t="s">
        <v>1105</v>
      </c>
      <c r="D507" s="65" t="s">
        <v>112</v>
      </c>
      <c r="E507" s="65" t="s">
        <v>251</v>
      </c>
      <c r="F507" s="65" t="s">
        <v>12</v>
      </c>
      <c r="G507" s="65">
        <v>2015</v>
      </c>
      <c r="H507" s="65" t="s">
        <v>36</v>
      </c>
      <c r="I507" s="74" t="s">
        <v>36</v>
      </c>
      <c r="K507" s="65" t="s">
        <v>47</v>
      </c>
      <c r="L507" s="3"/>
      <c r="M507" s="3">
        <v>11</v>
      </c>
      <c r="N507" s="36">
        <v>1</v>
      </c>
      <c r="O507" s="37">
        <v>1</v>
      </c>
      <c r="P507" s="37">
        <v>33</v>
      </c>
      <c r="Q507" s="3">
        <f>Ma_Cave[[#This Row],[Prix Achat]]*Ma_Cave[[#This Row],[Quantité
Achat]]</f>
        <v>0</v>
      </c>
      <c r="R507" s="3">
        <f>Ma_Cave[[#This Row],[Reste]]*Ma_Cave[[#This Row],[valeur]]</f>
        <v>11</v>
      </c>
      <c r="S507" s="37">
        <v>2020</v>
      </c>
      <c r="T507" s="37"/>
      <c r="U507" s="38">
        <f>IF(Ma_Cave[[#This Row],[Boire
dès]]+Ma_Cave[[#This Row],[Boire
jusque]]=0," ",IF(Ma_Cave[[#This Row],[Boire
jusque]]=0,Ma_Cave[[#This Row],[Boire
dès]],ROUNDUP(AVERAGE(Ma_Cave[[#This Row],[Boire
dès]:[Boire
jusque]]),0)))</f>
        <v>2020</v>
      </c>
      <c r="W507" s="60"/>
    </row>
    <row r="508" spans="1:23" s="74" customFormat="1" ht="14.25" hidden="1" customHeight="1" x14ac:dyDescent="0.25">
      <c r="A508" s="11">
        <v>248</v>
      </c>
      <c r="B508" s="15">
        <v>42156</v>
      </c>
      <c r="C508" s="74" t="s">
        <v>23</v>
      </c>
      <c r="D508" s="74" t="s">
        <v>649</v>
      </c>
      <c r="E508" s="74" t="s">
        <v>650</v>
      </c>
      <c r="F508" s="74" t="s">
        <v>22</v>
      </c>
      <c r="G508" s="74">
        <v>2013</v>
      </c>
      <c r="H508" s="74" t="s">
        <v>739</v>
      </c>
      <c r="I508" s="74" t="s">
        <v>788</v>
      </c>
      <c r="J508" s="74" t="s">
        <v>788</v>
      </c>
      <c r="K508" s="74" t="s">
        <v>11</v>
      </c>
      <c r="L508" s="3">
        <v>13</v>
      </c>
      <c r="M508" s="3">
        <f>Ma_Cave[[#This Row],[Prix Achat]]</f>
        <v>13</v>
      </c>
      <c r="N508" s="36">
        <v>1</v>
      </c>
      <c r="O508" s="37">
        <v>0</v>
      </c>
      <c r="P508" s="37">
        <v>52</v>
      </c>
      <c r="Q508" s="3">
        <f>Ma_Cave[[#This Row],[Prix Achat]]*Ma_Cave[[#This Row],[Quantité
Achat]]</f>
        <v>13</v>
      </c>
      <c r="R508" s="3">
        <f>Ma_Cave[[#This Row],[Reste]]*Ma_Cave[[#This Row],[valeur]]</f>
        <v>0</v>
      </c>
      <c r="S508" s="37">
        <v>2018</v>
      </c>
      <c r="T508" s="37">
        <v>0</v>
      </c>
      <c r="U508" s="38">
        <f>IF(Ma_Cave[[#This Row],[Boire
dès]]+Ma_Cave[[#This Row],[Boire
jusque]]=0," ",IF(Ma_Cave[[#This Row],[Boire
jusque]]=0,Ma_Cave[[#This Row],[Boire
dès]],ROUNDUP(AVERAGE(Ma_Cave[[#This Row],[Boire
dès]:[Boire
jusque]]),0)))</f>
        <v>2018</v>
      </c>
      <c r="W508" s="74" t="s">
        <v>651</v>
      </c>
    </row>
    <row r="509" spans="1:23" s="74" customFormat="1" ht="14.25" customHeight="1" x14ac:dyDescent="0.25">
      <c r="A509" s="11">
        <v>508</v>
      </c>
      <c r="B509" s="15">
        <v>43688</v>
      </c>
      <c r="C509" s="74" t="s">
        <v>1106</v>
      </c>
      <c r="D509" s="74" t="s">
        <v>1107</v>
      </c>
      <c r="E509" s="74" t="s">
        <v>132</v>
      </c>
      <c r="F509" s="74" t="s">
        <v>22</v>
      </c>
      <c r="G509" s="74">
        <v>2014</v>
      </c>
      <c r="H509" s="74" t="s">
        <v>26</v>
      </c>
      <c r="I509" s="74" t="s">
        <v>1108</v>
      </c>
      <c r="K509" s="74" t="s">
        <v>132</v>
      </c>
      <c r="L509" s="3"/>
      <c r="M509" s="3">
        <v>14</v>
      </c>
      <c r="N509" s="36">
        <v>6</v>
      </c>
      <c r="O509" s="37">
        <v>5</v>
      </c>
      <c r="P509" s="37">
        <v>43</v>
      </c>
      <c r="Q509" s="3">
        <f>Ma_Cave[[#This Row],[Prix Achat]]*Ma_Cave[[#This Row],[Quantité
Achat]]</f>
        <v>0</v>
      </c>
      <c r="R509" s="3">
        <f>Ma_Cave[[#This Row],[Reste]]*Ma_Cave[[#This Row],[valeur]]</f>
        <v>70</v>
      </c>
      <c r="S509" s="37">
        <v>2020</v>
      </c>
      <c r="T509" s="37"/>
      <c r="U509" s="38">
        <f>IF(Ma_Cave[[#This Row],[Boire
dès]]+Ma_Cave[[#This Row],[Boire
jusque]]=0," ",IF(Ma_Cave[[#This Row],[Boire
jusque]]=0,Ma_Cave[[#This Row],[Boire
dès]],ROUNDUP(AVERAGE(Ma_Cave[[#This Row],[Boire
dès]:[Boire
jusque]]),0)))</f>
        <v>2020</v>
      </c>
      <c r="W509" s="60"/>
    </row>
    <row r="510" spans="1:23" s="74" customFormat="1" ht="14.25" customHeight="1" x14ac:dyDescent="0.25">
      <c r="A510" s="11">
        <v>509</v>
      </c>
      <c r="B510" s="15">
        <v>43707</v>
      </c>
      <c r="C510" s="74" t="s">
        <v>1348</v>
      </c>
      <c r="D510" s="74" t="s">
        <v>1353</v>
      </c>
      <c r="E510" s="74" t="s">
        <v>1349</v>
      </c>
      <c r="F510" s="74" t="s">
        <v>12</v>
      </c>
      <c r="G510" s="74">
        <v>2017</v>
      </c>
      <c r="H510" s="74" t="s">
        <v>1110</v>
      </c>
      <c r="I510" s="74" t="s">
        <v>995</v>
      </c>
      <c r="K510" s="74" t="s">
        <v>1350</v>
      </c>
      <c r="L510" s="3">
        <v>0</v>
      </c>
      <c r="M510" s="3">
        <v>10</v>
      </c>
      <c r="N510" s="36">
        <v>6</v>
      </c>
      <c r="O510" s="37">
        <v>6</v>
      </c>
      <c r="P510" s="37"/>
      <c r="Q510" s="3">
        <f>Ma_Cave[[#This Row],[Prix Achat]]*Ma_Cave[[#This Row],[Quantité
Achat]]</f>
        <v>0</v>
      </c>
      <c r="R510" s="3">
        <f>Ma_Cave[[#This Row],[Reste]]*Ma_Cave[[#This Row],[valeur]]</f>
        <v>60</v>
      </c>
      <c r="S510" s="37">
        <v>2020</v>
      </c>
      <c r="T510" s="37"/>
      <c r="U510" s="38">
        <f>IF(Ma_Cave[[#This Row],[Boire
dès]]+Ma_Cave[[#This Row],[Boire
jusque]]=0," ",IF(Ma_Cave[[#This Row],[Boire
jusque]]=0,Ma_Cave[[#This Row],[Boire
dès]],ROUNDUP(AVERAGE(Ma_Cave[[#This Row],[Boire
dès]:[Boire
jusque]]),0)))</f>
        <v>2020</v>
      </c>
      <c r="V510" s="74" t="s">
        <v>1352</v>
      </c>
      <c r="W510" s="60" t="s">
        <v>1351</v>
      </c>
    </row>
    <row r="511" spans="1:23" x14ac:dyDescent="0.25">
      <c r="D511">
        <f>SUBTOTAL(103,Ma_Cave[Producteur])</f>
        <v>179</v>
      </c>
      <c r="K511" t="s">
        <v>782</v>
      </c>
      <c r="L511" s="8"/>
      <c r="M511" s="8">
        <f>SUBTOTAL(109,Ma_Cave[Total
Cave]) / SUBTOTAL(109,Ma_Cave[Reste])</f>
        <v>15.891435523114351</v>
      </c>
      <c r="N511" s="38">
        <f>SUBTOTAL(109,Ma_Cave[Quantité
Achat])</f>
        <v>578</v>
      </c>
      <c r="O511" s="38">
        <f>SUBTOTAL(109,Ma_Cave[Reste])</f>
        <v>411</v>
      </c>
      <c r="P511" s="38"/>
      <c r="Q511" s="10">
        <f>SUBTOTAL(109,Ma_Cave[Total
Achat])</f>
        <v>8186.2199999999966</v>
      </c>
      <c r="R511" s="71">
        <f>SUBTOTAL(109,Ma_Cave[Total
Cave])</f>
        <v>6531.3799999999983</v>
      </c>
      <c r="S511" s="37"/>
      <c r="U511" s="40"/>
      <c r="V511"/>
      <c r="W511">
        <f>SUBTOTAL(103,Ma_Cave[Commentaire])</f>
        <v>31</v>
      </c>
    </row>
    <row r="512" spans="1:23" x14ac:dyDescent="0.25"/>
    <row r="513" spans="1:22" x14ac:dyDescent="0.25"/>
    <row r="518" spans="1:22" x14ac:dyDescent="0.25">
      <c r="P518" s="53"/>
      <c r="Q518" s="53"/>
    </row>
    <row r="519" spans="1:22" x14ac:dyDescent="0.25">
      <c r="Q519" s="53"/>
    </row>
    <row r="520" spans="1:22" x14ac:dyDescent="0.25">
      <c r="A520"/>
      <c r="B520"/>
      <c r="M520" s="8"/>
      <c r="Q520" s="53"/>
      <c r="V520"/>
    </row>
    <row r="521" spans="1:22" x14ac:dyDescent="0.25">
      <c r="A521"/>
      <c r="B521"/>
      <c r="Q521" s="53"/>
      <c r="V521"/>
    </row>
    <row r="522" spans="1:22" x14ac:dyDescent="0.25">
      <c r="A522"/>
      <c r="B522"/>
      <c r="U522" s="6"/>
      <c r="V522"/>
    </row>
  </sheetData>
  <conditionalFormatting sqref="U2:U510">
    <cfRule type="cellIs" dxfId="1486" priority="22" operator="lessThan">
      <formula>YEAR(TODAY())</formula>
    </cfRule>
    <cfRule type="cellIs" dxfId="1485" priority="23" operator="equal">
      <formula>YEAR(TODAY())</formula>
    </cfRule>
  </conditionalFormatting>
  <conditionalFormatting sqref="F2:F510">
    <cfRule type="cellIs" dxfId="1484" priority="1" operator="equal">
      <formula>"Rosé"</formula>
    </cfRule>
    <cfRule type="cellIs" dxfId="1483" priority="12" operator="equal">
      <formula>"Champagne"</formula>
    </cfRule>
    <cfRule type="cellIs" dxfId="1482" priority="13" operator="equal">
      <formula>"Blanc"</formula>
    </cfRule>
    <cfRule type="cellIs" dxfId="1481" priority="14" operator="equal">
      <formula>"Liquoreux"</formula>
    </cfRule>
    <cfRule type="cellIs" dxfId="1480" priority="15" operator="equal">
      <formula>"Jaune"</formula>
    </cfRule>
    <cfRule type="cellIs" dxfId="1479" priority="16" operator="equal">
      <formula>"Rouge"</formula>
    </cfRule>
  </conditionalFormatting>
  <dataValidations count="3">
    <dataValidation type="list" allowBlank="1" showInputMessage="1" showErrorMessage="1" sqref="F2:F510">
      <formula1>TypeVin</formula1>
    </dataValidation>
    <dataValidation type="list" allowBlank="1" showInputMessage="1" showErrorMessage="1" sqref="H2:H510">
      <formula1>Vignobles</formula1>
    </dataValidation>
    <dataValidation type="list" allowBlank="1" showInputMessage="1" showErrorMessage="1" sqref="I2:I510">
      <formula1>INDIRECT(H2)</formula1>
    </dataValidation>
  </dataValidations>
  <pageMargins left="0.25" right="0.25" top="0.75" bottom="0.75" header="0.3" footer="0.3"/>
  <pageSetup paperSize="9" scale="2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080" r:id="rId4" name="Button 8">
              <controlPr defaultSize="0" print="0" autoFill="0" autoPict="0" macro="[0]!Feuil1.ReinitTableauMaCave">
                <anchor moveWithCells="1" sizeWithCells="1">
                  <from>
                    <xdr:col>4</xdr:col>
                    <xdr:colOff>9525</xdr:colOff>
                    <xdr:row>0</xdr:row>
                    <xdr:rowOff>0</xdr:rowOff>
                  </from>
                  <to>
                    <xdr:col>4</xdr:col>
                    <xdr:colOff>666750</xdr:colOff>
                    <xdr:row>0</xdr:row>
                    <xdr:rowOff>276225</xdr:rowOff>
                  </to>
                </anchor>
              </controlPr>
            </control>
          </mc:Choice>
        </mc:AlternateContent>
        <mc:AlternateContent xmlns:mc="http://schemas.openxmlformats.org/markup-compatibility/2006">
          <mc:Choice Requires="x14">
            <control shapeId="3081" r:id="rId5" name="Button 9">
              <controlPr defaultSize="0" print="0" autoFill="0" autoPict="0" macro="[0]!Feuil1.ReinitTableauMaCave">
                <anchor moveWithCells="1" sizeWithCells="1">
                  <from>
                    <xdr:col>5</xdr:col>
                    <xdr:colOff>9525</xdr:colOff>
                    <xdr:row>511</xdr:row>
                    <xdr:rowOff>9525</xdr:rowOff>
                  </from>
                  <to>
                    <xdr:col>6</xdr:col>
                    <xdr:colOff>457200</xdr:colOff>
                    <xdr:row>512</xdr:row>
                    <xdr:rowOff>180975</xdr:rowOff>
                  </to>
                </anchor>
              </controlPr>
            </control>
          </mc:Choice>
        </mc:AlternateContent>
        <mc:AlternateContent xmlns:mc="http://schemas.openxmlformats.org/markup-compatibility/2006">
          <mc:Choice Requires="x14">
            <control shapeId="3085" r:id="rId6" name="Button 13">
              <controlPr defaultSize="0" print="0" autoFill="0" autoPict="0" macro="[0]!Feuil1.AjouterUnVin">
                <anchor moveWithCells="1" sizeWithCells="1">
                  <from>
                    <xdr:col>2</xdr:col>
                    <xdr:colOff>9525</xdr:colOff>
                    <xdr:row>511</xdr:row>
                    <xdr:rowOff>0</xdr:rowOff>
                  </from>
                  <to>
                    <xdr:col>2</xdr:col>
                    <xdr:colOff>1381125</xdr:colOff>
                    <xdr:row>512</xdr:row>
                    <xdr:rowOff>171450</xdr:rowOff>
                  </to>
                </anchor>
              </controlPr>
            </control>
          </mc:Choice>
        </mc:AlternateContent>
        <mc:AlternateContent xmlns:mc="http://schemas.openxmlformats.org/markup-compatibility/2006">
          <mc:Choice Requires="x14">
            <control shapeId="3088" r:id="rId7" name="Button 16">
              <controlPr defaultSize="0" print="0" autoFill="0" autoPict="0" macro="[0]!Feuil1.goEnBas">
                <anchor moveWithCells="1" sizeWithCells="1">
                  <from>
                    <xdr:col>3</xdr:col>
                    <xdr:colOff>9525</xdr:colOff>
                    <xdr:row>0</xdr:row>
                    <xdr:rowOff>19050</xdr:rowOff>
                  </from>
                  <to>
                    <xdr:col>3</xdr:col>
                    <xdr:colOff>600075</xdr:colOff>
                    <xdr:row>0</xdr:row>
                    <xdr:rowOff>276225</xdr:rowOff>
                  </to>
                </anchor>
              </controlPr>
            </control>
          </mc:Choice>
        </mc:AlternateContent>
        <mc:AlternateContent xmlns:mc="http://schemas.openxmlformats.org/markup-compatibility/2006">
          <mc:Choice Requires="x14">
            <control shapeId="3101" r:id="rId8" name="Button 29">
              <controlPr defaultSize="0" print="0" autoFill="0" autoPict="0" macro="[0]!Feuil1.blancABoire">
                <anchor moveWithCells="1" sizeWithCells="1">
                  <from>
                    <xdr:col>4</xdr:col>
                    <xdr:colOff>1685925</xdr:colOff>
                    <xdr:row>0</xdr:row>
                    <xdr:rowOff>9525</xdr:rowOff>
                  </from>
                  <to>
                    <xdr:col>4</xdr:col>
                    <xdr:colOff>2667000</xdr:colOff>
                    <xdr:row>0</xdr:row>
                    <xdr:rowOff>266700</xdr:rowOff>
                  </to>
                </anchor>
              </controlPr>
            </control>
          </mc:Choice>
        </mc:AlternateContent>
        <mc:AlternateContent xmlns:mc="http://schemas.openxmlformats.org/markup-compatibility/2006">
          <mc:Choice Requires="x14">
            <control shapeId="3102" r:id="rId9" name="Button 30">
              <controlPr defaultSize="0" print="0" autoFill="0" autoPict="0" macro="[0]!Feuil1.rougeABoire">
                <anchor moveWithCells="1" sizeWithCells="1">
                  <from>
                    <xdr:col>8</xdr:col>
                    <xdr:colOff>9525</xdr:colOff>
                    <xdr:row>0</xdr:row>
                    <xdr:rowOff>28575</xdr:rowOff>
                  </from>
                  <to>
                    <xdr:col>8</xdr:col>
                    <xdr:colOff>981075</xdr:colOff>
                    <xdr:row>0</xdr:row>
                    <xdr:rowOff>285750</xdr:rowOff>
                  </to>
                </anchor>
              </controlPr>
            </control>
          </mc:Choice>
        </mc:AlternateContent>
      </controls>
    </mc:Choice>
  </mc:AlternateContent>
  <tableParts count="1">
    <tablePart r:id="rId10"/>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M712"/>
  <sheetViews>
    <sheetView zoomScaleNormal="100" workbookViewId="0"/>
  </sheetViews>
  <sheetFormatPr baseColWidth="10" defaultColWidth="10.7109375" defaultRowHeight="15" x14ac:dyDescent="0.25"/>
  <cols>
    <col min="1" max="1" width="6.28515625" style="11" customWidth="1"/>
    <col min="4" max="4" width="30.140625" bestFit="1" customWidth="1"/>
    <col min="5" max="5" width="40.85546875" bestFit="1" customWidth="1"/>
    <col min="6" max="6" width="12.5703125" bestFit="1" customWidth="1"/>
    <col min="7" max="7" width="9.28515625" customWidth="1"/>
    <col min="8" max="8" width="20.7109375" style="74" bestFit="1" customWidth="1"/>
    <col min="9" max="9" width="36" bestFit="1" customWidth="1"/>
    <col min="10" max="10" width="11" style="1" bestFit="1" customWidth="1"/>
    <col min="11" max="11" width="36.42578125" bestFit="1" customWidth="1"/>
    <col min="12" max="12" width="53.7109375" customWidth="1"/>
    <col min="13" max="13" width="59.28515625" customWidth="1"/>
    <col min="14" max="14" width="10.7109375" bestFit="1" customWidth="1"/>
    <col min="19" max="19" width="8.7109375" customWidth="1"/>
    <col min="20" max="20" width="36" bestFit="1" customWidth="1"/>
    <col min="21" max="21" width="22.85546875" customWidth="1"/>
  </cols>
  <sheetData>
    <row r="1" spans="1:13" s="2" customFormat="1" ht="49.5" customHeight="1" x14ac:dyDescent="0.25">
      <c r="A1" s="13" t="s">
        <v>729</v>
      </c>
      <c r="B1" s="2" t="s">
        <v>718</v>
      </c>
      <c r="C1" s="2" t="s">
        <v>719</v>
      </c>
      <c r="D1" s="2" t="s">
        <v>0</v>
      </c>
      <c r="E1" s="2" t="s">
        <v>1</v>
      </c>
      <c r="F1" s="2" t="s">
        <v>3</v>
      </c>
      <c r="G1" s="2" t="s">
        <v>6</v>
      </c>
      <c r="H1" s="2" t="s">
        <v>4</v>
      </c>
      <c r="I1" s="2" t="s">
        <v>2</v>
      </c>
      <c r="J1" s="14" t="s">
        <v>728</v>
      </c>
      <c r="K1" s="5" t="s">
        <v>1387</v>
      </c>
      <c r="L1" s="5" t="s">
        <v>1390</v>
      </c>
      <c r="M1" s="5" t="s">
        <v>1391</v>
      </c>
    </row>
    <row r="2" spans="1:13" s="2" customFormat="1" ht="15" customHeight="1" x14ac:dyDescent="0.25">
      <c r="A2" s="11">
        <v>396</v>
      </c>
      <c r="B2" s="15">
        <v>43171</v>
      </c>
      <c r="C2" s="74" t="s">
        <v>314</v>
      </c>
      <c r="D2" s="74" t="s">
        <v>228</v>
      </c>
      <c r="E2" s="74" t="s">
        <v>312</v>
      </c>
      <c r="F2" s="74" t="s">
        <v>22</v>
      </c>
      <c r="G2" s="74">
        <v>2015</v>
      </c>
      <c r="H2" s="74" t="s">
        <v>1113</v>
      </c>
      <c r="I2" s="85" t="str">
        <f>VLOOKUP(Degustations[[#This Row],[Ref]],Ma_Cave[[Réf]:[Appellation]],9,FALSE)</f>
        <v>Vin de Pays de l'Ardèche</v>
      </c>
      <c r="J2" s="14">
        <v>43735</v>
      </c>
      <c r="K2" s="28"/>
      <c r="L2" s="28"/>
      <c r="M2" s="28"/>
    </row>
    <row r="3" spans="1:13" s="2" customFormat="1" ht="15" customHeight="1" x14ac:dyDescent="0.25">
      <c r="A3" s="11">
        <v>471</v>
      </c>
      <c r="B3" s="15">
        <v>43458</v>
      </c>
      <c r="C3" s="74" t="s">
        <v>910</v>
      </c>
      <c r="D3" s="74" t="s">
        <v>1047</v>
      </c>
      <c r="E3" s="74" t="s">
        <v>247</v>
      </c>
      <c r="F3" s="74" t="s">
        <v>22</v>
      </c>
      <c r="G3" s="74">
        <v>2017</v>
      </c>
      <c r="H3" s="74" t="s">
        <v>1110</v>
      </c>
      <c r="I3" s="85" t="str">
        <f>VLOOKUP(Degustations[[#This Row],[Ref]],Ma_Cave[[Réf]:[Appellation]],9,FALSE)</f>
        <v>Touraine</v>
      </c>
      <c r="J3" s="14">
        <v>43730</v>
      </c>
      <c r="K3" s="28"/>
      <c r="L3" s="28"/>
      <c r="M3" s="28"/>
    </row>
    <row r="4" spans="1:13" s="2" customFormat="1" ht="15" customHeight="1" x14ac:dyDescent="0.25">
      <c r="A4" s="11">
        <v>418</v>
      </c>
      <c r="B4" s="15">
        <v>43298</v>
      </c>
      <c r="C4" s="74" t="s">
        <v>40</v>
      </c>
      <c r="D4" s="74" t="s">
        <v>911</v>
      </c>
      <c r="E4" s="74" t="s">
        <v>919</v>
      </c>
      <c r="F4" s="74" t="s">
        <v>22</v>
      </c>
      <c r="G4" s="74">
        <v>2016</v>
      </c>
      <c r="H4" s="74" t="s">
        <v>1113</v>
      </c>
      <c r="I4" s="85" t="str">
        <f>VLOOKUP(Degustations[[#This Row],[Ref]],Ma_Cave[[Réf]:[Appellation]],9,FALSE)</f>
        <v>Vin de Pays des Collines Rhodaniennes</v>
      </c>
      <c r="J4" s="14">
        <v>43729</v>
      </c>
      <c r="K4" s="28"/>
      <c r="L4" s="28"/>
      <c r="M4" s="28"/>
    </row>
    <row r="5" spans="1:13" s="2" customFormat="1" ht="15" customHeight="1" x14ac:dyDescent="0.25">
      <c r="A5" s="11">
        <v>417</v>
      </c>
      <c r="B5" s="15">
        <v>43298</v>
      </c>
      <c r="C5" s="74" t="s">
        <v>40</v>
      </c>
      <c r="D5" s="74" t="s">
        <v>911</v>
      </c>
      <c r="E5" s="74" t="s">
        <v>913</v>
      </c>
      <c r="F5" s="74" t="s">
        <v>22</v>
      </c>
      <c r="G5" s="74">
        <v>2016</v>
      </c>
      <c r="H5" s="74" t="s">
        <v>1113</v>
      </c>
      <c r="I5" s="85" t="str">
        <f>VLOOKUP(Degustations[[#This Row],[Ref]],Ma_Cave[[Réf]:[Appellation]],9,FALSE)</f>
        <v>Saint-Péray</v>
      </c>
      <c r="J5" s="14">
        <v>43728</v>
      </c>
      <c r="K5" s="28"/>
      <c r="L5" s="28"/>
      <c r="M5" s="28"/>
    </row>
    <row r="6" spans="1:13" s="2" customFormat="1" ht="15" customHeight="1" x14ac:dyDescent="0.25">
      <c r="A6" s="11">
        <v>291</v>
      </c>
      <c r="B6" s="15">
        <v>42505</v>
      </c>
      <c r="C6" s="74" t="s">
        <v>40</v>
      </c>
      <c r="D6" s="74" t="s">
        <v>112</v>
      </c>
      <c r="E6" s="74" t="s">
        <v>559</v>
      </c>
      <c r="F6" s="74" t="s">
        <v>22</v>
      </c>
      <c r="G6" s="74">
        <v>2014</v>
      </c>
      <c r="H6" s="74" t="s">
        <v>36</v>
      </c>
      <c r="I6" s="85" t="str">
        <f>VLOOKUP(Degustations[[#This Row],[Ref]],Ma_Cave[[Réf]:[Appellation]],9,FALSE)</f>
        <v>Bourgogne</v>
      </c>
      <c r="J6" s="14">
        <v>43721</v>
      </c>
      <c r="K6" s="28"/>
      <c r="L6" s="28"/>
      <c r="M6" s="28"/>
    </row>
    <row r="7" spans="1:13" s="2" customFormat="1" ht="15" customHeight="1" x14ac:dyDescent="0.25">
      <c r="A7" s="11">
        <v>508</v>
      </c>
      <c r="B7" s="15">
        <v>43688</v>
      </c>
      <c r="C7" s="74" t="s">
        <v>1106</v>
      </c>
      <c r="D7" s="74" t="s">
        <v>1107</v>
      </c>
      <c r="E7" s="74" t="s">
        <v>132</v>
      </c>
      <c r="F7" s="74" t="s">
        <v>22</v>
      </c>
      <c r="G7" s="74">
        <v>2014</v>
      </c>
      <c r="H7" s="74" t="s">
        <v>26</v>
      </c>
      <c r="I7" s="85" t="str">
        <f>VLOOKUP(Degustations[[#This Row],[Ref]],Ma_Cave[[Réf]:[Appellation]],9,FALSE)</f>
        <v>Arbois-Pupillin</v>
      </c>
      <c r="J7" s="14">
        <v>43715</v>
      </c>
      <c r="K7" s="28"/>
      <c r="L7" s="28"/>
      <c r="M7" s="28"/>
    </row>
    <row r="8" spans="1:13" s="2" customFormat="1" ht="15" customHeight="1" x14ac:dyDescent="0.25">
      <c r="A8" s="11">
        <v>477</v>
      </c>
      <c r="B8" s="15">
        <v>43460</v>
      </c>
      <c r="C8" s="74" t="s">
        <v>78</v>
      </c>
      <c r="D8" s="74" t="s">
        <v>1063</v>
      </c>
      <c r="E8" s="74" t="s">
        <v>551</v>
      </c>
      <c r="F8" s="74" t="s">
        <v>73</v>
      </c>
      <c r="G8" s="74">
        <v>2017</v>
      </c>
      <c r="H8" s="74" t="s">
        <v>73</v>
      </c>
      <c r="I8" s="85" t="str">
        <f>VLOOKUP(Degustations[[#This Row],[Ref]],Ma_Cave[[Réf]:[Appellation]],9,FALSE)</f>
        <v>Champagne</v>
      </c>
      <c r="J8" s="14">
        <v>43707</v>
      </c>
      <c r="K8" s="28"/>
      <c r="L8" s="28"/>
      <c r="M8" s="28"/>
    </row>
    <row r="9" spans="1:13" s="2" customFormat="1" ht="15" customHeight="1" x14ac:dyDescent="0.25">
      <c r="A9" s="11">
        <v>477</v>
      </c>
      <c r="B9" s="15">
        <v>43460</v>
      </c>
      <c r="C9" s="74" t="s">
        <v>78</v>
      </c>
      <c r="D9" s="74" t="s">
        <v>1063</v>
      </c>
      <c r="E9" s="74" t="s">
        <v>551</v>
      </c>
      <c r="F9" s="74" t="s">
        <v>73</v>
      </c>
      <c r="G9" s="74">
        <v>2017</v>
      </c>
      <c r="H9" s="74" t="s">
        <v>73</v>
      </c>
      <c r="I9" s="85" t="str">
        <f>VLOOKUP(Degustations[[#This Row],[Ref]],Ma_Cave[[Réf]:[Appellation]],9,FALSE)</f>
        <v>Champagne</v>
      </c>
      <c r="J9" s="14">
        <v>43707</v>
      </c>
      <c r="K9" s="28"/>
      <c r="L9" s="28"/>
      <c r="M9" s="28"/>
    </row>
    <row r="10" spans="1:13" s="2" customFormat="1" ht="15" customHeight="1" x14ac:dyDescent="0.25">
      <c r="A10" s="11">
        <v>66</v>
      </c>
      <c r="B10" s="15">
        <v>40330</v>
      </c>
      <c r="C10" s="74" t="s">
        <v>23</v>
      </c>
      <c r="D10" s="74" t="s">
        <v>643</v>
      </c>
      <c r="E10" s="74" t="s">
        <v>644</v>
      </c>
      <c r="F10" s="74" t="s">
        <v>12</v>
      </c>
      <c r="G10" s="74">
        <v>2008</v>
      </c>
      <c r="H10" s="74" t="s">
        <v>59</v>
      </c>
      <c r="I10" s="85" t="str">
        <f>VLOOKUP(Degustations[[#This Row],[Ref]],Ma_Cave[[Réf]:[Appellation]],9,FALSE)</f>
        <v>Haut-Médoc</v>
      </c>
      <c r="J10" s="14">
        <v>43707</v>
      </c>
      <c r="K10" s="28"/>
      <c r="L10" s="28"/>
      <c r="M10" s="28"/>
    </row>
    <row r="11" spans="1:13" s="2" customFormat="1" ht="15" customHeight="1" x14ac:dyDescent="0.25">
      <c r="A11" s="11">
        <v>503</v>
      </c>
      <c r="B11" s="15">
        <v>43661</v>
      </c>
      <c r="C11" s="74" t="s">
        <v>334</v>
      </c>
      <c r="D11" s="74" t="s">
        <v>214</v>
      </c>
      <c r="E11" s="74" t="s">
        <v>496</v>
      </c>
      <c r="F11" s="74" t="s">
        <v>22</v>
      </c>
      <c r="G11" s="74">
        <v>2017</v>
      </c>
      <c r="H11" s="74" t="s">
        <v>304</v>
      </c>
      <c r="I11" s="85" t="str">
        <f>VLOOKUP(Degustations[[#This Row],[Ref]],Ma_Cave[[Réf]:[Appellation]],9,FALSE)</f>
        <v>Riesling</v>
      </c>
      <c r="J11" s="14">
        <v>43706</v>
      </c>
      <c r="K11" s="28"/>
      <c r="L11" s="28"/>
      <c r="M11" s="28"/>
    </row>
    <row r="12" spans="1:13" s="2" customFormat="1" ht="15" customHeight="1" x14ac:dyDescent="0.25">
      <c r="A12" s="11">
        <v>460</v>
      </c>
      <c r="B12" s="15">
        <v>43419</v>
      </c>
      <c r="C12" s="74" t="s">
        <v>1001</v>
      </c>
      <c r="D12" s="74" t="s">
        <v>1038</v>
      </c>
      <c r="E12" s="74" t="s">
        <v>1065</v>
      </c>
      <c r="F12" s="74" t="s">
        <v>22</v>
      </c>
      <c r="G12" s="74">
        <v>2017</v>
      </c>
      <c r="H12" s="74" t="s">
        <v>101</v>
      </c>
      <c r="I12" s="85" t="str">
        <f>VLOOKUP(Degustations[[#This Row],[Ref]],Ma_Cave[[Réf]:[Appellation]],9,FALSE)</f>
        <v>Mâcon</v>
      </c>
      <c r="J12" s="14">
        <v>43705</v>
      </c>
      <c r="K12" s="28"/>
      <c r="L12" s="28"/>
      <c r="M12" s="28"/>
    </row>
    <row r="13" spans="1:13" s="2" customFormat="1" ht="15" customHeight="1" x14ac:dyDescent="0.25">
      <c r="A13" s="11">
        <v>458</v>
      </c>
      <c r="B13" s="15">
        <v>43419</v>
      </c>
      <c r="C13" s="74" t="s">
        <v>1001</v>
      </c>
      <c r="D13" s="74" t="s">
        <v>1039</v>
      </c>
      <c r="E13" s="74" t="s">
        <v>1041</v>
      </c>
      <c r="F13" s="74" t="s">
        <v>12</v>
      </c>
      <c r="G13" s="74">
        <v>2017</v>
      </c>
      <c r="H13" s="74" t="s">
        <v>1113</v>
      </c>
      <c r="I13" s="85" t="str">
        <f>VLOOKUP(Degustations[[#This Row],[Ref]],Ma_Cave[[Réf]:[Appellation]],9,FALSE)</f>
        <v>Côtes du Rhône</v>
      </c>
      <c r="J13" s="14">
        <v>43705</v>
      </c>
      <c r="K13" s="28"/>
      <c r="L13" s="28"/>
      <c r="M13" s="28"/>
    </row>
    <row r="14" spans="1:13" s="2" customFormat="1" ht="15" customHeight="1" x14ac:dyDescent="0.25">
      <c r="A14" s="11">
        <v>470</v>
      </c>
      <c r="B14" s="15">
        <v>43458</v>
      </c>
      <c r="C14" s="74" t="s">
        <v>910</v>
      </c>
      <c r="D14" s="74" t="s">
        <v>1047</v>
      </c>
      <c r="E14" s="74" t="s">
        <v>1052</v>
      </c>
      <c r="F14" s="74" t="s">
        <v>12</v>
      </c>
      <c r="G14" s="74">
        <v>2016</v>
      </c>
      <c r="H14" s="74" t="str">
        <f>VLOOKUP(Degustations[[#This Row],[Ref]],Ma_Cave[[Réf]:[Appellation]],8,FALSE)</f>
        <v>Loire</v>
      </c>
      <c r="I14" s="74" t="s">
        <v>173</v>
      </c>
      <c r="J14" s="14">
        <v>43691</v>
      </c>
      <c r="K14" s="28"/>
      <c r="L14" s="28"/>
      <c r="M14" s="28"/>
    </row>
    <row r="15" spans="1:13" s="2" customFormat="1" ht="15" customHeight="1" x14ac:dyDescent="0.25">
      <c r="A15" s="11">
        <v>486</v>
      </c>
      <c r="B15" s="15">
        <v>43527</v>
      </c>
      <c r="C15" s="74" t="s">
        <v>78</v>
      </c>
      <c r="D15" s="74" t="s">
        <v>1076</v>
      </c>
      <c r="E15" s="74" t="s">
        <v>1077</v>
      </c>
      <c r="F15" s="74" t="s">
        <v>22</v>
      </c>
      <c r="G15" s="74">
        <v>2015</v>
      </c>
      <c r="H15" s="74" t="str">
        <f>VLOOKUP(Degustations[[#This Row],[Ref]],Ma_Cave[[Réf]:[Appellation]],8,FALSE)</f>
        <v>Savoie_Bugey</v>
      </c>
      <c r="I15" s="74" t="s">
        <v>160</v>
      </c>
      <c r="J15" s="14">
        <v>43691</v>
      </c>
      <c r="K15" s="28"/>
      <c r="L15" s="28"/>
      <c r="M15" s="28"/>
    </row>
    <row r="16" spans="1:13" s="2" customFormat="1" ht="15" customHeight="1" x14ac:dyDescent="0.25">
      <c r="A16" s="11">
        <v>289</v>
      </c>
      <c r="B16" s="15">
        <v>42505</v>
      </c>
      <c r="C16" s="74" t="s">
        <v>40</v>
      </c>
      <c r="D16" s="74" t="s">
        <v>112</v>
      </c>
      <c r="E16" s="74" t="s">
        <v>497</v>
      </c>
      <c r="F16" s="74" t="s">
        <v>12</v>
      </c>
      <c r="G16" s="74">
        <v>2014</v>
      </c>
      <c r="H16" s="74" t="str">
        <f>VLOOKUP(Degustations[[#This Row],[Ref]],Ma_Cave[[Réf]:[Appellation]],8,FALSE)</f>
        <v>Beaujolais</v>
      </c>
      <c r="I16" s="74" t="s">
        <v>498</v>
      </c>
      <c r="J16" s="14">
        <v>43691</v>
      </c>
      <c r="K16" s="28"/>
      <c r="L16" s="28"/>
      <c r="M16" s="28"/>
    </row>
    <row r="17" spans="1:13" s="2" customFormat="1" ht="15" customHeight="1" x14ac:dyDescent="0.25">
      <c r="A17" s="11">
        <v>504</v>
      </c>
      <c r="B17" s="15">
        <v>43661</v>
      </c>
      <c r="C17" s="74" t="s">
        <v>1096</v>
      </c>
      <c r="D17" s="74" t="s">
        <v>1097</v>
      </c>
      <c r="E17" s="74" t="s">
        <v>659</v>
      </c>
      <c r="F17" s="74" t="s">
        <v>73</v>
      </c>
      <c r="G17" s="74">
        <v>2018</v>
      </c>
      <c r="H17" s="74" t="str">
        <f>VLOOKUP(Degustations[[#This Row],[Ref]],Ma_Cave[[Réf]:[Appellation]],8,FALSE)</f>
        <v>Champagne</v>
      </c>
      <c r="I17" s="74" t="s">
        <v>73</v>
      </c>
      <c r="J17" s="14">
        <v>43667</v>
      </c>
      <c r="K17" s="28"/>
      <c r="L17" s="28"/>
      <c r="M17" s="28"/>
    </row>
    <row r="18" spans="1:13" s="2" customFormat="1" ht="15" customHeight="1" x14ac:dyDescent="0.25">
      <c r="A18" s="11">
        <v>50</v>
      </c>
      <c r="B18" s="15">
        <v>40266</v>
      </c>
      <c r="C18" s="74" t="s">
        <v>218</v>
      </c>
      <c r="D18" s="74" t="s">
        <v>219</v>
      </c>
      <c r="E18" s="74" t="s">
        <v>215</v>
      </c>
      <c r="F18" s="74" t="s">
        <v>217</v>
      </c>
      <c r="G18" s="74">
        <v>2010</v>
      </c>
      <c r="H18" s="74" t="str">
        <f>VLOOKUP(Degustations[[#This Row],[Ref]],Ma_Cave[[Réf]:[Appellation]],8,FALSE)</f>
        <v>Loire</v>
      </c>
      <c r="I18" s="74" t="s">
        <v>216</v>
      </c>
      <c r="J18" s="14">
        <v>43688</v>
      </c>
      <c r="K18" s="28"/>
      <c r="L18" s="28"/>
      <c r="M18" s="28"/>
    </row>
    <row r="19" spans="1:13" s="2" customFormat="1" ht="15" customHeight="1" x14ac:dyDescent="0.25">
      <c r="A19" s="11">
        <v>438</v>
      </c>
      <c r="B19" s="15">
        <v>43386</v>
      </c>
      <c r="C19" s="74" t="s">
        <v>40</v>
      </c>
      <c r="D19" s="74" t="s">
        <v>352</v>
      </c>
      <c r="E19" s="74" t="s">
        <v>810</v>
      </c>
      <c r="F19" s="74" t="s">
        <v>22</v>
      </c>
      <c r="G19" s="74">
        <v>2016</v>
      </c>
      <c r="H19" s="74" t="str">
        <f>VLOOKUP(Degustations[[#This Row],[Ref]],Ma_Cave[[Réf]:[Appellation]],8,FALSE)</f>
        <v>Bourgogne</v>
      </c>
      <c r="I19" s="74" t="s">
        <v>367</v>
      </c>
      <c r="J19" s="14">
        <v>43688</v>
      </c>
      <c r="K19" s="28"/>
      <c r="L19" s="28"/>
      <c r="M19" s="28"/>
    </row>
    <row r="20" spans="1:13" s="2" customFormat="1" ht="15" customHeight="1" x14ac:dyDescent="0.25">
      <c r="A20" s="11">
        <v>493</v>
      </c>
      <c r="B20" s="15">
        <v>43630</v>
      </c>
      <c r="C20" s="74" t="s">
        <v>40</v>
      </c>
      <c r="D20" s="74" t="s">
        <v>377</v>
      </c>
      <c r="E20" s="74" t="s">
        <v>1087</v>
      </c>
      <c r="F20" s="74" t="s">
        <v>12</v>
      </c>
      <c r="G20" s="74">
        <v>2013</v>
      </c>
      <c r="H20" s="74" t="str">
        <f>VLOOKUP(Degustations[[#This Row],[Ref]],Ma_Cave[[Réf]:[Appellation]],8,FALSE)</f>
        <v>Rhône</v>
      </c>
      <c r="I20" s="74" t="s">
        <v>267</v>
      </c>
      <c r="J20" s="14">
        <v>43688</v>
      </c>
      <c r="K20" s="28"/>
      <c r="L20" s="28"/>
      <c r="M20" s="28"/>
    </row>
    <row r="21" spans="1:13" s="2" customFormat="1" ht="15" customHeight="1" x14ac:dyDescent="0.25">
      <c r="A21" s="11">
        <v>456</v>
      </c>
      <c r="B21" s="15">
        <v>43419</v>
      </c>
      <c r="C21" s="74" t="s">
        <v>1001</v>
      </c>
      <c r="D21" s="74" t="s">
        <v>1038</v>
      </c>
      <c r="E21" s="74" t="s">
        <v>1003</v>
      </c>
      <c r="F21" s="74" t="s">
        <v>22</v>
      </c>
      <c r="G21" s="74">
        <v>2014</v>
      </c>
      <c r="H21" s="74" t="str">
        <f>VLOOKUP(Degustations[[#This Row],[Ref]],Ma_Cave[[Réf]:[Appellation]],8,FALSE)</f>
        <v>Bourgogne</v>
      </c>
      <c r="I21" s="74" t="s">
        <v>951</v>
      </c>
      <c r="J21" s="14">
        <v>43685</v>
      </c>
      <c r="K21" s="28"/>
      <c r="L21" s="28"/>
      <c r="M21" s="28"/>
    </row>
    <row r="22" spans="1:13" s="2" customFormat="1" ht="15" customHeight="1" x14ac:dyDescent="0.25">
      <c r="A22" s="11">
        <v>445</v>
      </c>
      <c r="B22" s="15">
        <v>43386</v>
      </c>
      <c r="C22" s="74" t="s">
        <v>40</v>
      </c>
      <c r="D22" s="74" t="s">
        <v>975</v>
      </c>
      <c r="E22" s="74" t="s">
        <v>978</v>
      </c>
      <c r="F22" s="74" t="s">
        <v>22</v>
      </c>
      <c r="G22" s="74">
        <v>2015</v>
      </c>
      <c r="H22" s="74" t="str">
        <f>VLOOKUP(Degustations[[#This Row],[Ref]],Ma_Cave[[Réf]:[Appellation]],8,FALSE)</f>
        <v>Bourgogne</v>
      </c>
      <c r="I22" s="74" t="s">
        <v>977</v>
      </c>
      <c r="J22" s="14">
        <v>43682</v>
      </c>
      <c r="K22" s="28"/>
      <c r="L22" s="28"/>
      <c r="M22" s="28"/>
    </row>
    <row r="23" spans="1:13" s="2" customFormat="1" ht="15" customHeight="1" x14ac:dyDescent="0.25">
      <c r="A23" s="11">
        <v>494</v>
      </c>
      <c r="B23" s="15">
        <v>43630</v>
      </c>
      <c r="C23" s="74" t="s">
        <v>40</v>
      </c>
      <c r="D23" s="74" t="s">
        <v>377</v>
      </c>
      <c r="E23" s="74" t="s">
        <v>1088</v>
      </c>
      <c r="F23" s="74" t="s">
        <v>12</v>
      </c>
      <c r="G23" s="74">
        <v>2014</v>
      </c>
      <c r="H23" s="74" t="str">
        <f>VLOOKUP(Degustations[[#This Row],[Ref]],Ma_Cave[[Réf]:[Appellation]],8,FALSE)</f>
        <v>Languedoc_Roussillon</v>
      </c>
      <c r="I23" s="74" t="s">
        <v>379</v>
      </c>
      <c r="J23" s="14">
        <v>43681</v>
      </c>
      <c r="K23" s="28"/>
      <c r="L23" s="28"/>
      <c r="M23" s="28"/>
    </row>
    <row r="24" spans="1:13" s="2" customFormat="1" ht="15" customHeight="1" x14ac:dyDescent="0.25">
      <c r="A24" s="11">
        <v>308</v>
      </c>
      <c r="B24" s="15">
        <v>42548</v>
      </c>
      <c r="C24" s="74" t="s">
        <v>40</v>
      </c>
      <c r="D24" s="74" t="s">
        <v>912</v>
      </c>
      <c r="E24" s="74" t="s">
        <v>237</v>
      </c>
      <c r="F24" s="74" t="s">
        <v>22</v>
      </c>
      <c r="G24" s="74">
        <v>2015</v>
      </c>
      <c r="H24" s="74" t="str">
        <f>VLOOKUP(Degustations[[#This Row],[Ref]],Ma_Cave[[Réf]:[Appellation]],8,FALSE)</f>
        <v>Rhône</v>
      </c>
      <c r="I24" s="74" t="s">
        <v>238</v>
      </c>
      <c r="J24" s="14">
        <v>43680</v>
      </c>
      <c r="K24" s="28"/>
      <c r="L24" s="28"/>
      <c r="M24" s="28"/>
    </row>
    <row r="25" spans="1:13" s="2" customFormat="1" ht="15" customHeight="1" x14ac:dyDescent="0.25">
      <c r="A25" s="52">
        <v>347</v>
      </c>
      <c r="B25" s="15">
        <v>42845</v>
      </c>
      <c r="C25" s="74" t="s">
        <v>40</v>
      </c>
      <c r="D25" s="74" t="s">
        <v>104</v>
      </c>
      <c r="E25" s="74" t="s">
        <v>105</v>
      </c>
      <c r="F25" s="74" t="s">
        <v>22</v>
      </c>
      <c r="G25" s="74">
        <v>2016</v>
      </c>
      <c r="H25" s="74" t="str">
        <f>VLOOKUP(Degustations[[#This Row],[Ref]],Ma_Cave[[Réf]:[Appellation]],8,FALSE)</f>
        <v>Rhône</v>
      </c>
      <c r="I25" s="74" t="s">
        <v>106</v>
      </c>
      <c r="J25" s="14">
        <v>43679</v>
      </c>
      <c r="K25" s="28"/>
      <c r="L25" s="28"/>
      <c r="M25" s="28"/>
    </row>
    <row r="26" spans="1:13" s="2" customFormat="1" ht="15" customHeight="1" x14ac:dyDescent="0.25">
      <c r="A26" s="11">
        <v>381</v>
      </c>
      <c r="B26" s="15">
        <v>43008</v>
      </c>
      <c r="C26" s="74" t="s">
        <v>40</v>
      </c>
      <c r="D26" s="74" t="s">
        <v>911</v>
      </c>
      <c r="E26" s="74" t="s">
        <v>922</v>
      </c>
      <c r="F26" s="74" t="s">
        <v>22</v>
      </c>
      <c r="G26" s="74">
        <v>2016</v>
      </c>
      <c r="H26" s="74" t="str">
        <f>VLOOKUP(Degustations[[#This Row],[Ref]],Ma_Cave[[Réf]:[Appellation]],8,FALSE)</f>
        <v>Rhône</v>
      </c>
      <c r="I26" s="74" t="s">
        <v>106</v>
      </c>
      <c r="J26" s="14">
        <v>43679</v>
      </c>
      <c r="K26" s="28"/>
      <c r="L26" s="28"/>
      <c r="M26" s="28"/>
    </row>
    <row r="27" spans="1:13" s="2" customFormat="1" ht="15" customHeight="1" x14ac:dyDescent="0.25">
      <c r="A27" s="11">
        <v>412</v>
      </c>
      <c r="B27" s="15">
        <v>43228</v>
      </c>
      <c r="C27" s="74" t="s">
        <v>40</v>
      </c>
      <c r="D27" s="74" t="s">
        <v>912</v>
      </c>
      <c r="E27" s="74" t="s">
        <v>882</v>
      </c>
      <c r="F27" s="74" t="s">
        <v>22</v>
      </c>
      <c r="G27" s="74">
        <v>2017</v>
      </c>
      <c r="H27" s="74" t="str">
        <f>VLOOKUP(Degustations[[#This Row],[Ref]],Ma_Cave[[Réf]:[Appellation]],8,FALSE)</f>
        <v>Rhône</v>
      </c>
      <c r="I27" s="74" t="s">
        <v>106</v>
      </c>
      <c r="J27" s="14">
        <v>43679</v>
      </c>
      <c r="K27" s="28"/>
      <c r="L27" s="28"/>
      <c r="M27" s="28"/>
    </row>
    <row r="28" spans="1:13" s="2" customFormat="1" ht="15" customHeight="1" x14ac:dyDescent="0.25">
      <c r="A28" s="11">
        <v>351</v>
      </c>
      <c r="B28" s="15">
        <v>42868</v>
      </c>
      <c r="C28" s="74" t="s">
        <v>40</v>
      </c>
      <c r="D28" s="74" t="s">
        <v>331</v>
      </c>
      <c r="E28" s="74" t="s">
        <v>338</v>
      </c>
      <c r="F28" s="74" t="s">
        <v>22</v>
      </c>
      <c r="G28" s="74">
        <v>2015</v>
      </c>
      <c r="H28" s="74" t="str">
        <f>VLOOKUP(Degustations[[#This Row],[Ref]],Ma_Cave[[Réf]:[Appellation]],8,FALSE)</f>
        <v>Bourgogne</v>
      </c>
      <c r="I28" s="74" t="s">
        <v>181</v>
      </c>
      <c r="J28" s="14">
        <v>43679</v>
      </c>
      <c r="K28" s="28"/>
      <c r="L28" s="28"/>
      <c r="M28" s="28"/>
    </row>
    <row r="29" spans="1:13" s="2" customFormat="1" ht="15" customHeight="1" x14ac:dyDescent="0.25">
      <c r="A29" s="11">
        <v>485</v>
      </c>
      <c r="B29" s="15">
        <v>43527</v>
      </c>
      <c r="C29" s="74" t="s">
        <v>78</v>
      </c>
      <c r="D29" s="74" t="s">
        <v>1076</v>
      </c>
      <c r="E29" s="74" t="s">
        <v>159</v>
      </c>
      <c r="F29" s="74" t="s">
        <v>22</v>
      </c>
      <c r="G29" s="74">
        <v>2017</v>
      </c>
      <c r="H29" s="74" t="str">
        <f>VLOOKUP(Degustations[[#This Row],[Ref]],Ma_Cave[[Réf]:[Appellation]],8,FALSE)</f>
        <v>Savoie_Bugey</v>
      </c>
      <c r="I29" s="74" t="s">
        <v>160</v>
      </c>
      <c r="J29" s="14">
        <v>43673</v>
      </c>
      <c r="K29" s="28"/>
      <c r="L29" s="28"/>
      <c r="M29" s="28"/>
    </row>
    <row r="30" spans="1:13" s="2" customFormat="1" ht="15" customHeight="1" x14ac:dyDescent="0.25">
      <c r="A30" s="11">
        <v>408</v>
      </c>
      <c r="B30" s="15">
        <v>43225</v>
      </c>
      <c r="C30" s="74" t="s">
        <v>40</v>
      </c>
      <c r="D30" s="74" t="s">
        <v>900</v>
      </c>
      <c r="E30" s="74" t="s">
        <v>902</v>
      </c>
      <c r="F30" s="74" t="s">
        <v>22</v>
      </c>
      <c r="G30" s="74">
        <v>2016</v>
      </c>
      <c r="H30" s="74" t="str">
        <f>VLOOKUP(Degustations[[#This Row],[Ref]],Ma_Cave[[Réf]:[Appellation]],8,FALSE)</f>
        <v>Jura</v>
      </c>
      <c r="I30" s="74" t="s">
        <v>25</v>
      </c>
      <c r="J30" s="14">
        <v>43672</v>
      </c>
      <c r="K30" s="28"/>
      <c r="L30" s="28"/>
      <c r="M30" s="28"/>
    </row>
    <row r="31" spans="1:13" s="2" customFormat="1" ht="15" customHeight="1" x14ac:dyDescent="0.25">
      <c r="A31" s="11">
        <v>499</v>
      </c>
      <c r="B31" s="15">
        <v>43630</v>
      </c>
      <c r="C31" s="74" t="s">
        <v>40</v>
      </c>
      <c r="D31" s="74" t="s">
        <v>399</v>
      </c>
      <c r="E31" s="74" t="s">
        <v>1090</v>
      </c>
      <c r="F31" s="74" t="s">
        <v>22</v>
      </c>
      <c r="G31" s="74">
        <v>2017</v>
      </c>
      <c r="H31" s="74" t="str">
        <f>VLOOKUP(Degustations[[#This Row],[Ref]],Ma_Cave[[Réf]:[Appellation]],8,FALSE)</f>
        <v>Rhône</v>
      </c>
      <c r="I31" s="74" t="s">
        <v>255</v>
      </c>
      <c r="J31" s="14">
        <v>43670</v>
      </c>
      <c r="K31" s="28"/>
      <c r="L31" s="28"/>
      <c r="M31" s="28"/>
    </row>
    <row r="32" spans="1:13" s="2" customFormat="1" ht="15" customHeight="1" x14ac:dyDescent="0.25">
      <c r="A32" s="11">
        <v>325</v>
      </c>
      <c r="B32" s="15">
        <v>42672</v>
      </c>
      <c r="C32" s="74" t="s">
        <v>146</v>
      </c>
      <c r="D32" s="74" t="s">
        <v>285</v>
      </c>
      <c r="E32" s="74" t="s">
        <v>286</v>
      </c>
      <c r="F32" s="74" t="s">
        <v>217</v>
      </c>
      <c r="G32" s="74">
        <v>2011</v>
      </c>
      <c r="H32" s="74" t="str">
        <f>VLOOKUP(Degustations[[#This Row],[Ref]],Ma_Cave[[Réf]:[Appellation]],8,FALSE)</f>
        <v>Sud_Ouest</v>
      </c>
      <c r="I32" s="74" t="s">
        <v>287</v>
      </c>
      <c r="J32" s="14">
        <v>43667</v>
      </c>
      <c r="K32" s="28"/>
      <c r="L32" s="28"/>
      <c r="M32" s="28"/>
    </row>
    <row r="33" spans="1:13" s="2" customFormat="1" ht="15" customHeight="1" x14ac:dyDescent="0.25">
      <c r="A33" s="11">
        <v>326</v>
      </c>
      <c r="B33" s="15">
        <v>42672</v>
      </c>
      <c r="C33" s="65" t="s">
        <v>146</v>
      </c>
      <c r="D33" s="65" t="s">
        <v>285</v>
      </c>
      <c r="E33" s="65" t="s">
        <v>410</v>
      </c>
      <c r="F33" s="65" t="s">
        <v>12</v>
      </c>
      <c r="G33" s="65">
        <v>2013</v>
      </c>
      <c r="H33" s="74" t="str">
        <f>VLOOKUP(Degustations[[#This Row],[Ref]],Ma_Cave[[Réf]:[Appellation]],8,FALSE)</f>
        <v>Sud_Ouest</v>
      </c>
      <c r="I33" s="65" t="s">
        <v>297</v>
      </c>
      <c r="J33" s="14">
        <v>43665</v>
      </c>
      <c r="K33" s="28"/>
      <c r="L33" s="28"/>
      <c r="M33" s="28"/>
    </row>
    <row r="34" spans="1:13" s="2" customFormat="1" ht="15" customHeight="1" x14ac:dyDescent="0.25">
      <c r="A34" s="11">
        <v>476</v>
      </c>
      <c r="B34" s="15">
        <v>43458</v>
      </c>
      <c r="C34" s="65" t="s">
        <v>726</v>
      </c>
      <c r="D34" s="65" t="s">
        <v>1060</v>
      </c>
      <c r="E34" s="65" t="s">
        <v>1061</v>
      </c>
      <c r="F34" s="65" t="s">
        <v>12</v>
      </c>
      <c r="G34" s="65">
        <v>2016</v>
      </c>
      <c r="H34" s="74" t="str">
        <f>VLOOKUP(Degustations[[#This Row],[Ref]],Ma_Cave[[Réf]:[Appellation]],8,FALSE)</f>
        <v>Rhône</v>
      </c>
      <c r="I34" s="65" t="s">
        <v>1062</v>
      </c>
      <c r="J34" s="14">
        <v>43664</v>
      </c>
      <c r="K34" s="28"/>
      <c r="L34" s="28"/>
      <c r="M34" s="28"/>
    </row>
    <row r="35" spans="1:13" s="2" customFormat="1" ht="15" customHeight="1" x14ac:dyDescent="0.25">
      <c r="A35" s="11">
        <v>415</v>
      </c>
      <c r="B35" s="15">
        <v>43298</v>
      </c>
      <c r="C35" s="65" t="s">
        <v>40</v>
      </c>
      <c r="D35" s="65" t="s">
        <v>911</v>
      </c>
      <c r="E35" s="65" t="s">
        <v>920</v>
      </c>
      <c r="F35" s="65" t="s">
        <v>12</v>
      </c>
      <c r="G35" s="65">
        <v>2016</v>
      </c>
      <c r="H35" s="74" t="str">
        <f>VLOOKUP(Degustations[[#This Row],[Ref]],Ma_Cave[[Réf]:[Appellation]],8,FALSE)</f>
        <v>Rhône</v>
      </c>
      <c r="I35" s="65" t="s">
        <v>106</v>
      </c>
      <c r="J35" s="14">
        <v>43663</v>
      </c>
      <c r="K35" s="28"/>
      <c r="L35" s="28"/>
      <c r="M35" s="28"/>
    </row>
    <row r="36" spans="1:13" s="2" customFormat="1" ht="15" customHeight="1" x14ac:dyDescent="0.25">
      <c r="A36" s="11">
        <v>434</v>
      </c>
      <c r="B36" s="15">
        <v>43337</v>
      </c>
      <c r="C36" s="65" t="s">
        <v>960</v>
      </c>
      <c r="D36" s="65" t="s">
        <v>954</v>
      </c>
      <c r="E36" s="65" t="s">
        <v>126</v>
      </c>
      <c r="F36" s="65" t="s">
        <v>12</v>
      </c>
      <c r="G36" s="65">
        <v>2014</v>
      </c>
      <c r="H36" s="74" t="str">
        <f>VLOOKUP(Degustations[[#This Row],[Ref]],Ma_Cave[[Réf]:[Appellation]],8,FALSE)</f>
        <v>Bordeaux</v>
      </c>
      <c r="I36" s="65" t="s">
        <v>126</v>
      </c>
      <c r="J36" s="14">
        <v>43663</v>
      </c>
      <c r="K36" s="28"/>
      <c r="L36" s="28"/>
      <c r="M36" s="28"/>
    </row>
    <row r="37" spans="1:13" s="2" customFormat="1" ht="15" customHeight="1" x14ac:dyDescent="0.25">
      <c r="A37" s="11">
        <v>477</v>
      </c>
      <c r="B37" s="15">
        <v>43460</v>
      </c>
      <c r="C37" s="65" t="s">
        <v>78</v>
      </c>
      <c r="D37" s="65" t="s">
        <v>1063</v>
      </c>
      <c r="E37" s="65" t="s">
        <v>551</v>
      </c>
      <c r="F37" s="65" t="s">
        <v>73</v>
      </c>
      <c r="G37" s="65">
        <v>2017</v>
      </c>
      <c r="H37" s="74" t="str">
        <f>VLOOKUP(Degustations[[#This Row],[Ref]],Ma_Cave[[Réf]:[Appellation]],8,FALSE)</f>
        <v>Champagne</v>
      </c>
      <c r="I37" s="65" t="s">
        <v>73</v>
      </c>
      <c r="J37" s="14">
        <v>43640</v>
      </c>
      <c r="K37" s="28"/>
      <c r="L37" s="28"/>
      <c r="M37" s="28"/>
    </row>
    <row r="38" spans="1:13" s="2" customFormat="1" ht="15" customHeight="1" x14ac:dyDescent="0.25">
      <c r="A38" s="11">
        <v>477</v>
      </c>
      <c r="B38" s="15">
        <v>43460</v>
      </c>
      <c r="C38" s="65" t="s">
        <v>78</v>
      </c>
      <c r="D38" s="65" t="s">
        <v>1063</v>
      </c>
      <c r="E38" s="65" t="s">
        <v>551</v>
      </c>
      <c r="F38" s="65" t="s">
        <v>73</v>
      </c>
      <c r="G38" s="65">
        <v>2017</v>
      </c>
      <c r="H38" s="74" t="str">
        <f>VLOOKUP(Degustations[[#This Row],[Ref]],Ma_Cave[[Réf]:[Appellation]],8,FALSE)</f>
        <v>Champagne</v>
      </c>
      <c r="I38" s="65" t="s">
        <v>73</v>
      </c>
      <c r="J38" s="14">
        <v>43640</v>
      </c>
      <c r="K38" s="28"/>
      <c r="L38" s="28"/>
      <c r="M38" s="28"/>
    </row>
    <row r="39" spans="1:13" s="2" customFormat="1" ht="15" customHeight="1" x14ac:dyDescent="0.25">
      <c r="A39" s="11">
        <v>414</v>
      </c>
      <c r="B39" s="15">
        <v>43228</v>
      </c>
      <c r="C39" s="65" t="s">
        <v>40</v>
      </c>
      <c r="D39" s="65" t="s">
        <v>912</v>
      </c>
      <c r="E39" s="65" t="s">
        <v>905</v>
      </c>
      <c r="F39" s="65" t="s">
        <v>22</v>
      </c>
      <c r="G39" s="65">
        <v>2017</v>
      </c>
      <c r="H39" s="74" t="str">
        <f>VLOOKUP(Degustations[[#This Row],[Ref]],Ma_Cave[[Réf]:[Appellation]],8,FALSE)</f>
        <v>Rhône</v>
      </c>
      <c r="I39" s="65" t="s">
        <v>369</v>
      </c>
      <c r="J39" s="14">
        <v>43659</v>
      </c>
      <c r="K39" s="28"/>
      <c r="L39" s="28"/>
      <c r="M39" s="28"/>
    </row>
    <row r="40" spans="1:13" s="2" customFormat="1" ht="15" customHeight="1" x14ac:dyDescent="0.25">
      <c r="A40" s="11">
        <v>441</v>
      </c>
      <c r="B40" s="15">
        <v>43386</v>
      </c>
      <c r="C40" s="65" t="s">
        <v>40</v>
      </c>
      <c r="D40" s="65" t="s">
        <v>352</v>
      </c>
      <c r="E40" s="65" t="s">
        <v>974</v>
      </c>
      <c r="F40" s="65" t="s">
        <v>12</v>
      </c>
      <c r="G40" s="65">
        <v>2015</v>
      </c>
      <c r="H40" s="74" t="str">
        <f>VLOOKUP(Degustations[[#This Row],[Ref]],Ma_Cave[[Réf]:[Appellation]],8,FALSE)</f>
        <v>Bourgogne</v>
      </c>
      <c r="I40" s="65" t="s">
        <v>354</v>
      </c>
      <c r="J40" s="14">
        <v>43654</v>
      </c>
      <c r="K40" s="28"/>
      <c r="L40" s="28"/>
      <c r="M40" s="28"/>
    </row>
    <row r="41" spans="1:13" s="2" customFormat="1" ht="15" customHeight="1" x14ac:dyDescent="0.25">
      <c r="A41" s="11">
        <v>446</v>
      </c>
      <c r="B41" s="15">
        <v>43386</v>
      </c>
      <c r="C41" s="65" t="s">
        <v>40</v>
      </c>
      <c r="D41" s="65" t="s">
        <v>975</v>
      </c>
      <c r="E41" s="65" t="s">
        <v>979</v>
      </c>
      <c r="F41" s="65" t="s">
        <v>22</v>
      </c>
      <c r="G41" s="65">
        <v>2015</v>
      </c>
      <c r="H41" s="74" t="str">
        <f>VLOOKUP(Degustations[[#This Row],[Ref]],Ma_Cave[[Réf]:[Appellation]],8,FALSE)</f>
        <v>Bourgogne</v>
      </c>
      <c r="I41" s="65" t="s">
        <v>979</v>
      </c>
      <c r="J41" s="14">
        <v>43658</v>
      </c>
      <c r="K41" s="28"/>
      <c r="L41" s="28"/>
      <c r="M41" s="28"/>
    </row>
    <row r="42" spans="1:13" s="2" customFormat="1" ht="15" customHeight="1" x14ac:dyDescent="0.25">
      <c r="A42" s="11">
        <v>442</v>
      </c>
      <c r="B42" s="15">
        <v>43386</v>
      </c>
      <c r="C42" s="65" t="s">
        <v>40</v>
      </c>
      <c r="D42" s="65" t="s">
        <v>975</v>
      </c>
      <c r="E42" s="65" t="s">
        <v>980</v>
      </c>
      <c r="F42" s="65" t="s">
        <v>12</v>
      </c>
      <c r="G42" s="65">
        <v>2006</v>
      </c>
      <c r="H42" s="74" t="str">
        <f>VLOOKUP(Degustations[[#This Row],[Ref]],Ma_Cave[[Réf]:[Appellation]],8,FALSE)</f>
        <v>Bourgogne</v>
      </c>
      <c r="I42" s="65" t="s">
        <v>976</v>
      </c>
      <c r="J42" s="14">
        <v>43651</v>
      </c>
      <c r="K42" s="28"/>
      <c r="L42" s="28"/>
      <c r="M42" s="28"/>
    </row>
    <row r="43" spans="1:13" s="2" customFormat="1" ht="15" customHeight="1" x14ac:dyDescent="0.25">
      <c r="A43" s="52">
        <v>274</v>
      </c>
      <c r="B43" s="15">
        <v>42392</v>
      </c>
      <c r="C43" s="65" t="s">
        <v>199</v>
      </c>
      <c r="D43" s="65" t="s">
        <v>350</v>
      </c>
      <c r="E43" s="65" t="s">
        <v>351</v>
      </c>
      <c r="F43" s="65" t="s">
        <v>12</v>
      </c>
      <c r="G43" s="65">
        <v>2011</v>
      </c>
      <c r="H43" s="74" t="str">
        <f>VLOOKUP(Degustations[[#This Row],[Ref]],Ma_Cave[[Réf]:[Appellation]],8,FALSE)</f>
        <v>Rhône</v>
      </c>
      <c r="I43" s="65" t="s">
        <v>267</v>
      </c>
      <c r="J43" s="14">
        <v>43651</v>
      </c>
      <c r="K43" s="28"/>
      <c r="L43" s="28"/>
      <c r="M43" s="28"/>
    </row>
    <row r="44" spans="1:13" s="2" customFormat="1" ht="15" customHeight="1" x14ac:dyDescent="0.25">
      <c r="A44" s="11">
        <v>415</v>
      </c>
      <c r="B44" s="15">
        <v>43298</v>
      </c>
      <c r="C44" s="65" t="s">
        <v>40</v>
      </c>
      <c r="D44" s="65" t="s">
        <v>911</v>
      </c>
      <c r="E44" s="65" t="s">
        <v>920</v>
      </c>
      <c r="F44" s="65" t="s">
        <v>12</v>
      </c>
      <c r="G44" s="65">
        <v>2016</v>
      </c>
      <c r="H44" s="74" t="str">
        <f>VLOOKUP(Degustations[[#This Row],[Ref]],Ma_Cave[[Réf]:[Appellation]],8,FALSE)</f>
        <v>Rhône</v>
      </c>
      <c r="I44" s="65" t="s">
        <v>106</v>
      </c>
      <c r="J44" s="14">
        <v>43646</v>
      </c>
      <c r="K44" s="28"/>
      <c r="L44" s="28"/>
      <c r="M44" s="28"/>
    </row>
    <row r="45" spans="1:13" s="2" customFormat="1" ht="15" customHeight="1" x14ac:dyDescent="0.25">
      <c r="A45" s="11">
        <v>375</v>
      </c>
      <c r="B45" s="15">
        <v>42979</v>
      </c>
      <c r="C45" s="65" t="s">
        <v>732</v>
      </c>
      <c r="D45" s="65" t="s">
        <v>624</v>
      </c>
      <c r="E45" s="65" t="s">
        <v>623</v>
      </c>
      <c r="F45" s="65" t="s">
        <v>12</v>
      </c>
      <c r="G45" s="65">
        <v>2015</v>
      </c>
      <c r="H45" s="74" t="str">
        <f>VLOOKUP(Degustations[[#This Row],[Ref]],Ma_Cave[[Réf]:[Appellation]],8,FALSE)</f>
        <v>Rhône</v>
      </c>
      <c r="I45" s="65" t="s">
        <v>165</v>
      </c>
      <c r="J45" s="14">
        <v>43645</v>
      </c>
      <c r="K45" s="28"/>
      <c r="L45" s="28"/>
      <c r="M45" s="28"/>
    </row>
    <row r="46" spans="1:13" s="2" customFormat="1" ht="15" customHeight="1" x14ac:dyDescent="0.25">
      <c r="A46" s="11">
        <v>319</v>
      </c>
      <c r="B46" s="15">
        <v>42658</v>
      </c>
      <c r="C46" s="65" t="s">
        <v>50</v>
      </c>
      <c r="D46" s="65" t="s">
        <v>184</v>
      </c>
      <c r="E46" s="65" t="s">
        <v>466</v>
      </c>
      <c r="F46" s="65" t="s">
        <v>12</v>
      </c>
      <c r="G46" s="65">
        <v>2014</v>
      </c>
      <c r="H46" s="74" t="str">
        <f>VLOOKUP(Degustations[[#This Row],[Ref]],Ma_Cave[[Réf]:[Appellation]],8,FALSE)</f>
        <v>Languedoc_Roussillon</v>
      </c>
      <c r="I46" s="65" t="s">
        <v>465</v>
      </c>
      <c r="J46" s="14">
        <v>43644</v>
      </c>
      <c r="K46" s="28"/>
      <c r="L46" s="28"/>
      <c r="M46" s="28"/>
    </row>
    <row r="47" spans="1:13" s="2" customFormat="1" ht="15" customHeight="1" x14ac:dyDescent="0.25">
      <c r="A47" s="11">
        <v>265</v>
      </c>
      <c r="B47" s="15">
        <v>42287</v>
      </c>
      <c r="C47" s="65" t="s">
        <v>50</v>
      </c>
      <c r="D47" s="65" t="s">
        <v>306</v>
      </c>
      <c r="E47" s="65" t="s">
        <v>307</v>
      </c>
      <c r="F47" s="65" t="s">
        <v>22</v>
      </c>
      <c r="G47" s="65">
        <v>2013</v>
      </c>
      <c r="H47" s="74" t="str">
        <f>VLOOKUP(Degustations[[#This Row],[Ref]],Ma_Cave[[Réf]:[Appellation]],8,FALSE)</f>
        <v>Alsace</v>
      </c>
      <c r="I47" s="65" t="s">
        <v>303</v>
      </c>
      <c r="J47" s="14">
        <v>43636</v>
      </c>
      <c r="K47" s="28"/>
      <c r="L47" s="28"/>
      <c r="M47" s="28"/>
    </row>
    <row r="48" spans="1:13" s="2" customFormat="1" ht="15" customHeight="1" x14ac:dyDescent="0.25">
      <c r="A48" s="11">
        <v>457</v>
      </c>
      <c r="B48" s="15">
        <v>43419</v>
      </c>
      <c r="C48" s="65" t="s">
        <v>1001</v>
      </c>
      <c r="D48" s="65" t="s">
        <v>1038</v>
      </c>
      <c r="E48" s="65" t="s">
        <v>1002</v>
      </c>
      <c r="F48" s="65" t="s">
        <v>22</v>
      </c>
      <c r="G48" s="65">
        <v>2015</v>
      </c>
      <c r="H48" s="74" t="str">
        <f>VLOOKUP(Degustations[[#This Row],[Ref]],Ma_Cave[[Réf]:[Appellation]],8,FALSE)</f>
        <v>Bourgogne</v>
      </c>
      <c r="I48" s="65" t="s">
        <v>951</v>
      </c>
      <c r="J48" s="14">
        <v>43636</v>
      </c>
      <c r="K48" s="28"/>
      <c r="L48" s="28"/>
      <c r="M48" s="28"/>
    </row>
    <row r="49" spans="1:13" s="2" customFormat="1" ht="15" customHeight="1" x14ac:dyDescent="0.25">
      <c r="A49" s="11">
        <v>299</v>
      </c>
      <c r="B49" s="15">
        <v>42522</v>
      </c>
      <c r="C49" s="65" t="s">
        <v>23</v>
      </c>
      <c r="D49" s="65" t="s">
        <v>85</v>
      </c>
      <c r="E49" s="65" t="s">
        <v>678</v>
      </c>
      <c r="F49" s="65" t="s">
        <v>22</v>
      </c>
      <c r="G49" s="65">
        <v>2014</v>
      </c>
      <c r="H49" s="74" t="str">
        <f>VLOOKUP(Degustations[[#This Row],[Ref]],Ma_Cave[[Réf]:[Appellation]],8,FALSE)</f>
        <v>Languedoc_Roussillon</v>
      </c>
      <c r="I49" s="65" t="s">
        <v>87</v>
      </c>
      <c r="J49" s="14">
        <v>43633</v>
      </c>
      <c r="K49" s="28"/>
      <c r="L49" s="28"/>
      <c r="M49" s="28"/>
    </row>
    <row r="50" spans="1:13" s="2" customFormat="1" ht="15" customHeight="1" x14ac:dyDescent="0.25">
      <c r="A50" s="11">
        <v>404</v>
      </c>
      <c r="B50" s="15">
        <v>43225</v>
      </c>
      <c r="C50" s="65" t="s">
        <v>894</v>
      </c>
      <c r="D50" s="65" t="s">
        <v>895</v>
      </c>
      <c r="E50" s="65" t="s">
        <v>150</v>
      </c>
      <c r="F50" s="65" t="s">
        <v>885</v>
      </c>
      <c r="G50" s="65">
        <v>2011</v>
      </c>
      <c r="H50" s="74" t="str">
        <f>VLOOKUP(Degustations[[#This Row],[Ref]],Ma_Cave[[Réf]:[Appellation]],8,FALSE)</f>
        <v>Jura</v>
      </c>
      <c r="I50" s="65" t="s">
        <v>627</v>
      </c>
      <c r="J50" s="14">
        <v>43631</v>
      </c>
      <c r="K50" s="28"/>
      <c r="L50" s="28"/>
      <c r="M50" s="28"/>
    </row>
    <row r="51" spans="1:13" s="2" customFormat="1" ht="15" customHeight="1" x14ac:dyDescent="0.25">
      <c r="A51" s="11">
        <v>427</v>
      </c>
      <c r="B51" s="15">
        <v>43300</v>
      </c>
      <c r="C51" s="65" t="s">
        <v>936</v>
      </c>
      <c r="D51" s="65" t="s">
        <v>937</v>
      </c>
      <c r="E51" s="65" t="s">
        <v>938</v>
      </c>
      <c r="F51" s="65" t="s">
        <v>12</v>
      </c>
      <c r="G51" s="65">
        <v>2013</v>
      </c>
      <c r="H51" s="74" t="str">
        <f>VLOOKUP(Degustations[[#This Row],[Ref]],Ma_Cave[[Réf]:[Appellation]],8,FALSE)</f>
        <v>Bourgogne</v>
      </c>
      <c r="I51" s="65" t="s">
        <v>939</v>
      </c>
      <c r="J51" s="14">
        <v>43631</v>
      </c>
      <c r="K51" s="28"/>
      <c r="L51" s="28"/>
      <c r="M51" s="28"/>
    </row>
    <row r="52" spans="1:13" s="2" customFormat="1" ht="15" customHeight="1" x14ac:dyDescent="0.25">
      <c r="A52" s="52">
        <v>279</v>
      </c>
      <c r="B52" s="15">
        <v>42427</v>
      </c>
      <c r="C52" s="65" t="s">
        <v>78</v>
      </c>
      <c r="D52" s="65" t="s">
        <v>79</v>
      </c>
      <c r="E52" s="65" t="s">
        <v>80</v>
      </c>
      <c r="F52" s="65" t="s">
        <v>22</v>
      </c>
      <c r="G52" s="65">
        <v>2014</v>
      </c>
      <c r="H52" s="74" t="str">
        <f>VLOOKUP(Degustations[[#This Row],[Ref]],Ma_Cave[[Réf]:[Appellation]],8,FALSE)</f>
        <v>Sud_Ouest</v>
      </c>
      <c r="I52" s="65" t="s">
        <v>81</v>
      </c>
      <c r="J52" s="14">
        <v>43630</v>
      </c>
      <c r="K52" s="28"/>
      <c r="L52" s="28"/>
      <c r="M52" s="28"/>
    </row>
    <row r="53" spans="1:13" s="2" customFormat="1" ht="15" customHeight="1" x14ac:dyDescent="0.25">
      <c r="A53" s="11">
        <v>237</v>
      </c>
      <c r="B53" s="15">
        <v>42111</v>
      </c>
      <c r="C53" s="65" t="s">
        <v>40</v>
      </c>
      <c r="D53" s="65" t="s">
        <v>912</v>
      </c>
      <c r="E53" s="65" t="s">
        <v>237</v>
      </c>
      <c r="F53" s="65" t="s">
        <v>12</v>
      </c>
      <c r="G53" s="65">
        <v>2013</v>
      </c>
      <c r="H53" s="74" t="str">
        <f>VLOOKUP(Degustations[[#This Row],[Ref]],Ma_Cave[[Réf]:[Appellation]],8,FALSE)</f>
        <v>Rhône</v>
      </c>
      <c r="I53" s="65" t="s">
        <v>238</v>
      </c>
      <c r="J53" s="14">
        <v>43624</v>
      </c>
      <c r="K53" s="28"/>
      <c r="L53" s="28"/>
      <c r="M53" s="28"/>
    </row>
    <row r="54" spans="1:13" s="2" customFormat="1" ht="15" customHeight="1" x14ac:dyDescent="0.25">
      <c r="A54" s="52">
        <v>313</v>
      </c>
      <c r="B54" s="15">
        <v>42556</v>
      </c>
      <c r="C54" s="64" t="s">
        <v>143</v>
      </c>
      <c r="D54" s="64" t="s">
        <v>403</v>
      </c>
      <c r="E54" s="64" t="s">
        <v>404</v>
      </c>
      <c r="F54" s="64" t="s">
        <v>22</v>
      </c>
      <c r="G54" s="64">
        <v>2014</v>
      </c>
      <c r="H54" s="74" t="str">
        <f>VLOOKUP(Degustations[[#This Row],[Ref]],Ma_Cave[[Réf]:[Appellation]],8,FALSE)</f>
        <v>Rhône</v>
      </c>
      <c r="I54" s="64" t="s">
        <v>238</v>
      </c>
      <c r="J54" s="14">
        <v>43616</v>
      </c>
      <c r="K54" s="28"/>
      <c r="L54" s="28"/>
      <c r="M54" s="28"/>
    </row>
    <row r="55" spans="1:13" s="2" customFormat="1" ht="15" customHeight="1" x14ac:dyDescent="0.25">
      <c r="A55" s="11">
        <v>422</v>
      </c>
      <c r="B55" s="15">
        <v>43298</v>
      </c>
      <c r="C55" s="64" t="s">
        <v>40</v>
      </c>
      <c r="D55" s="64" t="s">
        <v>104</v>
      </c>
      <c r="E55" s="64" t="s">
        <v>164</v>
      </c>
      <c r="F55" s="64" t="s">
        <v>22</v>
      </c>
      <c r="G55" s="64">
        <v>2017</v>
      </c>
      <c r="H55" s="74" t="str">
        <f>VLOOKUP(Degustations[[#This Row],[Ref]],Ma_Cave[[Réf]:[Appellation]],8,FALSE)</f>
        <v>Rhône</v>
      </c>
      <c r="I55" s="64" t="s">
        <v>165</v>
      </c>
      <c r="J55" s="14">
        <v>43615</v>
      </c>
      <c r="K55" s="28"/>
      <c r="L55" s="28"/>
      <c r="M55" s="28"/>
    </row>
    <row r="56" spans="1:13" s="2" customFormat="1" ht="15" customHeight="1" x14ac:dyDescent="0.25">
      <c r="A56" s="11">
        <v>20</v>
      </c>
      <c r="B56" s="15">
        <v>39234</v>
      </c>
      <c r="C56" s="64" t="s">
        <v>23</v>
      </c>
      <c r="D56" s="64" t="s">
        <v>576</v>
      </c>
      <c r="E56" s="64" t="s">
        <v>577</v>
      </c>
      <c r="F56" s="64" t="s">
        <v>12</v>
      </c>
      <c r="G56" s="64">
        <v>2005</v>
      </c>
      <c r="H56" s="74" t="str">
        <f>VLOOKUP(Degustations[[#This Row],[Ref]],Ma_Cave[[Réf]:[Appellation]],8,FALSE)</f>
        <v>Bordeaux</v>
      </c>
      <c r="I56" s="64" t="s">
        <v>66</v>
      </c>
      <c r="J56" s="14">
        <v>43615</v>
      </c>
      <c r="K56" s="28"/>
      <c r="L56" s="28"/>
      <c r="M56" s="28"/>
    </row>
    <row r="57" spans="1:13" s="2" customFormat="1" ht="15" customHeight="1" x14ac:dyDescent="0.25">
      <c r="A57" s="11">
        <v>413</v>
      </c>
      <c r="B57" s="15">
        <v>43228</v>
      </c>
      <c r="C57" s="64" t="s">
        <v>40</v>
      </c>
      <c r="D57" s="64" t="s">
        <v>912</v>
      </c>
      <c r="E57" s="64" t="s">
        <v>368</v>
      </c>
      <c r="F57" s="64" t="s">
        <v>22</v>
      </c>
      <c r="G57" s="64">
        <v>2017</v>
      </c>
      <c r="H57" s="74" t="str">
        <f>VLOOKUP(Degustations[[#This Row],[Ref]],Ma_Cave[[Réf]:[Appellation]],8,FALSE)</f>
        <v>Rhône</v>
      </c>
      <c r="I57" s="64" t="s">
        <v>369</v>
      </c>
      <c r="J57" s="14">
        <v>43610</v>
      </c>
      <c r="K57" s="28"/>
      <c r="L57" s="28"/>
      <c r="M57" s="28"/>
    </row>
    <row r="58" spans="1:13" s="2" customFormat="1" ht="15" customHeight="1" x14ac:dyDescent="0.25">
      <c r="A58" s="11">
        <v>415</v>
      </c>
      <c r="B58" s="15">
        <v>43298</v>
      </c>
      <c r="C58" s="64" t="s">
        <v>40</v>
      </c>
      <c r="D58" s="64" t="s">
        <v>911</v>
      </c>
      <c r="E58" s="64" t="s">
        <v>920</v>
      </c>
      <c r="F58" s="64" t="s">
        <v>12</v>
      </c>
      <c r="G58" s="64">
        <v>2016</v>
      </c>
      <c r="H58" s="74" t="str">
        <f>VLOOKUP(Degustations[[#This Row],[Ref]],Ma_Cave[[Réf]:[Appellation]],8,FALSE)</f>
        <v>Rhône</v>
      </c>
      <c r="I58" s="64" t="s">
        <v>106</v>
      </c>
      <c r="J58" s="14">
        <v>43608</v>
      </c>
      <c r="K58" s="28"/>
      <c r="L58" s="28"/>
      <c r="M58" s="28"/>
    </row>
    <row r="59" spans="1:13" s="2" customFormat="1" ht="15" customHeight="1" x14ac:dyDescent="0.25">
      <c r="A59" s="11">
        <v>477</v>
      </c>
      <c r="B59" s="15">
        <v>43460</v>
      </c>
      <c r="C59" s="64" t="s">
        <v>78</v>
      </c>
      <c r="D59" s="64" t="s">
        <v>1063</v>
      </c>
      <c r="E59" s="64" t="s">
        <v>551</v>
      </c>
      <c r="F59" s="64" t="s">
        <v>73</v>
      </c>
      <c r="G59" s="64">
        <v>2017</v>
      </c>
      <c r="H59" s="74" t="str">
        <f>VLOOKUP(Degustations[[#This Row],[Ref]],Ma_Cave[[Réf]:[Appellation]],8,FALSE)</f>
        <v>Champagne</v>
      </c>
      <c r="I59" s="64" t="s">
        <v>73</v>
      </c>
      <c r="J59" s="14">
        <v>43602</v>
      </c>
      <c r="K59" s="28"/>
      <c r="L59" s="28"/>
      <c r="M59" s="28"/>
    </row>
    <row r="60" spans="1:13" s="2" customFormat="1" ht="15" customHeight="1" x14ac:dyDescent="0.25">
      <c r="A60" s="11">
        <v>237</v>
      </c>
      <c r="B60" s="15">
        <v>42111</v>
      </c>
      <c r="C60" s="64" t="s">
        <v>40</v>
      </c>
      <c r="D60" s="64" t="s">
        <v>912</v>
      </c>
      <c r="E60" s="64" t="s">
        <v>237</v>
      </c>
      <c r="F60" s="64" t="s">
        <v>12</v>
      </c>
      <c r="G60" s="64">
        <v>2013</v>
      </c>
      <c r="H60" s="74" t="str">
        <f>VLOOKUP(Degustations[[#This Row],[Ref]],Ma_Cave[[Réf]:[Appellation]],8,FALSE)</f>
        <v>Rhône</v>
      </c>
      <c r="I60" s="64" t="s">
        <v>238</v>
      </c>
      <c r="J60" s="14">
        <v>43599</v>
      </c>
      <c r="K60" s="28"/>
      <c r="L60" s="28"/>
      <c r="M60" s="28"/>
    </row>
    <row r="61" spans="1:13" s="2" customFormat="1" ht="15" customHeight="1" x14ac:dyDescent="0.25">
      <c r="A61" s="11">
        <v>413</v>
      </c>
      <c r="B61" s="15">
        <v>43228</v>
      </c>
      <c r="C61" s="64" t="s">
        <v>40</v>
      </c>
      <c r="D61" s="64" t="s">
        <v>912</v>
      </c>
      <c r="E61" s="64" t="s">
        <v>368</v>
      </c>
      <c r="F61" s="64" t="s">
        <v>22</v>
      </c>
      <c r="G61" s="64">
        <v>2017</v>
      </c>
      <c r="H61" s="74" t="str">
        <f>VLOOKUP(Degustations[[#This Row],[Ref]],Ma_Cave[[Réf]:[Appellation]],8,FALSE)</f>
        <v>Rhône</v>
      </c>
      <c r="I61" s="64" t="s">
        <v>369</v>
      </c>
      <c r="J61" s="14">
        <v>43598</v>
      </c>
      <c r="K61" s="28"/>
      <c r="L61" s="28"/>
      <c r="M61" s="28"/>
    </row>
    <row r="62" spans="1:13" s="2" customFormat="1" ht="15" customHeight="1" x14ac:dyDescent="0.25">
      <c r="A62" s="11">
        <v>285</v>
      </c>
      <c r="B62" s="15">
        <v>42469</v>
      </c>
      <c r="C62" s="64" t="s">
        <v>40</v>
      </c>
      <c r="D62" s="64" t="s">
        <v>179</v>
      </c>
      <c r="E62" s="64" t="s">
        <v>381</v>
      </c>
      <c r="F62" s="64" t="s">
        <v>22</v>
      </c>
      <c r="G62" s="64">
        <v>2014</v>
      </c>
      <c r="H62" s="74" t="str">
        <f>VLOOKUP(Degustations[[#This Row],[Ref]],Ma_Cave[[Réf]:[Appellation]],8,FALSE)</f>
        <v>Bourgogne</v>
      </c>
      <c r="I62" s="64" t="s">
        <v>382</v>
      </c>
      <c r="J62" s="14">
        <v>43598</v>
      </c>
      <c r="K62" s="28"/>
      <c r="L62" s="28"/>
      <c r="M62" s="28"/>
    </row>
    <row r="63" spans="1:13" s="2" customFormat="1" ht="15" customHeight="1" x14ac:dyDescent="0.25">
      <c r="A63" s="11">
        <v>442</v>
      </c>
      <c r="B63" s="15">
        <v>43386</v>
      </c>
      <c r="C63" s="64" t="s">
        <v>40</v>
      </c>
      <c r="D63" s="64" t="s">
        <v>975</v>
      </c>
      <c r="E63" s="64" t="s">
        <v>980</v>
      </c>
      <c r="F63" s="64" t="s">
        <v>12</v>
      </c>
      <c r="G63" s="64">
        <v>2006</v>
      </c>
      <c r="H63" s="74" t="str">
        <f>VLOOKUP(Degustations[[#This Row],[Ref]],Ma_Cave[[Réf]:[Appellation]],8,FALSE)</f>
        <v>Bourgogne</v>
      </c>
      <c r="I63" s="64" t="s">
        <v>976</v>
      </c>
      <c r="J63" s="14">
        <v>43598</v>
      </c>
      <c r="K63" s="28"/>
      <c r="L63" s="28"/>
      <c r="M63" s="28"/>
    </row>
    <row r="64" spans="1:13" s="2" customFormat="1" ht="15" customHeight="1" x14ac:dyDescent="0.25">
      <c r="A64" s="11">
        <v>364</v>
      </c>
      <c r="B64" s="15">
        <v>42887</v>
      </c>
      <c r="C64" s="64" t="s">
        <v>23</v>
      </c>
      <c r="D64" s="64" t="s">
        <v>694</v>
      </c>
      <c r="E64" s="64" t="s">
        <v>695</v>
      </c>
      <c r="F64" s="64" t="s">
        <v>12</v>
      </c>
      <c r="G64" s="64">
        <v>2015</v>
      </c>
      <c r="H64" s="74" t="str">
        <f>VLOOKUP(Degustations[[#This Row],[Ref]],Ma_Cave[[Réf]:[Appellation]],8,FALSE)</f>
        <v>Languedoc_Roussillon</v>
      </c>
      <c r="I64" s="64" t="s">
        <v>696</v>
      </c>
      <c r="J64" s="14">
        <v>43597</v>
      </c>
      <c r="K64" s="28"/>
      <c r="L64" s="28"/>
      <c r="M64" s="28"/>
    </row>
    <row r="65" spans="1:13" s="2" customFormat="1" ht="15" customHeight="1" x14ac:dyDescent="0.25">
      <c r="A65" s="11">
        <v>458</v>
      </c>
      <c r="B65" s="15">
        <v>43419</v>
      </c>
      <c r="C65" s="64" t="s">
        <v>1001</v>
      </c>
      <c r="D65" s="64" t="s">
        <v>1039</v>
      </c>
      <c r="E65" s="64" t="s">
        <v>1041</v>
      </c>
      <c r="F65" s="64" t="s">
        <v>12</v>
      </c>
      <c r="G65" s="64">
        <v>2017</v>
      </c>
      <c r="H65" s="74" t="str">
        <f>VLOOKUP(Degustations[[#This Row],[Ref]],Ma_Cave[[Réf]:[Appellation]],8,FALSE)</f>
        <v>Rhône</v>
      </c>
      <c r="I65" s="64" t="s">
        <v>1004</v>
      </c>
      <c r="J65" s="14">
        <v>43593</v>
      </c>
      <c r="K65" s="28"/>
      <c r="L65" s="28"/>
      <c r="M65" s="28"/>
    </row>
    <row r="66" spans="1:13" s="2" customFormat="1" ht="15" customHeight="1" x14ac:dyDescent="0.25">
      <c r="A66" s="11">
        <v>307</v>
      </c>
      <c r="B66" s="15">
        <v>42548</v>
      </c>
      <c r="C66" s="64" t="s">
        <v>40</v>
      </c>
      <c r="D66" s="64" t="s">
        <v>912</v>
      </c>
      <c r="E66" s="64" t="s">
        <v>237</v>
      </c>
      <c r="F66" s="64" t="s">
        <v>12</v>
      </c>
      <c r="G66" s="64">
        <v>2014</v>
      </c>
      <c r="H66" s="74" t="str">
        <f>VLOOKUP(Degustations[[#This Row],[Ref]],Ma_Cave[[Réf]:[Appellation]],8,FALSE)</f>
        <v>Rhône</v>
      </c>
      <c r="I66" s="64" t="s">
        <v>238</v>
      </c>
      <c r="J66" s="14">
        <v>43590</v>
      </c>
      <c r="K66" s="28"/>
      <c r="L66" s="28"/>
      <c r="M66" s="28"/>
    </row>
    <row r="67" spans="1:13" s="2" customFormat="1" ht="15" customHeight="1" x14ac:dyDescent="0.25">
      <c r="A67" s="11">
        <v>477</v>
      </c>
      <c r="B67" s="15">
        <v>43460</v>
      </c>
      <c r="C67" s="64" t="s">
        <v>78</v>
      </c>
      <c r="D67" s="64" t="s">
        <v>1063</v>
      </c>
      <c r="E67" s="64" t="s">
        <v>551</v>
      </c>
      <c r="F67" s="64" t="s">
        <v>73</v>
      </c>
      <c r="G67" s="64">
        <v>2017</v>
      </c>
      <c r="H67" s="74" t="str">
        <f>VLOOKUP(Degustations[[#This Row],[Ref]],Ma_Cave[[Réf]:[Appellation]],8,FALSE)</f>
        <v>Champagne</v>
      </c>
      <c r="I67" s="64" t="s">
        <v>73</v>
      </c>
      <c r="J67" s="14">
        <v>43590</v>
      </c>
      <c r="K67" s="28"/>
      <c r="L67" s="28"/>
      <c r="M67" s="28"/>
    </row>
    <row r="68" spans="1:13" s="2" customFormat="1" ht="15" customHeight="1" x14ac:dyDescent="0.25">
      <c r="A68" s="11">
        <v>403</v>
      </c>
      <c r="B68" s="15">
        <v>43218</v>
      </c>
      <c r="C68" s="64" t="s">
        <v>886</v>
      </c>
      <c r="D68" s="64" t="s">
        <v>887</v>
      </c>
      <c r="E68" s="64" t="s">
        <v>888</v>
      </c>
      <c r="F68" s="31" t="s">
        <v>22</v>
      </c>
      <c r="G68" s="64">
        <v>2015</v>
      </c>
      <c r="H68" s="74" t="str">
        <f>VLOOKUP(Degustations[[#This Row],[Ref]],Ma_Cave[[Réf]:[Appellation]],8,FALSE)</f>
        <v>Bourgogne</v>
      </c>
      <c r="I68" s="64" t="s">
        <v>888</v>
      </c>
      <c r="J68" s="14">
        <v>43590</v>
      </c>
      <c r="K68" s="28"/>
      <c r="L68" s="28"/>
      <c r="M68" s="28"/>
    </row>
    <row r="69" spans="1:13" s="2" customFormat="1" ht="15" customHeight="1" x14ac:dyDescent="0.25">
      <c r="A69" s="11">
        <v>454</v>
      </c>
      <c r="B69" s="15">
        <v>43401</v>
      </c>
      <c r="C69" s="64" t="s">
        <v>453</v>
      </c>
      <c r="D69" s="64" t="s">
        <v>996</v>
      </c>
      <c r="E69" s="64" t="s">
        <v>997</v>
      </c>
      <c r="F69" s="65" t="s">
        <v>12</v>
      </c>
      <c r="G69" s="64">
        <v>2015</v>
      </c>
      <c r="H69" s="74" t="str">
        <f>VLOOKUP(Degustations[[#This Row],[Ref]],Ma_Cave[[Réf]:[Appellation]],8,FALSE)</f>
        <v>Bourgogne</v>
      </c>
      <c r="I69" s="64" t="s">
        <v>939</v>
      </c>
      <c r="J69" s="14">
        <v>43586</v>
      </c>
      <c r="K69" s="28"/>
      <c r="L69" s="28"/>
      <c r="M69" s="28"/>
    </row>
    <row r="70" spans="1:13" s="2" customFormat="1" ht="15" customHeight="1" x14ac:dyDescent="0.25">
      <c r="A70" s="11">
        <v>377</v>
      </c>
      <c r="B70" s="15">
        <v>42986</v>
      </c>
      <c r="C70" s="64" t="s">
        <v>16</v>
      </c>
      <c r="D70" s="64" t="s">
        <v>494</v>
      </c>
      <c r="E70" s="64" t="s">
        <v>495</v>
      </c>
      <c r="F70" s="64" t="s">
        <v>22</v>
      </c>
      <c r="G70" s="64">
        <v>2011</v>
      </c>
      <c r="H70" s="74" t="str">
        <f>VLOOKUP(Degustations[[#This Row],[Ref]],Ma_Cave[[Réf]:[Appellation]],8,FALSE)</f>
        <v>Etranger</v>
      </c>
      <c r="I70" s="64" t="s">
        <v>496</v>
      </c>
      <c r="J70" s="14">
        <v>43586</v>
      </c>
      <c r="K70" s="28"/>
      <c r="L70" s="28"/>
      <c r="M70" s="28"/>
    </row>
    <row r="71" spans="1:13" s="2" customFormat="1" ht="15" customHeight="1" x14ac:dyDescent="0.25">
      <c r="A71" s="11">
        <v>308</v>
      </c>
      <c r="B71" s="15">
        <v>42548</v>
      </c>
      <c r="C71" s="64" t="s">
        <v>40</v>
      </c>
      <c r="D71" s="64" t="s">
        <v>912</v>
      </c>
      <c r="E71" s="64" t="s">
        <v>237</v>
      </c>
      <c r="F71" s="64" t="s">
        <v>22</v>
      </c>
      <c r="G71" s="64">
        <v>2015</v>
      </c>
      <c r="H71" s="74" t="str">
        <f>VLOOKUP(Degustations[[#This Row],[Ref]],Ma_Cave[[Réf]:[Appellation]],8,FALSE)</f>
        <v>Rhône</v>
      </c>
      <c r="I71" s="64" t="s">
        <v>238</v>
      </c>
      <c r="J71" s="14">
        <v>43581</v>
      </c>
      <c r="K71" s="28"/>
      <c r="L71" s="28"/>
      <c r="M71" s="28"/>
    </row>
    <row r="72" spans="1:13" s="2" customFormat="1" ht="15" customHeight="1" x14ac:dyDescent="0.25">
      <c r="A72" s="11">
        <v>468</v>
      </c>
      <c r="B72" s="15">
        <v>43458</v>
      </c>
      <c r="C72" s="64" t="s">
        <v>910</v>
      </c>
      <c r="D72" s="64" t="s">
        <v>1047</v>
      </c>
      <c r="E72" s="64" t="s">
        <v>1048</v>
      </c>
      <c r="F72" s="64" t="s">
        <v>73</v>
      </c>
      <c r="G72" s="64">
        <v>2017</v>
      </c>
      <c r="H72" s="74" t="str">
        <f>VLOOKUP(Degustations[[#This Row],[Ref]],Ma_Cave[[Réf]:[Appellation]],8,FALSE)</f>
        <v>Loire</v>
      </c>
      <c r="I72" s="64" t="s">
        <v>1049</v>
      </c>
      <c r="J72" s="14">
        <v>43576</v>
      </c>
      <c r="K72" s="28"/>
      <c r="L72" s="28"/>
      <c r="M72" s="28"/>
    </row>
    <row r="73" spans="1:13" s="2" customFormat="1" ht="15" customHeight="1" x14ac:dyDescent="0.25">
      <c r="A73" s="11">
        <v>242</v>
      </c>
      <c r="B73" s="15">
        <v>42114</v>
      </c>
      <c r="C73" s="64" t="s">
        <v>90</v>
      </c>
      <c r="D73" s="64" t="s">
        <v>459</v>
      </c>
      <c r="E73" s="64" t="s">
        <v>460</v>
      </c>
      <c r="F73" s="64" t="s">
        <v>46</v>
      </c>
      <c r="G73" s="64">
        <v>2014</v>
      </c>
      <c r="H73" s="74" t="str">
        <f>VLOOKUP(Degustations[[#This Row],[Ref]],Ma_Cave[[Réf]:[Appellation]],8,FALSE)</f>
        <v>Provence_Corse</v>
      </c>
      <c r="I73" s="64" t="s">
        <v>93</v>
      </c>
      <c r="J73" s="14">
        <v>43575</v>
      </c>
      <c r="K73" s="28"/>
      <c r="L73" s="28"/>
      <c r="M73" s="28"/>
    </row>
    <row r="74" spans="1:13" s="2" customFormat="1" ht="15" customHeight="1" x14ac:dyDescent="0.25">
      <c r="A74" s="11">
        <v>293</v>
      </c>
      <c r="B74" s="15">
        <v>42522</v>
      </c>
      <c r="C74" s="64" t="s">
        <v>23</v>
      </c>
      <c r="D74" s="64" t="s">
        <v>589</v>
      </c>
      <c r="E74" s="64" t="s">
        <v>590</v>
      </c>
      <c r="F74" s="64" t="s">
        <v>22</v>
      </c>
      <c r="G74" s="64">
        <v>2014</v>
      </c>
      <c r="H74" s="74" t="str">
        <f>VLOOKUP(Degustations[[#This Row],[Ref]],Ma_Cave[[Réf]:[Appellation]],8,FALSE)</f>
        <v>Alsace</v>
      </c>
      <c r="I74" s="64" t="s">
        <v>496</v>
      </c>
      <c r="J74" s="14">
        <v>43574</v>
      </c>
      <c r="K74" s="28"/>
      <c r="L74" s="28"/>
      <c r="M74" s="28"/>
    </row>
    <row r="75" spans="1:13" s="2" customFormat="1" ht="15" customHeight="1" x14ac:dyDescent="0.25">
      <c r="A75" s="11">
        <v>479</v>
      </c>
      <c r="B75" s="15">
        <v>43519</v>
      </c>
      <c r="C75" s="64" t="s">
        <v>1066</v>
      </c>
      <c r="D75" s="64" t="s">
        <v>1068</v>
      </c>
      <c r="E75" s="64" t="s">
        <v>1069</v>
      </c>
      <c r="F75" s="64" t="s">
        <v>12</v>
      </c>
      <c r="G75" s="64">
        <v>2005</v>
      </c>
      <c r="H75" s="74" t="str">
        <f>VLOOKUP(Degustations[[#This Row],[Ref]],Ma_Cave[[Réf]:[Appellation]],8,FALSE)</f>
        <v>Provence_Corse</v>
      </c>
      <c r="I75" s="64" t="s">
        <v>1068</v>
      </c>
      <c r="J75" s="14">
        <v>43569</v>
      </c>
      <c r="K75" s="28"/>
      <c r="L75" s="28"/>
      <c r="M75" s="28"/>
    </row>
    <row r="76" spans="1:13" s="2" customFormat="1" ht="15" customHeight="1" x14ac:dyDescent="0.25">
      <c r="A76" s="11">
        <v>478</v>
      </c>
      <c r="B76" s="15">
        <v>43519</v>
      </c>
      <c r="C76" s="64" t="s">
        <v>1066</v>
      </c>
      <c r="D76" s="64" t="s">
        <v>1067</v>
      </c>
      <c r="E76" s="64" t="s">
        <v>59</v>
      </c>
      <c r="F76" s="64" t="s">
        <v>12</v>
      </c>
      <c r="G76" s="64">
        <v>2015</v>
      </c>
      <c r="H76" s="74" t="str">
        <f>VLOOKUP(Degustations[[#This Row],[Ref]],Ma_Cave[[Réf]:[Appellation]],8,FALSE)</f>
        <v>Bordeaux</v>
      </c>
      <c r="I76" s="64" t="s">
        <v>59</v>
      </c>
      <c r="J76" s="14">
        <v>43569</v>
      </c>
      <c r="K76" s="28"/>
      <c r="L76" s="28"/>
      <c r="M76" s="28"/>
    </row>
    <row r="77" spans="1:13" s="2" customFormat="1" ht="15" customHeight="1" x14ac:dyDescent="0.25">
      <c r="A77" s="11">
        <v>487</v>
      </c>
      <c r="B77" s="15">
        <v>43539</v>
      </c>
      <c r="C77" s="64" t="s">
        <v>1079</v>
      </c>
      <c r="D77" s="64" t="s">
        <v>1080</v>
      </c>
      <c r="E77" s="64" t="s">
        <v>1081</v>
      </c>
      <c r="F77" s="64" t="s">
        <v>12</v>
      </c>
      <c r="G77" s="64">
        <v>2014</v>
      </c>
      <c r="H77" s="74" t="str">
        <f>VLOOKUP(Degustations[[#This Row],[Ref]],Ma_Cave[[Réf]:[Appellation]],8,FALSE)</f>
        <v>Alsace</v>
      </c>
      <c r="I77" s="64" t="s">
        <v>183</v>
      </c>
      <c r="J77" s="14">
        <v>43568</v>
      </c>
      <c r="K77" s="28"/>
      <c r="L77" s="28"/>
      <c r="M77" s="28"/>
    </row>
    <row r="78" spans="1:13" s="2" customFormat="1" ht="15" customHeight="1" x14ac:dyDescent="0.25">
      <c r="A78" s="11">
        <v>317</v>
      </c>
      <c r="B78" s="15">
        <v>42658</v>
      </c>
      <c r="C78" s="64" t="s">
        <v>605</v>
      </c>
      <c r="D78" s="64" t="s">
        <v>606</v>
      </c>
      <c r="E78" s="64" t="s">
        <v>607</v>
      </c>
      <c r="F78" s="64" t="s">
        <v>12</v>
      </c>
      <c r="G78" s="64">
        <v>2013</v>
      </c>
      <c r="H78" s="74" t="str">
        <f>VLOOKUP(Degustations[[#This Row],[Ref]],Ma_Cave[[Réf]:[Appellation]],8,FALSE)</f>
        <v>Languedoc_Roussillon</v>
      </c>
      <c r="I78" s="64" t="s">
        <v>608</v>
      </c>
      <c r="J78" s="14">
        <v>43567</v>
      </c>
      <c r="K78" s="28"/>
      <c r="L78" s="28"/>
      <c r="M78" s="28"/>
    </row>
    <row r="79" spans="1:13" s="2" customFormat="1" ht="15" customHeight="1" x14ac:dyDescent="0.25">
      <c r="A79" s="11">
        <v>413</v>
      </c>
      <c r="B79" s="15">
        <v>43228</v>
      </c>
      <c r="C79" s="64" t="s">
        <v>40</v>
      </c>
      <c r="D79" s="64" t="s">
        <v>912</v>
      </c>
      <c r="E79" s="64" t="s">
        <v>368</v>
      </c>
      <c r="F79" s="64" t="s">
        <v>22</v>
      </c>
      <c r="G79" s="64">
        <v>2017</v>
      </c>
      <c r="H79" s="74" t="str">
        <f>VLOOKUP(Degustations[[#This Row],[Ref]],Ma_Cave[[Réf]:[Appellation]],8,FALSE)</f>
        <v>Rhône</v>
      </c>
      <c r="I79" s="64" t="s">
        <v>369</v>
      </c>
      <c r="J79" s="14">
        <v>43566</v>
      </c>
      <c r="K79" s="28"/>
      <c r="L79" s="28"/>
      <c r="M79" s="28"/>
    </row>
    <row r="80" spans="1:13" s="2" customFormat="1" ht="15" customHeight="1" x14ac:dyDescent="0.25">
      <c r="A80" s="11">
        <v>459</v>
      </c>
      <c r="B80" s="15">
        <v>43419</v>
      </c>
      <c r="C80" s="64" t="s">
        <v>1001</v>
      </c>
      <c r="D80" s="64" t="s">
        <v>1040</v>
      </c>
      <c r="E80" s="64" t="s">
        <v>1004</v>
      </c>
      <c r="F80" s="64" t="s">
        <v>12</v>
      </c>
      <c r="G80" s="64">
        <v>2017</v>
      </c>
      <c r="H80" s="74" t="str">
        <f>VLOOKUP(Degustations[[#This Row],[Ref]],Ma_Cave[[Réf]:[Appellation]],8,FALSE)</f>
        <v>Rhône</v>
      </c>
      <c r="I80" s="64" t="s">
        <v>1004</v>
      </c>
      <c r="J80" s="14">
        <v>43566</v>
      </c>
      <c r="K80" s="28"/>
      <c r="L80" s="28"/>
      <c r="M80" s="28"/>
    </row>
    <row r="81" spans="1:13" s="2" customFormat="1" ht="15" customHeight="1" x14ac:dyDescent="0.25">
      <c r="A81" s="11">
        <v>415</v>
      </c>
      <c r="B81" s="15">
        <v>43298</v>
      </c>
      <c r="C81" s="64" t="s">
        <v>40</v>
      </c>
      <c r="D81" s="64" t="s">
        <v>911</v>
      </c>
      <c r="E81" s="64" t="s">
        <v>920</v>
      </c>
      <c r="F81" s="64" t="s">
        <v>12</v>
      </c>
      <c r="G81" s="64">
        <v>2016</v>
      </c>
      <c r="H81" s="74" t="str">
        <f>VLOOKUP(Degustations[[#This Row],[Ref]],Ma_Cave[[Réf]:[Appellation]],8,FALSE)</f>
        <v>Rhône</v>
      </c>
      <c r="I81" s="64" t="s">
        <v>106</v>
      </c>
      <c r="J81" s="14">
        <v>43561</v>
      </c>
      <c r="K81" s="28"/>
      <c r="L81" s="28"/>
      <c r="M81" s="28"/>
    </row>
    <row r="82" spans="1:13" s="2" customFormat="1" ht="15" customHeight="1" x14ac:dyDescent="0.25">
      <c r="A82" s="11">
        <v>451</v>
      </c>
      <c r="B82" s="15">
        <v>43400</v>
      </c>
      <c r="C82" s="64" t="s">
        <v>146</v>
      </c>
      <c r="D82" s="64" t="s">
        <v>112</v>
      </c>
      <c r="E82" s="64" t="s">
        <v>108</v>
      </c>
      <c r="F82" s="64" t="s">
        <v>22</v>
      </c>
      <c r="G82" s="64">
        <v>2016</v>
      </c>
      <c r="H82" s="74" t="str">
        <f>VLOOKUP(Degustations[[#This Row],[Ref]],Ma_Cave[[Réf]:[Appellation]],8,FALSE)</f>
        <v>Beaujolais</v>
      </c>
      <c r="I82" s="64" t="s">
        <v>995</v>
      </c>
      <c r="J82" s="14">
        <v>43560</v>
      </c>
      <c r="K82" s="28"/>
      <c r="L82" s="28"/>
      <c r="M82" s="28"/>
    </row>
    <row r="83" spans="1:13" s="2" customFormat="1" ht="15" customHeight="1" x14ac:dyDescent="0.25">
      <c r="A83" s="11">
        <v>445</v>
      </c>
      <c r="B83" s="15">
        <v>43386</v>
      </c>
      <c r="C83" s="64" t="s">
        <v>40</v>
      </c>
      <c r="D83" s="64" t="s">
        <v>975</v>
      </c>
      <c r="E83" s="64" t="s">
        <v>978</v>
      </c>
      <c r="F83" s="64" t="s">
        <v>22</v>
      </c>
      <c r="G83" s="64">
        <v>2015</v>
      </c>
      <c r="H83" s="74" t="str">
        <f>VLOOKUP(Degustations[[#This Row],[Ref]],Ma_Cave[[Réf]:[Appellation]],8,FALSE)</f>
        <v>Bourgogne</v>
      </c>
      <c r="I83" s="64" t="s">
        <v>977</v>
      </c>
      <c r="J83" s="14">
        <v>43554</v>
      </c>
      <c r="K83" s="28"/>
      <c r="L83" s="28"/>
      <c r="M83" s="28"/>
    </row>
    <row r="84" spans="1:13" s="2" customFormat="1" ht="15" customHeight="1" x14ac:dyDescent="0.25">
      <c r="A84" s="11">
        <v>357</v>
      </c>
      <c r="B84" s="15">
        <v>42868</v>
      </c>
      <c r="C84" s="64" t="s">
        <v>40</v>
      </c>
      <c r="D84" s="64" t="s">
        <v>490</v>
      </c>
      <c r="E84" s="64" t="s">
        <v>637</v>
      </c>
      <c r="F84" s="64" t="s">
        <v>22</v>
      </c>
      <c r="G84" s="64">
        <v>2014</v>
      </c>
      <c r="H84" s="74" t="str">
        <f>VLOOKUP(Degustations[[#This Row],[Ref]],Ma_Cave[[Réf]:[Appellation]],8,FALSE)</f>
        <v>Bourgogne</v>
      </c>
      <c r="I84" s="64" t="s">
        <v>638</v>
      </c>
      <c r="J84" s="14">
        <v>43554</v>
      </c>
      <c r="K84" s="28"/>
      <c r="L84" s="28"/>
      <c r="M84" s="28"/>
    </row>
    <row r="85" spans="1:13" s="2" customFormat="1" ht="15" customHeight="1" x14ac:dyDescent="0.25">
      <c r="A85" s="52">
        <v>347</v>
      </c>
      <c r="B85" s="15">
        <v>42845</v>
      </c>
      <c r="C85" s="64" t="s">
        <v>40</v>
      </c>
      <c r="D85" s="64" t="s">
        <v>104</v>
      </c>
      <c r="E85" s="64" t="s">
        <v>105</v>
      </c>
      <c r="F85" s="64" t="s">
        <v>22</v>
      </c>
      <c r="G85" s="64">
        <v>2016</v>
      </c>
      <c r="H85" s="74" t="str">
        <f>VLOOKUP(Degustations[[#This Row],[Ref]],Ma_Cave[[Réf]:[Appellation]],8,FALSE)</f>
        <v>Rhône</v>
      </c>
      <c r="I85" s="64" t="s">
        <v>106</v>
      </c>
      <c r="J85" s="14">
        <v>43553</v>
      </c>
      <c r="K85" s="28"/>
      <c r="L85" s="28"/>
      <c r="M85" s="28"/>
    </row>
    <row r="86" spans="1:13" s="2" customFormat="1" ht="15" customHeight="1" x14ac:dyDescent="0.25">
      <c r="A86" s="11">
        <v>459</v>
      </c>
      <c r="B86" s="15">
        <v>43419</v>
      </c>
      <c r="C86" s="64" t="s">
        <v>1001</v>
      </c>
      <c r="D86" s="64" t="s">
        <v>1040</v>
      </c>
      <c r="E86" s="64" t="s">
        <v>1004</v>
      </c>
      <c r="F86" s="64" t="s">
        <v>12</v>
      </c>
      <c r="G86" s="64">
        <v>2017</v>
      </c>
      <c r="H86" s="74" t="str">
        <f>VLOOKUP(Degustations[[#This Row],[Ref]],Ma_Cave[[Réf]:[Appellation]],8,FALSE)</f>
        <v>Rhône</v>
      </c>
      <c r="I86" s="64" t="s">
        <v>1004</v>
      </c>
      <c r="J86" s="14">
        <v>43547</v>
      </c>
      <c r="K86" s="28"/>
      <c r="L86" s="28"/>
      <c r="M86" s="28"/>
    </row>
    <row r="87" spans="1:13" s="2" customFormat="1" ht="15" customHeight="1" x14ac:dyDescent="0.25">
      <c r="A87" s="11">
        <v>157</v>
      </c>
      <c r="B87" s="15">
        <v>41299</v>
      </c>
      <c r="C87" s="64" t="s">
        <v>201</v>
      </c>
      <c r="D87" s="64" t="s">
        <v>350</v>
      </c>
      <c r="E87" s="64" t="s">
        <v>351</v>
      </c>
      <c r="F87" s="64" t="s">
        <v>12</v>
      </c>
      <c r="G87" s="64">
        <v>2008</v>
      </c>
      <c r="H87" s="74" t="str">
        <f>VLOOKUP(Degustations[[#This Row],[Ref]],Ma_Cave[[Réf]:[Appellation]],8,FALSE)</f>
        <v>Rhône</v>
      </c>
      <c r="I87" s="64" t="s">
        <v>267</v>
      </c>
      <c r="J87" s="14">
        <v>43541</v>
      </c>
      <c r="K87" s="28"/>
      <c r="L87" s="28"/>
      <c r="M87" s="28"/>
    </row>
    <row r="88" spans="1:13" s="2" customFormat="1" ht="15" customHeight="1" x14ac:dyDescent="0.25">
      <c r="A88" s="11">
        <v>462</v>
      </c>
      <c r="B88" s="15">
        <v>43421</v>
      </c>
      <c r="C88" s="64" t="s">
        <v>1020</v>
      </c>
      <c r="D88" s="64" t="s">
        <v>1021</v>
      </c>
      <c r="E88" s="64" t="s">
        <v>1022</v>
      </c>
      <c r="F88" s="64" t="s">
        <v>12</v>
      </c>
      <c r="G88" s="64">
        <v>2018</v>
      </c>
      <c r="H88" s="74" t="str">
        <f>VLOOKUP(Degustations[[#This Row],[Ref]],Ma_Cave[[Réf]:[Appellation]],8,FALSE)</f>
        <v>Beaujolais</v>
      </c>
      <c r="I88" s="64" t="s">
        <v>36</v>
      </c>
      <c r="J88" s="14">
        <v>43540</v>
      </c>
      <c r="K88" s="28"/>
      <c r="L88" s="28"/>
      <c r="M88" s="28"/>
    </row>
    <row r="89" spans="1:13" s="2" customFormat="1" ht="15" customHeight="1" x14ac:dyDescent="0.25">
      <c r="A89" s="11">
        <v>431</v>
      </c>
      <c r="B89" s="15">
        <v>43320</v>
      </c>
      <c r="C89" s="64" t="s">
        <v>40</v>
      </c>
      <c r="D89" s="64" t="s">
        <v>940</v>
      </c>
      <c r="E89" s="64" t="s">
        <v>945</v>
      </c>
      <c r="F89" s="64" t="s">
        <v>22</v>
      </c>
      <c r="G89" s="64">
        <v>2013</v>
      </c>
      <c r="H89" s="74" t="str">
        <f>VLOOKUP(Degustations[[#This Row],[Ref]],Ma_Cave[[Réf]:[Appellation]],8,FALSE)</f>
        <v>Alsace</v>
      </c>
      <c r="I89" s="64" t="s">
        <v>946</v>
      </c>
      <c r="J89" s="14">
        <v>43539</v>
      </c>
      <c r="K89" s="28"/>
      <c r="L89" s="28"/>
      <c r="M89" s="28"/>
    </row>
    <row r="90" spans="1:13" s="2" customFormat="1" ht="15" customHeight="1" x14ac:dyDescent="0.25">
      <c r="A90" s="11">
        <v>117</v>
      </c>
      <c r="B90" s="15">
        <v>41061</v>
      </c>
      <c r="C90" s="63" t="s">
        <v>23</v>
      </c>
      <c r="D90" s="63" t="s">
        <v>580</v>
      </c>
      <c r="E90" s="63" t="s">
        <v>581</v>
      </c>
      <c r="F90" s="63" t="s">
        <v>22</v>
      </c>
      <c r="G90" s="63">
        <v>2010</v>
      </c>
      <c r="H90" s="74" t="str">
        <f>VLOOKUP(Degustations[[#This Row],[Ref]],Ma_Cave[[Réf]:[Appellation]],8,FALSE)</f>
        <v>Alsace</v>
      </c>
      <c r="I90" s="63" t="s">
        <v>496</v>
      </c>
      <c r="J90" s="14">
        <v>43533</v>
      </c>
      <c r="K90" s="28"/>
      <c r="L90" s="28"/>
      <c r="M90" s="28"/>
    </row>
    <row r="91" spans="1:13" s="2" customFormat="1" ht="15" customHeight="1" x14ac:dyDescent="0.25">
      <c r="A91" s="11">
        <v>265</v>
      </c>
      <c r="B91" s="15">
        <v>42287</v>
      </c>
      <c r="C91" s="63" t="s">
        <v>50</v>
      </c>
      <c r="D91" s="63" t="s">
        <v>306</v>
      </c>
      <c r="E91" s="63" t="s">
        <v>307</v>
      </c>
      <c r="F91" s="63" t="s">
        <v>22</v>
      </c>
      <c r="G91" s="63">
        <v>2013</v>
      </c>
      <c r="H91" s="74" t="str">
        <f>VLOOKUP(Degustations[[#This Row],[Ref]],Ma_Cave[[Réf]:[Appellation]],8,FALSE)</f>
        <v>Alsace</v>
      </c>
      <c r="I91" s="63" t="s">
        <v>303</v>
      </c>
      <c r="J91" s="14">
        <v>43532</v>
      </c>
      <c r="K91" s="28"/>
      <c r="L91" s="28"/>
      <c r="M91" s="28"/>
    </row>
    <row r="92" spans="1:13" s="2" customFormat="1" ht="15" customHeight="1" x14ac:dyDescent="0.25">
      <c r="A92" s="11">
        <v>204</v>
      </c>
      <c r="B92" s="15">
        <v>41791</v>
      </c>
      <c r="C92" s="63" t="s">
        <v>23</v>
      </c>
      <c r="D92" s="63" t="s">
        <v>60</v>
      </c>
      <c r="E92" s="63" t="s">
        <v>59</v>
      </c>
      <c r="F92" s="63" t="s">
        <v>12</v>
      </c>
      <c r="G92" s="63">
        <v>2012</v>
      </c>
      <c r="H92" s="74" t="str">
        <f>VLOOKUP(Degustations[[#This Row],[Ref]],Ma_Cave[[Réf]:[Appellation]],8,FALSE)</f>
        <v>Bordeaux</v>
      </c>
      <c r="I92" s="63" t="s">
        <v>59</v>
      </c>
      <c r="J92" s="14">
        <v>43532</v>
      </c>
      <c r="K92" s="28"/>
      <c r="L92" s="28"/>
      <c r="M92" s="28"/>
    </row>
    <row r="93" spans="1:13" s="2" customFormat="1" ht="15" customHeight="1" x14ac:dyDescent="0.25">
      <c r="A93" s="11">
        <v>319</v>
      </c>
      <c r="B93" s="15">
        <v>42658</v>
      </c>
      <c r="C93" s="63" t="s">
        <v>50</v>
      </c>
      <c r="D93" s="63" t="s">
        <v>184</v>
      </c>
      <c r="E93" s="63" t="s">
        <v>466</v>
      </c>
      <c r="F93" s="63" t="s">
        <v>12</v>
      </c>
      <c r="G93" s="63">
        <v>2014</v>
      </c>
      <c r="H93" s="74" t="str">
        <f>VLOOKUP(Degustations[[#This Row],[Ref]],Ma_Cave[[Réf]:[Appellation]],8,FALSE)</f>
        <v>Languedoc_Roussillon</v>
      </c>
      <c r="I93" s="63" t="s">
        <v>465</v>
      </c>
      <c r="J93" s="14">
        <v>43527</v>
      </c>
      <c r="K93" s="28"/>
      <c r="L93" s="28"/>
      <c r="M93" s="28"/>
    </row>
    <row r="94" spans="1:13" s="2" customFormat="1" ht="15" customHeight="1" x14ac:dyDescent="0.25">
      <c r="A94" s="11">
        <v>291</v>
      </c>
      <c r="B94" s="15">
        <v>42505</v>
      </c>
      <c r="C94" s="63" t="s">
        <v>40</v>
      </c>
      <c r="D94" s="63" t="s">
        <v>112</v>
      </c>
      <c r="E94" s="63" t="s">
        <v>559</v>
      </c>
      <c r="F94" s="63" t="s">
        <v>22</v>
      </c>
      <c r="G94" s="63">
        <v>2014</v>
      </c>
      <c r="H94" s="74" t="str">
        <f>VLOOKUP(Degustations[[#This Row],[Ref]],Ma_Cave[[Réf]:[Appellation]],8,FALSE)</f>
        <v>Beaujolais</v>
      </c>
      <c r="I94" s="63" t="s">
        <v>101</v>
      </c>
      <c r="J94" s="14">
        <v>43525</v>
      </c>
      <c r="K94" s="28"/>
      <c r="L94" s="28"/>
      <c r="M94" s="28"/>
    </row>
    <row r="95" spans="1:13" s="2" customFormat="1" ht="15" customHeight="1" x14ac:dyDescent="0.25">
      <c r="A95" s="11">
        <v>359</v>
      </c>
      <c r="B95" s="15">
        <v>42887</v>
      </c>
      <c r="C95" s="63" t="s">
        <v>23</v>
      </c>
      <c r="D95" s="63" t="s">
        <v>681</v>
      </c>
      <c r="E95" s="63" t="s">
        <v>678</v>
      </c>
      <c r="F95" s="63" t="s">
        <v>12</v>
      </c>
      <c r="G95" s="63">
        <v>2015</v>
      </c>
      <c r="H95" s="74" t="str">
        <f>VLOOKUP(Degustations[[#This Row],[Ref]],Ma_Cave[[Réf]:[Appellation]],8,FALSE)</f>
        <v>Beaujolais</v>
      </c>
      <c r="I95" s="63" t="s">
        <v>498</v>
      </c>
      <c r="J95" s="14">
        <v>43519</v>
      </c>
      <c r="K95" s="28"/>
      <c r="L95" s="28"/>
      <c r="M95" s="28"/>
    </row>
    <row r="96" spans="1:13" s="2" customFormat="1" ht="15" customHeight="1" x14ac:dyDescent="0.25">
      <c r="A96" s="11">
        <v>308</v>
      </c>
      <c r="B96" s="15">
        <v>42548</v>
      </c>
      <c r="C96" s="63" t="s">
        <v>40</v>
      </c>
      <c r="D96" s="63" t="s">
        <v>912</v>
      </c>
      <c r="E96" s="63" t="s">
        <v>237</v>
      </c>
      <c r="F96" s="63" t="s">
        <v>22</v>
      </c>
      <c r="G96" s="63">
        <v>2015</v>
      </c>
      <c r="H96" s="74" t="str">
        <f>VLOOKUP(Degustations[[#This Row],[Ref]],Ma_Cave[[Réf]:[Appellation]],8,FALSE)</f>
        <v>Rhône</v>
      </c>
      <c r="I96" s="63" t="s">
        <v>238</v>
      </c>
      <c r="J96" s="14">
        <v>43519</v>
      </c>
      <c r="K96" s="28"/>
      <c r="L96" s="28"/>
      <c r="M96" s="28"/>
    </row>
    <row r="97" spans="1:13" s="2" customFormat="1" ht="15" customHeight="1" x14ac:dyDescent="0.25">
      <c r="A97" s="11">
        <v>353</v>
      </c>
      <c r="B97" s="15">
        <v>42868</v>
      </c>
      <c r="C97" s="63" t="s">
        <v>40</v>
      </c>
      <c r="D97" s="63" t="s">
        <v>490</v>
      </c>
      <c r="E97" s="63" t="s">
        <v>491</v>
      </c>
      <c r="F97" s="63" t="s">
        <v>22</v>
      </c>
      <c r="G97" s="63">
        <v>2014</v>
      </c>
      <c r="H97" s="74" t="str">
        <f>VLOOKUP(Degustations[[#This Row],[Ref]],Ma_Cave[[Réf]:[Appellation]],8,FALSE)</f>
        <v>Bourgogne</v>
      </c>
      <c r="I97" s="63" t="s">
        <v>492</v>
      </c>
      <c r="J97" s="14">
        <v>43518</v>
      </c>
      <c r="K97" s="28"/>
      <c r="L97" s="28"/>
      <c r="M97" s="28"/>
    </row>
    <row r="98" spans="1:13" s="2" customFormat="1" ht="15" customHeight="1" x14ac:dyDescent="0.25">
      <c r="A98" s="11">
        <v>466</v>
      </c>
      <c r="B98" s="15">
        <v>43445</v>
      </c>
      <c r="C98" s="63" t="s">
        <v>1027</v>
      </c>
      <c r="D98" s="63" t="s">
        <v>350</v>
      </c>
      <c r="E98" s="63" t="s">
        <v>238</v>
      </c>
      <c r="F98" s="63" t="s">
        <v>12</v>
      </c>
      <c r="G98" s="63">
        <v>2015</v>
      </c>
      <c r="H98" s="74" t="str">
        <f>VLOOKUP(Degustations[[#This Row],[Ref]],Ma_Cave[[Réf]:[Appellation]],8,FALSE)</f>
        <v>Rhône</v>
      </c>
      <c r="I98" s="63" t="s">
        <v>238</v>
      </c>
      <c r="J98" s="14">
        <v>43513</v>
      </c>
      <c r="K98" s="28"/>
      <c r="L98" s="28"/>
      <c r="M98" s="28"/>
    </row>
    <row r="99" spans="1:13" s="2" customFormat="1" ht="15" customHeight="1" x14ac:dyDescent="0.25">
      <c r="A99" s="11">
        <v>434</v>
      </c>
      <c r="B99" s="15">
        <v>43337</v>
      </c>
      <c r="C99" s="63" t="s">
        <v>960</v>
      </c>
      <c r="D99" s="63" t="s">
        <v>954</v>
      </c>
      <c r="E99" s="63" t="s">
        <v>126</v>
      </c>
      <c r="F99" s="63" t="s">
        <v>12</v>
      </c>
      <c r="G99" s="63">
        <v>2014</v>
      </c>
      <c r="H99" s="74" t="str">
        <f>VLOOKUP(Degustations[[#This Row],[Ref]],Ma_Cave[[Réf]:[Appellation]],8,FALSE)</f>
        <v>Bordeaux</v>
      </c>
      <c r="I99" s="63" t="s">
        <v>126</v>
      </c>
      <c r="J99" s="14">
        <v>43512</v>
      </c>
      <c r="K99" s="28"/>
      <c r="L99" s="28"/>
      <c r="M99" s="28"/>
    </row>
    <row r="100" spans="1:13" s="2" customFormat="1" ht="15" customHeight="1" x14ac:dyDescent="0.25">
      <c r="A100" s="11"/>
      <c r="B100" s="15">
        <v>42774</v>
      </c>
      <c r="C100" s="63" t="s">
        <v>40</v>
      </c>
      <c r="D100" s="63" t="s">
        <v>228</v>
      </c>
      <c r="E100" s="63" t="s">
        <v>312</v>
      </c>
      <c r="F100" s="63" t="s">
        <v>22</v>
      </c>
      <c r="G100" s="63">
        <v>2014</v>
      </c>
      <c r="H100" s="74" t="e">
        <f>VLOOKUP(Degustations[[#This Row],[Ref]],Ma_Cave[[Réf]:[Appellation]],8,FALSE)</f>
        <v>#N/A</v>
      </c>
      <c r="I100" s="63" t="s">
        <v>313</v>
      </c>
      <c r="J100" s="14">
        <v>43512</v>
      </c>
      <c r="K100" s="28"/>
      <c r="L100" s="28"/>
      <c r="M100" s="28"/>
    </row>
    <row r="101" spans="1:13" s="2" customFormat="1" ht="15" customHeight="1" x14ac:dyDescent="0.25">
      <c r="A101" s="11">
        <v>340</v>
      </c>
      <c r="B101" s="15">
        <v>42757</v>
      </c>
      <c r="C101" s="63" t="s">
        <v>199</v>
      </c>
      <c r="D101" s="63" t="s">
        <v>202</v>
      </c>
      <c r="E101" s="63" t="s">
        <v>206</v>
      </c>
      <c r="F101" s="63" t="s">
        <v>22</v>
      </c>
      <c r="G101" s="63">
        <v>2015</v>
      </c>
      <c r="H101" s="74" t="str">
        <f>VLOOKUP(Degustations[[#This Row],[Ref]],Ma_Cave[[Réf]:[Appellation]],8,FALSE)</f>
        <v>Rhône</v>
      </c>
      <c r="I101" s="63" t="s">
        <v>192</v>
      </c>
      <c r="J101" s="14">
        <v>43506</v>
      </c>
      <c r="K101" s="28"/>
      <c r="L101" s="28"/>
      <c r="M101" s="28"/>
    </row>
    <row r="102" spans="1:13" s="2" customFormat="1" ht="15" customHeight="1" x14ac:dyDescent="0.25">
      <c r="A102" s="11">
        <v>332</v>
      </c>
      <c r="B102" s="15">
        <v>42729</v>
      </c>
      <c r="C102" s="61" t="s">
        <v>909</v>
      </c>
      <c r="D102" s="61" t="s">
        <v>614</v>
      </c>
      <c r="E102" s="61" t="s">
        <v>615</v>
      </c>
      <c r="F102" s="61" t="s">
        <v>12</v>
      </c>
      <c r="G102" s="61">
        <v>2014</v>
      </c>
      <c r="H102" s="74" t="str">
        <f>VLOOKUP(Degustations[[#This Row],[Ref]],Ma_Cave[[Réf]:[Appellation]],8,FALSE)</f>
        <v>Bordeaux</v>
      </c>
      <c r="I102" s="61" t="s">
        <v>526</v>
      </c>
      <c r="J102" s="14">
        <v>43499</v>
      </c>
      <c r="K102" s="28"/>
      <c r="L102" s="28"/>
      <c r="M102" s="28"/>
    </row>
    <row r="103" spans="1:13" s="2" customFormat="1" ht="15" customHeight="1" x14ac:dyDescent="0.25">
      <c r="A103" s="11">
        <v>376</v>
      </c>
      <c r="B103" s="15">
        <v>42986</v>
      </c>
      <c r="C103" s="61" t="s">
        <v>16</v>
      </c>
      <c r="D103" s="61" t="s">
        <v>17</v>
      </c>
      <c r="E103" s="61" t="s">
        <v>18</v>
      </c>
      <c r="F103" s="61" t="s">
        <v>12</v>
      </c>
      <c r="G103" s="61">
        <v>2011</v>
      </c>
      <c r="H103" s="74" t="str">
        <f>VLOOKUP(Degustations[[#This Row],[Ref]],Ma_Cave[[Réf]:[Appellation]],8,FALSE)</f>
        <v>Etranger</v>
      </c>
      <c r="I103" s="61"/>
      <c r="J103" s="14">
        <v>43498</v>
      </c>
      <c r="K103" s="28"/>
      <c r="L103" s="28"/>
      <c r="M103" s="28"/>
    </row>
    <row r="104" spans="1:13" s="2" customFormat="1" ht="15" customHeight="1" x14ac:dyDescent="0.25">
      <c r="A104" s="11">
        <v>447</v>
      </c>
      <c r="B104" s="15">
        <v>43387</v>
      </c>
      <c r="C104" s="61" t="s">
        <v>983</v>
      </c>
      <c r="D104" s="61" t="s">
        <v>984</v>
      </c>
      <c r="E104" s="61" t="s">
        <v>96</v>
      </c>
      <c r="F104" s="61" t="s">
        <v>12</v>
      </c>
      <c r="G104" s="61">
        <v>2012</v>
      </c>
      <c r="H104" s="74" t="str">
        <f>VLOOKUP(Degustations[[#This Row],[Ref]],Ma_Cave[[Réf]:[Appellation]],8,FALSE)</f>
        <v>Bordeaux</v>
      </c>
      <c r="I104" s="61" t="s">
        <v>96</v>
      </c>
      <c r="J104" s="14">
        <v>43497</v>
      </c>
      <c r="K104" s="28"/>
      <c r="L104" s="28"/>
      <c r="M104" s="28"/>
    </row>
    <row r="105" spans="1:13" s="2" customFormat="1" ht="15" customHeight="1" x14ac:dyDescent="0.25">
      <c r="A105" s="11">
        <v>291</v>
      </c>
      <c r="B105" s="15">
        <v>42505</v>
      </c>
      <c r="C105" s="61" t="s">
        <v>40</v>
      </c>
      <c r="D105" s="61" t="s">
        <v>112</v>
      </c>
      <c r="E105" s="61" t="s">
        <v>559</v>
      </c>
      <c r="F105" s="61" t="s">
        <v>22</v>
      </c>
      <c r="G105" s="61">
        <v>2014</v>
      </c>
      <c r="H105" s="74" t="str">
        <f>VLOOKUP(Degustations[[#This Row],[Ref]],Ma_Cave[[Réf]:[Appellation]],8,FALSE)</f>
        <v>Beaujolais</v>
      </c>
      <c r="I105" s="61" t="s">
        <v>101</v>
      </c>
      <c r="J105" s="14">
        <v>43497</v>
      </c>
      <c r="K105" s="28"/>
      <c r="L105" s="28"/>
      <c r="M105" s="28"/>
    </row>
    <row r="106" spans="1:13" s="2" customFormat="1" ht="15" customHeight="1" x14ac:dyDescent="0.25">
      <c r="A106" s="11">
        <v>415</v>
      </c>
      <c r="B106" s="15">
        <v>43298</v>
      </c>
      <c r="C106" s="61" t="s">
        <v>40</v>
      </c>
      <c r="D106" s="61" t="s">
        <v>911</v>
      </c>
      <c r="E106" s="61" t="s">
        <v>920</v>
      </c>
      <c r="F106" s="61" t="s">
        <v>12</v>
      </c>
      <c r="G106" s="61">
        <v>2016</v>
      </c>
      <c r="H106" s="74" t="str">
        <f>VLOOKUP(Degustations[[#This Row],[Ref]],Ma_Cave[[Réf]:[Appellation]],8,FALSE)</f>
        <v>Rhône</v>
      </c>
      <c r="I106" s="61" t="s">
        <v>106</v>
      </c>
      <c r="J106" s="14">
        <v>43491</v>
      </c>
      <c r="K106" s="28"/>
      <c r="L106" s="28"/>
      <c r="M106" s="28"/>
    </row>
    <row r="107" spans="1:13" s="2" customFormat="1" ht="15" customHeight="1" x14ac:dyDescent="0.25">
      <c r="A107" s="11">
        <v>393</v>
      </c>
      <c r="B107" s="15">
        <v>43115</v>
      </c>
      <c r="C107" s="61" t="s">
        <v>731</v>
      </c>
      <c r="D107" s="61" t="s">
        <v>391</v>
      </c>
      <c r="E107" s="61" t="s">
        <v>392</v>
      </c>
      <c r="F107" s="61" t="s">
        <v>12</v>
      </c>
      <c r="G107" s="61">
        <v>2015</v>
      </c>
      <c r="H107" s="74" t="str">
        <f>VLOOKUP(Degustations[[#This Row],[Ref]],Ma_Cave[[Réf]:[Appellation]],8,FALSE)</f>
        <v>Languedoc_Roussillon</v>
      </c>
      <c r="I107" s="61" t="s">
        <v>379</v>
      </c>
      <c r="J107" s="14">
        <v>43490</v>
      </c>
      <c r="K107" s="28"/>
      <c r="L107" s="28"/>
      <c r="M107" s="28"/>
    </row>
    <row r="108" spans="1:13" s="2" customFormat="1" ht="15" customHeight="1" x14ac:dyDescent="0.25">
      <c r="A108" s="52">
        <v>347</v>
      </c>
      <c r="B108" s="15">
        <v>42845</v>
      </c>
      <c r="C108" s="61" t="s">
        <v>40</v>
      </c>
      <c r="D108" s="61" t="s">
        <v>104</v>
      </c>
      <c r="E108" s="61" t="s">
        <v>105</v>
      </c>
      <c r="F108" s="61" t="s">
        <v>22</v>
      </c>
      <c r="G108" s="61">
        <v>2016</v>
      </c>
      <c r="H108" s="74" t="str">
        <f>VLOOKUP(Degustations[[#This Row],[Ref]],Ma_Cave[[Réf]:[Appellation]],8,FALSE)</f>
        <v>Rhône</v>
      </c>
      <c r="I108" s="61" t="s">
        <v>106</v>
      </c>
      <c r="J108" s="14">
        <v>43484</v>
      </c>
      <c r="K108" s="28"/>
      <c r="L108" s="28"/>
      <c r="M108" s="28"/>
    </row>
    <row r="109" spans="1:13" s="2" customFormat="1" ht="15" customHeight="1" x14ac:dyDescent="0.25">
      <c r="A109" s="11">
        <v>415</v>
      </c>
      <c r="B109" s="15">
        <v>43298</v>
      </c>
      <c r="C109" s="61" t="s">
        <v>40</v>
      </c>
      <c r="D109" s="61" t="s">
        <v>911</v>
      </c>
      <c r="E109" s="61" t="s">
        <v>920</v>
      </c>
      <c r="F109" s="61" t="s">
        <v>12</v>
      </c>
      <c r="G109" s="61">
        <v>2016</v>
      </c>
      <c r="H109" s="74" t="str">
        <f>VLOOKUP(Degustations[[#This Row],[Ref]],Ma_Cave[[Réf]:[Appellation]],8,FALSE)</f>
        <v>Rhône</v>
      </c>
      <c r="I109" s="61" t="s">
        <v>106</v>
      </c>
      <c r="J109" s="14">
        <v>43471</v>
      </c>
      <c r="K109" s="28"/>
      <c r="L109" s="28"/>
      <c r="M109" s="28"/>
    </row>
    <row r="110" spans="1:13" s="2" customFormat="1" ht="15" customHeight="1" x14ac:dyDescent="0.25">
      <c r="A110" s="11">
        <v>346</v>
      </c>
      <c r="B110" s="15">
        <v>42774</v>
      </c>
      <c r="C110" s="61" t="s">
        <v>40</v>
      </c>
      <c r="D110" s="61" t="s">
        <v>228</v>
      </c>
      <c r="E110" s="61" t="s">
        <v>312</v>
      </c>
      <c r="F110" s="61" t="s">
        <v>22</v>
      </c>
      <c r="G110" s="61">
        <v>2014</v>
      </c>
      <c r="H110" s="74" t="str">
        <f>VLOOKUP(Degustations[[#This Row],[Ref]],Ma_Cave[[Réf]:[Appellation]],8,FALSE)</f>
        <v>Rhône</v>
      </c>
      <c r="I110" s="61" t="s">
        <v>313</v>
      </c>
      <c r="J110" s="14">
        <v>43469</v>
      </c>
      <c r="K110" s="28"/>
      <c r="L110" s="28"/>
      <c r="M110" s="28"/>
    </row>
    <row r="111" spans="1:13" s="2" customFormat="1" ht="15" customHeight="1" x14ac:dyDescent="0.25">
      <c r="A111" s="11">
        <v>423</v>
      </c>
      <c r="B111" s="15">
        <v>43298</v>
      </c>
      <c r="C111" s="61" t="s">
        <v>40</v>
      </c>
      <c r="D111" s="61" t="s">
        <v>104</v>
      </c>
      <c r="E111" s="61" t="s">
        <v>409</v>
      </c>
      <c r="F111" s="61" t="s">
        <v>22</v>
      </c>
      <c r="G111" s="61">
        <v>2017</v>
      </c>
      <c r="H111" s="74" t="str">
        <f>VLOOKUP(Degustations[[#This Row],[Ref]],Ma_Cave[[Réf]:[Appellation]],8,FALSE)</f>
        <v>Rhône</v>
      </c>
      <c r="I111" s="61" t="s">
        <v>192</v>
      </c>
      <c r="J111" s="14">
        <v>43465</v>
      </c>
      <c r="K111" s="28"/>
      <c r="L111" s="28"/>
      <c r="M111" s="28"/>
    </row>
    <row r="112" spans="1:13" s="2" customFormat="1" ht="15" customHeight="1" x14ac:dyDescent="0.25">
      <c r="A112" s="11">
        <v>423</v>
      </c>
      <c r="B112" s="15">
        <v>43298</v>
      </c>
      <c r="C112" s="61" t="s">
        <v>40</v>
      </c>
      <c r="D112" s="61" t="s">
        <v>104</v>
      </c>
      <c r="E112" s="61" t="s">
        <v>409</v>
      </c>
      <c r="F112" s="61" t="s">
        <v>22</v>
      </c>
      <c r="G112" s="61">
        <v>2017</v>
      </c>
      <c r="H112" s="74" t="str">
        <f>VLOOKUP(Degustations[[#This Row],[Ref]],Ma_Cave[[Réf]:[Appellation]],8,FALSE)</f>
        <v>Rhône</v>
      </c>
      <c r="I112" s="61" t="s">
        <v>192</v>
      </c>
      <c r="J112" s="14">
        <v>43465</v>
      </c>
      <c r="K112" s="28"/>
      <c r="L112" s="28"/>
      <c r="M112" s="28"/>
    </row>
    <row r="113" spans="1:13" s="2" customFormat="1" ht="15" customHeight="1" x14ac:dyDescent="0.25">
      <c r="A113" s="11">
        <v>477</v>
      </c>
      <c r="B113" s="15">
        <v>43460</v>
      </c>
      <c r="C113" s="61" t="s">
        <v>78</v>
      </c>
      <c r="D113" s="61" t="s">
        <v>1063</v>
      </c>
      <c r="E113" s="61" t="s">
        <v>551</v>
      </c>
      <c r="F113" s="61" t="s">
        <v>73</v>
      </c>
      <c r="G113" s="61">
        <v>2017</v>
      </c>
      <c r="H113" s="74" t="str">
        <f>VLOOKUP(Degustations[[#This Row],[Ref]],Ma_Cave[[Réf]:[Appellation]],8,FALSE)</f>
        <v>Champagne</v>
      </c>
      <c r="I113" s="61" t="s">
        <v>73</v>
      </c>
      <c r="J113" s="14">
        <v>43465</v>
      </c>
      <c r="K113" s="28"/>
      <c r="L113" s="28"/>
      <c r="M113" s="28"/>
    </row>
    <row r="114" spans="1:13" s="2" customFormat="1" ht="15" customHeight="1" x14ac:dyDescent="0.25">
      <c r="A114" s="11">
        <v>477</v>
      </c>
      <c r="B114" s="15">
        <v>43460</v>
      </c>
      <c r="C114" s="61" t="s">
        <v>78</v>
      </c>
      <c r="D114" s="61" t="s">
        <v>1063</v>
      </c>
      <c r="E114" s="61" t="s">
        <v>551</v>
      </c>
      <c r="F114" s="61" t="s">
        <v>73</v>
      </c>
      <c r="G114" s="61">
        <v>2017</v>
      </c>
      <c r="H114" s="74" t="str">
        <f>VLOOKUP(Degustations[[#This Row],[Ref]],Ma_Cave[[Réf]:[Appellation]],8,FALSE)</f>
        <v>Champagne</v>
      </c>
      <c r="I114" s="61" t="s">
        <v>73</v>
      </c>
      <c r="J114" s="14">
        <v>43457</v>
      </c>
      <c r="K114" s="28"/>
      <c r="L114" s="28"/>
      <c r="M114" s="28"/>
    </row>
    <row r="115" spans="1:13" s="2" customFormat="1" ht="15" customHeight="1" x14ac:dyDescent="0.25">
      <c r="A115" s="11">
        <v>271</v>
      </c>
      <c r="B115" s="15">
        <v>42362</v>
      </c>
      <c r="C115" s="61" t="s">
        <v>909</v>
      </c>
      <c r="D115" s="61" t="s">
        <v>119</v>
      </c>
      <c r="E115" s="61" t="s">
        <v>120</v>
      </c>
      <c r="F115" s="61" t="s">
        <v>22</v>
      </c>
      <c r="G115" s="61">
        <v>2013</v>
      </c>
      <c r="H115" s="74" t="str">
        <f>VLOOKUP(Degustations[[#This Row],[Ref]],Ma_Cave[[Réf]:[Appellation]],8,FALSE)</f>
        <v>Bourgogne</v>
      </c>
      <c r="I115" s="61" t="s">
        <v>121</v>
      </c>
      <c r="J115" s="14">
        <v>43455</v>
      </c>
      <c r="K115" s="28"/>
      <c r="L115" s="28"/>
      <c r="M115" s="28"/>
    </row>
    <row r="116" spans="1:13" s="2" customFormat="1" ht="15" customHeight="1" x14ac:dyDescent="0.25">
      <c r="A116" s="11">
        <v>345</v>
      </c>
      <c r="B116" s="15">
        <v>42757</v>
      </c>
      <c r="C116" s="61" t="s">
        <v>40</v>
      </c>
      <c r="D116" s="61" t="s">
        <v>362</v>
      </c>
      <c r="E116" s="61" t="s">
        <v>648</v>
      </c>
      <c r="F116" s="61" t="s">
        <v>12</v>
      </c>
      <c r="G116" s="61">
        <v>2014</v>
      </c>
      <c r="H116" s="74" t="str">
        <f>VLOOKUP(Degustations[[#This Row],[Ref]],Ma_Cave[[Réf]:[Appellation]],8,FALSE)</f>
        <v>Rhône</v>
      </c>
      <c r="I116" s="61" t="s">
        <v>106</v>
      </c>
      <c r="J116" s="14">
        <v>43450</v>
      </c>
      <c r="K116" s="28"/>
      <c r="L116" s="28"/>
      <c r="M116" s="28"/>
    </row>
    <row r="117" spans="1:13" s="2" customFormat="1" ht="15" customHeight="1" x14ac:dyDescent="0.25">
      <c r="A117" s="11">
        <v>402</v>
      </c>
      <c r="B117" s="15">
        <v>43172</v>
      </c>
      <c r="C117" s="61" t="s">
        <v>453</v>
      </c>
      <c r="D117" s="61" t="s">
        <v>872</v>
      </c>
      <c r="E117" s="61" t="s">
        <v>874</v>
      </c>
      <c r="F117" s="31" t="s">
        <v>73</v>
      </c>
      <c r="G117" s="61">
        <v>2007</v>
      </c>
      <c r="H117" s="74" t="str">
        <f>VLOOKUP(Degustations[[#This Row],[Ref]],Ma_Cave[[Réf]:[Appellation]],8,FALSE)</f>
        <v>Champagne</v>
      </c>
      <c r="I117" s="61" t="s">
        <v>73</v>
      </c>
      <c r="J117" s="14">
        <v>43450</v>
      </c>
      <c r="K117" s="28"/>
      <c r="L117" s="28"/>
      <c r="M117" s="28"/>
    </row>
    <row r="118" spans="1:13" s="2" customFormat="1" ht="15" customHeight="1" x14ac:dyDescent="0.25">
      <c r="A118" s="11">
        <v>401</v>
      </c>
      <c r="B118" s="15">
        <v>43172</v>
      </c>
      <c r="C118" s="61" t="s">
        <v>453</v>
      </c>
      <c r="D118" s="61" t="s">
        <v>872</v>
      </c>
      <c r="E118" s="61" t="s">
        <v>875</v>
      </c>
      <c r="F118" s="31" t="s">
        <v>73</v>
      </c>
      <c r="G118" s="61">
        <v>2017</v>
      </c>
      <c r="H118" s="74" t="str">
        <f>VLOOKUP(Degustations[[#This Row],[Ref]],Ma_Cave[[Réf]:[Appellation]],8,FALSE)</f>
        <v>Champagne</v>
      </c>
      <c r="I118" s="61" t="s">
        <v>73</v>
      </c>
      <c r="J118" s="14">
        <v>43450</v>
      </c>
      <c r="K118" s="28"/>
      <c r="L118" s="28"/>
      <c r="M118" s="28"/>
    </row>
    <row r="119" spans="1:13" s="2" customFormat="1" ht="15" customHeight="1" x14ac:dyDescent="0.25">
      <c r="A119" s="11">
        <v>302</v>
      </c>
      <c r="B119" s="15">
        <v>42539</v>
      </c>
      <c r="C119" s="61" t="s">
        <v>40</v>
      </c>
      <c r="D119" s="61" t="s">
        <v>116</v>
      </c>
      <c r="E119" s="61" t="s">
        <v>295</v>
      </c>
      <c r="F119" s="61" t="s">
        <v>22</v>
      </c>
      <c r="G119" s="61">
        <v>2014</v>
      </c>
      <c r="H119" s="74" t="str">
        <f>VLOOKUP(Degustations[[#This Row],[Ref]],Ma_Cave[[Réf]:[Appellation]],8,FALSE)</f>
        <v>Savoie_Bugey</v>
      </c>
      <c r="I119" s="61" t="s">
        <v>111</v>
      </c>
      <c r="J119" s="14">
        <v>43449</v>
      </c>
      <c r="K119" s="28"/>
      <c r="L119" s="28"/>
      <c r="M119" s="28"/>
    </row>
    <row r="120" spans="1:13" s="2" customFormat="1" ht="15" customHeight="1" x14ac:dyDescent="0.25">
      <c r="A120" s="11">
        <v>328</v>
      </c>
      <c r="B120" s="15">
        <v>42707</v>
      </c>
      <c r="C120" s="61" t="s">
        <v>40</v>
      </c>
      <c r="D120" s="61" t="s">
        <v>377</v>
      </c>
      <c r="E120" s="61" t="s">
        <v>705</v>
      </c>
      <c r="F120" s="61" t="s">
        <v>22</v>
      </c>
      <c r="G120" s="61">
        <v>2014</v>
      </c>
      <c r="H120" s="74" t="str">
        <f>VLOOKUP(Degustations[[#This Row],[Ref]],Ma_Cave[[Réf]:[Appellation]],8,FALSE)</f>
        <v>Rhône</v>
      </c>
      <c r="I120" s="61" t="s">
        <v>106</v>
      </c>
      <c r="J120" s="14">
        <v>43448</v>
      </c>
      <c r="K120" s="28"/>
      <c r="L120" s="28"/>
      <c r="M120" s="28"/>
    </row>
    <row r="121" spans="1:13" s="2" customFormat="1" ht="15" customHeight="1" x14ac:dyDescent="0.25">
      <c r="A121" s="11">
        <v>413</v>
      </c>
      <c r="B121" s="15">
        <v>43228</v>
      </c>
      <c r="C121" s="61" t="s">
        <v>40</v>
      </c>
      <c r="D121" s="61" t="s">
        <v>912</v>
      </c>
      <c r="E121" s="61" t="s">
        <v>368</v>
      </c>
      <c r="F121" s="61" t="s">
        <v>22</v>
      </c>
      <c r="G121" s="61">
        <v>2017</v>
      </c>
      <c r="H121" s="74" t="str">
        <f>VLOOKUP(Degustations[[#This Row],[Ref]],Ma_Cave[[Réf]:[Appellation]],8,FALSE)</f>
        <v>Rhône</v>
      </c>
      <c r="I121" s="61" t="s">
        <v>369</v>
      </c>
      <c r="J121" s="14">
        <v>43445</v>
      </c>
      <c r="K121" s="28"/>
      <c r="L121" s="28"/>
      <c r="M121" s="28"/>
    </row>
    <row r="122" spans="1:13" s="2" customFormat="1" ht="15" customHeight="1" x14ac:dyDescent="0.25">
      <c r="A122" s="11">
        <v>324</v>
      </c>
      <c r="B122" s="15">
        <v>42672</v>
      </c>
      <c r="C122" s="61" t="s">
        <v>146</v>
      </c>
      <c r="D122" s="61" t="s">
        <v>633</v>
      </c>
      <c r="E122" s="61" t="s">
        <v>634</v>
      </c>
      <c r="F122" s="61" t="s">
        <v>22</v>
      </c>
      <c r="G122" s="61">
        <v>2009</v>
      </c>
      <c r="H122" s="74" t="str">
        <f>VLOOKUP(Degustations[[#This Row],[Ref]],Ma_Cave[[Réf]:[Appellation]],8,FALSE)</f>
        <v>Jura</v>
      </c>
      <c r="I122" s="61" t="s">
        <v>25</v>
      </c>
      <c r="J122" s="14">
        <v>43443</v>
      </c>
      <c r="K122" s="28"/>
      <c r="L122" s="28"/>
      <c r="M122" s="28"/>
    </row>
    <row r="123" spans="1:13" s="2" customFormat="1" ht="15" customHeight="1" x14ac:dyDescent="0.25">
      <c r="A123" s="11">
        <v>396</v>
      </c>
      <c r="B123" s="15">
        <v>43171</v>
      </c>
      <c r="C123" s="61" t="s">
        <v>314</v>
      </c>
      <c r="D123" s="61" t="s">
        <v>228</v>
      </c>
      <c r="E123" s="61" t="s">
        <v>312</v>
      </c>
      <c r="F123" s="61" t="s">
        <v>22</v>
      </c>
      <c r="G123" s="61">
        <v>2015</v>
      </c>
      <c r="H123" s="74" t="str">
        <f>VLOOKUP(Degustations[[#This Row],[Ref]],Ma_Cave[[Réf]:[Appellation]],8,FALSE)</f>
        <v>Rhône</v>
      </c>
      <c r="I123" s="61" t="s">
        <v>313</v>
      </c>
      <c r="J123" s="14">
        <v>43442</v>
      </c>
      <c r="K123" s="28"/>
      <c r="L123" s="28"/>
      <c r="M123" s="28"/>
    </row>
    <row r="124" spans="1:13" s="2" customFormat="1" ht="15" customHeight="1" x14ac:dyDescent="0.25">
      <c r="A124" s="11">
        <v>357</v>
      </c>
      <c r="B124" s="15">
        <v>42868</v>
      </c>
      <c r="C124" s="61" t="s">
        <v>40</v>
      </c>
      <c r="D124" s="61" t="s">
        <v>490</v>
      </c>
      <c r="E124" s="61" t="s">
        <v>637</v>
      </c>
      <c r="F124" s="61" t="s">
        <v>22</v>
      </c>
      <c r="G124" s="61">
        <v>2014</v>
      </c>
      <c r="H124" s="74" t="str">
        <f>VLOOKUP(Degustations[[#This Row],[Ref]],Ma_Cave[[Réf]:[Appellation]],8,FALSE)</f>
        <v>Bourgogne</v>
      </c>
      <c r="I124" s="61" t="s">
        <v>638</v>
      </c>
      <c r="J124" s="14">
        <v>43436</v>
      </c>
      <c r="K124" s="28"/>
      <c r="L124" s="28"/>
      <c r="M124" s="28"/>
    </row>
    <row r="125" spans="1:13" s="2" customFormat="1" ht="15" customHeight="1" x14ac:dyDescent="0.25">
      <c r="A125" s="11">
        <v>311</v>
      </c>
      <c r="B125" s="15">
        <v>42548</v>
      </c>
      <c r="C125" s="61" t="s">
        <v>40</v>
      </c>
      <c r="D125" s="61" t="s">
        <v>104</v>
      </c>
      <c r="E125" s="61" t="s">
        <v>409</v>
      </c>
      <c r="F125" s="61" t="s">
        <v>22</v>
      </c>
      <c r="G125" s="61">
        <v>2015</v>
      </c>
      <c r="H125" s="74" t="str">
        <f>VLOOKUP(Degustations[[#This Row],[Ref]],Ma_Cave[[Réf]:[Appellation]],8,FALSE)</f>
        <v>Rhône</v>
      </c>
      <c r="I125" s="61" t="s">
        <v>192</v>
      </c>
      <c r="J125" s="14">
        <v>43427</v>
      </c>
      <c r="K125" s="28"/>
      <c r="L125" s="28"/>
      <c r="M125" s="28"/>
    </row>
    <row r="126" spans="1:13" s="2" customFormat="1" ht="15" customHeight="1" x14ac:dyDescent="0.25">
      <c r="A126" s="11">
        <v>300</v>
      </c>
      <c r="B126" s="15">
        <v>42522</v>
      </c>
      <c r="C126" s="61" t="s">
        <v>23</v>
      </c>
      <c r="D126" s="61" t="s">
        <v>360</v>
      </c>
      <c r="E126" s="61" t="s">
        <v>361</v>
      </c>
      <c r="F126" s="61" t="s">
        <v>22</v>
      </c>
      <c r="G126" s="61">
        <v>2014</v>
      </c>
      <c r="H126" s="74" t="str">
        <f>VLOOKUP(Degustations[[#This Row],[Ref]],Ma_Cave[[Réf]:[Appellation]],8,FALSE)</f>
        <v>Loire</v>
      </c>
      <c r="I126" s="61" t="s">
        <v>178</v>
      </c>
      <c r="J126" s="14">
        <v>43420</v>
      </c>
      <c r="K126" s="28"/>
      <c r="L126" s="28"/>
      <c r="M126" s="28"/>
    </row>
    <row r="127" spans="1:13" s="2" customFormat="1" ht="15" customHeight="1" x14ac:dyDescent="0.25">
      <c r="A127" s="11">
        <v>202</v>
      </c>
      <c r="B127" s="15">
        <v>41720</v>
      </c>
      <c r="C127" s="61" t="s">
        <v>50</v>
      </c>
      <c r="D127" s="61" t="s">
        <v>149</v>
      </c>
      <c r="E127" s="61" t="s">
        <v>690</v>
      </c>
      <c r="F127" s="61" t="s">
        <v>217</v>
      </c>
      <c r="G127" s="61">
        <v>2010</v>
      </c>
      <c r="H127" s="74" t="str">
        <f>VLOOKUP(Degustations[[#This Row],[Ref]],Ma_Cave[[Réf]:[Appellation]],8,FALSE)</f>
        <v>Jura</v>
      </c>
      <c r="I127" s="61" t="s">
        <v>627</v>
      </c>
      <c r="J127" s="14">
        <v>43415</v>
      </c>
      <c r="K127" s="28"/>
      <c r="L127" s="28"/>
      <c r="M127" s="28"/>
    </row>
    <row r="128" spans="1:13" s="2" customFormat="1" ht="15" customHeight="1" x14ac:dyDescent="0.25">
      <c r="A128" s="11">
        <v>297</v>
      </c>
      <c r="B128" s="15">
        <v>42522</v>
      </c>
      <c r="C128" s="61" t="s">
        <v>23</v>
      </c>
      <c r="D128" s="61" t="s">
        <v>271</v>
      </c>
      <c r="E128" s="61" t="s">
        <v>272</v>
      </c>
      <c r="F128" s="61" t="s">
        <v>22</v>
      </c>
      <c r="G128" s="61">
        <v>2014</v>
      </c>
      <c r="H128" s="74" t="str">
        <f>VLOOKUP(Degustations[[#This Row],[Ref]],Ma_Cave[[Réf]:[Appellation]],8,FALSE)</f>
        <v>Languedoc_Roussillon</v>
      </c>
      <c r="I128" s="61" t="s">
        <v>273</v>
      </c>
      <c r="J128" s="14">
        <v>43413</v>
      </c>
      <c r="K128" s="28"/>
      <c r="L128" s="28"/>
      <c r="M128" s="28"/>
    </row>
    <row r="129" spans="1:13" s="2" customFormat="1" ht="15" customHeight="1" x14ac:dyDescent="0.25">
      <c r="A129" s="11">
        <v>346</v>
      </c>
      <c r="B129" s="15">
        <v>42774</v>
      </c>
      <c r="C129" s="61" t="s">
        <v>40</v>
      </c>
      <c r="D129" s="61" t="s">
        <v>228</v>
      </c>
      <c r="E129" s="61" t="s">
        <v>312</v>
      </c>
      <c r="F129" s="61" t="s">
        <v>22</v>
      </c>
      <c r="G129" s="61">
        <v>2014</v>
      </c>
      <c r="H129" s="74" t="str">
        <f>VLOOKUP(Degustations[[#This Row],[Ref]],Ma_Cave[[Réf]:[Appellation]],8,FALSE)</f>
        <v>Rhône</v>
      </c>
      <c r="I129" s="61" t="s">
        <v>313</v>
      </c>
      <c r="J129" s="14">
        <v>43406</v>
      </c>
      <c r="K129" s="28"/>
      <c r="L129" s="28"/>
      <c r="M129" s="28"/>
    </row>
    <row r="130" spans="1:13" s="2" customFormat="1" ht="15" customHeight="1" x14ac:dyDescent="0.25">
      <c r="A130" s="11">
        <v>306</v>
      </c>
      <c r="B130" s="15">
        <v>42548</v>
      </c>
      <c r="C130" s="61" t="s">
        <v>40</v>
      </c>
      <c r="D130" s="61" t="s">
        <v>104</v>
      </c>
      <c r="E130" s="61" t="s">
        <v>164</v>
      </c>
      <c r="F130" s="61" t="s">
        <v>22</v>
      </c>
      <c r="G130" s="61">
        <v>2015</v>
      </c>
      <c r="H130" s="74" t="str">
        <f>VLOOKUP(Degustations[[#This Row],[Ref]],Ma_Cave[[Réf]:[Appellation]],8,FALSE)</f>
        <v>Rhône</v>
      </c>
      <c r="I130" s="61" t="s">
        <v>165</v>
      </c>
      <c r="J130" s="14">
        <v>43406</v>
      </c>
      <c r="K130" s="28"/>
      <c r="L130" s="28"/>
      <c r="M130" s="28"/>
    </row>
    <row r="131" spans="1:13" s="2" customFormat="1" ht="15" customHeight="1" x14ac:dyDescent="0.25">
      <c r="A131" s="11">
        <v>4</v>
      </c>
      <c r="B131" s="15">
        <v>37043</v>
      </c>
      <c r="C131" s="61" t="s">
        <v>23</v>
      </c>
      <c r="D131" s="61" t="s">
        <v>344</v>
      </c>
      <c r="E131" s="61" t="s">
        <v>345</v>
      </c>
      <c r="F131" s="61" t="s">
        <v>22</v>
      </c>
      <c r="G131" s="61">
        <v>1999</v>
      </c>
      <c r="H131" s="74" t="str">
        <f>VLOOKUP(Degustations[[#This Row],[Ref]],Ma_Cave[[Réf]:[Appellation]],8,FALSE)</f>
        <v>Loire</v>
      </c>
      <c r="I131" s="61" t="s">
        <v>346</v>
      </c>
      <c r="J131" s="14">
        <v>43406</v>
      </c>
      <c r="K131" s="28"/>
      <c r="L131" s="28"/>
      <c r="M131" s="28"/>
    </row>
    <row r="132" spans="1:13" s="2" customFormat="1" ht="15" customHeight="1" x14ac:dyDescent="0.25">
      <c r="A132" s="11">
        <v>200</v>
      </c>
      <c r="B132" s="15">
        <v>41720</v>
      </c>
      <c r="C132" s="61" t="s">
        <v>50</v>
      </c>
      <c r="D132" s="61" t="s">
        <v>149</v>
      </c>
      <c r="E132" s="61" t="s">
        <v>148</v>
      </c>
      <c r="F132" s="61" t="s">
        <v>885</v>
      </c>
      <c r="G132" s="61">
        <v>2006</v>
      </c>
      <c r="H132" s="74" t="str">
        <f>VLOOKUP(Degustations[[#This Row],[Ref]],Ma_Cave[[Réf]:[Appellation]],8,FALSE)</f>
        <v>Jura</v>
      </c>
      <c r="I132" s="61" t="s">
        <v>131</v>
      </c>
      <c r="J132" s="14">
        <v>43405</v>
      </c>
      <c r="K132" s="28"/>
      <c r="L132" s="28"/>
      <c r="M132" s="28"/>
    </row>
    <row r="133" spans="1:13" s="2" customFormat="1" ht="15" customHeight="1" x14ac:dyDescent="0.25">
      <c r="A133" s="11">
        <v>395</v>
      </c>
      <c r="B133" s="15">
        <v>43124</v>
      </c>
      <c r="C133" s="61" t="s">
        <v>733</v>
      </c>
      <c r="D133" s="61" t="s">
        <v>335</v>
      </c>
      <c r="E133" s="61" t="s">
        <v>336</v>
      </c>
      <c r="F133" s="61" t="s">
        <v>12</v>
      </c>
      <c r="G133" s="61">
        <v>2015</v>
      </c>
      <c r="H133" s="74" t="str">
        <f>VLOOKUP(Degustations[[#This Row],[Ref]],Ma_Cave[[Réf]:[Appellation]],8,FALSE)</f>
        <v>Bourgogne</v>
      </c>
      <c r="I133" s="61" t="s">
        <v>333</v>
      </c>
      <c r="J133" s="14">
        <v>43405</v>
      </c>
      <c r="K133" s="28"/>
      <c r="L133" s="28"/>
      <c r="M133" s="28"/>
    </row>
    <row r="134" spans="1:13" s="2" customFormat="1" ht="15" customHeight="1" x14ac:dyDescent="0.25">
      <c r="A134" s="11">
        <v>98</v>
      </c>
      <c r="B134" s="15">
        <v>40695</v>
      </c>
      <c r="C134" s="61" t="s">
        <v>23</v>
      </c>
      <c r="D134" s="61" t="s">
        <v>187</v>
      </c>
      <c r="E134" s="61" t="s">
        <v>188</v>
      </c>
      <c r="F134" s="61" t="s">
        <v>12</v>
      </c>
      <c r="G134" s="61">
        <v>2009</v>
      </c>
      <c r="H134" s="74" t="str">
        <f>VLOOKUP(Degustations[[#This Row],[Ref]],Ma_Cave[[Réf]:[Appellation]],8,FALSE)</f>
        <v>Bordeaux</v>
      </c>
      <c r="I134" s="61" t="s">
        <v>125</v>
      </c>
      <c r="J134" s="14">
        <v>43404</v>
      </c>
      <c r="K134" s="28"/>
      <c r="L134" s="28"/>
      <c r="M134" s="28"/>
    </row>
    <row r="135" spans="1:13" s="2" customFormat="1" ht="15" customHeight="1" x14ac:dyDescent="0.25">
      <c r="A135" s="11">
        <v>1</v>
      </c>
      <c r="B135" s="15">
        <v>35947</v>
      </c>
      <c r="C135" s="61" t="s">
        <v>23</v>
      </c>
      <c r="D135" s="61" t="s">
        <v>187</v>
      </c>
      <c r="E135" s="61" t="s">
        <v>188</v>
      </c>
      <c r="F135" s="61" t="s">
        <v>12</v>
      </c>
      <c r="G135" s="61">
        <v>1996</v>
      </c>
      <c r="H135" s="74" t="str">
        <f>VLOOKUP(Degustations[[#This Row],[Ref]],Ma_Cave[[Réf]:[Appellation]],8,FALSE)</f>
        <v>Bordeaux</v>
      </c>
      <c r="I135" s="61" t="s">
        <v>125</v>
      </c>
      <c r="J135" s="14">
        <v>43404</v>
      </c>
      <c r="K135" s="28"/>
      <c r="L135" s="28"/>
      <c r="M135" s="28"/>
    </row>
    <row r="136" spans="1:13" s="2" customFormat="1" ht="15" customHeight="1" x14ac:dyDescent="0.25">
      <c r="A136" s="11">
        <v>253</v>
      </c>
      <c r="B136" s="15">
        <v>42216</v>
      </c>
      <c r="C136" s="61" t="s">
        <v>328</v>
      </c>
      <c r="D136" s="61" t="s">
        <v>329</v>
      </c>
      <c r="E136" s="61" t="s">
        <v>330</v>
      </c>
      <c r="F136" s="61" t="s">
        <v>12</v>
      </c>
      <c r="G136" s="61">
        <v>2010</v>
      </c>
      <c r="H136" s="74" t="str">
        <f>VLOOKUP(Degustations[[#This Row],[Ref]],Ma_Cave[[Réf]:[Appellation]],8,FALSE)</f>
        <v>Bordeaux</v>
      </c>
      <c r="I136" s="61" t="s">
        <v>125</v>
      </c>
      <c r="J136" s="14">
        <v>43403</v>
      </c>
      <c r="K136" s="28"/>
      <c r="L136" s="28"/>
      <c r="M136" s="28"/>
    </row>
    <row r="137" spans="1:13" s="2" customFormat="1" ht="15" customHeight="1" x14ac:dyDescent="0.25">
      <c r="A137" s="11">
        <v>334</v>
      </c>
      <c r="B137" s="15">
        <v>42729</v>
      </c>
      <c r="C137" s="61" t="s">
        <v>909</v>
      </c>
      <c r="D137" s="61" t="s">
        <v>474</v>
      </c>
      <c r="E137" s="61" t="s">
        <v>475</v>
      </c>
      <c r="F137" s="65" t="s">
        <v>12</v>
      </c>
      <c r="G137" s="61">
        <v>2010</v>
      </c>
      <c r="H137" s="74" t="str">
        <f>VLOOKUP(Degustations[[#This Row],[Ref]],Ma_Cave[[Réf]:[Appellation]],8,FALSE)</f>
        <v>Languedoc_Roussillon</v>
      </c>
      <c r="I137" s="61" t="s">
        <v>476</v>
      </c>
      <c r="J137" s="14">
        <v>43401</v>
      </c>
      <c r="K137" s="28"/>
      <c r="L137" s="28"/>
      <c r="M137" s="28"/>
    </row>
    <row r="138" spans="1:13" s="2" customFormat="1" ht="15" customHeight="1" x14ac:dyDescent="0.25">
      <c r="A138" s="11">
        <v>265</v>
      </c>
      <c r="B138" s="15">
        <v>42287</v>
      </c>
      <c r="C138" s="61" t="s">
        <v>50</v>
      </c>
      <c r="D138" s="61" t="s">
        <v>306</v>
      </c>
      <c r="E138" s="61" t="s">
        <v>307</v>
      </c>
      <c r="F138" s="61" t="s">
        <v>22</v>
      </c>
      <c r="G138" s="61">
        <v>2013</v>
      </c>
      <c r="H138" s="74" t="str">
        <f>VLOOKUP(Degustations[[#This Row],[Ref]],Ma_Cave[[Réf]:[Appellation]],8,FALSE)</f>
        <v>Alsace</v>
      </c>
      <c r="I138" s="61" t="s">
        <v>303</v>
      </c>
      <c r="J138" s="14">
        <v>43400</v>
      </c>
      <c r="K138" s="28"/>
      <c r="L138" s="28"/>
      <c r="M138" s="28"/>
    </row>
    <row r="139" spans="1:13" s="2" customFormat="1" ht="15" customHeight="1" x14ac:dyDescent="0.25">
      <c r="A139" s="11">
        <v>400</v>
      </c>
      <c r="B139" s="15">
        <v>43172</v>
      </c>
      <c r="C139" s="61" t="s">
        <v>453</v>
      </c>
      <c r="D139" s="61" t="s">
        <v>872</v>
      </c>
      <c r="E139" s="61" t="s">
        <v>46</v>
      </c>
      <c r="F139" s="31" t="s">
        <v>73</v>
      </c>
      <c r="G139" s="61">
        <v>2017</v>
      </c>
      <c r="H139" s="74" t="str">
        <f>VLOOKUP(Degustations[[#This Row],[Ref]],Ma_Cave[[Réf]:[Appellation]],8,FALSE)</f>
        <v>Champagne</v>
      </c>
      <c r="I139" s="61" t="s">
        <v>73</v>
      </c>
      <c r="J139" s="14">
        <v>43399</v>
      </c>
      <c r="K139" s="28"/>
      <c r="L139" s="28"/>
      <c r="M139" s="28"/>
    </row>
    <row r="140" spans="1:13" s="2" customFormat="1" ht="15" customHeight="1" x14ac:dyDescent="0.25">
      <c r="A140" s="11">
        <v>217</v>
      </c>
      <c r="B140" s="15">
        <v>41923</v>
      </c>
      <c r="C140" t="s">
        <v>50</v>
      </c>
      <c r="D140" t="s">
        <v>308</v>
      </c>
      <c r="E140" t="s">
        <v>309</v>
      </c>
      <c r="F140" t="s">
        <v>22</v>
      </c>
      <c r="G140">
        <v>2013</v>
      </c>
      <c r="H140" s="74" t="str">
        <f>VLOOKUP(Degustations[[#This Row],[Ref]],Ma_Cave[[Réf]:[Appellation]],8,FALSE)</f>
        <v>Alsace</v>
      </c>
      <c r="I140" t="s">
        <v>303</v>
      </c>
      <c r="J140" s="14">
        <v>43393</v>
      </c>
      <c r="K140" s="28"/>
      <c r="L140" s="28"/>
      <c r="M140" s="28"/>
    </row>
    <row r="141" spans="1:13" s="2" customFormat="1" ht="15" customHeight="1" x14ac:dyDescent="0.25">
      <c r="A141" s="11">
        <v>312</v>
      </c>
      <c r="B141" s="15">
        <v>42548</v>
      </c>
      <c r="C141" t="s">
        <v>40</v>
      </c>
      <c r="D141" t="s">
        <v>912</v>
      </c>
      <c r="E141" t="s">
        <v>882</v>
      </c>
      <c r="F141" t="s">
        <v>22</v>
      </c>
      <c r="G141">
        <v>2015</v>
      </c>
      <c r="H141" s="74" t="str">
        <f>VLOOKUP(Degustations[[#This Row],[Ref]],Ma_Cave[[Réf]:[Appellation]],8,FALSE)</f>
        <v>Rhône</v>
      </c>
      <c r="I141" t="s">
        <v>106</v>
      </c>
      <c r="J141" s="14">
        <v>43392</v>
      </c>
      <c r="K141" s="28"/>
      <c r="L141" s="28"/>
      <c r="M141" s="28"/>
    </row>
    <row r="142" spans="1:13" s="2" customFormat="1" ht="15" customHeight="1" x14ac:dyDescent="0.25">
      <c r="A142" s="11">
        <v>369</v>
      </c>
      <c r="B142" s="15">
        <v>42887</v>
      </c>
      <c r="C142" t="s">
        <v>23</v>
      </c>
      <c r="D142" t="s">
        <v>360</v>
      </c>
      <c r="E142" t="s">
        <v>654</v>
      </c>
      <c r="F142" t="s">
        <v>22</v>
      </c>
      <c r="G142">
        <v>2015</v>
      </c>
      <c r="H142" s="74" t="str">
        <f>VLOOKUP(Degustations[[#This Row],[Ref]],Ma_Cave[[Réf]:[Appellation]],8,FALSE)</f>
        <v>Loire</v>
      </c>
      <c r="I142" t="s">
        <v>178</v>
      </c>
      <c r="J142" s="14">
        <v>43390</v>
      </c>
      <c r="K142" s="28"/>
      <c r="L142" s="28"/>
      <c r="M142" s="28"/>
    </row>
    <row r="143" spans="1:13" s="2" customFormat="1" ht="15" customHeight="1" x14ac:dyDescent="0.25">
      <c r="A143" s="11">
        <v>308</v>
      </c>
      <c r="B143" s="15">
        <v>42548</v>
      </c>
      <c r="C143" t="s">
        <v>40</v>
      </c>
      <c r="D143" t="s">
        <v>912</v>
      </c>
      <c r="E143" t="s">
        <v>237</v>
      </c>
      <c r="F143" t="s">
        <v>22</v>
      </c>
      <c r="G143">
        <v>2015</v>
      </c>
      <c r="H143" s="74" t="str">
        <f>VLOOKUP(Degustations[[#This Row],[Ref]],Ma_Cave[[Réf]:[Appellation]],8,FALSE)</f>
        <v>Rhône</v>
      </c>
      <c r="I143" t="s">
        <v>238</v>
      </c>
      <c r="J143" s="14">
        <v>43387</v>
      </c>
      <c r="K143" s="28"/>
      <c r="L143" s="28"/>
      <c r="M143" s="28"/>
    </row>
    <row r="144" spans="1:13" s="2" customFormat="1" ht="15" customHeight="1" x14ac:dyDescent="0.25">
      <c r="A144" s="11">
        <v>315</v>
      </c>
      <c r="B144" s="15">
        <v>42658</v>
      </c>
      <c r="C144" t="s">
        <v>195</v>
      </c>
      <c r="D144" t="s">
        <v>611</v>
      </c>
      <c r="E144" t="s">
        <v>612</v>
      </c>
      <c r="F144" t="s">
        <v>12</v>
      </c>
      <c r="G144">
        <v>2012</v>
      </c>
      <c r="H144" s="74" t="str">
        <f>VLOOKUP(Degustations[[#This Row],[Ref]],Ma_Cave[[Réf]:[Appellation]],8,FALSE)</f>
        <v>Bordeaux</v>
      </c>
      <c r="I144" t="s">
        <v>526</v>
      </c>
      <c r="J144" s="14">
        <v>43387</v>
      </c>
      <c r="K144" s="28"/>
      <c r="L144" s="28"/>
      <c r="M144" s="28"/>
    </row>
    <row r="145" spans="1:13" s="2" customFormat="1" ht="15" customHeight="1" x14ac:dyDescent="0.25">
      <c r="A145" s="11">
        <v>404</v>
      </c>
      <c r="B145" s="15">
        <v>43225</v>
      </c>
      <c r="C145" t="s">
        <v>894</v>
      </c>
      <c r="D145" t="s">
        <v>895</v>
      </c>
      <c r="E145" t="s">
        <v>150</v>
      </c>
      <c r="F145" t="s">
        <v>885</v>
      </c>
      <c r="G145">
        <v>2011</v>
      </c>
      <c r="H145" s="74" t="str">
        <f>VLOOKUP(Degustations[[#This Row],[Ref]],Ma_Cave[[Réf]:[Appellation]],8,FALSE)</f>
        <v>Jura</v>
      </c>
      <c r="I145" t="s">
        <v>627</v>
      </c>
      <c r="J145" s="14">
        <v>43387</v>
      </c>
      <c r="K145" s="28"/>
      <c r="L145" s="28"/>
      <c r="M145" s="28"/>
    </row>
    <row r="146" spans="1:13" s="2" customFormat="1" ht="15" customHeight="1" x14ac:dyDescent="0.25">
      <c r="A146" s="11">
        <v>282</v>
      </c>
      <c r="B146" s="15">
        <v>42469</v>
      </c>
      <c r="C146" t="s">
        <v>40</v>
      </c>
      <c r="D146" t="s">
        <v>352</v>
      </c>
      <c r="E146" t="s">
        <v>353</v>
      </c>
      <c r="F146" t="s">
        <v>22</v>
      </c>
      <c r="G146">
        <v>2014</v>
      </c>
      <c r="H146" s="74" t="str">
        <f>VLOOKUP(Degustations[[#This Row],[Ref]],Ma_Cave[[Réf]:[Appellation]],8,FALSE)</f>
        <v>Bourgogne</v>
      </c>
      <c r="I146" t="s">
        <v>354</v>
      </c>
      <c r="J146" s="14">
        <v>43385</v>
      </c>
      <c r="K146" s="28"/>
      <c r="L146" s="28"/>
      <c r="M146" s="28"/>
    </row>
    <row r="147" spans="1:13" s="2" customFormat="1" ht="15" customHeight="1" x14ac:dyDescent="0.25">
      <c r="A147" s="11">
        <v>323</v>
      </c>
      <c r="B147" s="15">
        <v>42672</v>
      </c>
      <c r="C147" t="s">
        <v>146</v>
      </c>
      <c r="D147" t="s">
        <v>631</v>
      </c>
      <c r="E147" t="s">
        <v>132</v>
      </c>
      <c r="F147" t="s">
        <v>22</v>
      </c>
      <c r="G147">
        <v>2011</v>
      </c>
      <c r="H147" s="74" t="str">
        <f>VLOOKUP(Degustations[[#This Row],[Ref]],Ma_Cave[[Réf]:[Appellation]],8,FALSE)</f>
        <v>Jura</v>
      </c>
      <c r="I147" t="s">
        <v>25</v>
      </c>
      <c r="J147" s="14">
        <v>43378</v>
      </c>
      <c r="K147" s="28"/>
      <c r="L147" s="28"/>
      <c r="M147" s="28"/>
    </row>
    <row r="148" spans="1:13" s="2" customFormat="1" ht="15" customHeight="1" x14ac:dyDescent="0.25">
      <c r="A148" s="11">
        <v>18</v>
      </c>
      <c r="B148" s="15">
        <v>39234</v>
      </c>
      <c r="C148" t="s">
        <v>23</v>
      </c>
      <c r="D148" t="s">
        <v>528</v>
      </c>
      <c r="E148" t="s">
        <v>529</v>
      </c>
      <c r="F148" t="s">
        <v>12</v>
      </c>
      <c r="G148">
        <v>2005</v>
      </c>
      <c r="H148" s="74" t="str">
        <f>VLOOKUP(Degustations[[#This Row],[Ref]],Ma_Cave[[Réf]:[Appellation]],8,FALSE)</f>
        <v>Loire</v>
      </c>
      <c r="I148" t="s">
        <v>530</v>
      </c>
      <c r="J148" s="14">
        <v>43373</v>
      </c>
      <c r="K148" s="28"/>
      <c r="L148" s="28"/>
      <c r="M148" s="28"/>
    </row>
    <row r="149" spans="1:13" s="2" customFormat="1" ht="15" customHeight="1" x14ac:dyDescent="0.25">
      <c r="A149" s="11">
        <v>207</v>
      </c>
      <c r="B149" s="15">
        <v>41791</v>
      </c>
      <c r="C149" t="s">
        <v>23</v>
      </c>
      <c r="D149" t="s">
        <v>156</v>
      </c>
      <c r="E149" t="s">
        <v>157</v>
      </c>
      <c r="F149" t="s">
        <v>12</v>
      </c>
      <c r="G149">
        <v>2012</v>
      </c>
      <c r="H149" s="74" t="str">
        <f>VLOOKUP(Degustations[[#This Row],[Ref]],Ma_Cave[[Réf]:[Appellation]],8,FALSE)</f>
        <v>Etranger</v>
      </c>
      <c r="I149" t="s">
        <v>157</v>
      </c>
      <c r="J149" s="14">
        <v>43373</v>
      </c>
      <c r="K149" s="28"/>
      <c r="L149" s="28"/>
      <c r="M149" s="28"/>
    </row>
    <row r="150" spans="1:13" s="2" customFormat="1" ht="15" customHeight="1" x14ac:dyDescent="0.25">
      <c r="A150" s="11">
        <v>303</v>
      </c>
      <c r="B150" s="15">
        <v>42539</v>
      </c>
      <c r="C150" t="s">
        <v>40</v>
      </c>
      <c r="D150" t="s">
        <v>116</v>
      </c>
      <c r="E150" t="s">
        <v>449</v>
      </c>
      <c r="F150" t="s">
        <v>12</v>
      </c>
      <c r="G150">
        <v>2014</v>
      </c>
      <c r="H150" s="74" t="str">
        <f>VLOOKUP(Degustations[[#This Row],[Ref]],Ma_Cave[[Réf]:[Appellation]],8,FALSE)</f>
        <v>Savoie_Bugey</v>
      </c>
      <c r="I150" t="s">
        <v>111</v>
      </c>
      <c r="J150" s="14">
        <v>43372</v>
      </c>
      <c r="K150" s="28"/>
      <c r="L150" s="28"/>
      <c r="M150" s="28"/>
    </row>
    <row r="151" spans="1:13" s="2" customFormat="1" ht="15" customHeight="1" x14ac:dyDescent="0.25">
      <c r="A151" s="11">
        <v>436</v>
      </c>
      <c r="B151" s="15">
        <v>43356</v>
      </c>
      <c r="C151" t="s">
        <v>963</v>
      </c>
      <c r="D151" t="s">
        <v>964</v>
      </c>
      <c r="E151" t="s">
        <v>966</v>
      </c>
      <c r="F151" t="s">
        <v>12</v>
      </c>
      <c r="G151">
        <v>2016</v>
      </c>
      <c r="H151" s="74" t="str">
        <f>VLOOKUP(Degustations[[#This Row],[Ref]],Ma_Cave[[Réf]:[Appellation]],8,FALSE)</f>
        <v>Beaujolais</v>
      </c>
      <c r="I151" t="s">
        <v>965</v>
      </c>
      <c r="J151" s="14">
        <v>43366</v>
      </c>
      <c r="K151" s="28"/>
      <c r="L151" s="28"/>
      <c r="M151" s="28"/>
    </row>
    <row r="152" spans="1:13" s="2" customFormat="1" ht="15" customHeight="1" x14ac:dyDescent="0.25">
      <c r="A152" s="11">
        <v>319</v>
      </c>
      <c r="B152" s="15">
        <v>42658</v>
      </c>
      <c r="C152" t="s">
        <v>50</v>
      </c>
      <c r="D152" t="s">
        <v>184</v>
      </c>
      <c r="E152" t="s">
        <v>466</v>
      </c>
      <c r="F152" t="s">
        <v>12</v>
      </c>
      <c r="G152">
        <v>2014</v>
      </c>
      <c r="H152" s="74" t="str">
        <f>VLOOKUP(Degustations[[#This Row],[Ref]],Ma_Cave[[Réf]:[Appellation]],8,FALSE)</f>
        <v>Languedoc_Roussillon</v>
      </c>
      <c r="I152" t="s">
        <v>465</v>
      </c>
      <c r="J152" s="14">
        <v>43366</v>
      </c>
      <c r="K152" s="28"/>
      <c r="L152" s="28"/>
      <c r="M152" s="28"/>
    </row>
    <row r="153" spans="1:13" s="2" customFormat="1" ht="15" customHeight="1" x14ac:dyDescent="0.25">
      <c r="A153" s="52">
        <v>347</v>
      </c>
      <c r="B153" s="15">
        <v>42845</v>
      </c>
      <c r="C153" t="s">
        <v>40</v>
      </c>
      <c r="D153" t="s">
        <v>104</v>
      </c>
      <c r="E153" t="s">
        <v>105</v>
      </c>
      <c r="F153" t="s">
        <v>22</v>
      </c>
      <c r="G153">
        <v>2016</v>
      </c>
      <c r="H153" s="74" t="str">
        <f>VLOOKUP(Degustations[[#This Row],[Ref]],Ma_Cave[[Réf]:[Appellation]],8,FALSE)</f>
        <v>Rhône</v>
      </c>
      <c r="I153" t="s">
        <v>106</v>
      </c>
      <c r="J153" s="14">
        <v>43366</v>
      </c>
      <c r="K153" s="28"/>
      <c r="L153" s="28"/>
      <c r="M153" s="28"/>
    </row>
    <row r="154" spans="1:13" s="2" customFormat="1" ht="15" customHeight="1" x14ac:dyDescent="0.25">
      <c r="A154" s="11">
        <v>327</v>
      </c>
      <c r="B154" s="15">
        <v>42707</v>
      </c>
      <c r="C154" t="s">
        <v>40</v>
      </c>
      <c r="D154" t="s">
        <v>377</v>
      </c>
      <c r="E154" t="s">
        <v>378</v>
      </c>
      <c r="F154" t="s">
        <v>12</v>
      </c>
      <c r="G154">
        <v>2013</v>
      </c>
      <c r="H154" s="74" t="str">
        <f>VLOOKUP(Degustations[[#This Row],[Ref]],Ma_Cave[[Réf]:[Appellation]],8,FALSE)</f>
        <v>Languedoc_Roussillon</v>
      </c>
      <c r="I154" t="s">
        <v>379</v>
      </c>
      <c r="J154" s="14">
        <v>43366</v>
      </c>
      <c r="K154" s="28"/>
      <c r="L154" s="28"/>
      <c r="M154" s="28"/>
    </row>
    <row r="155" spans="1:13" s="2" customFormat="1" ht="15" customHeight="1" x14ac:dyDescent="0.25">
      <c r="A155" s="11">
        <v>422</v>
      </c>
      <c r="B155" s="15">
        <v>43298</v>
      </c>
      <c r="C155" t="s">
        <v>40</v>
      </c>
      <c r="D155" t="s">
        <v>104</v>
      </c>
      <c r="E155" t="s">
        <v>164</v>
      </c>
      <c r="F155" t="s">
        <v>22</v>
      </c>
      <c r="G155">
        <v>2017</v>
      </c>
      <c r="H155" s="74" t="str">
        <f>VLOOKUP(Degustations[[#This Row],[Ref]],Ma_Cave[[Réf]:[Appellation]],8,FALSE)</f>
        <v>Rhône</v>
      </c>
      <c r="I155" t="s">
        <v>165</v>
      </c>
      <c r="J155" s="14">
        <v>43365</v>
      </c>
      <c r="K155" s="28"/>
      <c r="L155" s="28"/>
      <c r="M155" s="28"/>
    </row>
    <row r="156" spans="1:13" s="2" customFormat="1" ht="15" customHeight="1" x14ac:dyDescent="0.25">
      <c r="A156" s="11">
        <v>312</v>
      </c>
      <c r="B156" s="15">
        <v>42548</v>
      </c>
      <c r="C156" t="s">
        <v>40</v>
      </c>
      <c r="D156" t="s">
        <v>912</v>
      </c>
      <c r="E156" t="s">
        <v>882</v>
      </c>
      <c r="F156" t="s">
        <v>22</v>
      </c>
      <c r="G156">
        <v>2015</v>
      </c>
      <c r="H156" s="74" t="str">
        <f>VLOOKUP(Degustations[[#This Row],[Ref]],Ma_Cave[[Réf]:[Appellation]],8,FALSE)</f>
        <v>Rhône</v>
      </c>
      <c r="I156" t="s">
        <v>106</v>
      </c>
      <c r="J156" s="14">
        <v>43364</v>
      </c>
      <c r="K156" s="28"/>
      <c r="L156" s="28"/>
      <c r="M156" s="28"/>
    </row>
    <row r="157" spans="1:13" s="2" customFormat="1" ht="15" customHeight="1" x14ac:dyDescent="0.25">
      <c r="A157" s="11">
        <v>244</v>
      </c>
      <c r="B157" s="15">
        <v>42156</v>
      </c>
      <c r="C157" t="s">
        <v>23</v>
      </c>
      <c r="D157" t="s">
        <v>94</v>
      </c>
      <c r="E157" t="s">
        <v>95</v>
      </c>
      <c r="F157" t="s">
        <v>22</v>
      </c>
      <c r="G157">
        <v>2013</v>
      </c>
      <c r="H157" s="74" t="str">
        <f>VLOOKUP(Degustations[[#This Row],[Ref]],Ma_Cave[[Réf]:[Appellation]],8,FALSE)</f>
        <v>Bordeaux</v>
      </c>
      <c r="I157" t="s">
        <v>96</v>
      </c>
      <c r="J157" s="14">
        <v>43362</v>
      </c>
      <c r="K157" s="28"/>
      <c r="L157" s="28"/>
      <c r="M157" s="28"/>
    </row>
    <row r="158" spans="1:13" s="2" customFormat="1" ht="15" customHeight="1" x14ac:dyDescent="0.25">
      <c r="A158" s="11">
        <v>377</v>
      </c>
      <c r="B158" s="15">
        <v>42986</v>
      </c>
      <c r="C158" t="s">
        <v>16</v>
      </c>
      <c r="D158" t="s">
        <v>494</v>
      </c>
      <c r="E158" t="s">
        <v>495</v>
      </c>
      <c r="F158" t="s">
        <v>22</v>
      </c>
      <c r="G158">
        <v>2011</v>
      </c>
      <c r="H158" s="74" t="str">
        <f>VLOOKUP(Degustations[[#This Row],[Ref]],Ma_Cave[[Réf]:[Appellation]],8,FALSE)</f>
        <v>Etranger</v>
      </c>
      <c r="I158" t="s">
        <v>496</v>
      </c>
      <c r="J158" s="14">
        <v>43362</v>
      </c>
      <c r="K158" s="28"/>
      <c r="L158" s="28"/>
      <c r="M158" s="28"/>
    </row>
    <row r="159" spans="1:13" s="2" customFormat="1" ht="15" customHeight="1" x14ac:dyDescent="0.25">
      <c r="A159" s="11">
        <v>108</v>
      </c>
      <c r="B159" s="15">
        <v>40978</v>
      </c>
      <c r="C159" t="s">
        <v>50</v>
      </c>
      <c r="D159" t="s">
        <v>305</v>
      </c>
      <c r="E159" t="s">
        <v>303</v>
      </c>
      <c r="F159" t="s">
        <v>22</v>
      </c>
      <c r="G159">
        <v>2011</v>
      </c>
      <c r="H159" s="74" t="str">
        <f>VLOOKUP(Degustations[[#This Row],[Ref]],Ma_Cave[[Réf]:[Appellation]],8,FALSE)</f>
        <v>Alsace</v>
      </c>
      <c r="I159" t="s">
        <v>303</v>
      </c>
      <c r="J159" s="14">
        <v>43358</v>
      </c>
      <c r="K159" s="28"/>
      <c r="L159" s="28"/>
      <c r="M159" s="28"/>
    </row>
    <row r="160" spans="1:13" s="2" customFormat="1" ht="15" customHeight="1" x14ac:dyDescent="0.25">
      <c r="A160" s="11">
        <v>308</v>
      </c>
      <c r="B160" s="15">
        <v>42548</v>
      </c>
      <c r="C160" t="s">
        <v>40</v>
      </c>
      <c r="D160" t="s">
        <v>912</v>
      </c>
      <c r="E160" t="s">
        <v>237</v>
      </c>
      <c r="F160" t="s">
        <v>22</v>
      </c>
      <c r="G160">
        <v>2015</v>
      </c>
      <c r="H160" s="74" t="str">
        <f>VLOOKUP(Degustations[[#This Row],[Ref]],Ma_Cave[[Réf]:[Appellation]],8,FALSE)</f>
        <v>Rhône</v>
      </c>
      <c r="I160" t="s">
        <v>238</v>
      </c>
      <c r="J160" s="14">
        <v>43353</v>
      </c>
      <c r="K160" s="28"/>
      <c r="L160" s="28"/>
      <c r="M160" s="28"/>
    </row>
    <row r="161" spans="1:13" s="2" customFormat="1" ht="15" customHeight="1" x14ac:dyDescent="0.25">
      <c r="A161" s="11">
        <v>237</v>
      </c>
      <c r="B161" s="15">
        <v>42111</v>
      </c>
      <c r="C161" t="s">
        <v>40</v>
      </c>
      <c r="D161" t="s">
        <v>912</v>
      </c>
      <c r="E161" t="s">
        <v>237</v>
      </c>
      <c r="F161" t="s">
        <v>12</v>
      </c>
      <c r="G161">
        <v>2013</v>
      </c>
      <c r="H161" s="74" t="str">
        <f>VLOOKUP(Degustations[[#This Row],[Ref]],Ma_Cave[[Réf]:[Appellation]],8,FALSE)</f>
        <v>Rhône</v>
      </c>
      <c r="I161" t="s">
        <v>238</v>
      </c>
      <c r="J161" s="14">
        <v>43353</v>
      </c>
      <c r="K161" s="28"/>
      <c r="L161" s="28"/>
      <c r="M161" s="28"/>
    </row>
    <row r="162" spans="1:13" s="2" customFormat="1" ht="15" customHeight="1" x14ac:dyDescent="0.25">
      <c r="A162" s="11">
        <v>399</v>
      </c>
      <c r="B162" s="15">
        <v>43172</v>
      </c>
      <c r="C162" t="s">
        <v>453</v>
      </c>
      <c r="D162" t="s">
        <v>872</v>
      </c>
      <c r="E162" t="s">
        <v>873</v>
      </c>
      <c r="F162" s="57" t="s">
        <v>73</v>
      </c>
      <c r="G162">
        <v>2017</v>
      </c>
      <c r="H162" s="74" t="str">
        <f>VLOOKUP(Degustations[[#This Row],[Ref]],Ma_Cave[[Réf]:[Appellation]],8,FALSE)</f>
        <v>Champagne</v>
      </c>
      <c r="I162" t="s">
        <v>73</v>
      </c>
      <c r="J162" s="14">
        <v>43351</v>
      </c>
      <c r="K162" s="28"/>
      <c r="L162" s="28"/>
      <c r="M162" s="28"/>
    </row>
    <row r="163" spans="1:13" s="2" customFormat="1" ht="15" customHeight="1" x14ac:dyDescent="0.25">
      <c r="A163" s="11">
        <v>357</v>
      </c>
      <c r="B163" s="15">
        <v>42868</v>
      </c>
      <c r="C163" t="s">
        <v>40</v>
      </c>
      <c r="D163" t="s">
        <v>490</v>
      </c>
      <c r="E163" t="s">
        <v>637</v>
      </c>
      <c r="F163" t="s">
        <v>22</v>
      </c>
      <c r="G163">
        <v>2014</v>
      </c>
      <c r="H163" s="74" t="str">
        <f>VLOOKUP(Degustations[[#This Row],[Ref]],Ma_Cave[[Réf]:[Appellation]],8,FALSE)</f>
        <v>Bourgogne</v>
      </c>
      <c r="I163" t="s">
        <v>638</v>
      </c>
      <c r="J163" s="14">
        <v>43350</v>
      </c>
      <c r="K163" s="28"/>
      <c r="L163" s="28"/>
      <c r="M163" s="28"/>
    </row>
    <row r="164" spans="1:13" s="2" customFormat="1" ht="15" customHeight="1" x14ac:dyDescent="0.25">
      <c r="A164" s="11">
        <v>396</v>
      </c>
      <c r="B164" s="15">
        <v>43171</v>
      </c>
      <c r="C164" t="s">
        <v>314</v>
      </c>
      <c r="D164" t="s">
        <v>228</v>
      </c>
      <c r="E164" t="s">
        <v>312</v>
      </c>
      <c r="F164" t="s">
        <v>22</v>
      </c>
      <c r="G164">
        <v>2015</v>
      </c>
      <c r="H164" s="74" t="str">
        <f>VLOOKUP(Degustations[[#This Row],[Ref]],Ma_Cave[[Réf]:[Appellation]],8,FALSE)</f>
        <v>Rhône</v>
      </c>
      <c r="I164" t="s">
        <v>313</v>
      </c>
      <c r="J164" s="14">
        <v>43342</v>
      </c>
      <c r="K164" s="28"/>
      <c r="L164" s="28"/>
      <c r="M164" s="28"/>
    </row>
    <row r="165" spans="1:13" s="2" customFormat="1" ht="15" customHeight="1" x14ac:dyDescent="0.25">
      <c r="A165" s="11">
        <v>308</v>
      </c>
      <c r="B165" s="15">
        <v>42548</v>
      </c>
      <c r="C165" t="s">
        <v>40</v>
      </c>
      <c r="D165" t="s">
        <v>912</v>
      </c>
      <c r="E165" t="s">
        <v>237</v>
      </c>
      <c r="F165" t="s">
        <v>22</v>
      </c>
      <c r="G165">
        <v>2015</v>
      </c>
      <c r="H165" s="74" t="str">
        <f>VLOOKUP(Degustations[[#This Row],[Ref]],Ma_Cave[[Réf]:[Appellation]],8,FALSE)</f>
        <v>Rhône</v>
      </c>
      <c r="I165" t="s">
        <v>238</v>
      </c>
      <c r="J165" s="14">
        <v>43340</v>
      </c>
      <c r="K165" s="28"/>
      <c r="L165" s="28"/>
      <c r="M165" s="28"/>
    </row>
    <row r="166" spans="1:13" s="2" customFormat="1" ht="15" customHeight="1" x14ac:dyDescent="0.25">
      <c r="A166" s="11">
        <v>108</v>
      </c>
      <c r="B166" s="15">
        <v>40978</v>
      </c>
      <c r="C166" t="s">
        <v>50</v>
      </c>
      <c r="D166" t="s">
        <v>305</v>
      </c>
      <c r="E166" t="s">
        <v>303</v>
      </c>
      <c r="F166" t="s">
        <v>22</v>
      </c>
      <c r="G166">
        <v>2011</v>
      </c>
      <c r="H166" s="74" t="str">
        <f>VLOOKUP(Degustations[[#This Row],[Ref]],Ma_Cave[[Réf]:[Appellation]],8,FALSE)</f>
        <v>Alsace</v>
      </c>
      <c r="I166" t="s">
        <v>303</v>
      </c>
      <c r="J166" s="14">
        <v>43339</v>
      </c>
      <c r="K166" s="28"/>
      <c r="L166" s="28"/>
      <c r="M166" s="28"/>
    </row>
    <row r="167" spans="1:13" s="2" customFormat="1" ht="15" customHeight="1" x14ac:dyDescent="0.25">
      <c r="A167" s="11">
        <v>396</v>
      </c>
      <c r="B167" s="15">
        <v>43171</v>
      </c>
      <c r="C167" t="s">
        <v>314</v>
      </c>
      <c r="D167" t="s">
        <v>228</v>
      </c>
      <c r="E167" t="s">
        <v>312</v>
      </c>
      <c r="F167" t="s">
        <v>22</v>
      </c>
      <c r="G167">
        <v>2015</v>
      </c>
      <c r="H167" s="74" t="str">
        <f>VLOOKUP(Degustations[[#This Row],[Ref]],Ma_Cave[[Réf]:[Appellation]],8,FALSE)</f>
        <v>Rhône</v>
      </c>
      <c r="I167" t="s">
        <v>313</v>
      </c>
      <c r="J167" s="14">
        <v>43339</v>
      </c>
      <c r="K167" s="28"/>
      <c r="L167" s="28"/>
      <c r="M167" s="28"/>
    </row>
    <row r="168" spans="1:13" s="2" customFormat="1" ht="15" customHeight="1" x14ac:dyDescent="0.25">
      <c r="A168" s="11">
        <v>346</v>
      </c>
      <c r="B168" s="15">
        <v>42774</v>
      </c>
      <c r="C168" t="s">
        <v>40</v>
      </c>
      <c r="D168" t="s">
        <v>228</v>
      </c>
      <c r="E168" t="s">
        <v>312</v>
      </c>
      <c r="F168" t="s">
        <v>22</v>
      </c>
      <c r="G168">
        <v>2014</v>
      </c>
      <c r="H168" s="74" t="str">
        <f>VLOOKUP(Degustations[[#This Row],[Ref]],Ma_Cave[[Réf]:[Appellation]],8,FALSE)</f>
        <v>Rhône</v>
      </c>
      <c r="I168" t="s">
        <v>313</v>
      </c>
      <c r="J168" s="14">
        <v>43339</v>
      </c>
      <c r="K168" s="28"/>
      <c r="L168" s="28"/>
      <c r="M168" s="28"/>
    </row>
    <row r="169" spans="1:13" s="2" customFormat="1" ht="15" customHeight="1" x14ac:dyDescent="0.25">
      <c r="A169" s="11">
        <v>422</v>
      </c>
      <c r="B169" s="15">
        <v>43298</v>
      </c>
      <c r="C169" t="s">
        <v>40</v>
      </c>
      <c r="D169" t="s">
        <v>104</v>
      </c>
      <c r="E169" t="s">
        <v>164</v>
      </c>
      <c r="F169" t="s">
        <v>22</v>
      </c>
      <c r="G169">
        <v>2017</v>
      </c>
      <c r="H169" s="74" t="str">
        <f>VLOOKUP(Degustations[[#This Row],[Ref]],Ma_Cave[[Réf]:[Appellation]],8,FALSE)</f>
        <v>Rhône</v>
      </c>
      <c r="I169" t="s">
        <v>165</v>
      </c>
      <c r="J169" s="14">
        <v>43338</v>
      </c>
      <c r="K169" s="28"/>
      <c r="L169" s="28"/>
      <c r="M169" s="28"/>
    </row>
    <row r="170" spans="1:13" s="2" customFormat="1" ht="15" customHeight="1" x14ac:dyDescent="0.25">
      <c r="A170" s="11">
        <v>330</v>
      </c>
      <c r="B170" s="15">
        <v>42719</v>
      </c>
      <c r="C170" t="s">
        <v>682</v>
      </c>
      <c r="D170" t="s">
        <v>683</v>
      </c>
      <c r="E170" t="s">
        <v>684</v>
      </c>
      <c r="F170" t="s">
        <v>22</v>
      </c>
      <c r="G170">
        <v>0</v>
      </c>
      <c r="H170" s="74" t="str">
        <f>VLOOKUP(Degustations[[#This Row],[Ref]],Ma_Cave[[Réf]:[Appellation]],8,FALSE)</f>
        <v>Cognac</v>
      </c>
      <c r="I170" t="s">
        <v>538</v>
      </c>
      <c r="J170" s="14">
        <v>43337</v>
      </c>
      <c r="K170" s="28"/>
      <c r="L170" s="28"/>
      <c r="M170" s="28"/>
    </row>
    <row r="171" spans="1:13" s="2" customFormat="1" ht="15" customHeight="1" x14ac:dyDescent="0.25">
      <c r="A171" s="11">
        <v>214</v>
      </c>
      <c r="B171" s="15">
        <v>41882</v>
      </c>
      <c r="C171" t="s">
        <v>314</v>
      </c>
      <c r="D171" t="s">
        <v>228</v>
      </c>
      <c r="E171" t="s">
        <v>312</v>
      </c>
      <c r="F171" t="s">
        <v>22</v>
      </c>
      <c r="G171">
        <v>2012</v>
      </c>
      <c r="H171" s="74" t="str">
        <f>VLOOKUP(Degustations[[#This Row],[Ref]],Ma_Cave[[Réf]:[Appellation]],8,FALSE)</f>
        <v>Rhône</v>
      </c>
      <c r="I171" t="s">
        <v>313</v>
      </c>
      <c r="J171" s="14">
        <v>43337</v>
      </c>
      <c r="K171" s="28"/>
      <c r="L171" s="28"/>
      <c r="M171" s="28"/>
    </row>
    <row r="172" spans="1:13" s="2" customFormat="1" ht="15" customHeight="1" x14ac:dyDescent="0.25">
      <c r="A172" s="11">
        <v>288</v>
      </c>
      <c r="B172" s="15">
        <v>42505</v>
      </c>
      <c r="C172" t="s">
        <v>40</v>
      </c>
      <c r="D172" t="s">
        <v>112</v>
      </c>
      <c r="E172" t="s">
        <v>252</v>
      </c>
      <c r="F172" t="s">
        <v>12</v>
      </c>
      <c r="G172">
        <v>2014</v>
      </c>
      <c r="H172" s="74" t="str">
        <f>VLOOKUP(Degustations[[#This Row],[Ref]],Ma_Cave[[Réf]:[Appellation]],8,FALSE)</f>
        <v>Beaujolais</v>
      </c>
      <c r="I172" t="s">
        <v>36</v>
      </c>
      <c r="J172" s="14">
        <v>43337</v>
      </c>
      <c r="K172" s="28"/>
      <c r="L172" s="28"/>
      <c r="M172" s="28"/>
    </row>
    <row r="173" spans="1:13" s="2" customFormat="1" ht="15" customHeight="1" x14ac:dyDescent="0.25">
      <c r="A173" s="11">
        <v>284</v>
      </c>
      <c r="B173" s="15">
        <v>42469</v>
      </c>
      <c r="C173" t="s">
        <v>40</v>
      </c>
      <c r="D173" t="s">
        <v>352</v>
      </c>
      <c r="E173" t="s">
        <v>366</v>
      </c>
      <c r="F173" t="s">
        <v>22</v>
      </c>
      <c r="G173">
        <v>2014</v>
      </c>
      <c r="H173" s="74" t="str">
        <f>VLOOKUP(Degustations[[#This Row],[Ref]],Ma_Cave[[Réf]:[Appellation]],8,FALSE)</f>
        <v>Bourgogne</v>
      </c>
      <c r="I173" t="s">
        <v>367</v>
      </c>
      <c r="J173" s="14">
        <v>43333</v>
      </c>
      <c r="K173" s="28"/>
      <c r="L173" s="28"/>
      <c r="M173" s="28"/>
    </row>
    <row r="174" spans="1:13" s="2" customFormat="1" ht="15" customHeight="1" x14ac:dyDescent="0.25">
      <c r="A174" s="11">
        <v>367</v>
      </c>
      <c r="B174" s="15">
        <v>42887</v>
      </c>
      <c r="C174" t="s">
        <v>23</v>
      </c>
      <c r="D174" t="s">
        <v>243</v>
      </c>
      <c r="E174" t="s">
        <v>244</v>
      </c>
      <c r="F174" t="s">
        <v>22</v>
      </c>
      <c r="G174">
        <v>2015</v>
      </c>
      <c r="H174" s="74" t="str">
        <f>VLOOKUP(Degustations[[#This Row],[Ref]],Ma_Cave[[Réf]:[Appellation]],8,FALSE)</f>
        <v>Loire</v>
      </c>
      <c r="I174" t="s">
        <v>245</v>
      </c>
      <c r="J174" s="14">
        <v>43330</v>
      </c>
      <c r="K174" s="28"/>
      <c r="L174" s="28"/>
      <c r="M174" s="28"/>
    </row>
    <row r="175" spans="1:13" s="2" customFormat="1" ht="15" customHeight="1" x14ac:dyDescent="0.25">
      <c r="A175" s="11">
        <v>378</v>
      </c>
      <c r="B175" s="15">
        <v>43001</v>
      </c>
      <c r="C175" t="s">
        <v>629</v>
      </c>
      <c r="D175" t="s">
        <v>630</v>
      </c>
      <c r="E175" t="s">
        <v>132</v>
      </c>
      <c r="F175" t="s">
        <v>22</v>
      </c>
      <c r="G175">
        <v>2012</v>
      </c>
      <c r="H175" s="74" t="str">
        <f>VLOOKUP(Degustations[[#This Row],[Ref]],Ma_Cave[[Réf]:[Appellation]],8,FALSE)</f>
        <v>Jura</v>
      </c>
      <c r="I175" t="s">
        <v>627</v>
      </c>
      <c r="J175" s="14">
        <v>43329</v>
      </c>
      <c r="K175" s="28"/>
      <c r="L175" s="28"/>
      <c r="M175" s="28"/>
    </row>
    <row r="176" spans="1:13" s="2" customFormat="1" ht="15" customHeight="1" x14ac:dyDescent="0.25">
      <c r="A176" s="11">
        <v>311</v>
      </c>
      <c r="B176" s="15">
        <v>42548</v>
      </c>
      <c r="C176" t="s">
        <v>40</v>
      </c>
      <c r="D176" t="s">
        <v>104</v>
      </c>
      <c r="E176" t="s">
        <v>409</v>
      </c>
      <c r="F176" t="s">
        <v>22</v>
      </c>
      <c r="G176">
        <v>2015</v>
      </c>
      <c r="H176" s="74" t="str">
        <f>VLOOKUP(Degustations[[#This Row],[Ref]],Ma_Cave[[Réf]:[Appellation]],8,FALSE)</f>
        <v>Rhône</v>
      </c>
      <c r="I176" t="s">
        <v>192</v>
      </c>
      <c r="J176" s="14">
        <v>43327</v>
      </c>
      <c r="K176" s="28"/>
      <c r="L176" s="28"/>
      <c r="M176" s="28"/>
    </row>
    <row r="177" spans="1:13" s="2" customFormat="1" ht="15" customHeight="1" x14ac:dyDescent="0.25">
      <c r="A177" s="11">
        <v>356</v>
      </c>
      <c r="B177" s="15">
        <v>42868</v>
      </c>
      <c r="C177" t="s">
        <v>40</v>
      </c>
      <c r="D177" t="s">
        <v>331</v>
      </c>
      <c r="E177" t="s">
        <v>556</v>
      </c>
      <c r="F177" t="s">
        <v>12</v>
      </c>
      <c r="G177">
        <v>2015</v>
      </c>
      <c r="H177" s="74" t="str">
        <f>VLOOKUP(Degustations[[#This Row],[Ref]],Ma_Cave[[Réf]:[Appellation]],8,FALSE)</f>
        <v>Bourgogne</v>
      </c>
      <c r="I177" t="s">
        <v>518</v>
      </c>
      <c r="J177" s="14">
        <v>43324</v>
      </c>
      <c r="K177" s="28"/>
      <c r="L177" s="28"/>
      <c r="M177" s="28"/>
    </row>
    <row r="178" spans="1:13" s="2" customFormat="1" ht="15" customHeight="1" x14ac:dyDescent="0.25">
      <c r="A178" s="11">
        <v>320</v>
      </c>
      <c r="B178" s="15">
        <v>42658</v>
      </c>
      <c r="C178" t="s">
        <v>50</v>
      </c>
      <c r="D178" t="s">
        <v>184</v>
      </c>
      <c r="E178" t="s">
        <v>564</v>
      </c>
      <c r="F178" t="s">
        <v>22</v>
      </c>
      <c r="G178">
        <v>2015</v>
      </c>
      <c r="H178" s="74" t="str">
        <f>VLOOKUP(Degustations[[#This Row],[Ref]],Ma_Cave[[Réf]:[Appellation]],8,FALSE)</f>
        <v>Languedoc_Roussillon</v>
      </c>
      <c r="I178" t="s">
        <v>565</v>
      </c>
      <c r="J178" s="14">
        <v>43323</v>
      </c>
      <c r="K178" s="28"/>
      <c r="L178" s="28"/>
      <c r="M178" s="28"/>
    </row>
    <row r="179" spans="1:13" s="2" customFormat="1" ht="15" customHeight="1" x14ac:dyDescent="0.25">
      <c r="A179" s="11">
        <v>128</v>
      </c>
      <c r="B179" s="15">
        <v>41127</v>
      </c>
      <c r="C179" t="s">
        <v>40</v>
      </c>
      <c r="D179" t="s">
        <v>606</v>
      </c>
      <c r="E179" t="s">
        <v>668</v>
      </c>
      <c r="F179" t="s">
        <v>217</v>
      </c>
      <c r="G179">
        <v>2003</v>
      </c>
      <c r="H179" s="74" t="str">
        <f>VLOOKUP(Degustations[[#This Row],[Ref]],Ma_Cave[[Réf]:[Appellation]],8,FALSE)</f>
        <v>Languedoc_Roussillon</v>
      </c>
      <c r="I179" t="s">
        <v>608</v>
      </c>
      <c r="J179" s="14">
        <v>43320</v>
      </c>
      <c r="K179" s="28"/>
      <c r="L179" s="28"/>
      <c r="M179" s="28"/>
    </row>
    <row r="180" spans="1:13" s="2" customFormat="1" ht="15" customHeight="1" x14ac:dyDescent="0.25">
      <c r="A180" s="11">
        <v>308</v>
      </c>
      <c r="B180" s="15">
        <v>42548</v>
      </c>
      <c r="C180" t="s">
        <v>40</v>
      </c>
      <c r="D180" t="s">
        <v>912</v>
      </c>
      <c r="E180" t="s">
        <v>237</v>
      </c>
      <c r="F180" t="s">
        <v>22</v>
      </c>
      <c r="G180">
        <v>2015</v>
      </c>
      <c r="H180" s="74" t="str">
        <f>VLOOKUP(Degustations[[#This Row],[Ref]],Ma_Cave[[Réf]:[Appellation]],8,FALSE)</f>
        <v>Rhône</v>
      </c>
      <c r="I180" t="s">
        <v>238</v>
      </c>
      <c r="J180" s="14">
        <v>43312</v>
      </c>
      <c r="K180" s="28"/>
      <c r="L180" s="28"/>
      <c r="M180" s="28"/>
    </row>
    <row r="181" spans="1:13" s="2" customFormat="1" ht="15" customHeight="1" x14ac:dyDescent="0.25">
      <c r="A181" s="11">
        <v>237</v>
      </c>
      <c r="B181" s="15">
        <v>42111</v>
      </c>
      <c r="C181" t="s">
        <v>40</v>
      </c>
      <c r="D181" t="s">
        <v>912</v>
      </c>
      <c r="E181" t="s">
        <v>237</v>
      </c>
      <c r="F181" t="s">
        <v>12</v>
      </c>
      <c r="G181">
        <v>2013</v>
      </c>
      <c r="H181" s="74" t="str">
        <f>VLOOKUP(Degustations[[#This Row],[Ref]],Ma_Cave[[Réf]:[Appellation]],8,FALSE)</f>
        <v>Rhône</v>
      </c>
      <c r="I181" t="s">
        <v>238</v>
      </c>
      <c r="J181" s="14">
        <v>43312</v>
      </c>
      <c r="K181" s="28"/>
      <c r="L181" s="28"/>
      <c r="M181" s="28"/>
    </row>
    <row r="182" spans="1:13" s="2" customFormat="1" ht="15" customHeight="1" x14ac:dyDescent="0.25">
      <c r="A182" s="11">
        <v>414</v>
      </c>
      <c r="B182" s="15">
        <v>43228</v>
      </c>
      <c r="C182" t="s">
        <v>40</v>
      </c>
      <c r="D182" t="s">
        <v>912</v>
      </c>
      <c r="E182" t="s">
        <v>905</v>
      </c>
      <c r="F182" t="s">
        <v>22</v>
      </c>
      <c r="G182">
        <v>2017</v>
      </c>
      <c r="H182" s="74" t="str">
        <f>VLOOKUP(Degustations[[#This Row],[Ref]],Ma_Cave[[Réf]:[Appellation]],8,FALSE)</f>
        <v>Rhône</v>
      </c>
      <c r="I182" t="s">
        <v>369</v>
      </c>
      <c r="J182" s="14">
        <v>43311</v>
      </c>
      <c r="K182" s="28"/>
      <c r="L182" s="28"/>
      <c r="M182" s="28"/>
    </row>
    <row r="183" spans="1:13" s="2" customFormat="1" ht="15" customHeight="1" x14ac:dyDescent="0.25">
      <c r="A183" s="11">
        <v>389</v>
      </c>
      <c r="B183" s="15">
        <v>43040</v>
      </c>
      <c r="C183" t="s">
        <v>40</v>
      </c>
      <c r="D183" t="s">
        <v>362</v>
      </c>
      <c r="E183" t="s">
        <v>371</v>
      </c>
      <c r="F183" t="s">
        <v>12</v>
      </c>
      <c r="G183">
        <v>2015</v>
      </c>
      <c r="H183" s="74" t="str">
        <f>VLOOKUP(Degustations[[#This Row],[Ref]],Ma_Cave[[Réf]:[Appellation]],8,FALSE)</f>
        <v>Rhône</v>
      </c>
      <c r="I183" t="s">
        <v>372</v>
      </c>
      <c r="J183" s="14">
        <v>43309</v>
      </c>
      <c r="K183" s="28"/>
      <c r="L183" s="28"/>
      <c r="M183" s="28"/>
    </row>
    <row r="184" spans="1:13" s="2" customFormat="1" ht="15" customHeight="1" x14ac:dyDescent="0.25">
      <c r="A184" s="11">
        <v>306</v>
      </c>
      <c r="B184" s="15">
        <v>42548</v>
      </c>
      <c r="C184" t="s">
        <v>40</v>
      </c>
      <c r="D184" t="s">
        <v>104</v>
      </c>
      <c r="E184" t="s">
        <v>164</v>
      </c>
      <c r="F184" t="s">
        <v>22</v>
      </c>
      <c r="G184">
        <v>2015</v>
      </c>
      <c r="H184" s="74" t="str">
        <f>VLOOKUP(Degustations[[#This Row],[Ref]],Ma_Cave[[Réf]:[Appellation]],8,FALSE)</f>
        <v>Rhône</v>
      </c>
      <c r="I184" t="s">
        <v>165</v>
      </c>
      <c r="J184" s="14">
        <v>43308</v>
      </c>
      <c r="K184" s="28"/>
      <c r="L184" s="28"/>
      <c r="M184" s="28"/>
    </row>
    <row r="185" spans="1:13" s="2" customFormat="1" ht="15" customHeight="1" x14ac:dyDescent="0.25">
      <c r="A185" s="11">
        <v>44</v>
      </c>
      <c r="B185" s="15">
        <v>40116</v>
      </c>
      <c r="C185" t="s">
        <v>146</v>
      </c>
      <c r="D185" t="s">
        <v>406</v>
      </c>
      <c r="E185" t="s">
        <v>563</v>
      </c>
      <c r="F185" t="s">
        <v>22</v>
      </c>
      <c r="G185">
        <v>2007</v>
      </c>
      <c r="H185" s="74" t="str">
        <f>VLOOKUP(Degustations[[#This Row],[Ref]],Ma_Cave[[Réf]:[Appellation]],8,FALSE)</f>
        <v>Bourgogne</v>
      </c>
      <c r="I185" t="s">
        <v>408</v>
      </c>
      <c r="J185" s="14">
        <v>43303</v>
      </c>
      <c r="K185" s="28"/>
      <c r="L185" s="28"/>
      <c r="M185" s="28"/>
    </row>
    <row r="186" spans="1:13" s="2" customFormat="1" ht="15" customHeight="1" x14ac:dyDescent="0.25">
      <c r="A186" s="11">
        <v>252</v>
      </c>
      <c r="B186" s="15">
        <v>42161</v>
      </c>
      <c r="C186" t="s">
        <v>90</v>
      </c>
      <c r="D186" t="s">
        <v>597</v>
      </c>
      <c r="E186" t="s">
        <v>598</v>
      </c>
      <c r="F186" t="s">
        <v>46</v>
      </c>
      <c r="G186">
        <v>2014</v>
      </c>
      <c r="H186" s="74" t="str">
        <f>VLOOKUP(Degustations[[#This Row],[Ref]],Ma_Cave[[Réf]:[Appellation]],8,FALSE)</f>
        <v>Provence_Corse</v>
      </c>
      <c r="I186"/>
      <c r="J186" s="14">
        <v>43300</v>
      </c>
      <c r="K186" s="28"/>
      <c r="L186" s="28"/>
      <c r="M186" s="28"/>
    </row>
    <row r="187" spans="1:13" s="2" customFormat="1" ht="15" customHeight="1" x14ac:dyDescent="0.25">
      <c r="A187" s="11">
        <v>349</v>
      </c>
      <c r="B187" s="15">
        <v>42845</v>
      </c>
      <c r="C187" t="s">
        <v>40</v>
      </c>
      <c r="D187" t="s">
        <v>912</v>
      </c>
      <c r="E187" t="s">
        <v>368</v>
      </c>
      <c r="F187" t="s">
        <v>22</v>
      </c>
      <c r="G187">
        <v>2016</v>
      </c>
      <c r="H187" s="74" t="str">
        <f>VLOOKUP(Degustations[[#This Row],[Ref]],Ma_Cave[[Réf]:[Appellation]],8,FALSE)</f>
        <v>Rhône</v>
      </c>
      <c r="I187" t="s">
        <v>369</v>
      </c>
      <c r="J187" s="14">
        <v>43300</v>
      </c>
      <c r="K187" s="28"/>
      <c r="L187" s="28"/>
      <c r="M187" s="28"/>
    </row>
    <row r="188" spans="1:13" s="2" customFormat="1" ht="15" customHeight="1" x14ac:dyDescent="0.25">
      <c r="A188" s="11">
        <v>312</v>
      </c>
      <c r="B188" s="15">
        <v>42548</v>
      </c>
      <c r="C188" t="s">
        <v>40</v>
      </c>
      <c r="D188" t="s">
        <v>912</v>
      </c>
      <c r="E188" t="s">
        <v>882</v>
      </c>
      <c r="F188" t="s">
        <v>22</v>
      </c>
      <c r="G188">
        <v>2015</v>
      </c>
      <c r="H188" s="74" t="str">
        <f>VLOOKUP(Degustations[[#This Row],[Ref]],Ma_Cave[[Réf]:[Appellation]],8,FALSE)</f>
        <v>Rhône</v>
      </c>
      <c r="I188" t="s">
        <v>106</v>
      </c>
      <c r="J188" s="14">
        <v>43300</v>
      </c>
      <c r="K188" s="28"/>
      <c r="L188" s="28"/>
      <c r="M188" s="28"/>
    </row>
    <row r="189" spans="1:13" s="2" customFormat="1" ht="15" customHeight="1" x14ac:dyDescent="0.25">
      <c r="A189" s="11">
        <v>350</v>
      </c>
      <c r="B189" s="15">
        <v>42845</v>
      </c>
      <c r="C189" t="s">
        <v>40</v>
      </c>
      <c r="D189" t="s">
        <v>685</v>
      </c>
      <c r="E189" t="s">
        <v>686</v>
      </c>
      <c r="F189" t="s">
        <v>12</v>
      </c>
      <c r="G189">
        <v>2016</v>
      </c>
      <c r="H189" s="74" t="str">
        <f>VLOOKUP(Degustations[[#This Row],[Ref]],Ma_Cave[[Réf]:[Appellation]],8,FALSE)</f>
        <v>Rhône</v>
      </c>
      <c r="I189" t="s">
        <v>165</v>
      </c>
      <c r="J189" s="14">
        <v>43300</v>
      </c>
      <c r="K189" s="28"/>
      <c r="L189" s="28"/>
      <c r="M189" s="28"/>
    </row>
    <row r="190" spans="1:13" s="2" customFormat="1" ht="15" customHeight="1" x14ac:dyDescent="0.25">
      <c r="A190" s="11">
        <v>310</v>
      </c>
      <c r="B190" s="15">
        <v>42548</v>
      </c>
      <c r="C190" t="s">
        <v>40</v>
      </c>
      <c r="D190" t="s">
        <v>912</v>
      </c>
      <c r="E190" t="s">
        <v>253</v>
      </c>
      <c r="F190" t="s">
        <v>22</v>
      </c>
      <c r="G190">
        <v>2015</v>
      </c>
      <c r="H190" s="74" t="str">
        <f>VLOOKUP(Degustations[[#This Row],[Ref]],Ma_Cave[[Réf]:[Appellation]],8,FALSE)</f>
        <v>Rhône</v>
      </c>
      <c r="I190" t="s">
        <v>238</v>
      </c>
      <c r="J190" s="14">
        <v>43298</v>
      </c>
      <c r="K190" s="28"/>
      <c r="L190" s="28"/>
      <c r="M190" s="28"/>
    </row>
    <row r="191" spans="1:13" s="2" customFormat="1" ht="15" customHeight="1" x14ac:dyDescent="0.25">
      <c r="A191" s="11">
        <v>380</v>
      </c>
      <c r="B191" s="15">
        <v>43008</v>
      </c>
      <c r="C191" t="s">
        <v>40</v>
      </c>
      <c r="D191" t="s">
        <v>911</v>
      </c>
      <c r="E191" t="s">
        <v>920</v>
      </c>
      <c r="F191" t="s">
        <v>12</v>
      </c>
      <c r="G191">
        <v>2015</v>
      </c>
      <c r="H191" s="74" t="str">
        <f>VLOOKUP(Degustations[[#This Row],[Ref]],Ma_Cave[[Réf]:[Appellation]],8,FALSE)</f>
        <v>Rhône</v>
      </c>
      <c r="I191" t="s">
        <v>106</v>
      </c>
      <c r="J191" s="14">
        <v>43296</v>
      </c>
      <c r="K191" s="28"/>
      <c r="L191" s="28"/>
      <c r="M191" s="28"/>
    </row>
    <row r="192" spans="1:13" s="2" customFormat="1" ht="15" customHeight="1" x14ac:dyDescent="0.25">
      <c r="A192" s="11">
        <v>349</v>
      </c>
      <c r="B192" s="15">
        <v>42845</v>
      </c>
      <c r="C192" t="s">
        <v>40</v>
      </c>
      <c r="D192" t="s">
        <v>912</v>
      </c>
      <c r="E192" t="s">
        <v>368</v>
      </c>
      <c r="F192" t="s">
        <v>22</v>
      </c>
      <c r="G192">
        <v>2016</v>
      </c>
      <c r="H192" s="74" t="str">
        <f>VLOOKUP(Degustations[[#This Row],[Ref]],Ma_Cave[[Réf]:[Appellation]],8,FALSE)</f>
        <v>Rhône</v>
      </c>
      <c r="I192" t="s">
        <v>369</v>
      </c>
      <c r="J192" s="14">
        <v>43296</v>
      </c>
      <c r="K192" s="28"/>
      <c r="L192" s="28"/>
      <c r="M192" s="28"/>
    </row>
    <row r="193" spans="1:13" s="2" customFormat="1" ht="15" customHeight="1" x14ac:dyDescent="0.25">
      <c r="A193" s="11">
        <v>245</v>
      </c>
      <c r="B193" s="15">
        <v>42156</v>
      </c>
      <c r="C193" t="s">
        <v>23</v>
      </c>
      <c r="D193" t="s">
        <v>635</v>
      </c>
      <c r="E193" t="s">
        <v>636</v>
      </c>
      <c r="F193" t="s">
        <v>12</v>
      </c>
      <c r="G193">
        <v>2013</v>
      </c>
      <c r="H193" s="74" t="str">
        <f>VLOOKUP(Degustations[[#This Row],[Ref]],Ma_Cave[[Réf]:[Appellation]],8,FALSE)</f>
        <v>Bourgogne</v>
      </c>
      <c r="I193" t="s">
        <v>638</v>
      </c>
      <c r="J193" s="14">
        <v>43295</v>
      </c>
      <c r="K193" s="28"/>
      <c r="L193" s="28"/>
      <c r="M193" s="28"/>
    </row>
    <row r="194" spans="1:13" s="2" customFormat="1" ht="15" customHeight="1" x14ac:dyDescent="0.25">
      <c r="A194" s="11">
        <v>247</v>
      </c>
      <c r="B194" s="15">
        <v>42156</v>
      </c>
      <c r="C194" t="s">
        <v>23</v>
      </c>
      <c r="D194" t="s">
        <v>569</v>
      </c>
      <c r="E194" t="s">
        <v>570</v>
      </c>
      <c r="F194" t="s">
        <v>12</v>
      </c>
      <c r="G194">
        <v>2013</v>
      </c>
      <c r="H194" s="74" t="str">
        <f>VLOOKUP(Degustations[[#This Row],[Ref]],Ma_Cave[[Réf]:[Appellation]],8,FALSE)</f>
        <v>Rhône</v>
      </c>
      <c r="I194" t="s">
        <v>571</v>
      </c>
      <c r="J194" s="14">
        <v>43295</v>
      </c>
      <c r="K194" s="28"/>
      <c r="L194" s="28"/>
      <c r="M194" s="28"/>
    </row>
    <row r="195" spans="1:13" s="2" customFormat="1" ht="15" customHeight="1" x14ac:dyDescent="0.25">
      <c r="A195" s="11">
        <v>95</v>
      </c>
      <c r="B195" s="15">
        <v>40695</v>
      </c>
      <c r="C195" t="s">
        <v>23</v>
      </c>
      <c r="D195" t="s">
        <v>578</v>
      </c>
      <c r="E195" t="s">
        <v>579</v>
      </c>
      <c r="F195" t="s">
        <v>22</v>
      </c>
      <c r="G195">
        <v>2009</v>
      </c>
      <c r="H195" s="74" t="str">
        <f>VLOOKUP(Degustations[[#This Row],[Ref]],Ma_Cave[[Réf]:[Appellation]],8,FALSE)</f>
        <v>Alsace</v>
      </c>
      <c r="I195" t="s">
        <v>496</v>
      </c>
      <c r="J195" s="14">
        <v>43295</v>
      </c>
      <c r="K195" s="28"/>
      <c r="L195" s="28"/>
      <c r="M195" s="28"/>
    </row>
    <row r="196" spans="1:13" s="2" customFormat="1" ht="15" customHeight="1" x14ac:dyDescent="0.25">
      <c r="A196" s="11">
        <v>376</v>
      </c>
      <c r="B196" s="15">
        <v>42986</v>
      </c>
      <c r="C196" t="s">
        <v>16</v>
      </c>
      <c r="D196" t="s">
        <v>17</v>
      </c>
      <c r="E196" t="s">
        <v>18</v>
      </c>
      <c r="F196" t="s">
        <v>12</v>
      </c>
      <c r="G196">
        <v>2011</v>
      </c>
      <c r="H196" s="74" t="str">
        <f>VLOOKUP(Degustations[[#This Row],[Ref]],Ma_Cave[[Réf]:[Appellation]],8,FALSE)</f>
        <v>Etranger</v>
      </c>
      <c r="I196"/>
      <c r="J196" s="14">
        <v>43295</v>
      </c>
      <c r="K196" s="28"/>
      <c r="L196" s="28"/>
      <c r="M196" s="28"/>
    </row>
    <row r="197" spans="1:13" s="2" customFormat="1" ht="15" customHeight="1" x14ac:dyDescent="0.25">
      <c r="A197" s="11">
        <v>349</v>
      </c>
      <c r="B197" s="15">
        <v>42845</v>
      </c>
      <c r="C197" t="s">
        <v>40</v>
      </c>
      <c r="D197" t="s">
        <v>912</v>
      </c>
      <c r="E197" t="s">
        <v>368</v>
      </c>
      <c r="F197" t="s">
        <v>22</v>
      </c>
      <c r="G197">
        <v>2016</v>
      </c>
      <c r="H197" s="74" t="str">
        <f>VLOOKUP(Degustations[[#This Row],[Ref]],Ma_Cave[[Réf]:[Appellation]],8,FALSE)</f>
        <v>Rhône</v>
      </c>
      <c r="I197" t="s">
        <v>369</v>
      </c>
      <c r="J197" s="14">
        <v>43295</v>
      </c>
      <c r="K197" s="28"/>
      <c r="L197" s="28"/>
      <c r="M197" s="28"/>
    </row>
    <row r="198" spans="1:13" s="2" customFormat="1" ht="15" customHeight="1" x14ac:dyDescent="0.25">
      <c r="A198" s="11">
        <v>174</v>
      </c>
      <c r="B198" s="15">
        <v>41426</v>
      </c>
      <c r="C198" t="s">
        <v>23</v>
      </c>
      <c r="D198" t="s">
        <v>123</v>
      </c>
      <c r="E198" t="s">
        <v>124</v>
      </c>
      <c r="F198" t="s">
        <v>12</v>
      </c>
      <c r="G198">
        <v>2011</v>
      </c>
      <c r="H198" s="74" t="str">
        <f>VLOOKUP(Degustations[[#This Row],[Ref]],Ma_Cave[[Réf]:[Appellation]],8,FALSE)</f>
        <v>Bordeaux</v>
      </c>
      <c r="I198" t="s">
        <v>125</v>
      </c>
      <c r="J198" s="14">
        <v>43294</v>
      </c>
      <c r="K198" s="28"/>
      <c r="L198" s="28"/>
      <c r="M198" s="28"/>
    </row>
    <row r="199" spans="1:13" s="2" customFormat="1" ht="15" customHeight="1" x14ac:dyDescent="0.25">
      <c r="A199" s="11">
        <v>252</v>
      </c>
      <c r="B199" s="15">
        <v>42161</v>
      </c>
      <c r="C199" t="s">
        <v>90</v>
      </c>
      <c r="D199" t="s">
        <v>597</v>
      </c>
      <c r="E199" t="s">
        <v>598</v>
      </c>
      <c r="F199" t="s">
        <v>46</v>
      </c>
      <c r="G199">
        <v>2014</v>
      </c>
      <c r="H199" s="74" t="str">
        <f>VLOOKUP(Degustations[[#This Row],[Ref]],Ma_Cave[[Réf]:[Appellation]],8,FALSE)</f>
        <v>Provence_Corse</v>
      </c>
      <c r="I199"/>
      <c r="J199" s="14">
        <v>43294</v>
      </c>
      <c r="K199" s="28"/>
      <c r="L199" s="28"/>
      <c r="M199" s="28"/>
    </row>
    <row r="200" spans="1:13" s="2" customFormat="1" ht="15" customHeight="1" x14ac:dyDescent="0.25">
      <c r="A200" s="11">
        <v>301</v>
      </c>
      <c r="B200" s="15">
        <v>42522</v>
      </c>
      <c r="C200" t="s">
        <v>23</v>
      </c>
      <c r="D200" t="s">
        <v>280</v>
      </c>
      <c r="E200" t="s">
        <v>282</v>
      </c>
      <c r="F200" t="s">
        <v>12</v>
      </c>
      <c r="G200">
        <v>2014</v>
      </c>
      <c r="H200" s="74" t="str">
        <f>VLOOKUP(Degustations[[#This Row],[Ref]],Ma_Cave[[Réf]:[Appellation]],8,FALSE)</f>
        <v>Rhône</v>
      </c>
      <c r="I200" t="s">
        <v>282</v>
      </c>
      <c r="J200" s="14">
        <v>43293</v>
      </c>
      <c r="K200" s="28"/>
      <c r="L200" s="28"/>
      <c r="M200" s="28"/>
    </row>
    <row r="201" spans="1:13" s="2" customFormat="1" ht="15" customHeight="1" x14ac:dyDescent="0.25">
      <c r="A201" s="11">
        <v>394</v>
      </c>
      <c r="B201" s="15">
        <v>43115</v>
      </c>
      <c r="C201" t="s">
        <v>334</v>
      </c>
      <c r="D201" t="s">
        <v>703</v>
      </c>
      <c r="E201" t="s">
        <v>108</v>
      </c>
      <c r="F201" t="s">
        <v>22</v>
      </c>
      <c r="G201">
        <v>2015</v>
      </c>
      <c r="H201" s="74" t="str">
        <f>VLOOKUP(Degustations[[#This Row],[Ref]],Ma_Cave[[Réf]:[Appellation]],8,FALSE)</f>
        <v>Rhône</v>
      </c>
      <c r="I201" t="s">
        <v>704</v>
      </c>
      <c r="J201" s="14">
        <v>43293</v>
      </c>
      <c r="K201" s="28"/>
      <c r="L201" s="28"/>
      <c r="M201" s="28"/>
    </row>
    <row r="202" spans="1:13" s="2" customFormat="1" ht="15" customHeight="1" x14ac:dyDescent="0.25">
      <c r="A202" s="11">
        <v>305</v>
      </c>
      <c r="B202" s="15">
        <v>42548</v>
      </c>
      <c r="C202" t="s">
        <v>40</v>
      </c>
      <c r="D202" t="s">
        <v>104</v>
      </c>
      <c r="E202" t="s">
        <v>105</v>
      </c>
      <c r="F202" t="s">
        <v>22</v>
      </c>
      <c r="G202">
        <v>2015</v>
      </c>
      <c r="H202" s="74" t="str">
        <f>VLOOKUP(Degustations[[#This Row],[Ref]],Ma_Cave[[Réf]:[Appellation]],8,FALSE)</f>
        <v>Rhône</v>
      </c>
      <c r="I202" t="s">
        <v>106</v>
      </c>
      <c r="J202" s="14">
        <v>43292</v>
      </c>
      <c r="K202" s="28"/>
      <c r="L202" s="28"/>
      <c r="M202" s="28"/>
    </row>
    <row r="203" spans="1:13" s="2" customFormat="1" ht="15" customHeight="1" x14ac:dyDescent="0.25">
      <c r="A203" s="11">
        <v>342</v>
      </c>
      <c r="B203" s="15">
        <v>42757</v>
      </c>
      <c r="C203" t="s">
        <v>40</v>
      </c>
      <c r="D203" t="s">
        <v>362</v>
      </c>
      <c r="E203" t="s">
        <v>371</v>
      </c>
      <c r="F203" t="s">
        <v>12</v>
      </c>
      <c r="G203">
        <v>2015</v>
      </c>
      <c r="H203" s="74" t="str">
        <f>VLOOKUP(Degustations[[#This Row],[Ref]],Ma_Cave[[Réf]:[Appellation]],8,FALSE)</f>
        <v>Rhône</v>
      </c>
      <c r="I203" t="s">
        <v>372</v>
      </c>
      <c r="J203" s="14">
        <v>43289</v>
      </c>
      <c r="K203" s="28"/>
      <c r="L203" s="28"/>
      <c r="M203" s="28"/>
    </row>
    <row r="204" spans="1:13" s="2" customFormat="1" ht="15" customHeight="1" x14ac:dyDescent="0.25">
      <c r="A204" s="11">
        <v>399</v>
      </c>
      <c r="B204" s="15">
        <v>43172</v>
      </c>
      <c r="C204" t="s">
        <v>453</v>
      </c>
      <c r="D204" t="s">
        <v>872</v>
      </c>
      <c r="E204" t="s">
        <v>873</v>
      </c>
      <c r="F204" s="57" t="s">
        <v>73</v>
      </c>
      <c r="G204">
        <v>2017</v>
      </c>
      <c r="H204" s="74" t="str">
        <f>VLOOKUP(Degustations[[#This Row],[Ref]],Ma_Cave[[Réf]:[Appellation]],8,FALSE)</f>
        <v>Champagne</v>
      </c>
      <c r="I204" t="s">
        <v>73</v>
      </c>
      <c r="J204" s="14">
        <v>43283</v>
      </c>
      <c r="K204" s="28"/>
      <c r="L204" s="28"/>
      <c r="M204" s="28"/>
    </row>
    <row r="205" spans="1:13" s="2" customFormat="1" ht="15" customHeight="1" x14ac:dyDescent="0.25">
      <c r="A205" s="51">
        <v>175</v>
      </c>
      <c r="B205" s="15">
        <v>41426</v>
      </c>
      <c r="C205" t="s">
        <v>23</v>
      </c>
      <c r="D205" t="s">
        <v>599</v>
      </c>
      <c r="E205" t="s">
        <v>600</v>
      </c>
      <c r="F205" t="s">
        <v>12</v>
      </c>
      <c r="G205">
        <v>2011</v>
      </c>
      <c r="H205" s="74" t="str">
        <f>VLOOKUP(Degustations[[#This Row],[Ref]],Ma_Cave[[Réf]:[Appellation]],8,FALSE)</f>
        <v>Sud_Ouest</v>
      </c>
      <c r="I205" t="s">
        <v>601</v>
      </c>
      <c r="J205" s="14">
        <v>43283</v>
      </c>
      <c r="K205" s="28"/>
      <c r="L205" s="28"/>
      <c r="M205" s="28"/>
    </row>
    <row r="206" spans="1:13" s="2" customFormat="1" ht="15" customHeight="1" x14ac:dyDescent="0.25">
      <c r="A206" s="11">
        <v>345</v>
      </c>
      <c r="B206" s="15">
        <v>42757</v>
      </c>
      <c r="C206" t="s">
        <v>40</v>
      </c>
      <c r="D206" t="s">
        <v>362</v>
      </c>
      <c r="E206" t="s">
        <v>648</v>
      </c>
      <c r="F206" t="s">
        <v>12</v>
      </c>
      <c r="G206">
        <v>2014</v>
      </c>
      <c r="H206" s="74" t="str">
        <f>VLOOKUP(Degustations[[#This Row],[Ref]],Ma_Cave[[Réf]:[Appellation]],8,FALSE)</f>
        <v>Rhône</v>
      </c>
      <c r="I206" t="s">
        <v>106</v>
      </c>
      <c r="J206" s="14">
        <v>43282</v>
      </c>
      <c r="K206" s="28"/>
      <c r="L206" s="28"/>
      <c r="M206" s="28"/>
    </row>
    <row r="207" spans="1:13" s="2" customFormat="1" ht="15" customHeight="1" x14ac:dyDescent="0.25">
      <c r="A207" s="11">
        <v>286</v>
      </c>
      <c r="B207" s="15">
        <v>42469</v>
      </c>
      <c r="C207" t="s">
        <v>40</v>
      </c>
      <c r="D207" t="s">
        <v>331</v>
      </c>
      <c r="E207" t="s">
        <v>518</v>
      </c>
      <c r="F207" t="s">
        <v>12</v>
      </c>
      <c r="G207">
        <v>2014</v>
      </c>
      <c r="H207" s="74" t="str">
        <f>VLOOKUP(Degustations[[#This Row],[Ref]],Ma_Cave[[Réf]:[Appellation]],8,FALSE)</f>
        <v>Bourgogne</v>
      </c>
      <c r="I207" t="s">
        <v>518</v>
      </c>
      <c r="J207" s="14">
        <v>43281</v>
      </c>
      <c r="K207" s="28"/>
      <c r="L207" s="28"/>
      <c r="M207" s="28"/>
    </row>
    <row r="208" spans="1:13" s="2" customFormat="1" ht="15" customHeight="1" x14ac:dyDescent="0.25">
      <c r="A208" s="11">
        <v>305</v>
      </c>
      <c r="B208" s="15">
        <v>42548</v>
      </c>
      <c r="C208" t="s">
        <v>40</v>
      </c>
      <c r="D208" t="s">
        <v>104</v>
      </c>
      <c r="E208" t="s">
        <v>105</v>
      </c>
      <c r="F208" t="s">
        <v>22</v>
      </c>
      <c r="G208">
        <v>2015</v>
      </c>
      <c r="H208" s="74" t="str">
        <f>VLOOKUP(Degustations[[#This Row],[Ref]],Ma_Cave[[Réf]:[Appellation]],8,FALSE)</f>
        <v>Rhône</v>
      </c>
      <c r="I208" t="s">
        <v>106</v>
      </c>
      <c r="J208" s="14">
        <v>43275</v>
      </c>
      <c r="K208" s="28"/>
      <c r="L208" s="28"/>
      <c r="M208" s="28"/>
    </row>
    <row r="209" spans="1:13" s="2" customFormat="1" ht="15" customHeight="1" x14ac:dyDescent="0.25">
      <c r="A209" s="11">
        <v>353</v>
      </c>
      <c r="B209" s="15">
        <v>42868</v>
      </c>
      <c r="C209" t="s">
        <v>40</v>
      </c>
      <c r="D209" t="s">
        <v>490</v>
      </c>
      <c r="E209" t="s">
        <v>491</v>
      </c>
      <c r="F209" t="s">
        <v>22</v>
      </c>
      <c r="G209">
        <v>2014</v>
      </c>
      <c r="H209" s="74" t="str">
        <f>VLOOKUP(Degustations[[#This Row],[Ref]],Ma_Cave[[Réf]:[Appellation]],8,FALSE)</f>
        <v>Bourgogne</v>
      </c>
      <c r="I209" t="s">
        <v>492</v>
      </c>
      <c r="J209" s="14">
        <v>43274</v>
      </c>
      <c r="K209" s="28"/>
      <c r="L209" s="28"/>
      <c r="M209" s="28"/>
    </row>
    <row r="210" spans="1:13" s="2" customFormat="1" ht="15" customHeight="1" x14ac:dyDescent="0.25">
      <c r="A210" s="11">
        <v>217</v>
      </c>
      <c r="B210" s="15">
        <v>41923</v>
      </c>
      <c r="C210" t="s">
        <v>50</v>
      </c>
      <c r="D210" t="s">
        <v>308</v>
      </c>
      <c r="E210" t="s">
        <v>309</v>
      </c>
      <c r="F210" t="s">
        <v>22</v>
      </c>
      <c r="G210">
        <v>2013</v>
      </c>
      <c r="H210" s="74" t="str">
        <f>VLOOKUP(Degustations[[#This Row],[Ref]],Ma_Cave[[Réf]:[Appellation]],8,FALSE)</f>
        <v>Alsace</v>
      </c>
      <c r="I210" t="s">
        <v>303</v>
      </c>
      <c r="J210" s="14">
        <v>43273</v>
      </c>
      <c r="K210" s="28"/>
      <c r="L210" s="28"/>
      <c r="M210" s="28"/>
    </row>
    <row r="211" spans="1:13" s="2" customFormat="1" ht="15" customHeight="1" x14ac:dyDescent="0.25">
      <c r="A211" s="11">
        <v>283</v>
      </c>
      <c r="B211" s="15">
        <v>42469</v>
      </c>
      <c r="C211" t="s">
        <v>40</v>
      </c>
      <c r="D211" t="s">
        <v>352</v>
      </c>
      <c r="E211" t="s">
        <v>353</v>
      </c>
      <c r="F211" t="s">
        <v>12</v>
      </c>
      <c r="G211">
        <v>2014</v>
      </c>
      <c r="H211" s="74" t="str">
        <f>VLOOKUP(Degustations[[#This Row],[Ref]],Ma_Cave[[Réf]:[Appellation]],8,FALSE)</f>
        <v>Bourgogne</v>
      </c>
      <c r="I211" t="s">
        <v>354</v>
      </c>
      <c r="J211" s="14">
        <v>43272</v>
      </c>
      <c r="K211" s="28"/>
      <c r="L211" s="28"/>
      <c r="M211" s="28"/>
    </row>
    <row r="212" spans="1:13" s="2" customFormat="1" ht="15" customHeight="1" x14ac:dyDescent="0.25">
      <c r="A212" s="11">
        <v>381</v>
      </c>
      <c r="B212" s="15">
        <v>43008</v>
      </c>
      <c r="C212" t="s">
        <v>40</v>
      </c>
      <c r="D212" t="s">
        <v>411</v>
      </c>
      <c r="E212" t="s">
        <v>412</v>
      </c>
      <c r="F212" t="s">
        <v>22</v>
      </c>
      <c r="G212">
        <v>2016</v>
      </c>
      <c r="H212" s="74" t="str">
        <f>VLOOKUP(Degustations[[#This Row],[Ref]],Ma_Cave[[Réf]:[Appellation]],8,FALSE)</f>
        <v>Rhône</v>
      </c>
      <c r="I212" t="s">
        <v>106</v>
      </c>
      <c r="J212" s="14">
        <v>43272</v>
      </c>
      <c r="K212" s="28"/>
      <c r="L212" s="28"/>
      <c r="M212" s="28"/>
    </row>
    <row r="213" spans="1:13" s="2" customFormat="1" ht="15" customHeight="1" x14ac:dyDescent="0.25">
      <c r="A213" s="11">
        <v>312</v>
      </c>
      <c r="B213" s="15">
        <v>42548</v>
      </c>
      <c r="C213" t="s">
        <v>40</v>
      </c>
      <c r="D213" t="s">
        <v>236</v>
      </c>
      <c r="E213" t="s">
        <v>882</v>
      </c>
      <c r="F213" t="s">
        <v>22</v>
      </c>
      <c r="G213">
        <v>2015</v>
      </c>
      <c r="H213" s="74" t="str">
        <f>VLOOKUP(Degustations[[#This Row],[Ref]],Ma_Cave[[Réf]:[Appellation]],8,FALSE)</f>
        <v>Rhône</v>
      </c>
      <c r="I213" t="s">
        <v>106</v>
      </c>
      <c r="J213" s="14">
        <v>43266</v>
      </c>
      <c r="K213" s="28"/>
      <c r="L213" s="28"/>
      <c r="M213" s="28"/>
    </row>
    <row r="214" spans="1:13" s="2" customFormat="1" ht="15" customHeight="1" x14ac:dyDescent="0.25">
      <c r="A214" s="11">
        <v>349</v>
      </c>
      <c r="B214" s="15">
        <v>42845</v>
      </c>
      <c r="C214" t="s">
        <v>40</v>
      </c>
      <c r="D214" t="s">
        <v>236</v>
      </c>
      <c r="E214" t="s">
        <v>368</v>
      </c>
      <c r="F214" t="s">
        <v>22</v>
      </c>
      <c r="G214">
        <v>2016</v>
      </c>
      <c r="H214" s="74" t="str">
        <f>VLOOKUP(Degustations[[#This Row],[Ref]],Ma_Cave[[Réf]:[Appellation]],8,FALSE)</f>
        <v>Rhône</v>
      </c>
      <c r="I214" t="s">
        <v>369</v>
      </c>
      <c r="J214" s="14">
        <v>43263</v>
      </c>
      <c r="K214" s="28"/>
      <c r="L214" s="28"/>
      <c r="M214" s="28"/>
    </row>
    <row r="215" spans="1:13" s="2" customFormat="1" ht="15" customHeight="1" x14ac:dyDescent="0.25">
      <c r="A215" s="11">
        <v>414</v>
      </c>
      <c r="B215" s="15">
        <v>43228</v>
      </c>
      <c r="C215" t="s">
        <v>40</v>
      </c>
      <c r="D215" t="s">
        <v>236</v>
      </c>
      <c r="E215" t="s">
        <v>905</v>
      </c>
      <c r="F215" t="s">
        <v>22</v>
      </c>
      <c r="G215">
        <v>2017</v>
      </c>
      <c r="H215" s="74" t="str">
        <f>VLOOKUP(Degustations[[#This Row],[Ref]],Ma_Cave[[Réf]:[Appellation]],8,FALSE)</f>
        <v>Rhône</v>
      </c>
      <c r="I215" t="s">
        <v>369</v>
      </c>
      <c r="J215" s="14">
        <v>43261</v>
      </c>
      <c r="K215" s="28"/>
      <c r="L215" s="28"/>
      <c r="M215" s="28"/>
    </row>
    <row r="216" spans="1:13" s="2" customFormat="1" ht="15" customHeight="1" x14ac:dyDescent="0.25">
      <c r="A216" s="11">
        <v>380</v>
      </c>
      <c r="B216" s="15">
        <v>43008</v>
      </c>
      <c r="C216" t="s">
        <v>40</v>
      </c>
      <c r="D216" t="s">
        <v>411</v>
      </c>
      <c r="E216" t="s">
        <v>412</v>
      </c>
      <c r="F216" t="s">
        <v>12</v>
      </c>
      <c r="G216">
        <v>2015</v>
      </c>
      <c r="H216" s="74" t="str">
        <f>VLOOKUP(Degustations[[#This Row],[Ref]],Ma_Cave[[Réf]:[Appellation]],8,FALSE)</f>
        <v>Rhône</v>
      </c>
      <c r="I216" t="s">
        <v>106</v>
      </c>
      <c r="J216" s="14">
        <v>43261</v>
      </c>
      <c r="K216" s="28"/>
      <c r="L216" s="28"/>
      <c r="M216" s="28"/>
    </row>
    <row r="217" spans="1:13" s="2" customFormat="1" ht="15" customHeight="1" x14ac:dyDescent="0.25">
      <c r="A217" s="11">
        <v>201</v>
      </c>
      <c r="B217" s="15">
        <v>41720</v>
      </c>
      <c r="C217" t="s">
        <v>50</v>
      </c>
      <c r="D217" t="s">
        <v>149</v>
      </c>
      <c r="E217" t="s">
        <v>132</v>
      </c>
      <c r="F217" t="s">
        <v>22</v>
      </c>
      <c r="G217">
        <v>2009</v>
      </c>
      <c r="H217" s="74" t="str">
        <f>VLOOKUP(Degustations[[#This Row],[Ref]],Ma_Cave[[Réf]:[Appellation]],8,FALSE)</f>
        <v>Jura</v>
      </c>
      <c r="I217" t="s">
        <v>25</v>
      </c>
      <c r="J217" s="14">
        <v>43261</v>
      </c>
      <c r="K217" s="28"/>
      <c r="L217" s="28"/>
      <c r="M217" s="28"/>
    </row>
    <row r="218" spans="1:13" s="2" customFormat="1" ht="15" customHeight="1" x14ac:dyDescent="0.25">
      <c r="A218" s="11">
        <v>229</v>
      </c>
      <c r="B218" s="15">
        <v>41930</v>
      </c>
      <c r="C218" t="s">
        <v>40</v>
      </c>
      <c r="D218" t="s">
        <v>383</v>
      </c>
      <c r="E218" t="s">
        <v>384</v>
      </c>
      <c r="F218" t="s">
        <v>12</v>
      </c>
      <c r="G218">
        <v>2011</v>
      </c>
      <c r="H218" s="74" t="str">
        <f>VLOOKUP(Degustations[[#This Row],[Ref]],Ma_Cave[[Réf]:[Appellation]],8,FALSE)</f>
        <v>Provence_Corse</v>
      </c>
      <c r="I218" s="9" t="s">
        <v>31</v>
      </c>
      <c r="J218" s="14">
        <v>43259</v>
      </c>
      <c r="K218" s="28"/>
      <c r="L218" s="28"/>
      <c r="M218" s="28"/>
    </row>
    <row r="219" spans="1:13" s="2" customFormat="1" ht="15" customHeight="1" x14ac:dyDescent="0.25">
      <c r="A219" s="11">
        <v>365</v>
      </c>
      <c r="B219" s="15">
        <v>42887</v>
      </c>
      <c r="C219" t="s">
        <v>23</v>
      </c>
      <c r="D219" t="s">
        <v>85</v>
      </c>
      <c r="E219" t="s">
        <v>86</v>
      </c>
      <c r="F219" t="s">
        <v>22</v>
      </c>
      <c r="G219">
        <v>2015</v>
      </c>
      <c r="H219" s="74" t="str">
        <f>VLOOKUP(Degustations[[#This Row],[Ref]],Ma_Cave[[Réf]:[Appellation]],8,FALSE)</f>
        <v>Languedoc_Roussillon</v>
      </c>
      <c r="I219" t="s">
        <v>87</v>
      </c>
      <c r="J219" s="14">
        <v>43255</v>
      </c>
      <c r="K219" s="28"/>
      <c r="L219" s="28"/>
      <c r="M219" s="28"/>
    </row>
    <row r="220" spans="1:13" s="2" customFormat="1" ht="15" customHeight="1" x14ac:dyDescent="0.25">
      <c r="A220" s="52">
        <v>250</v>
      </c>
      <c r="B220" s="15">
        <v>42161</v>
      </c>
      <c r="C220" t="s">
        <v>40</v>
      </c>
      <c r="D220" t="s">
        <v>228</v>
      </c>
      <c r="E220" t="s">
        <v>264</v>
      </c>
      <c r="F220" t="s">
        <v>12</v>
      </c>
      <c r="G220">
        <v>2012</v>
      </c>
      <c r="H220" s="74" t="str">
        <f>VLOOKUP(Degustations[[#This Row],[Ref]],Ma_Cave[[Réf]:[Appellation]],8,FALSE)</f>
        <v>Provence_Corse</v>
      </c>
      <c r="I220" t="s">
        <v>265</v>
      </c>
      <c r="J220" s="14">
        <v>43253</v>
      </c>
      <c r="K220" s="28"/>
      <c r="L220" s="28"/>
      <c r="M220" s="28"/>
    </row>
    <row r="221" spans="1:13" s="2" customFormat="1" ht="15" customHeight="1" x14ac:dyDescent="0.25">
      <c r="A221" s="11">
        <v>6</v>
      </c>
      <c r="B221" s="15">
        <v>38504</v>
      </c>
      <c r="C221" t="s">
        <v>23</v>
      </c>
      <c r="D221" t="s">
        <v>582</v>
      </c>
      <c r="E221" t="s">
        <v>583</v>
      </c>
      <c r="F221" t="s">
        <v>22</v>
      </c>
      <c r="G221">
        <v>2003</v>
      </c>
      <c r="H221" s="74" t="str">
        <f>VLOOKUP(Degustations[[#This Row],[Ref]],Ma_Cave[[Réf]:[Appellation]],8,FALSE)</f>
        <v>Alsace</v>
      </c>
      <c r="I221" t="s">
        <v>496</v>
      </c>
      <c r="J221" s="14">
        <v>43239</v>
      </c>
      <c r="K221" s="28"/>
      <c r="L221" s="28"/>
      <c r="M221" s="28"/>
    </row>
    <row r="222" spans="1:13" s="2" customFormat="1" ht="15" customHeight="1" x14ac:dyDescent="0.25">
      <c r="A222" s="11">
        <v>19</v>
      </c>
      <c r="B222" s="15">
        <v>39234</v>
      </c>
      <c r="C222" t="s">
        <v>23</v>
      </c>
      <c r="D222" t="s">
        <v>687</v>
      </c>
      <c r="E222" t="s">
        <v>688</v>
      </c>
      <c r="F222" t="s">
        <v>12</v>
      </c>
      <c r="G222">
        <v>2005</v>
      </c>
      <c r="H222" s="74" t="str">
        <f>VLOOKUP(Degustations[[#This Row],[Ref]],Ma_Cave[[Réf]:[Appellation]],8,FALSE)</f>
        <v>Loire</v>
      </c>
      <c r="I222" t="s">
        <v>521</v>
      </c>
      <c r="J222" s="14">
        <v>43239</v>
      </c>
      <c r="K222" s="28"/>
      <c r="L222" s="28"/>
      <c r="M222" s="28"/>
    </row>
    <row r="223" spans="1:13" s="2" customFormat="1" ht="15" customHeight="1" x14ac:dyDescent="0.25">
      <c r="A223" s="11">
        <v>328</v>
      </c>
      <c r="B223" s="15">
        <v>42707</v>
      </c>
      <c r="C223" t="s">
        <v>40</v>
      </c>
      <c r="D223" t="s">
        <v>377</v>
      </c>
      <c r="E223" t="s">
        <v>705</v>
      </c>
      <c r="F223" t="s">
        <v>22</v>
      </c>
      <c r="G223">
        <v>2014</v>
      </c>
      <c r="H223" s="74" t="str">
        <f>VLOOKUP(Degustations[[#This Row],[Ref]],Ma_Cave[[Réf]:[Appellation]],8,FALSE)</f>
        <v>Rhône</v>
      </c>
      <c r="I223" t="s">
        <v>106</v>
      </c>
      <c r="J223" s="14">
        <v>43237</v>
      </c>
      <c r="K223" s="28"/>
      <c r="L223" s="28"/>
      <c r="M223" s="28"/>
    </row>
    <row r="224" spans="1:13" s="2" customFormat="1" ht="15" customHeight="1" x14ac:dyDescent="0.25">
      <c r="A224" s="11">
        <v>289</v>
      </c>
      <c r="B224" s="15">
        <v>42505</v>
      </c>
      <c r="C224" t="s">
        <v>40</v>
      </c>
      <c r="D224" t="s">
        <v>112</v>
      </c>
      <c r="E224" t="s">
        <v>497</v>
      </c>
      <c r="F224" t="s">
        <v>12</v>
      </c>
      <c r="G224">
        <v>2014</v>
      </c>
      <c r="H224" s="74" t="str">
        <f>VLOOKUP(Degustations[[#This Row],[Ref]],Ma_Cave[[Réf]:[Appellation]],8,FALSE)</f>
        <v>Beaujolais</v>
      </c>
      <c r="I224" t="s">
        <v>498</v>
      </c>
      <c r="J224" s="14">
        <v>43232</v>
      </c>
      <c r="K224" s="28"/>
      <c r="L224" s="28"/>
      <c r="M224" s="28"/>
    </row>
    <row r="225" spans="1:13" s="2" customFormat="1" ht="15" customHeight="1" x14ac:dyDescent="0.25">
      <c r="A225" s="11">
        <v>308</v>
      </c>
      <c r="B225" s="15">
        <v>42548</v>
      </c>
      <c r="C225" t="s">
        <v>40</v>
      </c>
      <c r="D225" t="s">
        <v>236</v>
      </c>
      <c r="E225" t="s">
        <v>237</v>
      </c>
      <c r="F225" t="s">
        <v>22</v>
      </c>
      <c r="G225">
        <v>2015</v>
      </c>
      <c r="H225" s="74" t="str">
        <f>VLOOKUP(Degustations[[#This Row],[Ref]],Ma_Cave[[Réf]:[Appellation]],8,FALSE)</f>
        <v>Rhône</v>
      </c>
      <c r="I225" t="s">
        <v>238</v>
      </c>
      <c r="J225" s="14">
        <v>43232</v>
      </c>
      <c r="K225" s="28"/>
      <c r="L225" s="28"/>
      <c r="M225" s="28"/>
    </row>
    <row r="226" spans="1:13" s="2" customFormat="1" ht="15" customHeight="1" x14ac:dyDescent="0.25">
      <c r="A226" s="11">
        <v>308</v>
      </c>
      <c r="B226" s="15">
        <v>42548</v>
      </c>
      <c r="C226" t="s">
        <v>40</v>
      </c>
      <c r="D226" t="s">
        <v>236</v>
      </c>
      <c r="E226" t="s">
        <v>237</v>
      </c>
      <c r="F226" t="s">
        <v>22</v>
      </c>
      <c r="G226">
        <v>2015</v>
      </c>
      <c r="H226" s="74" t="str">
        <f>VLOOKUP(Degustations[[#This Row],[Ref]],Ma_Cave[[Réf]:[Appellation]],8,FALSE)</f>
        <v>Rhône</v>
      </c>
      <c r="I226" t="s">
        <v>238</v>
      </c>
      <c r="J226" s="14">
        <v>43231</v>
      </c>
      <c r="K226" s="28"/>
      <c r="L226" s="28"/>
      <c r="M226" s="28"/>
    </row>
    <row r="227" spans="1:13" s="2" customFormat="1" ht="15" customHeight="1" x14ac:dyDescent="0.25">
      <c r="A227" s="11">
        <v>2</v>
      </c>
      <c r="B227" s="15">
        <v>36312</v>
      </c>
      <c r="C227" t="s">
        <v>23</v>
      </c>
      <c r="D227" t="s">
        <v>546</v>
      </c>
      <c r="E227" t="s">
        <v>547</v>
      </c>
      <c r="F227" t="s">
        <v>12</v>
      </c>
      <c r="G227">
        <v>1997</v>
      </c>
      <c r="H227" s="74" t="str">
        <f>VLOOKUP(Degustations[[#This Row],[Ref]],Ma_Cave[[Réf]:[Appellation]],8,FALSE)</f>
        <v>Porto</v>
      </c>
      <c r="I227"/>
      <c r="J227" s="14">
        <v>43231</v>
      </c>
      <c r="K227" s="28"/>
      <c r="L227" s="28"/>
      <c r="M227" s="28"/>
    </row>
    <row r="228" spans="1:13" s="2" customFormat="1" ht="15" customHeight="1" x14ac:dyDescent="0.25">
      <c r="A228" s="11">
        <v>349</v>
      </c>
      <c r="B228" s="15">
        <v>42845</v>
      </c>
      <c r="C228" t="s">
        <v>40</v>
      </c>
      <c r="D228" t="s">
        <v>236</v>
      </c>
      <c r="E228" t="s">
        <v>368</v>
      </c>
      <c r="F228" t="s">
        <v>22</v>
      </c>
      <c r="G228">
        <v>2016</v>
      </c>
      <c r="H228" s="74" t="str">
        <f>VLOOKUP(Degustations[[#This Row],[Ref]],Ma_Cave[[Réf]:[Appellation]],8,FALSE)</f>
        <v>Rhône</v>
      </c>
      <c r="I228" t="s">
        <v>369</v>
      </c>
      <c r="J228" s="14">
        <v>43231</v>
      </c>
      <c r="K228" s="28"/>
      <c r="L228" s="28"/>
      <c r="M228" s="28"/>
    </row>
    <row r="229" spans="1:13" s="2" customFormat="1" ht="15" customHeight="1" x14ac:dyDescent="0.25">
      <c r="A229" s="11">
        <v>346</v>
      </c>
      <c r="B229" s="15">
        <v>42774</v>
      </c>
      <c r="C229" t="s">
        <v>40</v>
      </c>
      <c r="D229" t="s">
        <v>228</v>
      </c>
      <c r="E229" t="s">
        <v>312</v>
      </c>
      <c r="F229" t="s">
        <v>22</v>
      </c>
      <c r="G229">
        <v>2014</v>
      </c>
      <c r="H229" s="74" t="str">
        <f>VLOOKUP(Degustations[[#This Row],[Ref]],Ma_Cave[[Réf]:[Appellation]],8,FALSE)</f>
        <v>Rhône</v>
      </c>
      <c r="I229" t="s">
        <v>313</v>
      </c>
      <c r="J229" s="14">
        <v>43228</v>
      </c>
      <c r="K229" s="28"/>
      <c r="L229" s="28"/>
      <c r="M229" s="28"/>
    </row>
    <row r="230" spans="1:13" s="2" customFormat="1" ht="15" customHeight="1" x14ac:dyDescent="0.25">
      <c r="A230" s="11">
        <v>337</v>
      </c>
      <c r="B230" s="15">
        <v>42730</v>
      </c>
      <c r="C230"/>
      <c r="D230" t="s">
        <v>399</v>
      </c>
      <c r="E230" t="s">
        <v>400</v>
      </c>
      <c r="F230" t="s">
        <v>12</v>
      </c>
      <c r="G230">
        <v>2014</v>
      </c>
      <c r="H230" s="74" t="str">
        <f>VLOOKUP(Degustations[[#This Row],[Ref]],Ma_Cave[[Réf]:[Appellation]],8,FALSE)</f>
        <v>Rhône</v>
      </c>
      <c r="I230" t="s">
        <v>401</v>
      </c>
      <c r="J230" s="14">
        <v>43228</v>
      </c>
      <c r="K230" s="28"/>
      <c r="L230" s="28"/>
      <c r="M230" s="28"/>
    </row>
    <row r="231" spans="1:13" s="2" customFormat="1" ht="15" customHeight="1" x14ac:dyDescent="0.25">
      <c r="A231" s="11">
        <v>229</v>
      </c>
      <c r="B231" s="15">
        <v>41930</v>
      </c>
      <c r="C231" t="s">
        <v>40</v>
      </c>
      <c r="D231" t="s">
        <v>383</v>
      </c>
      <c r="E231" t="s">
        <v>384</v>
      </c>
      <c r="F231" t="s">
        <v>12</v>
      </c>
      <c r="G231">
        <v>2011</v>
      </c>
      <c r="H231" s="74" t="str">
        <f>VLOOKUP(Degustations[[#This Row],[Ref]],Ma_Cave[[Réf]:[Appellation]],8,FALSE)</f>
        <v>Provence_Corse</v>
      </c>
      <c r="I231" s="9" t="s">
        <v>31</v>
      </c>
      <c r="J231" s="14">
        <v>43226</v>
      </c>
      <c r="K231" s="28"/>
      <c r="L231" s="28"/>
      <c r="M231" s="28"/>
    </row>
    <row r="232" spans="1:13" s="2" customFormat="1" ht="15" customHeight="1" x14ac:dyDescent="0.25">
      <c r="A232" s="11">
        <v>284</v>
      </c>
      <c r="B232" s="15">
        <v>42469</v>
      </c>
      <c r="C232" t="s">
        <v>40</v>
      </c>
      <c r="D232" t="s">
        <v>352</v>
      </c>
      <c r="E232" t="s">
        <v>366</v>
      </c>
      <c r="F232" t="s">
        <v>22</v>
      </c>
      <c r="G232">
        <v>2014</v>
      </c>
      <c r="H232" s="74" t="str">
        <f>VLOOKUP(Degustations[[#This Row],[Ref]],Ma_Cave[[Réf]:[Appellation]],8,FALSE)</f>
        <v>Bourgogne</v>
      </c>
      <c r="I232" t="s">
        <v>367</v>
      </c>
      <c r="J232" s="14">
        <v>43224</v>
      </c>
      <c r="K232" s="28"/>
      <c r="L232" s="28"/>
      <c r="M232" s="28"/>
    </row>
    <row r="233" spans="1:13" s="2" customFormat="1" ht="15" customHeight="1" x14ac:dyDescent="0.25">
      <c r="A233" s="11">
        <v>62</v>
      </c>
      <c r="B233" s="15">
        <v>40330</v>
      </c>
      <c r="C233" t="s">
        <v>23</v>
      </c>
      <c r="D233" t="s">
        <v>355</v>
      </c>
      <c r="E233" s="31" t="s">
        <v>356</v>
      </c>
      <c r="F233" t="s">
        <v>12</v>
      </c>
      <c r="G233">
        <v>0</v>
      </c>
      <c r="H233" s="74" t="str">
        <f>VLOOKUP(Degustations[[#This Row],[Ref]],Ma_Cave[[Réf]:[Appellation]],8,FALSE)</f>
        <v>Champagne</v>
      </c>
      <c r="I233" t="s">
        <v>357</v>
      </c>
      <c r="J233" s="14">
        <v>43223</v>
      </c>
      <c r="K233" s="28"/>
      <c r="L233" s="28"/>
      <c r="M233" s="28"/>
    </row>
    <row r="234" spans="1:13" s="2" customFormat="1" ht="15" customHeight="1" x14ac:dyDescent="0.25">
      <c r="A234" s="11">
        <v>8</v>
      </c>
      <c r="B234" s="15">
        <v>38869</v>
      </c>
      <c r="C234" t="s">
        <v>23</v>
      </c>
      <c r="D234" t="s">
        <v>280</v>
      </c>
      <c r="E234" s="31" t="s">
        <v>281</v>
      </c>
      <c r="F234" t="s">
        <v>12</v>
      </c>
      <c r="G234">
        <v>2004</v>
      </c>
      <c r="H234" s="74" t="str">
        <f>VLOOKUP(Degustations[[#This Row],[Ref]],Ma_Cave[[Réf]:[Appellation]],8,FALSE)</f>
        <v>Rhône</v>
      </c>
      <c r="I234" t="s">
        <v>282</v>
      </c>
      <c r="J234" s="14">
        <v>43223</v>
      </c>
      <c r="K234" s="28"/>
      <c r="L234" s="28"/>
      <c r="M234" s="28"/>
    </row>
    <row r="235" spans="1:13" s="2" customFormat="1" ht="15" customHeight="1" x14ac:dyDescent="0.25">
      <c r="A235" s="11">
        <v>376</v>
      </c>
      <c r="B235" s="15">
        <v>42986</v>
      </c>
      <c r="C235" t="s">
        <v>16</v>
      </c>
      <c r="D235" t="s">
        <v>17</v>
      </c>
      <c r="E235" t="s">
        <v>18</v>
      </c>
      <c r="F235" t="s">
        <v>12</v>
      </c>
      <c r="G235">
        <v>2011</v>
      </c>
      <c r="H235" s="74" t="str">
        <f>VLOOKUP(Degustations[[#This Row],[Ref]],Ma_Cave[[Réf]:[Appellation]],8,FALSE)</f>
        <v>Etranger</v>
      </c>
      <c r="I235"/>
      <c r="J235" s="14">
        <v>43221</v>
      </c>
      <c r="K235" s="28"/>
      <c r="L235" s="28"/>
      <c r="M235" s="28"/>
    </row>
    <row r="236" spans="1:13" s="2" customFormat="1" ht="15" customHeight="1" x14ac:dyDescent="0.25">
      <c r="A236" s="11">
        <v>121</v>
      </c>
      <c r="B236" s="15">
        <v>41061</v>
      </c>
      <c r="C236" t="s">
        <v>23</v>
      </c>
      <c r="D236" t="s">
        <v>32</v>
      </c>
      <c r="E236" t="s">
        <v>33</v>
      </c>
      <c r="F236" t="s">
        <v>12</v>
      </c>
      <c r="G236">
        <v>2010</v>
      </c>
      <c r="H236" s="74" t="str">
        <f>VLOOKUP(Degustations[[#This Row],[Ref]],Ma_Cave[[Réf]:[Appellation]],8,FALSE)</f>
        <v>Etranger</v>
      </c>
      <c r="I236" t="s">
        <v>34</v>
      </c>
      <c r="J236" s="14">
        <v>43221</v>
      </c>
      <c r="K236" s="28"/>
      <c r="L236" s="28"/>
      <c r="M236" s="28"/>
    </row>
    <row r="237" spans="1:13" s="2" customFormat="1" ht="15" customHeight="1" x14ac:dyDescent="0.25">
      <c r="A237" s="11">
        <v>218</v>
      </c>
      <c r="B237" s="15">
        <v>41923</v>
      </c>
      <c r="C237" t="s">
        <v>50</v>
      </c>
      <c r="D237" t="s">
        <v>628</v>
      </c>
      <c r="E237" t="s">
        <v>132</v>
      </c>
      <c r="F237" t="s">
        <v>22</v>
      </c>
      <c r="G237">
        <v>2010</v>
      </c>
      <c r="H237" s="74" t="str">
        <f>VLOOKUP(Degustations[[#This Row],[Ref]],Ma_Cave[[Réf]:[Appellation]],8,FALSE)</f>
        <v>Jura</v>
      </c>
      <c r="I237" t="s">
        <v>25</v>
      </c>
      <c r="J237" s="14">
        <v>43220</v>
      </c>
      <c r="K237" s="28"/>
      <c r="L237" s="28"/>
      <c r="M237" s="28"/>
    </row>
    <row r="238" spans="1:13" s="2" customFormat="1" ht="15" customHeight="1" x14ac:dyDescent="0.25">
      <c r="A238" s="11">
        <v>270</v>
      </c>
      <c r="B238" s="15">
        <v>42362</v>
      </c>
      <c r="C238" t="s">
        <v>469</v>
      </c>
      <c r="D238" t="s">
        <v>470</v>
      </c>
      <c r="E238" t="s">
        <v>468</v>
      </c>
      <c r="F238" t="s">
        <v>12</v>
      </c>
      <c r="G238">
        <v>2010</v>
      </c>
      <c r="H238" s="74" t="str">
        <f>VLOOKUP(Degustations[[#This Row],[Ref]],Ma_Cave[[Réf]:[Appellation]],8,FALSE)</f>
        <v>Bordeaux</v>
      </c>
      <c r="I238" t="s">
        <v>126</v>
      </c>
      <c r="J238" s="14">
        <v>43220</v>
      </c>
      <c r="K238" s="28"/>
      <c r="L238" s="28"/>
      <c r="M238" s="28"/>
    </row>
    <row r="239" spans="1:13" s="2" customFormat="1" ht="15" customHeight="1" x14ac:dyDescent="0.25">
      <c r="A239" s="52">
        <v>274</v>
      </c>
      <c r="B239" s="15">
        <v>42392</v>
      </c>
      <c r="C239" t="s">
        <v>199</v>
      </c>
      <c r="D239" t="s">
        <v>350</v>
      </c>
      <c r="E239" t="s">
        <v>351</v>
      </c>
      <c r="F239" t="s">
        <v>12</v>
      </c>
      <c r="G239">
        <v>2011</v>
      </c>
      <c r="H239" s="74" t="str">
        <f>VLOOKUP(Degustations[[#This Row],[Ref]],Ma_Cave[[Réf]:[Appellation]],8,FALSE)</f>
        <v>Rhône</v>
      </c>
      <c r="I239" t="str">
        <f>VLOOKUP(Degustations[[#This Row],[Ref]],Ma_Cave[[Réf]:[Appellation]],9,FALSE)</f>
        <v>Côte Rôtie</v>
      </c>
      <c r="J239" s="14">
        <v>43215</v>
      </c>
      <c r="K239" s="28"/>
      <c r="L239" s="28"/>
      <c r="M239" s="28"/>
    </row>
    <row r="240" spans="1:13" s="2" customFormat="1" ht="15" customHeight="1" x14ac:dyDescent="0.25">
      <c r="A240" s="11">
        <v>208</v>
      </c>
      <c r="B240" s="15">
        <v>41803</v>
      </c>
      <c r="C240" t="s">
        <v>40</v>
      </c>
      <c r="D240" t="s">
        <v>236</v>
      </c>
      <c r="E240" t="s">
        <v>237</v>
      </c>
      <c r="F240" t="s">
        <v>12</v>
      </c>
      <c r="G240">
        <v>2012</v>
      </c>
      <c r="H240" s="74" t="str">
        <f>VLOOKUP(Degustations[[#This Row],[Ref]],Ma_Cave[[Réf]:[Appellation]],8,FALSE)</f>
        <v>Rhône</v>
      </c>
      <c r="I240" s="74" t="str">
        <f>VLOOKUP(Degustations[[#This Row],[Ref]],Ma_Cave[[Réf]:[Appellation]],9,FALSE)</f>
        <v>Crozes-Hermitage</v>
      </c>
      <c r="J240" s="14">
        <v>43214</v>
      </c>
      <c r="K240" s="28"/>
      <c r="L240" s="28"/>
      <c r="M240" s="28"/>
    </row>
    <row r="241" spans="1:13" s="2" customFormat="1" ht="15" customHeight="1" x14ac:dyDescent="0.25">
      <c r="A241" s="11">
        <v>281</v>
      </c>
      <c r="B241" s="15">
        <v>42469</v>
      </c>
      <c r="C241" t="s">
        <v>40</v>
      </c>
      <c r="D241" t="s">
        <v>331</v>
      </c>
      <c r="E241" t="s">
        <v>332</v>
      </c>
      <c r="F241" t="s">
        <v>22</v>
      </c>
      <c r="G241">
        <v>2014</v>
      </c>
      <c r="H241" s="74" t="str">
        <f>VLOOKUP(Degustations[[#This Row],[Ref]],Ma_Cave[[Réf]:[Appellation]],8,FALSE)</f>
        <v>Bourgogne</v>
      </c>
      <c r="I241" s="74" t="str">
        <f>VLOOKUP(Degustations[[#This Row],[Ref]],Ma_Cave[[Réf]:[Appellation]],9,FALSE)</f>
        <v>Hautes-Côtes-de-Beaune</v>
      </c>
      <c r="J241" s="14">
        <v>43213</v>
      </c>
      <c r="K241" s="28"/>
      <c r="L241" s="28"/>
      <c r="M241" s="28"/>
    </row>
    <row r="242" spans="1:13" s="2" customFormat="1" ht="15" customHeight="1" x14ac:dyDescent="0.25">
      <c r="A242" s="11">
        <v>280</v>
      </c>
      <c r="B242" s="15">
        <v>42469</v>
      </c>
      <c r="C242" t="s">
        <v>40</v>
      </c>
      <c r="D242" t="s">
        <v>179</v>
      </c>
      <c r="E242" t="s">
        <v>180</v>
      </c>
      <c r="F242" t="s">
        <v>12</v>
      </c>
      <c r="G242">
        <v>2014</v>
      </c>
      <c r="H242" s="74" t="str">
        <f>VLOOKUP(Degustations[[#This Row],[Ref]],Ma_Cave[[Réf]:[Appellation]],8,FALSE)</f>
        <v>Bourgogne</v>
      </c>
      <c r="I242" s="74" t="str">
        <f>VLOOKUP(Degustations[[#This Row],[Ref]],Ma_Cave[[Réf]:[Appellation]],9,FALSE)</f>
        <v>Hautes-Côtes-de-Nuits</v>
      </c>
      <c r="J242" s="14">
        <v>43213</v>
      </c>
      <c r="K242" s="28"/>
      <c r="L242" s="28"/>
      <c r="M242" s="28"/>
    </row>
    <row r="243" spans="1:13" s="2" customFormat="1" ht="15" customHeight="1" x14ac:dyDescent="0.25">
      <c r="A243" s="11">
        <v>399</v>
      </c>
      <c r="B243" s="15">
        <v>43172</v>
      </c>
      <c r="C243" t="s">
        <v>453</v>
      </c>
      <c r="D243" t="s">
        <v>872</v>
      </c>
      <c r="E243" t="s">
        <v>873</v>
      </c>
      <c r="F243" s="57" t="s">
        <v>73</v>
      </c>
      <c r="G243">
        <v>2017</v>
      </c>
      <c r="H243" s="74" t="str">
        <f>VLOOKUP(Degustations[[#This Row],[Ref]],Ma_Cave[[Réf]:[Appellation]],8,FALSE)</f>
        <v>Champagne</v>
      </c>
      <c r="I243" s="74" t="str">
        <f>VLOOKUP(Degustations[[#This Row],[Ref]],Ma_Cave[[Réf]:[Appellation]],9,FALSE)</f>
        <v>Champagne</v>
      </c>
      <c r="J243" s="14">
        <v>43212</v>
      </c>
      <c r="K243" s="28"/>
      <c r="L243" s="28"/>
      <c r="M243" s="28"/>
    </row>
    <row r="244" spans="1:13" s="2" customFormat="1" ht="15" customHeight="1" x14ac:dyDescent="0.25">
      <c r="A244" s="52">
        <v>194</v>
      </c>
      <c r="B244" s="15">
        <v>41637</v>
      </c>
      <c r="C244" t="s">
        <v>453</v>
      </c>
      <c r="D244" t="s">
        <v>467</v>
      </c>
      <c r="E244" t="s">
        <v>468</v>
      </c>
      <c r="F244" t="s">
        <v>12</v>
      </c>
      <c r="G244">
        <v>2012</v>
      </c>
      <c r="H244" s="74" t="str">
        <f>VLOOKUP(Degustations[[#This Row],[Ref]],Ma_Cave[[Réf]:[Appellation]],8,FALSE)</f>
        <v>Bordeaux</v>
      </c>
      <c r="I244" s="74" t="str">
        <f>VLOOKUP(Degustations[[#This Row],[Ref]],Ma_Cave[[Réf]:[Appellation]],9,FALSE)</f>
        <v>Médoc</v>
      </c>
      <c r="J244" s="14">
        <v>43211</v>
      </c>
      <c r="K244" s="28"/>
      <c r="L244" s="28"/>
      <c r="M244" s="28"/>
    </row>
    <row r="245" spans="1:13" s="2" customFormat="1" ht="15" customHeight="1" x14ac:dyDescent="0.25">
      <c r="A245" s="11">
        <v>281</v>
      </c>
      <c r="B245" s="15">
        <v>42469</v>
      </c>
      <c r="C245" t="s">
        <v>40</v>
      </c>
      <c r="D245" t="s">
        <v>331</v>
      </c>
      <c r="E245" t="s">
        <v>332</v>
      </c>
      <c r="F245" t="s">
        <v>22</v>
      </c>
      <c r="G245">
        <v>2014</v>
      </c>
      <c r="H245" s="74" t="str">
        <f>VLOOKUP(Degustations[[#This Row],[Ref]],Ma_Cave[[Réf]:[Appellation]],8,FALSE)</f>
        <v>Bourgogne</v>
      </c>
      <c r="I245" s="74" t="str">
        <f>VLOOKUP(Degustations[[#This Row],[Ref]],Ma_Cave[[Réf]:[Appellation]],9,FALSE)</f>
        <v>Hautes-Côtes-de-Beaune</v>
      </c>
      <c r="J245" s="14">
        <v>43211</v>
      </c>
      <c r="K245" s="28"/>
      <c r="L245" s="28"/>
      <c r="M245" s="28"/>
    </row>
    <row r="246" spans="1:13" s="2" customFormat="1" ht="15" customHeight="1" x14ac:dyDescent="0.25">
      <c r="A246" s="52">
        <v>347</v>
      </c>
      <c r="B246" s="15">
        <v>42845</v>
      </c>
      <c r="C246" t="s">
        <v>40</v>
      </c>
      <c r="D246" t="s">
        <v>104</v>
      </c>
      <c r="E246" t="s">
        <v>105</v>
      </c>
      <c r="F246" t="s">
        <v>22</v>
      </c>
      <c r="G246">
        <v>2016</v>
      </c>
      <c r="H246" s="74" t="str">
        <f>VLOOKUP(Degustations[[#This Row],[Ref]],Ma_Cave[[Réf]:[Appellation]],8,FALSE)</f>
        <v>Rhône</v>
      </c>
      <c r="I246" s="74" t="str">
        <f>VLOOKUP(Degustations[[#This Row],[Ref]],Ma_Cave[[Réf]:[Appellation]],9,FALSE)</f>
        <v>Vin de Pays des Collines Rhodaniennes</v>
      </c>
      <c r="J246" s="14">
        <v>43210</v>
      </c>
      <c r="K246" s="28"/>
      <c r="L246" s="28"/>
      <c r="M246" s="28"/>
    </row>
    <row r="247" spans="1:13" s="2" customFormat="1" ht="15" customHeight="1" x14ac:dyDescent="0.25">
      <c r="A247" s="11">
        <v>101</v>
      </c>
      <c r="B247" s="15">
        <v>40695</v>
      </c>
      <c r="C247" t="s">
        <v>23</v>
      </c>
      <c r="D247" t="s">
        <v>220</v>
      </c>
      <c r="E247" t="s">
        <v>221</v>
      </c>
      <c r="F247" t="s">
        <v>217</v>
      </c>
      <c r="G247">
        <v>2009</v>
      </c>
      <c r="H247" s="74" t="str">
        <f>VLOOKUP(Degustations[[#This Row],[Ref]],Ma_Cave[[Réf]:[Appellation]],8,FALSE)</f>
        <v>Loire</v>
      </c>
      <c r="I247" s="74" t="str">
        <f>VLOOKUP(Degustations[[#This Row],[Ref]],Ma_Cave[[Réf]:[Appellation]],9,FALSE)</f>
        <v>Chaume 1er cru des Coteaux-du-Layon</v>
      </c>
      <c r="J247" s="14">
        <v>43210</v>
      </c>
      <c r="K247" s="28"/>
      <c r="L247" s="28"/>
      <c r="M247" s="28"/>
    </row>
    <row r="248" spans="1:13" s="2" customFormat="1" ht="15" customHeight="1" x14ac:dyDescent="0.25">
      <c r="A248" s="11">
        <v>5</v>
      </c>
      <c r="B248" s="15">
        <v>37773</v>
      </c>
      <c r="C248" t="s">
        <v>23</v>
      </c>
      <c r="D248" t="s">
        <v>166</v>
      </c>
      <c r="E248" t="s">
        <v>167</v>
      </c>
      <c r="F248" t="s">
        <v>22</v>
      </c>
      <c r="G248">
        <v>2001</v>
      </c>
      <c r="H248" s="74" t="str">
        <f>VLOOKUP(Degustations[[#This Row],[Ref]],Ma_Cave[[Réf]:[Appellation]],8,FALSE)</f>
        <v>Loire</v>
      </c>
      <c r="I248" s="74" t="str">
        <f>VLOOKUP(Degustations[[#This Row],[Ref]],Ma_Cave[[Réf]:[Appellation]],9,FALSE)</f>
        <v>Savennières</v>
      </c>
      <c r="J248" s="14">
        <v>43210</v>
      </c>
      <c r="K248" s="28"/>
      <c r="L248" s="28"/>
      <c r="M248" s="28"/>
    </row>
    <row r="249" spans="1:13" s="2" customFormat="1" ht="15" customHeight="1" x14ac:dyDescent="0.25">
      <c r="A249" s="11">
        <v>289</v>
      </c>
      <c r="B249" s="15">
        <v>42505</v>
      </c>
      <c r="C249" t="s">
        <v>40</v>
      </c>
      <c r="D249" t="s">
        <v>112</v>
      </c>
      <c r="E249" t="s">
        <v>497</v>
      </c>
      <c r="F249" t="s">
        <v>12</v>
      </c>
      <c r="G249">
        <v>2014</v>
      </c>
      <c r="H249" s="74" t="str">
        <f>VLOOKUP(Degustations[[#This Row],[Ref]],Ma_Cave[[Réf]:[Appellation]],8,FALSE)</f>
        <v>Beaujolais</v>
      </c>
      <c r="I249" s="74" t="str">
        <f>VLOOKUP(Degustations[[#This Row],[Ref]],Ma_Cave[[Réf]:[Appellation]],9,FALSE)</f>
        <v>Moulin-à-Vent</v>
      </c>
      <c r="J249" s="14">
        <v>43209</v>
      </c>
      <c r="K249" s="28"/>
      <c r="L249" s="28"/>
      <c r="M249" s="28"/>
    </row>
    <row r="250" spans="1:13" s="2" customFormat="1" ht="15" customHeight="1" x14ac:dyDescent="0.25">
      <c r="A250" s="11">
        <v>346</v>
      </c>
      <c r="B250" s="15">
        <v>42774</v>
      </c>
      <c r="C250" t="s">
        <v>40</v>
      </c>
      <c r="D250" t="s">
        <v>228</v>
      </c>
      <c r="E250" t="s">
        <v>312</v>
      </c>
      <c r="F250" t="s">
        <v>22</v>
      </c>
      <c r="G250">
        <v>2014</v>
      </c>
      <c r="H250" s="74" t="str">
        <f>VLOOKUP(Degustations[[#This Row],[Ref]],Ma_Cave[[Réf]:[Appellation]],8,FALSE)</f>
        <v>Rhône</v>
      </c>
      <c r="I250" s="74" t="str">
        <f>VLOOKUP(Degustations[[#This Row],[Ref]],Ma_Cave[[Réf]:[Appellation]],9,FALSE)</f>
        <v>Vin de Pays de l'Ardèche</v>
      </c>
      <c r="J250" s="14">
        <v>43205</v>
      </c>
      <c r="K250" s="28"/>
      <c r="L250" s="28"/>
      <c r="M250" s="28"/>
    </row>
    <row r="251" spans="1:13" s="2" customFormat="1" ht="15" customHeight="1" x14ac:dyDescent="0.25">
      <c r="A251" s="11">
        <v>302</v>
      </c>
      <c r="B251" s="15">
        <v>42539</v>
      </c>
      <c r="C251" t="s">
        <v>40</v>
      </c>
      <c r="D251" t="s">
        <v>116</v>
      </c>
      <c r="E251" t="s">
        <v>295</v>
      </c>
      <c r="F251" t="s">
        <v>22</v>
      </c>
      <c r="G251">
        <v>2014</v>
      </c>
      <c r="H251" s="74" t="str">
        <f>VLOOKUP(Degustations[[#This Row],[Ref]],Ma_Cave[[Réf]:[Appellation]],8,FALSE)</f>
        <v>Savoie_Bugey</v>
      </c>
      <c r="I251" s="74" t="str">
        <f>VLOOKUP(Degustations[[#This Row],[Ref]],Ma_Cave[[Réf]:[Appellation]],9,FALSE)</f>
        <v>Bugey</v>
      </c>
      <c r="J251" s="14">
        <v>43204</v>
      </c>
      <c r="K251" s="28"/>
      <c r="L251" s="28"/>
      <c r="M251" s="28"/>
    </row>
    <row r="252" spans="1:13" s="2" customFormat="1" ht="15" customHeight="1" x14ac:dyDescent="0.25">
      <c r="A252" s="11">
        <v>176</v>
      </c>
      <c r="B252" s="15">
        <v>41426</v>
      </c>
      <c r="C252" t="s">
        <v>23</v>
      </c>
      <c r="D252" t="s">
        <v>424</v>
      </c>
      <c r="E252" t="s">
        <v>425</v>
      </c>
      <c r="F252" t="s">
        <v>12</v>
      </c>
      <c r="G252">
        <v>2011</v>
      </c>
      <c r="H252" s="74" t="str">
        <f>VLOOKUP(Degustations[[#This Row],[Ref]],Ma_Cave[[Réf]:[Appellation]],8,FALSE)</f>
        <v>Rhône</v>
      </c>
      <c r="I252" s="74" t="str">
        <f>VLOOKUP(Degustations[[#This Row],[Ref]],Ma_Cave[[Réf]:[Appellation]],9,FALSE)</f>
        <v>Lirac</v>
      </c>
      <c r="J252" s="14">
        <v>43204</v>
      </c>
      <c r="K252" s="28"/>
      <c r="L252" s="28"/>
      <c r="M252" s="28"/>
    </row>
    <row r="253" spans="1:13" s="2" customFormat="1" ht="15" customHeight="1" x14ac:dyDescent="0.25">
      <c r="A253" s="11">
        <v>96</v>
      </c>
      <c r="B253" s="15">
        <v>40695</v>
      </c>
      <c r="C253" t="s">
        <v>23</v>
      </c>
      <c r="D253" t="s">
        <v>587</v>
      </c>
      <c r="E253" t="s">
        <v>588</v>
      </c>
      <c r="F253" t="s">
        <v>22</v>
      </c>
      <c r="G253">
        <v>2009</v>
      </c>
      <c r="H253" s="74" t="str">
        <f>VLOOKUP(Degustations[[#This Row],[Ref]],Ma_Cave[[Réf]:[Appellation]],8,FALSE)</f>
        <v>Alsace</v>
      </c>
      <c r="I253" s="74" t="str">
        <f>VLOOKUP(Degustations[[#This Row],[Ref]],Ma_Cave[[Réf]:[Appellation]],9,FALSE)</f>
        <v>Riesling</v>
      </c>
      <c r="J253" s="14">
        <v>43203</v>
      </c>
      <c r="K253" s="28"/>
      <c r="L253" s="28"/>
      <c r="M253" s="28"/>
    </row>
    <row r="254" spans="1:13" s="2" customFormat="1" ht="15" customHeight="1" x14ac:dyDescent="0.25">
      <c r="A254" s="11">
        <v>118</v>
      </c>
      <c r="B254" s="15">
        <v>41061</v>
      </c>
      <c r="C254" t="s">
        <v>23</v>
      </c>
      <c r="D254" t="s">
        <v>139</v>
      </c>
      <c r="E254" t="s">
        <v>140</v>
      </c>
      <c r="F254" t="s">
        <v>12</v>
      </c>
      <c r="G254">
        <v>2010</v>
      </c>
      <c r="H254" s="74" t="str">
        <f>VLOOKUP(Degustations[[#This Row],[Ref]],Ma_Cave[[Réf]:[Appellation]],8,FALSE)</f>
        <v>Bordeaux</v>
      </c>
      <c r="I254" s="74" t="str">
        <f>VLOOKUP(Degustations[[#This Row],[Ref]],Ma_Cave[[Réf]:[Appellation]],9,FALSE)</f>
        <v>Pomerol</v>
      </c>
      <c r="J254" s="14">
        <v>43198</v>
      </c>
      <c r="K254" s="28"/>
      <c r="L254" s="28"/>
      <c r="M254" s="28"/>
    </row>
    <row r="255" spans="1:13" s="2" customFormat="1" ht="15" customHeight="1" x14ac:dyDescent="0.25">
      <c r="A255" s="11">
        <v>335</v>
      </c>
      <c r="B255" s="15">
        <v>42729</v>
      </c>
      <c r="C255" t="s">
        <v>326</v>
      </c>
      <c r="D255" t="s">
        <v>603</v>
      </c>
      <c r="E255" t="s">
        <v>604</v>
      </c>
      <c r="F255" t="s">
        <v>46</v>
      </c>
      <c r="G255">
        <v>2016</v>
      </c>
      <c r="H255" s="74" t="str">
        <f>VLOOKUP(Degustations[[#This Row],[Ref]],Ma_Cave[[Réf]:[Appellation]],8,FALSE)</f>
        <v>Languedoc_Roussillon</v>
      </c>
      <c r="I255" s="74" t="str">
        <f>VLOOKUP(Degustations[[#This Row],[Ref]],Ma_Cave[[Réf]:[Appellation]],9,FALSE)</f>
        <v>Sable de Camargue</v>
      </c>
      <c r="J255" s="14">
        <v>43198</v>
      </c>
      <c r="K255" s="28"/>
      <c r="L255" s="28"/>
      <c r="M255" s="28"/>
    </row>
    <row r="256" spans="1:13" s="2" customFormat="1" ht="15" customHeight="1" x14ac:dyDescent="0.25">
      <c r="A256" s="11">
        <v>272</v>
      </c>
      <c r="B256" s="15">
        <v>42362</v>
      </c>
      <c r="C256" t="s">
        <v>118</v>
      </c>
      <c r="D256" t="s">
        <v>176</v>
      </c>
      <c r="E256" t="s">
        <v>177</v>
      </c>
      <c r="F256" t="s">
        <v>22</v>
      </c>
      <c r="G256">
        <v>2013</v>
      </c>
      <c r="H256" s="74" t="str">
        <f>VLOOKUP(Degustations[[#This Row],[Ref]],Ma_Cave[[Réf]:[Appellation]],8,FALSE)</f>
        <v>Loire</v>
      </c>
      <c r="I256" s="74" t="str">
        <f>VLOOKUP(Degustations[[#This Row],[Ref]],Ma_Cave[[Réf]:[Appellation]],9,FALSE)</f>
        <v>Montlouis-sur-Loire</v>
      </c>
      <c r="J256" s="14">
        <v>43196</v>
      </c>
      <c r="K256" s="49"/>
      <c r="L256" s="28"/>
      <c r="M256" s="28"/>
    </row>
    <row r="257" spans="1:13" s="2" customFormat="1" ht="15" customHeight="1" x14ac:dyDescent="0.25">
      <c r="A257" s="11">
        <v>102</v>
      </c>
      <c r="B257" s="15">
        <v>40695</v>
      </c>
      <c r="C257" t="s">
        <v>23</v>
      </c>
      <c r="D257" t="s">
        <v>220</v>
      </c>
      <c r="E257" t="s">
        <v>359</v>
      </c>
      <c r="F257" t="s">
        <v>12</v>
      </c>
      <c r="G257">
        <v>2009</v>
      </c>
      <c r="H257" s="74" t="str">
        <f>VLOOKUP(Degustations[[#This Row],[Ref]],Ma_Cave[[Réf]:[Appellation]],8,FALSE)</f>
        <v>Loire</v>
      </c>
      <c r="I257" s="74" t="str">
        <f>VLOOKUP(Degustations[[#This Row],[Ref]],Ma_Cave[[Réf]:[Appellation]],9,FALSE)</f>
        <v>Anjou Villages</v>
      </c>
      <c r="J257" s="14">
        <v>43191</v>
      </c>
      <c r="K257" s="28"/>
      <c r="L257" s="28"/>
      <c r="M257" s="28"/>
    </row>
    <row r="258" spans="1:13" s="2" customFormat="1" ht="15" customHeight="1" x14ac:dyDescent="0.25">
      <c r="A258" s="11">
        <v>267</v>
      </c>
      <c r="B258" s="15">
        <v>42287</v>
      </c>
      <c r="C258" t="s">
        <v>50</v>
      </c>
      <c r="D258" t="s">
        <v>628</v>
      </c>
      <c r="E258" t="s">
        <v>150</v>
      </c>
      <c r="F258" t="s">
        <v>22</v>
      </c>
      <c r="G258">
        <v>2007</v>
      </c>
      <c r="H258" s="74" t="str">
        <f>VLOOKUP(Degustations[[#This Row],[Ref]],Ma_Cave[[Réf]:[Appellation]],8,FALSE)</f>
        <v>Jura</v>
      </c>
      <c r="I258" s="74" t="str">
        <f>VLOOKUP(Degustations[[#This Row],[Ref]],Ma_Cave[[Réf]:[Appellation]],9,FALSE)</f>
        <v>Côtes du Jura</v>
      </c>
      <c r="J258" s="14">
        <v>43191</v>
      </c>
      <c r="K258" s="28"/>
      <c r="L258" s="28"/>
      <c r="M258" s="28"/>
    </row>
    <row r="259" spans="1:13" s="2" customFormat="1" ht="15" customHeight="1" x14ac:dyDescent="0.25">
      <c r="A259" s="11">
        <v>191</v>
      </c>
      <c r="B259" s="15">
        <v>41572</v>
      </c>
      <c r="C259" t="s">
        <v>314</v>
      </c>
      <c r="D259" t="s">
        <v>228</v>
      </c>
      <c r="E259" t="s">
        <v>312</v>
      </c>
      <c r="F259" t="s">
        <v>22</v>
      </c>
      <c r="G259">
        <v>2011</v>
      </c>
      <c r="H259" s="74" t="str">
        <f>VLOOKUP(Degustations[[#This Row],[Ref]],Ma_Cave[[Réf]:[Appellation]],8,FALSE)</f>
        <v>Rhône</v>
      </c>
      <c r="I259" s="74" t="str">
        <f>VLOOKUP(Degustations[[#This Row],[Ref]],Ma_Cave[[Réf]:[Appellation]],9,FALSE)</f>
        <v>Vin de Pays de l'Ardèche</v>
      </c>
      <c r="J259" s="14">
        <v>43190</v>
      </c>
      <c r="K259" s="28"/>
      <c r="L259" s="28"/>
      <c r="M259" s="28"/>
    </row>
    <row r="260" spans="1:13" s="2" customFormat="1" ht="15" customHeight="1" x14ac:dyDescent="0.25">
      <c r="A260" s="11">
        <v>177</v>
      </c>
      <c r="B260" s="15">
        <v>41426</v>
      </c>
      <c r="C260" t="s">
        <v>23</v>
      </c>
      <c r="D260" t="s">
        <v>153</v>
      </c>
      <c r="E260" t="s">
        <v>154</v>
      </c>
      <c r="F260" t="s">
        <v>12</v>
      </c>
      <c r="G260">
        <v>2011</v>
      </c>
      <c r="H260" s="74" t="str">
        <f>VLOOKUP(Degustations[[#This Row],[Ref]],Ma_Cave[[Réf]:[Appellation]],8,FALSE)</f>
        <v>Etranger</v>
      </c>
      <c r="I260" s="74" t="str">
        <f>VLOOKUP(Degustations[[#This Row],[Ref]],Ma_Cave[[Réf]:[Appellation]],9,FALSE)</f>
        <v>Italie</v>
      </c>
      <c r="J260" s="14">
        <v>43190</v>
      </c>
      <c r="K260" s="28"/>
      <c r="L260" s="28"/>
      <c r="M260" s="28"/>
    </row>
    <row r="261" spans="1:13" s="2" customFormat="1" ht="15" customHeight="1" x14ac:dyDescent="0.25">
      <c r="A261" s="11">
        <v>248</v>
      </c>
      <c r="B261" s="15">
        <v>42156</v>
      </c>
      <c r="C261" t="s">
        <v>23</v>
      </c>
      <c r="D261" t="s">
        <v>649</v>
      </c>
      <c r="E261" t="s">
        <v>650</v>
      </c>
      <c r="F261" t="s">
        <v>22</v>
      </c>
      <c r="G261">
        <v>2013</v>
      </c>
      <c r="H261" s="74" t="str">
        <f>VLOOKUP(Degustations[[#This Row],[Ref]],Ma_Cave[[Réf]:[Appellation]],8,FALSE)</f>
        <v>Etranger</v>
      </c>
      <c r="I261" s="74" t="str">
        <f>VLOOKUP(Degustations[[#This Row],[Ref]],Ma_Cave[[Réf]:[Appellation]],9,FALSE)</f>
        <v>Anglais</v>
      </c>
      <c r="J261" s="14">
        <v>43189</v>
      </c>
      <c r="K261" s="49"/>
      <c r="L261" s="28"/>
      <c r="M261" s="28"/>
    </row>
    <row r="262" spans="1:13" s="2" customFormat="1" ht="15" customHeight="1" x14ac:dyDescent="0.25">
      <c r="A262" s="11">
        <v>149</v>
      </c>
      <c r="B262" s="15">
        <v>41206</v>
      </c>
      <c r="C262" t="s">
        <v>146</v>
      </c>
      <c r="D262" t="s">
        <v>434</v>
      </c>
      <c r="E262" t="s">
        <v>132</v>
      </c>
      <c r="F262" t="s">
        <v>22</v>
      </c>
      <c r="G262">
        <v>2007</v>
      </c>
      <c r="H262" s="74" t="str">
        <f>VLOOKUP(Degustations[[#This Row],[Ref]],Ma_Cave[[Réf]:[Appellation]],8,FALSE)</f>
        <v>Jura</v>
      </c>
      <c r="I262" s="74" t="str">
        <f>VLOOKUP(Degustations[[#This Row],[Ref]],Ma_Cave[[Réf]:[Appellation]],9,FALSE)</f>
        <v>Arbois</v>
      </c>
      <c r="J262" s="14">
        <v>43183</v>
      </c>
      <c r="K262" s="49"/>
      <c r="L262" s="28"/>
      <c r="M262" s="28"/>
    </row>
    <row r="263" spans="1:13" s="2" customFormat="1" ht="15" customHeight="1" x14ac:dyDescent="0.25">
      <c r="A263" s="11">
        <v>217</v>
      </c>
      <c r="B263" s="15">
        <v>41923</v>
      </c>
      <c r="C263" t="s">
        <v>50</v>
      </c>
      <c r="D263" t="s">
        <v>308</v>
      </c>
      <c r="E263" t="s">
        <v>309</v>
      </c>
      <c r="F263" t="s">
        <v>22</v>
      </c>
      <c r="G263">
        <v>2013</v>
      </c>
      <c r="H263" s="74" t="str">
        <f>VLOOKUP(Degustations[[#This Row],[Ref]],Ma_Cave[[Réf]:[Appellation]],8,FALSE)</f>
        <v>Alsace</v>
      </c>
      <c r="I263" s="74" t="str">
        <f>VLOOKUP(Degustations[[#This Row],[Ref]],Ma_Cave[[Réf]:[Appellation]],9,FALSE)</f>
        <v>Gewurztraminer</v>
      </c>
      <c r="J263" s="14">
        <v>43182</v>
      </c>
      <c r="K263" s="49"/>
      <c r="L263" s="28"/>
      <c r="M263" s="28"/>
    </row>
    <row r="264" spans="1:13" s="2" customFormat="1" x14ac:dyDescent="0.25">
      <c r="A264" s="11">
        <v>120</v>
      </c>
      <c r="B264" s="15">
        <v>41061</v>
      </c>
      <c r="C264" t="s">
        <v>23</v>
      </c>
      <c r="D264" t="s">
        <v>500</v>
      </c>
      <c r="E264" t="s">
        <v>501</v>
      </c>
      <c r="F264" t="s">
        <v>12</v>
      </c>
      <c r="G264">
        <v>2010</v>
      </c>
      <c r="H264" s="74" t="str">
        <f>VLOOKUP(Degustations[[#This Row],[Ref]],Ma_Cave[[Réf]:[Appellation]],8,FALSE)</f>
        <v>Bordeaux</v>
      </c>
      <c r="I264" s="74" t="str">
        <f>VLOOKUP(Degustations[[#This Row],[Ref]],Ma_Cave[[Réf]:[Appellation]],9,FALSE)</f>
        <v>Moulis</v>
      </c>
      <c r="J264" s="50">
        <v>43177</v>
      </c>
      <c r="K264" s="28"/>
      <c r="L264" s="28"/>
      <c r="M264" s="28"/>
    </row>
    <row r="265" spans="1:13" x14ac:dyDescent="0.25">
      <c r="A265" s="11">
        <v>381</v>
      </c>
      <c r="B265" s="15">
        <v>43008</v>
      </c>
      <c r="C265" t="s">
        <v>40</v>
      </c>
      <c r="D265" t="s">
        <v>411</v>
      </c>
      <c r="E265" t="s">
        <v>412</v>
      </c>
      <c r="F265" t="s">
        <v>22</v>
      </c>
      <c r="G265">
        <v>2016</v>
      </c>
      <c r="H265" s="74" t="str">
        <f>VLOOKUP(Degustations[[#This Row],[Ref]],Ma_Cave[[Réf]:[Appellation]],8,FALSE)</f>
        <v>Rhône</v>
      </c>
      <c r="I265" s="74" t="str">
        <f>VLOOKUP(Degustations[[#This Row],[Ref]],Ma_Cave[[Réf]:[Appellation]],9,FALSE)</f>
        <v>Vin de Pays des Collines Rhodaniennes</v>
      </c>
      <c r="J265" s="50">
        <v>43177</v>
      </c>
      <c r="K265" s="28"/>
      <c r="L265" s="28"/>
      <c r="M265" s="28"/>
    </row>
    <row r="266" spans="1:13" x14ac:dyDescent="0.25">
      <c r="A266" s="11">
        <v>328</v>
      </c>
      <c r="B266" s="15">
        <v>42707</v>
      </c>
      <c r="C266" t="s">
        <v>40</v>
      </c>
      <c r="D266" t="s">
        <v>377</v>
      </c>
      <c r="E266" t="s">
        <v>705</v>
      </c>
      <c r="F266" t="s">
        <v>22</v>
      </c>
      <c r="G266">
        <v>2014</v>
      </c>
      <c r="H266" s="74" t="str">
        <f>VLOOKUP(Degustations[[#This Row],[Ref]],Ma_Cave[[Réf]:[Appellation]],8,FALSE)</f>
        <v>Rhône</v>
      </c>
      <c r="I266" s="74" t="str">
        <f>VLOOKUP(Degustations[[#This Row],[Ref]],Ma_Cave[[Réf]:[Appellation]],9,FALSE)</f>
        <v>Vin de Pays des Collines Rhodaniennes</v>
      </c>
      <c r="J266" s="50">
        <v>43175</v>
      </c>
      <c r="K266" s="28"/>
      <c r="L266" s="28"/>
      <c r="M266" s="28"/>
    </row>
    <row r="267" spans="1:13" x14ac:dyDescent="0.25">
      <c r="A267" s="11">
        <v>100</v>
      </c>
      <c r="B267" s="15">
        <v>40695</v>
      </c>
      <c r="C267" t="s">
        <v>23</v>
      </c>
      <c r="D267" t="s">
        <v>171</v>
      </c>
      <c r="E267" t="s">
        <v>172</v>
      </c>
      <c r="F267" t="s">
        <v>12</v>
      </c>
      <c r="G267">
        <v>2009</v>
      </c>
      <c r="H267" s="74" t="str">
        <f>VLOOKUP(Degustations[[#This Row],[Ref]],Ma_Cave[[Réf]:[Appellation]],8,FALSE)</f>
        <v>Loire</v>
      </c>
      <c r="I267" s="74" t="str">
        <f>VLOOKUP(Degustations[[#This Row],[Ref]],Ma_Cave[[Réf]:[Appellation]],9,FALSE)</f>
        <v>Chinon</v>
      </c>
      <c r="J267" s="50">
        <v>43174</v>
      </c>
      <c r="K267" s="28"/>
      <c r="L267" s="28"/>
      <c r="M267" s="28"/>
    </row>
    <row r="268" spans="1:13" x14ac:dyDescent="0.25">
      <c r="A268" s="11">
        <v>396</v>
      </c>
      <c r="B268" s="15">
        <v>43171</v>
      </c>
      <c r="C268" t="s">
        <v>314</v>
      </c>
      <c r="D268" t="s">
        <v>228</v>
      </c>
      <c r="E268" t="s">
        <v>312</v>
      </c>
      <c r="F268" t="s">
        <v>22</v>
      </c>
      <c r="G268">
        <v>2015</v>
      </c>
      <c r="H268" s="74" t="str">
        <f>VLOOKUP(Degustations[[#This Row],[Ref]],Ma_Cave[[Réf]:[Appellation]],8,FALSE)</f>
        <v>Rhône</v>
      </c>
      <c r="I268" s="74" t="str">
        <f>VLOOKUP(Degustations[[#This Row],[Ref]],Ma_Cave[[Réf]:[Appellation]],9,FALSE)</f>
        <v>Vin de Pays de l'Ardèche</v>
      </c>
      <c r="J268" s="50">
        <v>43171</v>
      </c>
      <c r="K268" s="32"/>
      <c r="L268" s="32"/>
      <c r="M268" s="32"/>
    </row>
    <row r="269" spans="1:13" x14ac:dyDescent="0.25">
      <c r="A269" s="11">
        <v>275</v>
      </c>
      <c r="B269" s="15">
        <v>42427</v>
      </c>
      <c r="C269" t="s">
        <v>78</v>
      </c>
      <c r="D269" t="s">
        <v>675</v>
      </c>
      <c r="E269" t="s">
        <v>676</v>
      </c>
      <c r="F269" t="s">
        <v>22</v>
      </c>
      <c r="G269">
        <v>2011</v>
      </c>
      <c r="H269" s="74" t="str">
        <f>VLOOKUP(Degustations[[#This Row],[Ref]],Ma_Cave[[Réf]:[Appellation]],8,FALSE)</f>
        <v>Bourgogne</v>
      </c>
      <c r="I269" s="74" t="str">
        <f>VLOOKUP(Degustations[[#This Row],[Ref]],Ma_Cave[[Réf]:[Appellation]],9,FALSE)</f>
        <v>Mâcon</v>
      </c>
      <c r="J269" s="1">
        <v>43169</v>
      </c>
      <c r="K269" s="12"/>
      <c r="L269" s="12"/>
      <c r="M269" s="12"/>
    </row>
    <row r="270" spans="1:13" x14ac:dyDescent="0.25">
      <c r="A270" s="11">
        <v>363</v>
      </c>
      <c r="B270" s="15" t="s">
        <v>736</v>
      </c>
      <c r="C270" t="s">
        <v>23</v>
      </c>
      <c r="D270" t="s">
        <v>395</v>
      </c>
      <c r="E270" t="s">
        <v>396</v>
      </c>
      <c r="F270" t="s">
        <v>12</v>
      </c>
      <c r="G270">
        <v>2015</v>
      </c>
      <c r="H270" s="74" t="str">
        <f>VLOOKUP(Degustations[[#This Row],[Ref]],Ma_Cave[[Réf]:[Appellation]],8,FALSE)</f>
        <v>Languedoc_Roussillon</v>
      </c>
      <c r="I270" s="74" t="str">
        <f>VLOOKUP(Degustations[[#This Row],[Ref]],Ma_Cave[[Réf]:[Appellation]],9,FALSE)</f>
        <v>Vin de Pays d'Oc</v>
      </c>
      <c r="J270" s="1">
        <v>43169</v>
      </c>
      <c r="K270" s="12"/>
      <c r="L270" s="12"/>
      <c r="M270" s="12"/>
    </row>
    <row r="271" spans="1:13" x14ac:dyDescent="0.25">
      <c r="A271" s="11">
        <v>246</v>
      </c>
      <c r="B271" s="15" t="s">
        <v>735</v>
      </c>
      <c r="C271" t="s">
        <v>23</v>
      </c>
      <c r="D271" t="s">
        <v>158</v>
      </c>
      <c r="E271" t="s">
        <v>159</v>
      </c>
      <c r="F271" t="s">
        <v>22</v>
      </c>
      <c r="G271">
        <v>2013</v>
      </c>
      <c r="H271" s="74" t="str">
        <f>VLOOKUP(Degustations[[#This Row],[Ref]],Ma_Cave[[Réf]:[Appellation]],8,FALSE)</f>
        <v>Savoie_Bugey</v>
      </c>
      <c r="I271" s="74" t="str">
        <f>VLOOKUP(Degustations[[#This Row],[Ref]],Ma_Cave[[Réf]:[Appellation]],9,FALSE)</f>
        <v>Chignin-Bergeron</v>
      </c>
      <c r="J271" s="1">
        <v>43168</v>
      </c>
      <c r="K271" s="12"/>
      <c r="L271" s="12"/>
      <c r="M271" s="12"/>
    </row>
    <row r="272" spans="1:13" x14ac:dyDescent="0.25">
      <c r="A272" s="11">
        <v>206</v>
      </c>
      <c r="B272" s="15" t="s">
        <v>737</v>
      </c>
      <c r="C272" t="s">
        <v>23</v>
      </c>
      <c r="D272" t="s">
        <v>532</v>
      </c>
      <c r="E272" t="s">
        <v>533</v>
      </c>
      <c r="F272" t="s">
        <v>12</v>
      </c>
      <c r="G272">
        <v>2012</v>
      </c>
      <c r="H272" s="74" t="str">
        <f>VLOOKUP(Degustations[[#This Row],[Ref]],Ma_Cave[[Réf]:[Appellation]],8,FALSE)</f>
        <v>Rhône</v>
      </c>
      <c r="I272" s="74" t="str">
        <f>VLOOKUP(Degustations[[#This Row],[Ref]],Ma_Cave[[Réf]:[Appellation]],9,FALSE)</f>
        <v>Vinsobres</v>
      </c>
      <c r="J272" s="1">
        <v>43168</v>
      </c>
      <c r="K272" s="12"/>
      <c r="L272" s="12"/>
      <c r="M272" s="12"/>
    </row>
    <row r="273" spans="1:13" x14ac:dyDescent="0.25">
      <c r="A273" s="11">
        <v>303</v>
      </c>
      <c r="B273" s="15">
        <v>42539</v>
      </c>
      <c r="C273" t="s">
        <v>40</v>
      </c>
      <c r="D273" t="s">
        <v>116</v>
      </c>
      <c r="E273" t="s">
        <v>449</v>
      </c>
      <c r="F273" t="s">
        <v>12</v>
      </c>
      <c r="G273">
        <v>2014</v>
      </c>
      <c r="H273" s="74" t="str">
        <f>VLOOKUP(Degustations[[#This Row],[Ref]],Ma_Cave[[Réf]:[Appellation]],8,FALSE)</f>
        <v>Savoie_Bugey</v>
      </c>
      <c r="I273" s="74" t="str">
        <f>VLOOKUP(Degustations[[#This Row],[Ref]],Ma_Cave[[Réf]:[Appellation]],9,FALSE)</f>
        <v>Bugey</v>
      </c>
      <c r="J273" s="1">
        <v>43168</v>
      </c>
      <c r="K273" s="12"/>
      <c r="L273" s="12"/>
      <c r="M273" s="12"/>
    </row>
    <row r="274" spans="1:13" x14ac:dyDescent="0.25">
      <c r="A274" s="11">
        <v>283</v>
      </c>
      <c r="B274" s="15">
        <v>42469</v>
      </c>
      <c r="C274" t="s">
        <v>40</v>
      </c>
      <c r="D274" t="s">
        <v>352</v>
      </c>
      <c r="E274" t="s">
        <v>353</v>
      </c>
      <c r="F274" t="s">
        <v>12</v>
      </c>
      <c r="G274">
        <v>2014</v>
      </c>
      <c r="H274" s="74" t="str">
        <f>VLOOKUP(Degustations[[#This Row],[Ref]],Ma_Cave[[Réf]:[Appellation]],8,FALSE)</f>
        <v>Bourgogne</v>
      </c>
      <c r="I274" s="74" t="str">
        <f>VLOOKUP(Degustations[[#This Row],[Ref]],Ma_Cave[[Réf]:[Appellation]],9,FALSE)</f>
        <v>Santenay 1er cru</v>
      </c>
      <c r="J274" s="1">
        <v>43165</v>
      </c>
      <c r="K274" s="12"/>
      <c r="L274" s="12"/>
      <c r="M274" s="12"/>
    </row>
    <row r="275" spans="1:13" x14ac:dyDescent="0.25">
      <c r="A275" s="11">
        <v>66</v>
      </c>
      <c r="B275" s="15" t="s">
        <v>738</v>
      </c>
      <c r="C275" t="s">
        <v>23</v>
      </c>
      <c r="D275" t="s">
        <v>643</v>
      </c>
      <c r="E275" t="s">
        <v>644</v>
      </c>
      <c r="F275" t="s">
        <v>12</v>
      </c>
      <c r="G275">
        <v>2008</v>
      </c>
      <c r="H275" s="74" t="str">
        <f>VLOOKUP(Degustations[[#This Row],[Ref]],Ma_Cave[[Réf]:[Appellation]],8,FALSE)</f>
        <v>Bordeaux</v>
      </c>
      <c r="I275" s="74" t="str">
        <f>VLOOKUP(Degustations[[#This Row],[Ref]],Ma_Cave[[Réf]:[Appellation]],9,FALSE)</f>
        <v>Haut-Médoc</v>
      </c>
      <c r="J275" s="1">
        <v>43161</v>
      </c>
      <c r="K275" s="12"/>
      <c r="L275" s="12"/>
      <c r="M275" s="12"/>
    </row>
    <row r="276" spans="1:13" x14ac:dyDescent="0.25">
      <c r="A276" s="11">
        <v>245</v>
      </c>
      <c r="B276" s="15" t="s">
        <v>735</v>
      </c>
      <c r="C276" t="s">
        <v>23</v>
      </c>
      <c r="D276" t="s">
        <v>635</v>
      </c>
      <c r="E276" t="s">
        <v>636</v>
      </c>
      <c r="F276" t="s">
        <v>12</v>
      </c>
      <c r="G276">
        <v>2013</v>
      </c>
      <c r="H276" s="74" t="str">
        <f>VLOOKUP(Degustations[[#This Row],[Ref]],Ma_Cave[[Réf]:[Appellation]],8,FALSE)</f>
        <v>Bourgogne</v>
      </c>
      <c r="I276" s="74" t="str">
        <f>VLOOKUP(Degustations[[#This Row],[Ref]],Ma_Cave[[Réf]:[Appellation]],9,FALSE)</f>
        <v>Savigny-lès-Beaune</v>
      </c>
      <c r="J276" s="1">
        <v>43161</v>
      </c>
      <c r="K276" s="12"/>
      <c r="L276" s="12"/>
      <c r="M276" s="12"/>
    </row>
    <row r="277" spans="1:13" x14ac:dyDescent="0.25">
      <c r="A277" s="11">
        <v>304</v>
      </c>
      <c r="B277" s="15">
        <v>42547</v>
      </c>
      <c r="C277" t="s">
        <v>645</v>
      </c>
      <c r="D277" t="s">
        <v>566</v>
      </c>
      <c r="E277" t="s">
        <v>646</v>
      </c>
      <c r="F277" t="s">
        <v>12</v>
      </c>
      <c r="G277">
        <v>2009</v>
      </c>
      <c r="H277" s="74" t="str">
        <f>VLOOKUP(Degustations[[#This Row],[Ref]],Ma_Cave[[Réf]:[Appellation]],8,FALSE)</f>
        <v>Rhône</v>
      </c>
      <c r="I277" s="74" t="str">
        <f>VLOOKUP(Degustations[[#This Row],[Ref]],Ma_Cave[[Réf]:[Appellation]],9,FALSE)</f>
        <v>Vin de Pays des Collines Rhodaniennes</v>
      </c>
      <c r="J277" s="1">
        <v>43161</v>
      </c>
      <c r="K277" s="12"/>
      <c r="L277" s="12"/>
      <c r="M277" s="12"/>
    </row>
    <row r="278" spans="1:13" x14ac:dyDescent="0.25">
      <c r="A278" s="11">
        <v>301</v>
      </c>
      <c r="B278" s="15" t="s">
        <v>734</v>
      </c>
      <c r="C278" t="s">
        <v>23</v>
      </c>
      <c r="D278" t="s">
        <v>280</v>
      </c>
      <c r="E278" t="s">
        <v>282</v>
      </c>
      <c r="F278" t="s">
        <v>12</v>
      </c>
      <c r="G278">
        <v>2014</v>
      </c>
      <c r="H278" s="74" t="str">
        <f>VLOOKUP(Degustations[[#This Row],[Ref]],Ma_Cave[[Réf]:[Appellation]],8,FALSE)</f>
        <v>Rhône</v>
      </c>
      <c r="I278" s="74" t="str">
        <f>VLOOKUP(Degustations[[#This Row],[Ref]],Ma_Cave[[Réf]:[Appellation]],9,FALSE)</f>
        <v>Gigondas</v>
      </c>
      <c r="J278" s="1">
        <v>43156</v>
      </c>
      <c r="K278" s="12"/>
      <c r="L278" s="12"/>
      <c r="M278" s="12"/>
    </row>
    <row r="279" spans="1:13" x14ac:dyDescent="0.25">
      <c r="A279" s="11">
        <v>255</v>
      </c>
      <c r="B279" s="15">
        <v>42245</v>
      </c>
      <c r="C279" t="s">
        <v>40</v>
      </c>
      <c r="D279" t="s">
        <v>110</v>
      </c>
      <c r="E279" t="s">
        <v>113</v>
      </c>
      <c r="F279" t="s">
        <v>22</v>
      </c>
      <c r="G279">
        <v>2012</v>
      </c>
      <c r="H279" s="74" t="str">
        <f>VLOOKUP(Degustations[[#This Row],[Ref]],Ma_Cave[[Réf]:[Appellation]],8,FALSE)</f>
        <v>Savoie_Bugey</v>
      </c>
      <c r="I279" s="74" t="str">
        <f>VLOOKUP(Degustations[[#This Row],[Ref]],Ma_Cave[[Réf]:[Appellation]],9,FALSE)</f>
        <v>Bugey</v>
      </c>
      <c r="J279" s="1">
        <v>43155</v>
      </c>
      <c r="K279" s="12"/>
      <c r="L279" s="12"/>
      <c r="M279" s="12"/>
    </row>
    <row r="280" spans="1:13" x14ac:dyDescent="0.25">
      <c r="A280" s="11">
        <v>294</v>
      </c>
      <c r="B280" s="15" t="s">
        <v>734</v>
      </c>
      <c r="C280" t="s">
        <v>23</v>
      </c>
      <c r="D280" t="s">
        <v>135</v>
      </c>
      <c r="E280" t="s">
        <v>135</v>
      </c>
      <c r="F280" t="s">
        <v>12</v>
      </c>
      <c r="G280">
        <v>2014</v>
      </c>
      <c r="H280" s="74" t="str">
        <f>VLOOKUP(Degustations[[#This Row],[Ref]],Ma_Cave[[Réf]:[Appellation]],8,FALSE)</f>
        <v>Bordeaux</v>
      </c>
      <c r="I280" s="74" t="str">
        <f>VLOOKUP(Degustations[[#This Row],[Ref]],Ma_Cave[[Réf]:[Appellation]],9,FALSE)</f>
        <v>Montagne-Saint-Emilion</v>
      </c>
      <c r="J280" s="1">
        <v>43155</v>
      </c>
      <c r="K280" s="12"/>
      <c r="L280" s="12"/>
      <c r="M280" s="12"/>
    </row>
    <row r="281" spans="1:13" x14ac:dyDescent="0.25">
      <c r="A281" s="11">
        <v>341</v>
      </c>
      <c r="B281" s="15">
        <v>42757</v>
      </c>
      <c r="C281" t="s">
        <v>199</v>
      </c>
      <c r="D281" t="s">
        <v>200</v>
      </c>
      <c r="E281" t="s">
        <v>254</v>
      </c>
      <c r="F281" t="s">
        <v>22</v>
      </c>
      <c r="G281">
        <v>2015</v>
      </c>
      <c r="H281" s="74" t="str">
        <f>VLOOKUP(Degustations[[#This Row],[Ref]],Ma_Cave[[Réf]:[Appellation]],8,FALSE)</f>
        <v>Rhône</v>
      </c>
      <c r="I281" s="74" t="str">
        <f>VLOOKUP(Degustations[[#This Row],[Ref]],Ma_Cave[[Réf]:[Appellation]],9,FALSE)</f>
        <v>Saint-Péray</v>
      </c>
      <c r="J281" s="1">
        <v>43155</v>
      </c>
      <c r="K281" s="12"/>
      <c r="L281" s="12"/>
      <c r="M281" s="12"/>
    </row>
    <row r="282" spans="1:13" x14ac:dyDescent="0.25">
      <c r="A282" s="11">
        <v>336</v>
      </c>
      <c r="B282" s="15">
        <v>42729</v>
      </c>
      <c r="C282" t="s">
        <v>118</v>
      </c>
      <c r="D282" t="s">
        <v>386</v>
      </c>
      <c r="E282" t="s">
        <v>387</v>
      </c>
      <c r="F282" t="s">
        <v>22</v>
      </c>
      <c r="G282">
        <v>2012</v>
      </c>
      <c r="H282" s="74" t="str">
        <f>VLOOKUP(Degustations[[#This Row],[Ref]],Ma_Cave[[Réf]:[Appellation]],8,FALSE)</f>
        <v>Loire</v>
      </c>
      <c r="I282" s="74" t="str">
        <f>VLOOKUP(Degustations[[#This Row],[Ref]],Ma_Cave[[Réf]:[Appellation]],9,FALSE)</f>
        <v>Chinon</v>
      </c>
      <c r="J282" s="1">
        <v>43154</v>
      </c>
      <c r="K282" s="12"/>
      <c r="L282" s="12"/>
      <c r="M282" s="12"/>
    </row>
    <row r="283" spans="1:13" x14ac:dyDescent="0.25">
      <c r="A283" s="11">
        <v>275</v>
      </c>
      <c r="B283" s="15">
        <v>42427</v>
      </c>
      <c r="C283" t="s">
        <v>78</v>
      </c>
      <c r="D283" t="s">
        <v>675</v>
      </c>
      <c r="E283" t="s">
        <v>676</v>
      </c>
      <c r="F283" t="s">
        <v>22</v>
      </c>
      <c r="G283">
        <v>2011</v>
      </c>
      <c r="H283" s="74" t="str">
        <f>VLOOKUP(Degustations[[#This Row],[Ref]],Ma_Cave[[Réf]:[Appellation]],8,FALSE)</f>
        <v>Bourgogne</v>
      </c>
      <c r="I283" s="74" t="str">
        <f>VLOOKUP(Degustations[[#This Row],[Ref]],Ma_Cave[[Réf]:[Appellation]],9,FALSE)</f>
        <v>Mâcon</v>
      </c>
      <c r="J283" s="1">
        <v>43148</v>
      </c>
      <c r="K283" s="12"/>
      <c r="L283" s="12"/>
      <c r="M283" s="12"/>
    </row>
    <row r="284" spans="1:13" x14ac:dyDescent="0.25">
      <c r="A284" s="11">
        <v>238</v>
      </c>
      <c r="B284" s="15">
        <v>42111</v>
      </c>
      <c r="C284" t="s">
        <v>40</v>
      </c>
      <c r="D284" t="s">
        <v>236</v>
      </c>
      <c r="E284" t="s">
        <v>237</v>
      </c>
      <c r="F284" t="s">
        <v>22</v>
      </c>
      <c r="G284">
        <v>2013</v>
      </c>
      <c r="H284" s="74" t="str">
        <f>VLOOKUP(Degustations[[#This Row],[Ref]],Ma_Cave[[Réf]:[Appellation]],8,FALSE)</f>
        <v>Rhône</v>
      </c>
      <c r="I284" s="74" t="str">
        <f>VLOOKUP(Degustations[[#This Row],[Ref]],Ma_Cave[[Réf]:[Appellation]],9,FALSE)</f>
        <v>Crozes-Hermitage</v>
      </c>
      <c r="J284" s="1">
        <v>43140</v>
      </c>
      <c r="K284" s="12"/>
      <c r="L284" s="12"/>
      <c r="M284" s="12"/>
    </row>
    <row r="285" spans="1:13" x14ac:dyDescent="0.25">
      <c r="A285" s="11">
        <v>243</v>
      </c>
      <c r="B285" s="15" t="s">
        <v>735</v>
      </c>
      <c r="C285" t="s">
        <v>23</v>
      </c>
      <c r="D285" t="s">
        <v>585</v>
      </c>
      <c r="E285" t="s">
        <v>586</v>
      </c>
      <c r="F285" t="s">
        <v>22</v>
      </c>
      <c r="G285">
        <v>2013</v>
      </c>
      <c r="H285" s="74" t="str">
        <f>VLOOKUP(Degustations[[#This Row],[Ref]],Ma_Cave[[Réf]:[Appellation]],8,FALSE)</f>
        <v>Alsace</v>
      </c>
      <c r="I285" s="74" t="str">
        <f>VLOOKUP(Degustations[[#This Row],[Ref]],Ma_Cave[[Réf]:[Appellation]],9,FALSE)</f>
        <v>Riesling</v>
      </c>
      <c r="J285" s="1">
        <v>43140</v>
      </c>
      <c r="K285" s="12"/>
      <c r="L285" s="12"/>
      <c r="M285" s="12"/>
    </row>
    <row r="286" spans="1:13" x14ac:dyDescent="0.25">
      <c r="A286" s="11">
        <v>288</v>
      </c>
      <c r="B286" s="15">
        <v>42505</v>
      </c>
      <c r="C286" t="s">
        <v>40</v>
      </c>
      <c r="D286" t="s">
        <v>112</v>
      </c>
      <c r="E286" t="s">
        <v>252</v>
      </c>
      <c r="F286" t="s">
        <v>12</v>
      </c>
      <c r="G286">
        <v>2014</v>
      </c>
      <c r="H286" s="74" t="str">
        <f>VLOOKUP(Degustations[[#This Row],[Ref]],Ma_Cave[[Réf]:[Appellation]],8,FALSE)</f>
        <v>Beaujolais</v>
      </c>
      <c r="I286" s="74" t="str">
        <f>VLOOKUP(Degustations[[#This Row],[Ref]],Ma_Cave[[Réf]:[Appellation]],9,FALSE)</f>
        <v>Beaujolais</v>
      </c>
      <c r="J286" s="1">
        <v>43140</v>
      </c>
      <c r="K286" s="12"/>
      <c r="L286" s="12"/>
      <c r="M286" s="12"/>
    </row>
    <row r="287" spans="1:13" x14ac:dyDescent="0.25">
      <c r="A287" s="11">
        <v>305</v>
      </c>
      <c r="B287" s="15">
        <v>42548</v>
      </c>
      <c r="C287" t="s">
        <v>40</v>
      </c>
      <c r="D287" t="s">
        <v>104</v>
      </c>
      <c r="E287" t="s">
        <v>105</v>
      </c>
      <c r="F287" t="s">
        <v>22</v>
      </c>
      <c r="G287">
        <v>2015</v>
      </c>
      <c r="H287" s="74" t="str">
        <f>VLOOKUP(Degustations[[#This Row],[Ref]],Ma_Cave[[Réf]:[Appellation]],8,FALSE)</f>
        <v>Rhône</v>
      </c>
      <c r="I287" s="74" t="str">
        <f>VLOOKUP(Degustations[[#This Row],[Ref]],Ma_Cave[[Réf]:[Appellation]],9,FALSE)</f>
        <v>Vin de Pays des Collines Rhodaniennes</v>
      </c>
      <c r="J287" s="1">
        <v>43140</v>
      </c>
      <c r="K287" s="12"/>
      <c r="L287" s="12"/>
      <c r="M287" s="12"/>
    </row>
    <row r="288" spans="1:13" x14ac:dyDescent="0.25">
      <c r="A288" s="11">
        <v>352</v>
      </c>
      <c r="B288" s="15">
        <v>42868</v>
      </c>
      <c r="C288" t="s">
        <v>40</v>
      </c>
      <c r="D288" t="s">
        <v>331</v>
      </c>
      <c r="E288" t="s">
        <v>390</v>
      </c>
      <c r="F288" t="s">
        <v>12</v>
      </c>
      <c r="G288">
        <v>2015</v>
      </c>
      <c r="H288" s="74" t="str">
        <f>VLOOKUP(Degustations[[#This Row],[Ref]],Ma_Cave[[Réf]:[Appellation]],8,FALSE)</f>
        <v>Bourgogne</v>
      </c>
      <c r="I288" s="74" t="str">
        <f>VLOOKUP(Degustations[[#This Row],[Ref]],Ma_Cave[[Réf]:[Appellation]],9,FALSE)</f>
        <v>Bourgogne</v>
      </c>
      <c r="J288" s="1">
        <v>43135</v>
      </c>
      <c r="K288" s="12"/>
      <c r="L288" s="12"/>
      <c r="M288" s="12"/>
    </row>
    <row r="289" spans="1:13" x14ac:dyDescent="0.25">
      <c r="A289" s="11">
        <v>349</v>
      </c>
      <c r="B289" s="15">
        <v>42845</v>
      </c>
      <c r="C289" t="s">
        <v>40</v>
      </c>
      <c r="D289" t="s">
        <v>236</v>
      </c>
      <c r="E289" t="s">
        <v>368</v>
      </c>
      <c r="F289" t="s">
        <v>22</v>
      </c>
      <c r="G289">
        <v>2016</v>
      </c>
      <c r="H289" s="74" t="str">
        <f>VLOOKUP(Degustations[[#This Row],[Ref]],Ma_Cave[[Réf]:[Appellation]],8,FALSE)</f>
        <v>Rhône</v>
      </c>
      <c r="I289" s="74" t="str">
        <f>VLOOKUP(Degustations[[#This Row],[Ref]],Ma_Cave[[Réf]:[Appellation]],9,FALSE)</f>
        <v>Vin de Pays de la Drôme</v>
      </c>
      <c r="J289" s="1">
        <v>43130</v>
      </c>
      <c r="K289" s="12"/>
      <c r="L289" s="12"/>
      <c r="M289" s="12"/>
    </row>
    <row r="290" spans="1:13" x14ac:dyDescent="0.25">
      <c r="A290" s="11">
        <v>280</v>
      </c>
      <c r="B290" s="15">
        <v>42469</v>
      </c>
      <c r="C290" t="s">
        <v>40</v>
      </c>
      <c r="D290" t="s">
        <v>179</v>
      </c>
      <c r="E290" t="s">
        <v>180</v>
      </c>
      <c r="F290" t="s">
        <v>12</v>
      </c>
      <c r="G290">
        <v>2014</v>
      </c>
      <c r="H290" s="74" t="str">
        <f>VLOOKUP(Degustations[[#This Row],[Ref]],Ma_Cave[[Réf]:[Appellation]],8,FALSE)</f>
        <v>Bourgogne</v>
      </c>
      <c r="I290" s="74" t="str">
        <f>VLOOKUP(Degustations[[#This Row],[Ref]],Ma_Cave[[Réf]:[Appellation]],9,FALSE)</f>
        <v>Hautes-Côtes-de-Nuits</v>
      </c>
      <c r="J290" s="1">
        <v>43128</v>
      </c>
      <c r="K290" s="12"/>
      <c r="L290" s="12"/>
      <c r="M290" s="12"/>
    </row>
    <row r="291" spans="1:13" x14ac:dyDescent="0.25">
      <c r="A291" s="11">
        <v>229</v>
      </c>
      <c r="B291" s="15">
        <v>41930</v>
      </c>
      <c r="C291" t="s">
        <v>40</v>
      </c>
      <c r="D291" t="s">
        <v>383</v>
      </c>
      <c r="E291" t="s">
        <v>384</v>
      </c>
      <c r="F291" t="s">
        <v>12</v>
      </c>
      <c r="G291">
        <v>2011</v>
      </c>
      <c r="H291" s="74" t="str">
        <f>VLOOKUP(Degustations[[#This Row],[Ref]],Ma_Cave[[Réf]:[Appellation]],8,FALSE)</f>
        <v>Provence_Corse</v>
      </c>
      <c r="I291" s="74" t="str">
        <f>VLOOKUP(Degustations[[#This Row],[Ref]],Ma_Cave[[Réf]:[Appellation]],9,FALSE)</f>
        <v>Bandol</v>
      </c>
      <c r="J291" s="1">
        <v>43126</v>
      </c>
      <c r="K291" s="12"/>
      <c r="L291" s="12"/>
      <c r="M291" s="12"/>
    </row>
    <row r="292" spans="1:13" x14ac:dyDescent="0.25">
      <c r="A292" s="11">
        <v>289</v>
      </c>
      <c r="B292" s="15">
        <v>42505</v>
      </c>
      <c r="C292" t="s">
        <v>40</v>
      </c>
      <c r="D292" t="s">
        <v>112</v>
      </c>
      <c r="E292" t="s">
        <v>497</v>
      </c>
      <c r="F292" t="s">
        <v>12</v>
      </c>
      <c r="G292">
        <v>2014</v>
      </c>
      <c r="H292" s="74" t="str">
        <f>VLOOKUP(Degustations[[#This Row],[Ref]],Ma_Cave[[Réf]:[Appellation]],8,FALSE)</f>
        <v>Beaujolais</v>
      </c>
      <c r="I292" s="74" t="str">
        <f>VLOOKUP(Degustations[[#This Row],[Ref]],Ma_Cave[[Réf]:[Appellation]],9,FALSE)</f>
        <v>Moulin-à-Vent</v>
      </c>
      <c r="J292" s="1">
        <v>43126</v>
      </c>
      <c r="K292" s="12"/>
      <c r="L292" s="12"/>
      <c r="M292" s="12"/>
    </row>
    <row r="293" spans="1:13" x14ac:dyDescent="0.25">
      <c r="A293" s="11">
        <v>305</v>
      </c>
      <c r="B293" s="15">
        <v>42548</v>
      </c>
      <c r="C293" t="s">
        <v>40</v>
      </c>
      <c r="D293" t="s">
        <v>104</v>
      </c>
      <c r="E293" t="s">
        <v>105</v>
      </c>
      <c r="F293" t="s">
        <v>22</v>
      </c>
      <c r="G293">
        <v>2015</v>
      </c>
      <c r="H293" s="74" t="str">
        <f>VLOOKUP(Degustations[[#This Row],[Ref]],Ma_Cave[[Réf]:[Appellation]],8,FALSE)</f>
        <v>Rhône</v>
      </c>
      <c r="I293" s="74" t="str">
        <f>VLOOKUP(Degustations[[#This Row],[Ref]],Ma_Cave[[Réf]:[Appellation]],9,FALSE)</f>
        <v>Vin de Pays des Collines Rhodaniennes</v>
      </c>
      <c r="J293" s="1">
        <v>43126</v>
      </c>
      <c r="K293" s="12"/>
      <c r="L293" s="12"/>
      <c r="M293" s="12"/>
    </row>
    <row r="294" spans="1:13" x14ac:dyDescent="0.25">
      <c r="A294" s="11">
        <v>208</v>
      </c>
      <c r="B294" s="15">
        <v>41803</v>
      </c>
      <c r="C294" t="s">
        <v>40</v>
      </c>
      <c r="D294" t="s">
        <v>236</v>
      </c>
      <c r="E294" t="s">
        <v>237</v>
      </c>
      <c r="F294" t="s">
        <v>12</v>
      </c>
      <c r="G294">
        <v>2012</v>
      </c>
      <c r="H294" s="74" t="str">
        <f>VLOOKUP(Degustations[[#This Row],[Ref]],Ma_Cave[[Réf]:[Appellation]],8,FALSE)</f>
        <v>Rhône</v>
      </c>
      <c r="I294" s="74" t="str">
        <f>VLOOKUP(Degustations[[#This Row],[Ref]],Ma_Cave[[Réf]:[Appellation]],9,FALSE)</f>
        <v>Crozes-Hermitage</v>
      </c>
      <c r="J294" s="1">
        <v>43120</v>
      </c>
      <c r="K294" s="12"/>
      <c r="L294" s="12"/>
      <c r="M294" s="12"/>
    </row>
    <row r="295" spans="1:13" x14ac:dyDescent="0.25">
      <c r="A295" s="11">
        <v>326</v>
      </c>
      <c r="B295" s="15">
        <v>42672</v>
      </c>
      <c r="C295" t="s">
        <v>146</v>
      </c>
      <c r="D295" t="s">
        <v>285</v>
      </c>
      <c r="E295" t="s">
        <v>410</v>
      </c>
      <c r="F295" t="s">
        <v>12</v>
      </c>
      <c r="G295">
        <v>2013</v>
      </c>
      <c r="H295" s="74" t="str">
        <f>VLOOKUP(Degustations[[#This Row],[Ref]],Ma_Cave[[Réf]:[Appellation]],8,FALSE)</f>
        <v>Sud_Ouest</v>
      </c>
      <c r="I295" s="74" t="str">
        <f>VLOOKUP(Degustations[[#This Row],[Ref]],Ma_Cave[[Réf]:[Appellation]],9,FALSE)</f>
        <v>Côtes de Bergerac</v>
      </c>
      <c r="J295" s="1">
        <v>43120</v>
      </c>
      <c r="K295" s="12"/>
      <c r="L295" s="12"/>
      <c r="M295" s="12"/>
    </row>
    <row r="296" spans="1:13" x14ac:dyDescent="0.25">
      <c r="A296" s="11">
        <v>3</v>
      </c>
      <c r="B296" s="15">
        <v>36678</v>
      </c>
      <c r="C296" t="s">
        <v>23</v>
      </c>
      <c r="D296" t="s">
        <v>315</v>
      </c>
      <c r="E296" t="s">
        <v>316</v>
      </c>
      <c r="F296" t="s">
        <v>12</v>
      </c>
      <c r="G296">
        <v>1998</v>
      </c>
      <c r="H296" s="74" t="str">
        <f>VLOOKUP(Degustations[[#This Row],[Ref]],Ma_Cave[[Réf]:[Appellation]],8,FALSE)</f>
        <v>Bordeaux</v>
      </c>
      <c r="I296" s="74" t="str">
        <f>VLOOKUP(Degustations[[#This Row],[Ref]],Ma_Cave[[Réf]:[Appellation]],9,FALSE)</f>
        <v>Pessac-Léognan</v>
      </c>
      <c r="J296" s="1">
        <v>43119</v>
      </c>
      <c r="K296" s="12"/>
      <c r="L296" s="12"/>
      <c r="M296" s="12"/>
    </row>
    <row r="297" spans="1:13" x14ac:dyDescent="0.25">
      <c r="A297" s="11">
        <v>7</v>
      </c>
      <c r="B297" s="15">
        <v>38504</v>
      </c>
      <c r="C297" t="s">
        <v>23</v>
      </c>
      <c r="D297" t="s">
        <v>457</v>
      </c>
      <c r="E297" t="s">
        <v>457</v>
      </c>
      <c r="F297" t="s">
        <v>12</v>
      </c>
      <c r="G297">
        <v>2003</v>
      </c>
      <c r="H297" s="74" t="str">
        <f>VLOOKUP(Degustations[[#This Row],[Ref]],Ma_Cave[[Réf]:[Appellation]],8,FALSE)</f>
        <v>Languedoc_Roussillon</v>
      </c>
      <c r="I297" s="74" t="str">
        <f>VLOOKUP(Degustations[[#This Row],[Ref]],Ma_Cave[[Réf]:[Appellation]],9,FALSE)</f>
        <v>Vin de Pays de l'Hérault</v>
      </c>
      <c r="J297" s="1">
        <v>43119</v>
      </c>
      <c r="K297" s="12"/>
      <c r="L297" s="12"/>
      <c r="M297" s="12"/>
    </row>
    <row r="298" spans="1:13" x14ac:dyDescent="0.25">
      <c r="A298" s="11">
        <v>251</v>
      </c>
      <c r="B298" s="15">
        <v>42161</v>
      </c>
      <c r="C298" t="s">
        <v>40</v>
      </c>
      <c r="D298" t="s">
        <v>228</v>
      </c>
      <c r="E298" t="s">
        <v>312</v>
      </c>
      <c r="F298" t="s">
        <v>22</v>
      </c>
      <c r="G298">
        <v>2013</v>
      </c>
      <c r="H298" s="74" t="str">
        <f>VLOOKUP(Degustations[[#This Row],[Ref]],Ma_Cave[[Réf]:[Appellation]],8,FALSE)</f>
        <v>Rhône</v>
      </c>
      <c r="I298" s="74" t="str">
        <f>VLOOKUP(Degustations[[#This Row],[Ref]],Ma_Cave[[Réf]:[Appellation]],9,FALSE)</f>
        <v>Vin de Pays de l'Ardèche</v>
      </c>
      <c r="J298" s="1">
        <v>43113</v>
      </c>
      <c r="K298" s="12"/>
      <c r="L298" s="12"/>
      <c r="M298" s="12"/>
    </row>
    <row r="299" spans="1:13" x14ac:dyDescent="0.25">
      <c r="A299" s="11">
        <v>221</v>
      </c>
      <c r="B299" s="15">
        <v>41923</v>
      </c>
      <c r="C299" t="s">
        <v>50</v>
      </c>
      <c r="D299" t="s">
        <v>184</v>
      </c>
      <c r="E299" t="s">
        <v>185</v>
      </c>
      <c r="F299" t="s">
        <v>12</v>
      </c>
      <c r="G299">
        <v>2011</v>
      </c>
      <c r="H299" s="74" t="str">
        <f>VLOOKUP(Degustations[[#This Row],[Ref]],Ma_Cave[[Réf]:[Appellation]],8,FALSE)</f>
        <v>Languedoc_Roussillon</v>
      </c>
      <c r="I299" s="74" t="str">
        <f>VLOOKUP(Degustations[[#This Row],[Ref]],Ma_Cave[[Réf]:[Appellation]],9,FALSE)</f>
        <v>Côtes du Roussillon Villages</v>
      </c>
      <c r="J299" s="1">
        <v>43113</v>
      </c>
      <c r="K299" s="12"/>
      <c r="L299" s="12"/>
      <c r="M299" s="12"/>
    </row>
    <row r="300" spans="1:13" x14ac:dyDescent="0.25">
      <c r="A300" s="11">
        <v>168</v>
      </c>
      <c r="B300" s="15">
        <v>41803</v>
      </c>
      <c r="C300" t="s">
        <v>40</v>
      </c>
      <c r="D300" t="s">
        <v>236</v>
      </c>
      <c r="E300" t="s">
        <v>237</v>
      </c>
      <c r="F300" t="s">
        <v>12</v>
      </c>
      <c r="G300">
        <v>2012</v>
      </c>
      <c r="H300" s="74" t="str">
        <f>VLOOKUP(Degustations[[#This Row],[Ref]],Ma_Cave[[Réf]:[Appellation]],8,FALSE)</f>
        <v>Loire</v>
      </c>
      <c r="I300" s="74" t="str">
        <f>VLOOKUP(Degustations[[#This Row],[Ref]],Ma_Cave[[Réf]:[Appellation]],9,FALSE)</f>
        <v>Bourgueil</v>
      </c>
      <c r="J300" s="1">
        <v>43102</v>
      </c>
      <c r="K300" s="12"/>
      <c r="L300" s="12"/>
      <c r="M300" s="12"/>
    </row>
    <row r="301" spans="1:13" x14ac:dyDescent="0.25">
      <c r="A301" s="11">
        <v>205</v>
      </c>
      <c r="B301" s="15">
        <v>41791</v>
      </c>
      <c r="C301" t="s">
        <v>23</v>
      </c>
      <c r="D301" t="s">
        <v>524</v>
      </c>
      <c r="E301" t="s">
        <v>525</v>
      </c>
      <c r="F301" t="s">
        <v>12</v>
      </c>
      <c r="G301">
        <v>2012</v>
      </c>
      <c r="H301" s="74" t="str">
        <f>VLOOKUP(Degustations[[#This Row],[Ref]],Ma_Cave[[Réf]:[Appellation]],8,FALSE)</f>
        <v>Bordeaux</v>
      </c>
      <c r="I301" s="74" t="str">
        <f>VLOOKUP(Degustations[[#This Row],[Ref]],Ma_Cave[[Réf]:[Appellation]],9,FALSE)</f>
        <v>Saint-Emilion grand cru</v>
      </c>
      <c r="J301" s="1">
        <v>43096</v>
      </c>
      <c r="K301" s="12"/>
      <c r="L301" s="12"/>
      <c r="M301" s="12"/>
    </row>
    <row r="302" spans="1:13" x14ac:dyDescent="0.25">
      <c r="A302" s="11">
        <v>169</v>
      </c>
      <c r="B302" s="15">
        <v>41388</v>
      </c>
      <c r="C302" t="s">
        <v>40</v>
      </c>
      <c r="D302" t="s">
        <v>519</v>
      </c>
      <c r="E302" t="s">
        <v>568</v>
      </c>
      <c r="F302" t="s">
        <v>22</v>
      </c>
      <c r="G302">
        <v>2011</v>
      </c>
      <c r="H302" s="74" t="str">
        <f>VLOOKUP(Degustations[[#This Row],[Ref]],Ma_Cave[[Réf]:[Appellation]],8,FALSE)</f>
        <v>Loire</v>
      </c>
      <c r="I302" s="74" t="str">
        <f>VLOOKUP(Degustations[[#This Row],[Ref]],Ma_Cave[[Réf]:[Appellation]],9,FALSE)</f>
        <v>Montlouis-sur-Loire</v>
      </c>
      <c r="J302" s="1">
        <v>43095</v>
      </c>
      <c r="K302" s="12"/>
      <c r="L302" s="12"/>
      <c r="M302" s="12"/>
    </row>
    <row r="303" spans="1:13" x14ac:dyDescent="0.25">
      <c r="A303" s="11">
        <v>319</v>
      </c>
      <c r="B303" s="15">
        <v>42658</v>
      </c>
      <c r="C303" t="s">
        <v>50</v>
      </c>
      <c r="D303" t="s">
        <v>184</v>
      </c>
      <c r="E303" t="s">
        <v>466</v>
      </c>
      <c r="F303" t="s">
        <v>12</v>
      </c>
      <c r="G303">
        <v>2014</v>
      </c>
      <c r="H303" s="74" t="str">
        <f>VLOOKUP(Degustations[[#This Row],[Ref]],Ma_Cave[[Réf]:[Appellation]],8,FALSE)</f>
        <v>Languedoc_Roussillon</v>
      </c>
      <c r="I303" s="74" t="str">
        <f>VLOOKUP(Degustations[[#This Row],[Ref]],Ma_Cave[[Réf]:[Appellation]],9,FALSE)</f>
        <v>Maury</v>
      </c>
      <c r="J303" s="1">
        <v>43095</v>
      </c>
      <c r="K303" s="12"/>
      <c r="L303" s="12"/>
      <c r="M303" s="12"/>
    </row>
    <row r="304" spans="1:13" x14ac:dyDescent="0.25">
      <c r="A304" s="11">
        <v>360</v>
      </c>
      <c r="B304" s="15">
        <v>42887</v>
      </c>
      <c r="C304" t="s">
        <v>23</v>
      </c>
      <c r="D304" t="s">
        <v>62</v>
      </c>
      <c r="E304" t="s">
        <v>63</v>
      </c>
      <c r="F304" t="s">
        <v>22</v>
      </c>
      <c r="G304">
        <v>2015</v>
      </c>
      <c r="H304" s="74" t="str">
        <f>VLOOKUP(Degustations[[#This Row],[Ref]],Ma_Cave[[Réf]:[Appellation]],8,FALSE)</f>
        <v>Bordeaux</v>
      </c>
      <c r="I304" s="74" t="str">
        <f>VLOOKUP(Degustations[[#This Row],[Ref]],Ma_Cave[[Réf]:[Appellation]],9,FALSE)</f>
        <v>Bordeaux</v>
      </c>
      <c r="J304" s="1">
        <v>43094</v>
      </c>
      <c r="K304" s="12"/>
      <c r="L304" s="12"/>
      <c r="M304" s="12"/>
    </row>
    <row r="305" spans="1:13" x14ac:dyDescent="0.25">
      <c r="A305" s="11">
        <v>97</v>
      </c>
      <c r="B305" s="15">
        <v>40695</v>
      </c>
      <c r="C305" t="s">
        <v>23</v>
      </c>
      <c r="D305" t="s">
        <v>133</v>
      </c>
      <c r="E305" t="s">
        <v>133</v>
      </c>
      <c r="F305" t="s">
        <v>12</v>
      </c>
      <c r="G305">
        <v>2009</v>
      </c>
      <c r="H305" s="74" t="str">
        <f>VLOOKUP(Degustations[[#This Row],[Ref]],Ma_Cave[[Réf]:[Appellation]],8,FALSE)</f>
        <v>Bordeaux</v>
      </c>
      <c r="I305" s="74" t="str">
        <f>VLOOKUP(Degustations[[#This Row],[Ref]],Ma_Cave[[Réf]:[Appellation]],9,FALSE)</f>
        <v>Haut-Médoc</v>
      </c>
      <c r="J305" s="1">
        <v>43094</v>
      </c>
      <c r="K305" s="12"/>
      <c r="L305" s="12"/>
      <c r="M305" s="12"/>
    </row>
    <row r="306" spans="1:13" x14ac:dyDescent="0.25">
      <c r="A306" s="11">
        <v>332</v>
      </c>
      <c r="B306" s="15">
        <v>42729</v>
      </c>
      <c r="C306" t="s">
        <v>118</v>
      </c>
      <c r="D306" t="s">
        <v>614</v>
      </c>
      <c r="E306" t="s">
        <v>615</v>
      </c>
      <c r="F306" t="s">
        <v>12</v>
      </c>
      <c r="G306">
        <v>2014</v>
      </c>
      <c r="H306" s="74" t="str">
        <f>VLOOKUP(Degustations[[#This Row],[Ref]],Ma_Cave[[Réf]:[Appellation]],8,FALSE)</f>
        <v>Bordeaux</v>
      </c>
      <c r="I306" s="74" t="str">
        <f>VLOOKUP(Degustations[[#This Row],[Ref]],Ma_Cave[[Réf]:[Appellation]],9,FALSE)</f>
        <v>Saint-Emilion grand cru</v>
      </c>
      <c r="J306" s="1">
        <v>43094</v>
      </c>
      <c r="K306" s="12"/>
      <c r="L306" s="12"/>
      <c r="M306" s="12"/>
    </row>
    <row r="307" spans="1:13" x14ac:dyDescent="0.25">
      <c r="A307" s="11">
        <v>380</v>
      </c>
      <c r="B307" s="15">
        <v>43008</v>
      </c>
      <c r="C307" t="s">
        <v>40</v>
      </c>
      <c r="D307" t="s">
        <v>411</v>
      </c>
      <c r="E307" t="s">
        <v>412</v>
      </c>
      <c r="F307" t="s">
        <v>12</v>
      </c>
      <c r="G307">
        <v>2015</v>
      </c>
      <c r="H307" s="74" t="str">
        <f>VLOOKUP(Degustations[[#This Row],[Ref]],Ma_Cave[[Réf]:[Appellation]],8,FALSE)</f>
        <v>Rhône</v>
      </c>
      <c r="I307" s="74" t="str">
        <f>VLOOKUP(Degustations[[#This Row],[Ref]],Ma_Cave[[Réf]:[Appellation]],9,FALSE)</f>
        <v>Vin de Pays des Collines Rhodaniennes</v>
      </c>
      <c r="J307" s="1">
        <v>43093</v>
      </c>
      <c r="K307" s="12"/>
      <c r="L307" s="12"/>
      <c r="M307" s="12"/>
    </row>
    <row r="308" spans="1:13" x14ac:dyDescent="0.25">
      <c r="A308" s="11">
        <v>119</v>
      </c>
      <c r="B308" s="15">
        <v>41061</v>
      </c>
      <c r="C308" t="s">
        <v>23</v>
      </c>
      <c r="D308" t="s">
        <v>234</v>
      </c>
      <c r="E308" t="s">
        <v>235</v>
      </c>
      <c r="F308" t="s">
        <v>12</v>
      </c>
      <c r="G308">
        <v>2010</v>
      </c>
      <c r="H308" s="74" t="str">
        <f>VLOOKUP(Degustations[[#This Row],[Ref]],Ma_Cave[[Réf]:[Appellation]],8,FALSE)</f>
        <v>Bordeaux</v>
      </c>
      <c r="I308" s="74" t="str">
        <f>VLOOKUP(Degustations[[#This Row],[Ref]],Ma_Cave[[Réf]:[Appellation]],9,FALSE)</f>
        <v>Bordeaux supérieur</v>
      </c>
      <c r="J308" s="1">
        <v>43092</v>
      </c>
      <c r="K308" s="12"/>
      <c r="L308" s="12"/>
      <c r="M308" s="12"/>
    </row>
    <row r="309" spans="1:13" x14ac:dyDescent="0.25">
      <c r="A309" s="11">
        <v>99</v>
      </c>
      <c r="B309" s="15">
        <v>40695</v>
      </c>
      <c r="C309" t="s">
        <v>23</v>
      </c>
      <c r="D309" t="s">
        <v>482</v>
      </c>
      <c r="E309" t="s">
        <v>483</v>
      </c>
      <c r="F309" t="s">
        <v>12</v>
      </c>
      <c r="G309">
        <v>2009</v>
      </c>
      <c r="H309" s="74" t="str">
        <f>VLOOKUP(Degustations[[#This Row],[Ref]],Ma_Cave[[Réf]:[Appellation]],8,FALSE)</f>
        <v>Savoie_Bugey</v>
      </c>
      <c r="I309" s="74" t="str">
        <f>VLOOKUP(Degustations[[#This Row],[Ref]],Ma_Cave[[Réf]:[Appellation]],9,FALSE)</f>
        <v>Arbin</v>
      </c>
      <c r="J309" s="1">
        <v>43092</v>
      </c>
      <c r="K309" s="12"/>
      <c r="L309" s="12"/>
      <c r="M309" s="12"/>
    </row>
    <row r="310" spans="1:13" x14ac:dyDescent="0.25">
      <c r="A310" s="11">
        <v>214</v>
      </c>
      <c r="B310" s="15">
        <v>41882</v>
      </c>
      <c r="C310" t="s">
        <v>314</v>
      </c>
      <c r="D310" t="s">
        <v>228</v>
      </c>
      <c r="E310" t="s">
        <v>312</v>
      </c>
      <c r="F310" t="s">
        <v>22</v>
      </c>
      <c r="G310">
        <v>2012</v>
      </c>
      <c r="H310" s="74" t="str">
        <f>VLOOKUP(Degustations[[#This Row],[Ref]],Ma_Cave[[Réf]:[Appellation]],8,FALSE)</f>
        <v>Rhône</v>
      </c>
      <c r="I310" s="74" t="str">
        <f>VLOOKUP(Degustations[[#This Row],[Ref]],Ma_Cave[[Réf]:[Appellation]],9,FALSE)</f>
        <v>Vin de Pays de l'Ardèche</v>
      </c>
      <c r="J310" s="1">
        <v>43092</v>
      </c>
      <c r="K310" s="12"/>
      <c r="L310" s="12"/>
      <c r="M310" s="12"/>
    </row>
    <row r="311" spans="1:13" x14ac:dyDescent="0.25">
      <c r="A311" s="11">
        <v>96</v>
      </c>
      <c r="B311" s="15">
        <v>40695</v>
      </c>
      <c r="C311" t="s">
        <v>23</v>
      </c>
      <c r="D311" t="s">
        <v>587</v>
      </c>
      <c r="E311" t="s">
        <v>588</v>
      </c>
      <c r="F311" t="s">
        <v>22</v>
      </c>
      <c r="G311">
        <v>2009</v>
      </c>
      <c r="H311" s="74" t="str">
        <f>VLOOKUP(Degustations[[#This Row],[Ref]],Ma_Cave[[Réf]:[Appellation]],8,FALSE)</f>
        <v>Alsace</v>
      </c>
      <c r="I311" s="74" t="str">
        <f>VLOOKUP(Degustations[[#This Row],[Ref]],Ma_Cave[[Réf]:[Appellation]],9,FALSE)</f>
        <v>Riesling</v>
      </c>
      <c r="J311" s="1">
        <v>43091</v>
      </c>
      <c r="K311" s="12"/>
      <c r="L311" s="12"/>
      <c r="M311" s="12"/>
    </row>
    <row r="312" spans="1:13" x14ac:dyDescent="0.25">
      <c r="A312" s="11">
        <v>389</v>
      </c>
      <c r="B312" s="15">
        <v>43040</v>
      </c>
      <c r="C312" t="s">
        <v>40</v>
      </c>
      <c r="D312" t="s">
        <v>362</v>
      </c>
      <c r="E312" t="s">
        <v>791</v>
      </c>
      <c r="F312" t="s">
        <v>12</v>
      </c>
      <c r="G312">
        <v>2015</v>
      </c>
      <c r="H312" s="74" t="str">
        <f>VLOOKUP(Degustations[[#This Row],[Ref]],Ma_Cave[[Réf]:[Appellation]],8,FALSE)</f>
        <v>Rhône</v>
      </c>
      <c r="I312" s="74" t="str">
        <f>VLOOKUP(Degustations[[#This Row],[Ref]],Ma_Cave[[Réf]:[Appellation]],9,FALSE)</f>
        <v>Côtes du Rhône</v>
      </c>
      <c r="J312" s="1">
        <v>43079</v>
      </c>
      <c r="K312" s="49"/>
      <c r="L312" s="49"/>
      <c r="M312" s="49"/>
    </row>
    <row r="313" spans="1:13" x14ac:dyDescent="0.25">
      <c r="A313" s="11">
        <v>189</v>
      </c>
      <c r="B313" s="15">
        <v>41512</v>
      </c>
      <c r="C313" t="s">
        <v>40</v>
      </c>
      <c r="D313" t="s">
        <v>236</v>
      </c>
      <c r="E313" t="s">
        <v>793</v>
      </c>
      <c r="F313" t="s">
        <v>22</v>
      </c>
      <c r="G313">
        <v>2011</v>
      </c>
      <c r="H313" s="74" t="str">
        <f>VLOOKUP(Degustations[[#This Row],[Ref]],Ma_Cave[[Réf]:[Appellation]],8,FALSE)</f>
        <v>Rhône</v>
      </c>
      <c r="I313" s="74" t="str">
        <f>VLOOKUP(Degustations[[#This Row],[Ref]],Ma_Cave[[Réf]:[Appellation]],9,FALSE)</f>
        <v>Hermitage</v>
      </c>
      <c r="J313" s="1">
        <v>43077</v>
      </c>
      <c r="K313" s="49"/>
      <c r="L313" s="49"/>
      <c r="M313" s="49"/>
    </row>
    <row r="314" spans="1:13" x14ac:dyDescent="0.25">
      <c r="A314" s="11">
        <v>219</v>
      </c>
      <c r="B314" s="15">
        <v>42287</v>
      </c>
      <c r="C314" t="s">
        <v>50</v>
      </c>
      <c r="D314" t="s">
        <v>628</v>
      </c>
      <c r="E314" t="s">
        <v>692</v>
      </c>
      <c r="F314" t="s">
        <v>22</v>
      </c>
      <c r="G314">
        <v>2009</v>
      </c>
      <c r="H314" s="74" t="str">
        <f>VLOOKUP(Degustations[[#This Row],[Ref]],Ma_Cave[[Réf]:[Appellation]],8,FALSE)</f>
        <v>Jura</v>
      </c>
      <c r="I314" s="74" t="str">
        <f>VLOOKUP(Degustations[[#This Row],[Ref]],Ma_Cave[[Réf]:[Appellation]],9,FALSE)</f>
        <v>Côtes du Jura</v>
      </c>
      <c r="J314" s="1">
        <v>43077</v>
      </c>
      <c r="K314" s="49"/>
      <c r="L314" s="49"/>
      <c r="M314" s="49"/>
    </row>
    <row r="315" spans="1:13" x14ac:dyDescent="0.25">
      <c r="A315" s="11">
        <v>267</v>
      </c>
      <c r="B315" s="15">
        <v>42287</v>
      </c>
      <c r="C315" t="s">
        <v>50</v>
      </c>
      <c r="D315" t="s">
        <v>628</v>
      </c>
      <c r="E315" t="s">
        <v>150</v>
      </c>
      <c r="F315" t="s">
        <v>22</v>
      </c>
      <c r="G315">
        <v>2007</v>
      </c>
      <c r="H315" s="74" t="str">
        <f>VLOOKUP(Degustations[[#This Row],[Ref]],Ma_Cave[[Réf]:[Appellation]],8,FALSE)</f>
        <v>Jura</v>
      </c>
      <c r="I315" s="74" t="str">
        <f>VLOOKUP(Degustations[[#This Row],[Ref]],Ma_Cave[[Réf]:[Appellation]],9,FALSE)</f>
        <v>Côtes du Jura</v>
      </c>
      <c r="J315" s="1">
        <v>43077</v>
      </c>
      <c r="K315" s="49"/>
      <c r="L315" s="49"/>
      <c r="M315" s="49"/>
    </row>
    <row r="316" spans="1:13" x14ac:dyDescent="0.25">
      <c r="A316" s="11">
        <v>308</v>
      </c>
      <c r="B316" s="15">
        <v>42548</v>
      </c>
      <c r="C316" t="s">
        <v>40</v>
      </c>
      <c r="D316" t="s">
        <v>236</v>
      </c>
      <c r="E316" t="s">
        <v>794</v>
      </c>
      <c r="F316" t="s">
        <v>22</v>
      </c>
      <c r="G316">
        <v>2015</v>
      </c>
      <c r="H316" s="74" t="str">
        <f>VLOOKUP(Degustations[[#This Row],[Ref]],Ma_Cave[[Réf]:[Appellation]],8,FALSE)</f>
        <v>Rhône</v>
      </c>
      <c r="I316" s="74" t="str">
        <f>VLOOKUP(Degustations[[#This Row],[Ref]],Ma_Cave[[Réf]:[Appellation]],9,FALSE)</f>
        <v>Crozes-Hermitage</v>
      </c>
      <c r="J316" s="1">
        <v>43077</v>
      </c>
      <c r="K316" s="49"/>
      <c r="L316" s="49"/>
      <c r="M316" s="49"/>
    </row>
    <row r="317" spans="1:13" x14ac:dyDescent="0.25">
      <c r="A317" s="11">
        <v>340</v>
      </c>
      <c r="B317" s="15">
        <v>42757</v>
      </c>
      <c r="C317" t="s">
        <v>199</v>
      </c>
      <c r="D317" t="s">
        <v>202</v>
      </c>
      <c r="E317" t="s">
        <v>795</v>
      </c>
      <c r="F317" t="s">
        <v>22</v>
      </c>
      <c r="G317">
        <v>2015</v>
      </c>
      <c r="H317" s="74" t="str">
        <f>VLOOKUP(Degustations[[#This Row],[Ref]],Ma_Cave[[Réf]:[Appellation]],8,FALSE)</f>
        <v>Rhône</v>
      </c>
      <c r="I317" s="74" t="str">
        <f>VLOOKUP(Degustations[[#This Row],[Ref]],Ma_Cave[[Réf]:[Appellation]],9,FALSE)</f>
        <v>Condrieu</v>
      </c>
      <c r="J317" s="1">
        <v>43077</v>
      </c>
      <c r="K317" s="49"/>
      <c r="L317" s="49"/>
      <c r="M317" s="49"/>
    </row>
    <row r="318" spans="1:13" x14ac:dyDescent="0.25">
      <c r="A318" s="11">
        <v>344</v>
      </c>
      <c r="B318" s="15">
        <v>42757</v>
      </c>
      <c r="C318" t="s">
        <v>40</v>
      </c>
      <c r="D318" t="s">
        <v>362</v>
      </c>
      <c r="E318" t="s">
        <v>792</v>
      </c>
      <c r="F318" t="s">
        <v>12</v>
      </c>
      <c r="G318">
        <v>2014</v>
      </c>
      <c r="H318" s="74" t="str">
        <f>VLOOKUP(Degustations[[#This Row],[Ref]],Ma_Cave[[Réf]:[Appellation]],8,FALSE)</f>
        <v>Rhône</v>
      </c>
      <c r="I318" s="74" t="str">
        <f>VLOOKUP(Degustations[[#This Row],[Ref]],Ma_Cave[[Réf]:[Appellation]],9,FALSE)</f>
        <v>Côte Rôtie</v>
      </c>
      <c r="J318" s="1">
        <v>43077</v>
      </c>
      <c r="K318" s="49"/>
      <c r="L318" s="49"/>
      <c r="M318" s="49"/>
    </row>
    <row r="319" spans="1:13" x14ac:dyDescent="0.25">
      <c r="A319" s="11">
        <v>377</v>
      </c>
      <c r="B319" s="15">
        <v>42986</v>
      </c>
      <c r="C319" t="s">
        <v>16</v>
      </c>
      <c r="D319" t="s">
        <v>494</v>
      </c>
      <c r="E319" t="s">
        <v>495</v>
      </c>
      <c r="F319" t="s">
        <v>22</v>
      </c>
      <c r="G319">
        <v>2011</v>
      </c>
      <c r="H319" s="74" t="str">
        <f>VLOOKUP(Degustations[[#This Row],[Ref]],Ma_Cave[[Réf]:[Appellation]],8,FALSE)</f>
        <v>Etranger</v>
      </c>
      <c r="I319" s="74" t="str">
        <f>VLOOKUP(Degustations[[#This Row],[Ref]],Ma_Cave[[Réf]:[Appellation]],9,FALSE)</f>
        <v>Riesling</v>
      </c>
      <c r="J319" s="1">
        <v>43077</v>
      </c>
      <c r="K319" s="49"/>
      <c r="L319" s="49"/>
      <c r="M319" s="49"/>
    </row>
    <row r="320" spans="1:13" x14ac:dyDescent="0.25">
      <c r="A320" s="11">
        <v>382</v>
      </c>
      <c r="B320" s="15">
        <v>43008</v>
      </c>
      <c r="C320" t="s">
        <v>40</v>
      </c>
      <c r="D320" t="s">
        <v>411</v>
      </c>
      <c r="E320" t="s">
        <v>796</v>
      </c>
      <c r="F320" t="s">
        <v>12</v>
      </c>
      <c r="G320">
        <v>2015</v>
      </c>
      <c r="H320" s="74" t="str">
        <f>VLOOKUP(Degustations[[#This Row],[Ref]],Ma_Cave[[Réf]:[Appellation]],8,FALSE)</f>
        <v>Rhône</v>
      </c>
      <c r="I320" s="74" t="str">
        <f>VLOOKUP(Degustations[[#This Row],[Ref]],Ma_Cave[[Réf]:[Appellation]],9,FALSE)</f>
        <v>Côte Rôtie</v>
      </c>
      <c r="J320" s="1">
        <v>43077</v>
      </c>
      <c r="K320" s="49"/>
      <c r="L320" s="49"/>
      <c r="M320" s="49"/>
    </row>
    <row r="321" spans="1:13" x14ac:dyDescent="0.25">
      <c r="A321" s="11">
        <v>325</v>
      </c>
      <c r="B321" s="15">
        <v>42672</v>
      </c>
      <c r="C321" t="s">
        <v>146</v>
      </c>
      <c r="D321" t="s">
        <v>285</v>
      </c>
      <c r="E321" t="s">
        <v>286</v>
      </c>
      <c r="F321" t="s">
        <v>22</v>
      </c>
      <c r="G321">
        <v>2011</v>
      </c>
      <c r="H321" s="74" t="str">
        <f>VLOOKUP(Degustations[[#This Row],[Ref]],Ma_Cave[[Réf]:[Appellation]],8,FALSE)</f>
        <v>Sud_Ouest</v>
      </c>
      <c r="I321" s="74" t="str">
        <f>VLOOKUP(Degustations[[#This Row],[Ref]],Ma_Cave[[Réf]:[Appellation]],9,FALSE)</f>
        <v>Monbazillac</v>
      </c>
      <c r="J321" s="1">
        <v>43072</v>
      </c>
      <c r="K321" s="49"/>
      <c r="L321" s="49"/>
      <c r="M321" s="49"/>
    </row>
    <row r="322" spans="1:13" x14ac:dyDescent="0.25">
      <c r="A322" s="11">
        <v>376</v>
      </c>
      <c r="B322" s="15">
        <v>42986</v>
      </c>
      <c r="C322" t="s">
        <v>16</v>
      </c>
      <c r="D322" t="s">
        <v>17</v>
      </c>
      <c r="E322" t="s">
        <v>18</v>
      </c>
      <c r="F322" t="s">
        <v>12</v>
      </c>
      <c r="G322">
        <v>2011</v>
      </c>
      <c r="H322" s="74" t="str">
        <f>VLOOKUP(Degustations[[#This Row],[Ref]],Ma_Cave[[Réf]:[Appellation]],8,FALSE)</f>
        <v>Etranger</v>
      </c>
      <c r="I322" s="74" t="str">
        <f>VLOOKUP(Degustations[[#This Row],[Ref]],Ma_Cave[[Réf]:[Appellation]],9,FALSE)</f>
        <v>Tchèque</v>
      </c>
      <c r="J322" s="1">
        <v>43071</v>
      </c>
      <c r="K322" s="49"/>
      <c r="L322" s="49"/>
      <c r="M322" s="49"/>
    </row>
    <row r="323" spans="1:13" x14ac:dyDescent="0.25">
      <c r="A323" s="11">
        <v>290</v>
      </c>
      <c r="B323" s="15">
        <v>42505</v>
      </c>
      <c r="C323" t="s">
        <v>40</v>
      </c>
      <c r="D323" t="s">
        <v>112</v>
      </c>
      <c r="E323" t="s">
        <v>39</v>
      </c>
      <c r="F323" t="s">
        <v>22</v>
      </c>
      <c r="G323">
        <v>2015</v>
      </c>
      <c r="H323" s="74" t="str">
        <f>VLOOKUP(Degustations[[#This Row],[Ref]],Ma_Cave[[Réf]:[Appellation]],8,FALSE)</f>
        <v>Bourgogne</v>
      </c>
      <c r="I323" s="74" t="str">
        <f>VLOOKUP(Degustations[[#This Row],[Ref]],Ma_Cave[[Réf]:[Appellation]],9,FALSE)</f>
        <v>Bourgogne</v>
      </c>
      <c r="J323" s="1">
        <v>43064</v>
      </c>
      <c r="K323" s="49"/>
      <c r="L323" s="49"/>
      <c r="M323" s="49"/>
    </row>
    <row r="324" spans="1:13" x14ac:dyDescent="0.25">
      <c r="A324" s="11">
        <v>379</v>
      </c>
      <c r="B324" s="15">
        <v>43008</v>
      </c>
      <c r="C324" t="s">
        <v>13</v>
      </c>
      <c r="D324" t="s">
        <v>652</v>
      </c>
      <c r="E324" t="s">
        <v>653</v>
      </c>
      <c r="F324" t="s">
        <v>12</v>
      </c>
      <c r="G324">
        <v>2015</v>
      </c>
      <c r="H324" s="74">
        <f>VLOOKUP(Degustations[[#This Row],[Ref]],Ma_Cave[[Réf]:[Appellation]],8,FALSE)</f>
        <v>0</v>
      </c>
      <c r="I324" s="74" t="str">
        <f>VLOOKUP(Degustations[[#This Row],[Ref]],Ma_Cave[[Réf]:[Appellation]],9,FALSE)</f>
        <v xml:space="preserve"> </v>
      </c>
      <c r="J324" s="1">
        <v>43061</v>
      </c>
      <c r="K324" s="49"/>
      <c r="L324" s="49"/>
      <c r="M324" s="49"/>
    </row>
    <row r="325" spans="1:13" x14ac:dyDescent="0.25">
      <c r="A325" s="11">
        <v>346</v>
      </c>
      <c r="B325" s="15">
        <v>42774</v>
      </c>
      <c r="C325" t="s">
        <v>40</v>
      </c>
      <c r="D325" t="s">
        <v>228</v>
      </c>
      <c r="E325" t="s">
        <v>312</v>
      </c>
      <c r="F325" t="s">
        <v>22</v>
      </c>
      <c r="G325">
        <v>2014</v>
      </c>
      <c r="H325" s="74" t="str">
        <f>VLOOKUP(Degustations[[#This Row],[Ref]],Ma_Cave[[Réf]:[Appellation]],8,FALSE)</f>
        <v>Rhône</v>
      </c>
      <c r="I325" s="74" t="str">
        <f>VLOOKUP(Degustations[[#This Row],[Ref]],Ma_Cave[[Réf]:[Appellation]],9,FALSE)</f>
        <v>Vin de Pays de l'Ardèche</v>
      </c>
      <c r="J325" s="1">
        <v>43055</v>
      </c>
      <c r="K325" s="49"/>
      <c r="L325" s="49"/>
      <c r="M325" s="49"/>
    </row>
    <row r="326" spans="1:13" x14ac:dyDescent="0.25">
      <c r="A326" s="11">
        <v>281</v>
      </c>
      <c r="B326" s="15">
        <v>42469</v>
      </c>
      <c r="C326" t="s">
        <v>40</v>
      </c>
      <c r="D326" t="s">
        <v>331</v>
      </c>
      <c r="E326" t="s">
        <v>332</v>
      </c>
      <c r="F326" t="s">
        <v>22</v>
      </c>
      <c r="G326">
        <v>2014</v>
      </c>
      <c r="H326" s="74" t="str">
        <f>VLOOKUP(Degustations[[#This Row],[Ref]],Ma_Cave[[Réf]:[Appellation]],8,FALSE)</f>
        <v>Bourgogne</v>
      </c>
      <c r="I326" s="74" t="str">
        <f>VLOOKUP(Degustations[[#This Row],[Ref]],Ma_Cave[[Réf]:[Appellation]],9,FALSE)</f>
        <v>Hautes-Côtes-de-Beaune</v>
      </c>
      <c r="J326" s="1">
        <v>43043</v>
      </c>
      <c r="K326" s="49"/>
      <c r="L326" s="49"/>
      <c r="M326" s="49"/>
    </row>
    <row r="327" spans="1:13" x14ac:dyDescent="0.25">
      <c r="A327" s="11">
        <v>262</v>
      </c>
      <c r="B327" s="15">
        <v>42539</v>
      </c>
      <c r="C327" t="s">
        <v>40</v>
      </c>
      <c r="D327" t="s">
        <v>116</v>
      </c>
      <c r="E327" t="s">
        <v>117</v>
      </c>
      <c r="F327" t="s">
        <v>22</v>
      </c>
      <c r="G327">
        <v>2009</v>
      </c>
      <c r="H327" s="74" t="str">
        <f>VLOOKUP(Degustations[[#This Row],[Ref]],Ma_Cave[[Réf]:[Appellation]],8,FALSE)</f>
        <v>Savoie_Bugey</v>
      </c>
      <c r="I327" s="74" t="str">
        <f>VLOOKUP(Degustations[[#This Row],[Ref]],Ma_Cave[[Réf]:[Appellation]],9,FALSE)</f>
        <v>Bugey</v>
      </c>
      <c r="J327" s="1">
        <v>43042</v>
      </c>
      <c r="K327" s="49"/>
      <c r="L327" s="49"/>
      <c r="M327" s="49"/>
    </row>
    <row r="328" spans="1:13" x14ac:dyDescent="0.25">
      <c r="A328" s="11">
        <v>275</v>
      </c>
      <c r="B328" s="15">
        <v>42427</v>
      </c>
      <c r="C328" t="s">
        <v>78</v>
      </c>
      <c r="D328" t="s">
        <v>675</v>
      </c>
      <c r="E328" t="s">
        <v>797</v>
      </c>
      <c r="F328" t="s">
        <v>22</v>
      </c>
      <c r="G328">
        <v>2011</v>
      </c>
      <c r="H328" s="74" t="str">
        <f>VLOOKUP(Degustations[[#This Row],[Ref]],Ma_Cave[[Réf]:[Appellation]],8,FALSE)</f>
        <v>Bourgogne</v>
      </c>
      <c r="I328" s="74" t="str">
        <f>VLOOKUP(Degustations[[#This Row],[Ref]],Ma_Cave[[Réf]:[Appellation]],9,FALSE)</f>
        <v>Mâcon</v>
      </c>
      <c r="J328" s="1">
        <v>43041</v>
      </c>
      <c r="K328" s="49"/>
      <c r="L328" s="49"/>
      <c r="M328" s="49"/>
    </row>
    <row r="329" spans="1:13" x14ac:dyDescent="0.25">
      <c r="A329" s="11">
        <v>290</v>
      </c>
      <c r="B329" s="15">
        <v>42505</v>
      </c>
      <c r="C329" t="s">
        <v>40</v>
      </c>
      <c r="D329" t="s">
        <v>112</v>
      </c>
      <c r="E329" t="s">
        <v>39</v>
      </c>
      <c r="F329" t="s">
        <v>22</v>
      </c>
      <c r="G329">
        <v>2015</v>
      </c>
      <c r="H329" s="74" t="str">
        <f>VLOOKUP(Degustations[[#This Row],[Ref]],Ma_Cave[[Réf]:[Appellation]],8,FALSE)</f>
        <v>Bourgogne</v>
      </c>
      <c r="I329" s="74" t="str">
        <f>VLOOKUP(Degustations[[#This Row],[Ref]],Ma_Cave[[Réf]:[Appellation]],9,FALSE)</f>
        <v>Bourgogne</v>
      </c>
      <c r="J329" s="1">
        <v>43038</v>
      </c>
      <c r="K329" s="49"/>
      <c r="L329" s="49"/>
      <c r="M329" s="49"/>
    </row>
    <row r="330" spans="1:13" x14ac:dyDescent="0.25">
      <c r="A330" s="11">
        <v>290</v>
      </c>
      <c r="B330" s="15">
        <v>42505</v>
      </c>
      <c r="C330" t="s">
        <v>40</v>
      </c>
      <c r="D330" t="s">
        <v>112</v>
      </c>
      <c r="E330" t="s">
        <v>39</v>
      </c>
      <c r="F330" t="s">
        <v>22</v>
      </c>
      <c r="G330">
        <v>2015</v>
      </c>
      <c r="H330" s="74" t="str">
        <f>VLOOKUP(Degustations[[#This Row],[Ref]],Ma_Cave[[Réf]:[Appellation]],8,FALSE)</f>
        <v>Bourgogne</v>
      </c>
      <c r="I330" s="74" t="str">
        <f>VLOOKUP(Degustations[[#This Row],[Ref]],Ma_Cave[[Réf]:[Appellation]],9,FALSE)</f>
        <v>Bourgogne</v>
      </c>
      <c r="J330" s="1">
        <v>43038</v>
      </c>
      <c r="K330" s="49"/>
      <c r="L330" s="49"/>
      <c r="M330" s="49"/>
    </row>
    <row r="331" spans="1:13" x14ac:dyDescent="0.25">
      <c r="A331" s="11">
        <v>290</v>
      </c>
      <c r="B331" s="15">
        <v>42505</v>
      </c>
      <c r="C331" t="s">
        <v>40</v>
      </c>
      <c r="D331" t="s">
        <v>112</v>
      </c>
      <c r="E331" t="s">
        <v>39</v>
      </c>
      <c r="F331" t="s">
        <v>22</v>
      </c>
      <c r="G331">
        <v>2015</v>
      </c>
      <c r="H331" s="74" t="str">
        <f>VLOOKUP(Degustations[[#This Row],[Ref]],Ma_Cave[[Réf]:[Appellation]],8,FALSE)</f>
        <v>Bourgogne</v>
      </c>
      <c r="I331" s="74" t="str">
        <f>VLOOKUP(Degustations[[#This Row],[Ref]],Ma_Cave[[Réf]:[Appellation]],9,FALSE)</f>
        <v>Bourgogne</v>
      </c>
      <c r="J331" s="1">
        <v>43038</v>
      </c>
      <c r="K331" s="49"/>
      <c r="L331" s="49"/>
      <c r="M331" s="49"/>
    </row>
    <row r="332" spans="1:13" x14ac:dyDescent="0.25">
      <c r="A332" s="11">
        <v>327</v>
      </c>
      <c r="B332" s="15">
        <v>42707</v>
      </c>
      <c r="C332" t="s">
        <v>40</v>
      </c>
      <c r="D332" t="s">
        <v>377</v>
      </c>
      <c r="E332" t="s">
        <v>798</v>
      </c>
      <c r="F332" t="s">
        <v>12</v>
      </c>
      <c r="G332">
        <v>2013</v>
      </c>
      <c r="H332" s="74" t="str">
        <f>VLOOKUP(Degustations[[#This Row],[Ref]],Ma_Cave[[Réf]:[Appellation]],8,FALSE)</f>
        <v>Languedoc_Roussillon</v>
      </c>
      <c r="I332" s="74" t="str">
        <f>VLOOKUP(Degustations[[#This Row],[Ref]],Ma_Cave[[Réf]:[Appellation]],9,FALSE)</f>
        <v>Coteaux-du-Languedoc</v>
      </c>
      <c r="J332" s="1">
        <v>43031</v>
      </c>
      <c r="K332" s="49"/>
      <c r="L332" s="49"/>
      <c r="M332" s="49"/>
    </row>
    <row r="333" spans="1:13" x14ac:dyDescent="0.25">
      <c r="A333" s="11">
        <v>147</v>
      </c>
      <c r="B333" s="15">
        <v>41206</v>
      </c>
      <c r="C333" t="s">
        <v>146</v>
      </c>
      <c r="D333" t="s">
        <v>193</v>
      </c>
      <c r="E333" t="s">
        <v>194</v>
      </c>
      <c r="F333" t="s">
        <v>12</v>
      </c>
      <c r="G333">
        <v>2008</v>
      </c>
      <c r="H333" s="74">
        <f>VLOOKUP(Degustations[[#This Row],[Ref]],Ma_Cave[[Réf]:[Appellation]],8,FALSE)</f>
        <v>0</v>
      </c>
      <c r="I333" s="74" t="str">
        <f>VLOOKUP(Degustations[[#This Row],[Ref]],Ma_Cave[[Réf]:[Appellation]],9,FALSE)</f>
        <v xml:space="preserve"> </v>
      </c>
      <c r="J333" s="1">
        <v>43029</v>
      </c>
      <c r="K333" s="49"/>
      <c r="L333" s="49"/>
      <c r="M333" s="49"/>
    </row>
    <row r="334" spans="1:13" x14ac:dyDescent="0.25">
      <c r="A334" s="11">
        <v>238</v>
      </c>
      <c r="B334" s="15">
        <v>42111</v>
      </c>
      <c r="C334" t="s">
        <v>40</v>
      </c>
      <c r="D334" t="s">
        <v>236</v>
      </c>
      <c r="E334" t="s">
        <v>800</v>
      </c>
      <c r="F334" t="s">
        <v>22</v>
      </c>
      <c r="G334">
        <v>2013</v>
      </c>
      <c r="H334" s="74" t="str">
        <f>VLOOKUP(Degustations[[#This Row],[Ref]],Ma_Cave[[Réf]:[Appellation]],8,FALSE)</f>
        <v>Rhône</v>
      </c>
      <c r="I334" s="74" t="str">
        <f>VLOOKUP(Degustations[[#This Row],[Ref]],Ma_Cave[[Réf]:[Appellation]],9,FALSE)</f>
        <v>Crozes-Hermitage</v>
      </c>
      <c r="J334" s="1">
        <v>43029</v>
      </c>
      <c r="K334" s="49"/>
      <c r="L334" s="49"/>
      <c r="M334" s="49"/>
    </row>
    <row r="335" spans="1:13" x14ac:dyDescent="0.25">
      <c r="A335" s="11">
        <v>349</v>
      </c>
      <c r="B335" s="15">
        <v>42845</v>
      </c>
      <c r="C335" t="s">
        <v>40</v>
      </c>
      <c r="D335" t="s">
        <v>236</v>
      </c>
      <c r="E335" t="s">
        <v>799</v>
      </c>
      <c r="F335" t="s">
        <v>22</v>
      </c>
      <c r="H335" s="74" t="str">
        <f>VLOOKUP(Degustations[[#This Row],[Ref]],Ma_Cave[[Réf]:[Appellation]],8,FALSE)</f>
        <v>Rhône</v>
      </c>
      <c r="I335" s="74" t="str">
        <f>VLOOKUP(Degustations[[#This Row],[Ref]],Ma_Cave[[Réf]:[Appellation]],9,FALSE)</f>
        <v>Vin de Pays de la Drôme</v>
      </c>
      <c r="J335" s="1">
        <v>43029</v>
      </c>
      <c r="K335" s="49"/>
      <c r="L335" s="49"/>
      <c r="M335" s="49"/>
    </row>
    <row r="336" spans="1:13" x14ac:dyDescent="0.25">
      <c r="A336" s="11">
        <v>238</v>
      </c>
      <c r="B336" s="15">
        <v>42111</v>
      </c>
      <c r="C336" t="s">
        <v>40</v>
      </c>
      <c r="D336" t="s">
        <v>236</v>
      </c>
      <c r="E336" t="s">
        <v>794</v>
      </c>
      <c r="F336" t="s">
        <v>22</v>
      </c>
      <c r="G336">
        <v>2013</v>
      </c>
      <c r="H336" s="74" t="str">
        <f>VLOOKUP(Degustations[[#This Row],[Ref]],Ma_Cave[[Réf]:[Appellation]],8,FALSE)</f>
        <v>Rhône</v>
      </c>
      <c r="I336" s="74" t="str">
        <f>VLOOKUP(Degustations[[#This Row],[Ref]],Ma_Cave[[Réf]:[Appellation]],9,FALSE)</f>
        <v>Crozes-Hermitage</v>
      </c>
      <c r="J336" s="1">
        <v>43028</v>
      </c>
      <c r="K336" s="49"/>
      <c r="L336" s="49"/>
      <c r="M336" s="49"/>
    </row>
    <row r="337" spans="1:13" x14ac:dyDescent="0.25">
      <c r="A337" s="11">
        <v>378</v>
      </c>
      <c r="B337" s="15">
        <v>43001</v>
      </c>
      <c r="C337" t="s">
        <v>629</v>
      </c>
      <c r="D337" t="s">
        <v>630</v>
      </c>
      <c r="E337" t="s">
        <v>801</v>
      </c>
      <c r="F337" t="s">
        <v>22</v>
      </c>
      <c r="G337">
        <v>2012</v>
      </c>
      <c r="H337" s="74" t="str">
        <f>VLOOKUP(Degustations[[#This Row],[Ref]],Ma_Cave[[Réf]:[Appellation]],8,FALSE)</f>
        <v>Jura</v>
      </c>
      <c r="I337" s="74" t="str">
        <f>VLOOKUP(Degustations[[#This Row],[Ref]],Ma_Cave[[Réf]:[Appellation]],9,FALSE)</f>
        <v>Côtes du Jura</v>
      </c>
      <c r="J337" s="1">
        <v>43008</v>
      </c>
      <c r="K337" s="49"/>
      <c r="L337" s="49"/>
      <c r="M337" s="49"/>
    </row>
    <row r="338" spans="1:13" x14ac:dyDescent="0.25">
      <c r="A338" s="11">
        <v>282</v>
      </c>
      <c r="B338" s="15">
        <v>42469</v>
      </c>
      <c r="C338" t="s">
        <v>40</v>
      </c>
      <c r="D338" t="s">
        <v>352</v>
      </c>
      <c r="E338" t="s">
        <v>802</v>
      </c>
      <c r="F338" t="s">
        <v>22</v>
      </c>
      <c r="G338">
        <v>2014</v>
      </c>
      <c r="H338" s="74" t="str">
        <f>VLOOKUP(Degustations[[#This Row],[Ref]],Ma_Cave[[Réf]:[Appellation]],8,FALSE)</f>
        <v>Bourgogne</v>
      </c>
      <c r="I338" s="74" t="str">
        <f>VLOOKUP(Degustations[[#This Row],[Ref]],Ma_Cave[[Réf]:[Appellation]],9,FALSE)</f>
        <v>Santenay 1er cru</v>
      </c>
      <c r="J338" s="1">
        <v>43003</v>
      </c>
      <c r="K338" s="49"/>
      <c r="L338" s="49"/>
      <c r="M338" s="49"/>
    </row>
    <row r="339" spans="1:13" x14ac:dyDescent="0.25">
      <c r="A339" s="11">
        <v>376</v>
      </c>
      <c r="B339" s="15">
        <v>42986</v>
      </c>
      <c r="C339" t="s">
        <v>16</v>
      </c>
      <c r="D339" t="s">
        <v>17</v>
      </c>
      <c r="E339" t="s">
        <v>18</v>
      </c>
      <c r="F339" t="s">
        <v>12</v>
      </c>
      <c r="G339">
        <v>2011</v>
      </c>
      <c r="H339" s="74" t="str">
        <f>VLOOKUP(Degustations[[#This Row],[Ref]],Ma_Cave[[Réf]:[Appellation]],8,FALSE)</f>
        <v>Etranger</v>
      </c>
      <c r="I339" s="74" t="str">
        <f>VLOOKUP(Degustations[[#This Row],[Ref]],Ma_Cave[[Réf]:[Appellation]],9,FALSE)</f>
        <v>Tchèque</v>
      </c>
      <c r="J339" s="1">
        <v>43002</v>
      </c>
      <c r="K339" s="49"/>
      <c r="L339" s="49"/>
      <c r="M339" s="49"/>
    </row>
    <row r="340" spans="1:13" x14ac:dyDescent="0.25">
      <c r="A340" s="11">
        <v>290</v>
      </c>
      <c r="B340" s="15">
        <v>42505</v>
      </c>
      <c r="C340" t="s">
        <v>40</v>
      </c>
      <c r="D340" t="s">
        <v>112</v>
      </c>
      <c r="E340" t="s">
        <v>39</v>
      </c>
      <c r="F340" t="s">
        <v>22</v>
      </c>
      <c r="G340">
        <v>2015</v>
      </c>
      <c r="H340" s="74" t="str">
        <f>VLOOKUP(Degustations[[#This Row],[Ref]],Ma_Cave[[Réf]:[Appellation]],8,FALSE)</f>
        <v>Bourgogne</v>
      </c>
      <c r="I340" s="74" t="str">
        <f>VLOOKUP(Degustations[[#This Row],[Ref]],Ma_Cave[[Réf]:[Appellation]],9,FALSE)</f>
        <v>Bourgogne</v>
      </c>
      <c r="J340" s="1">
        <v>42998</v>
      </c>
      <c r="K340" s="49"/>
      <c r="L340" s="49"/>
      <c r="M340" s="49"/>
    </row>
    <row r="341" spans="1:13" x14ac:dyDescent="0.25">
      <c r="A341" s="11">
        <v>238</v>
      </c>
      <c r="B341" s="15">
        <v>42111</v>
      </c>
      <c r="C341" t="s">
        <v>40</v>
      </c>
      <c r="D341" t="s">
        <v>236</v>
      </c>
      <c r="E341" t="s">
        <v>794</v>
      </c>
      <c r="F341" t="s">
        <v>22</v>
      </c>
      <c r="G341">
        <v>2013</v>
      </c>
      <c r="H341" s="74" t="str">
        <f>VLOOKUP(Degustations[[#This Row],[Ref]],Ma_Cave[[Réf]:[Appellation]],8,FALSE)</f>
        <v>Rhône</v>
      </c>
      <c r="I341" s="74" t="str">
        <f>VLOOKUP(Degustations[[#This Row],[Ref]],Ma_Cave[[Réf]:[Appellation]],9,FALSE)</f>
        <v>Crozes-Hermitage</v>
      </c>
      <c r="J341" s="1">
        <v>42994</v>
      </c>
      <c r="K341" s="49"/>
      <c r="L341" s="49"/>
      <c r="M341" s="49"/>
    </row>
    <row r="342" spans="1:13" x14ac:dyDescent="0.25">
      <c r="A342" s="11">
        <v>349</v>
      </c>
      <c r="B342" s="15">
        <v>42845</v>
      </c>
      <c r="C342" t="s">
        <v>40</v>
      </c>
      <c r="D342" t="s">
        <v>236</v>
      </c>
      <c r="E342" t="s">
        <v>799</v>
      </c>
      <c r="F342" t="s">
        <v>22</v>
      </c>
      <c r="H342" s="74" t="str">
        <f>VLOOKUP(Degustations[[#This Row],[Ref]],Ma_Cave[[Réf]:[Appellation]],8,FALSE)</f>
        <v>Rhône</v>
      </c>
      <c r="I342" s="74" t="str">
        <f>VLOOKUP(Degustations[[#This Row],[Ref]],Ma_Cave[[Réf]:[Appellation]],9,FALSE)</f>
        <v>Vin de Pays de la Drôme</v>
      </c>
      <c r="J342" s="1">
        <v>42994</v>
      </c>
      <c r="K342" s="49"/>
      <c r="L342" s="49"/>
      <c r="M342" s="49"/>
    </row>
    <row r="343" spans="1:13" x14ac:dyDescent="0.25">
      <c r="A343" s="11">
        <v>253</v>
      </c>
      <c r="B343" s="15">
        <v>42216</v>
      </c>
      <c r="C343" t="s">
        <v>328</v>
      </c>
      <c r="D343" t="s">
        <v>329</v>
      </c>
      <c r="E343" t="s">
        <v>330</v>
      </c>
      <c r="F343" t="s">
        <v>12</v>
      </c>
      <c r="G343">
        <v>2010</v>
      </c>
      <c r="H343" s="74" t="str">
        <f>VLOOKUP(Degustations[[#This Row],[Ref]],Ma_Cave[[Réf]:[Appellation]],8,FALSE)</f>
        <v>Bordeaux</v>
      </c>
      <c r="I343" s="74" t="str">
        <f>VLOOKUP(Degustations[[#This Row],[Ref]],Ma_Cave[[Réf]:[Appellation]],9,FALSE)</f>
        <v>Haut-Médoc</v>
      </c>
      <c r="J343" s="1">
        <v>42988</v>
      </c>
      <c r="K343" s="49"/>
      <c r="L343" s="49"/>
      <c r="M343" s="49"/>
    </row>
    <row r="344" spans="1:13" x14ac:dyDescent="0.25">
      <c r="A344" s="11">
        <v>237</v>
      </c>
      <c r="B344" s="15">
        <v>42111</v>
      </c>
      <c r="C344" t="s">
        <v>40</v>
      </c>
      <c r="D344" t="s">
        <v>236</v>
      </c>
      <c r="E344" t="s">
        <v>794</v>
      </c>
      <c r="F344" t="s">
        <v>12</v>
      </c>
      <c r="G344">
        <v>2013</v>
      </c>
      <c r="H344" s="74" t="str">
        <f>VLOOKUP(Degustations[[#This Row],[Ref]],Ma_Cave[[Réf]:[Appellation]],8,FALSE)</f>
        <v>Rhône</v>
      </c>
      <c r="I344" s="74" t="str">
        <f>VLOOKUP(Degustations[[#This Row],[Ref]],Ma_Cave[[Réf]:[Appellation]],9,FALSE)</f>
        <v>Crozes-Hermitage</v>
      </c>
      <c r="J344" s="1">
        <v>42987</v>
      </c>
      <c r="K344" s="49"/>
      <c r="L344" s="49"/>
      <c r="M344" s="49"/>
    </row>
    <row r="345" spans="1:13" x14ac:dyDescent="0.25">
      <c r="A345" s="11">
        <v>254</v>
      </c>
      <c r="B345" s="15">
        <v>42231</v>
      </c>
      <c r="C345" t="s">
        <v>40</v>
      </c>
      <c r="D345" t="s">
        <v>112</v>
      </c>
      <c r="E345" t="s">
        <v>803</v>
      </c>
      <c r="F345" t="s">
        <v>22</v>
      </c>
      <c r="G345">
        <v>2013</v>
      </c>
      <c r="H345" s="74" t="str">
        <f>VLOOKUP(Degustations[[#This Row],[Ref]],Ma_Cave[[Réf]:[Appellation]],8,FALSE)</f>
        <v>Bourgogne</v>
      </c>
      <c r="I345" s="74" t="str">
        <f>VLOOKUP(Degustations[[#This Row],[Ref]],Ma_Cave[[Réf]:[Appellation]],9,FALSE)</f>
        <v>Bourgogne</v>
      </c>
      <c r="J345" s="1">
        <v>42987</v>
      </c>
      <c r="K345" s="49"/>
      <c r="L345" s="49"/>
      <c r="M345" s="49"/>
    </row>
    <row r="346" spans="1:13" x14ac:dyDescent="0.25">
      <c r="A346" s="11">
        <v>286</v>
      </c>
      <c r="B346" s="15">
        <v>42469</v>
      </c>
      <c r="C346" t="s">
        <v>40</v>
      </c>
      <c r="D346" t="s">
        <v>331</v>
      </c>
      <c r="E346" t="s">
        <v>518</v>
      </c>
      <c r="F346" t="s">
        <v>12</v>
      </c>
      <c r="G346">
        <v>2014</v>
      </c>
      <c r="H346" s="74" t="str">
        <f>VLOOKUP(Degustations[[#This Row],[Ref]],Ma_Cave[[Réf]:[Appellation]],8,FALSE)</f>
        <v>Bourgogne</v>
      </c>
      <c r="I346" s="74" t="str">
        <f>VLOOKUP(Degustations[[#This Row],[Ref]],Ma_Cave[[Réf]:[Appellation]],9,FALSE)</f>
        <v>Pernand-Vergelesses</v>
      </c>
      <c r="J346" s="1">
        <v>42987</v>
      </c>
      <c r="K346" s="49"/>
      <c r="L346" s="49"/>
      <c r="M346" s="49"/>
    </row>
    <row r="347" spans="1:13" x14ac:dyDescent="0.25">
      <c r="A347" s="11">
        <v>269</v>
      </c>
      <c r="B347" s="15">
        <v>42320</v>
      </c>
      <c r="C347" t="s">
        <v>128</v>
      </c>
      <c r="D347" t="s">
        <v>129</v>
      </c>
      <c r="E347" t="s">
        <v>130</v>
      </c>
      <c r="F347" t="s">
        <v>22</v>
      </c>
      <c r="G347">
        <v>2007</v>
      </c>
      <c r="H347" s="74" t="str">
        <f>VLOOKUP(Degustations[[#This Row],[Ref]],Ma_Cave[[Réf]:[Appellation]],8,FALSE)</f>
        <v>Jura</v>
      </c>
      <c r="I347" s="74" t="str">
        <f>VLOOKUP(Degustations[[#This Row],[Ref]],Ma_Cave[[Réf]:[Appellation]],9,FALSE)</f>
        <v>Château-Chalon</v>
      </c>
      <c r="J347" s="1">
        <v>42981</v>
      </c>
      <c r="K347" s="49"/>
      <c r="L347" s="49"/>
      <c r="M347" s="49"/>
    </row>
    <row r="348" spans="1:13" x14ac:dyDescent="0.25">
      <c r="A348" s="11">
        <v>273</v>
      </c>
      <c r="B348" s="15">
        <v>42392</v>
      </c>
      <c r="C348" t="s">
        <v>199</v>
      </c>
      <c r="D348" t="s">
        <v>202</v>
      </c>
      <c r="E348" t="s">
        <v>804</v>
      </c>
      <c r="F348" t="s">
        <v>22</v>
      </c>
      <c r="G348">
        <v>2014</v>
      </c>
      <c r="H348" s="74" t="str">
        <f>VLOOKUP(Degustations[[#This Row],[Ref]],Ma_Cave[[Réf]:[Appellation]],8,FALSE)</f>
        <v>Rhône</v>
      </c>
      <c r="I348" s="74" t="str">
        <f>VLOOKUP(Degustations[[#This Row],[Ref]],Ma_Cave[[Réf]:[Appellation]],9,FALSE)</f>
        <v>Condrieu</v>
      </c>
      <c r="J348" s="1">
        <v>42981</v>
      </c>
      <c r="K348" s="49"/>
      <c r="L348" s="49"/>
      <c r="M348" s="49"/>
    </row>
    <row r="349" spans="1:13" x14ac:dyDescent="0.25">
      <c r="A349" s="11">
        <v>319</v>
      </c>
      <c r="B349" s="15">
        <v>42658</v>
      </c>
      <c r="C349" t="s">
        <v>50</v>
      </c>
      <c r="D349" t="s">
        <v>184</v>
      </c>
      <c r="E349" t="s">
        <v>466</v>
      </c>
      <c r="F349" t="s">
        <v>12</v>
      </c>
      <c r="G349">
        <v>2014</v>
      </c>
      <c r="H349" s="74" t="str">
        <f>VLOOKUP(Degustations[[#This Row],[Ref]],Ma_Cave[[Réf]:[Appellation]],8,FALSE)</f>
        <v>Languedoc_Roussillon</v>
      </c>
      <c r="I349" s="74" t="str">
        <f>VLOOKUP(Degustations[[#This Row],[Ref]],Ma_Cave[[Réf]:[Appellation]],9,FALSE)</f>
        <v>Maury</v>
      </c>
      <c r="J349" s="1">
        <v>42981</v>
      </c>
      <c r="K349" s="49"/>
      <c r="L349" s="49"/>
      <c r="M349" s="49"/>
    </row>
    <row r="350" spans="1:13" x14ac:dyDescent="0.25">
      <c r="A350" s="11">
        <v>254</v>
      </c>
      <c r="B350" s="15">
        <v>42231</v>
      </c>
      <c r="C350" t="s">
        <v>40</v>
      </c>
      <c r="D350" t="s">
        <v>112</v>
      </c>
      <c r="E350" t="s">
        <v>803</v>
      </c>
      <c r="F350" t="s">
        <v>22</v>
      </c>
      <c r="G350">
        <v>2013</v>
      </c>
      <c r="H350" s="74" t="str">
        <f>VLOOKUP(Degustations[[#This Row],[Ref]],Ma_Cave[[Réf]:[Appellation]],8,FALSE)</f>
        <v>Bourgogne</v>
      </c>
      <c r="I350" s="74" t="str">
        <f>VLOOKUP(Degustations[[#This Row],[Ref]],Ma_Cave[[Réf]:[Appellation]],9,FALSE)</f>
        <v>Bourgogne</v>
      </c>
      <c r="J350" s="1">
        <v>42980</v>
      </c>
      <c r="K350" s="49"/>
      <c r="L350" s="49"/>
      <c r="M350" s="49"/>
    </row>
    <row r="351" spans="1:13" x14ac:dyDescent="0.25">
      <c r="A351" s="11">
        <v>212</v>
      </c>
      <c r="B351" s="15">
        <v>41803</v>
      </c>
      <c r="C351" t="s">
        <v>399</v>
      </c>
      <c r="D351" t="s">
        <v>507</v>
      </c>
      <c r="E351" t="s">
        <v>508</v>
      </c>
      <c r="F351" t="s">
        <v>12</v>
      </c>
      <c r="G351">
        <v>2012</v>
      </c>
      <c r="H351" s="74">
        <f>VLOOKUP(Degustations[[#This Row],[Ref]],Ma_Cave[[Réf]:[Appellation]],8,FALSE)</f>
        <v>0</v>
      </c>
      <c r="I351" s="74" t="str">
        <f>VLOOKUP(Degustations[[#This Row],[Ref]],Ma_Cave[[Réf]:[Appellation]],9,FALSE)</f>
        <v xml:space="preserve"> </v>
      </c>
      <c r="J351" s="1">
        <v>42980</v>
      </c>
      <c r="K351" s="49"/>
      <c r="L351" s="49"/>
      <c r="M351" s="49"/>
    </row>
    <row r="352" spans="1:13" x14ac:dyDescent="0.25">
      <c r="A352" s="11">
        <v>353</v>
      </c>
      <c r="B352" s="15">
        <v>42868</v>
      </c>
      <c r="C352" t="s">
        <v>40</v>
      </c>
      <c r="D352" t="s">
        <v>490</v>
      </c>
      <c r="E352" t="s">
        <v>805</v>
      </c>
      <c r="F352" t="s">
        <v>22</v>
      </c>
      <c r="G352">
        <v>2014</v>
      </c>
      <c r="H352" s="74" t="str">
        <f>VLOOKUP(Degustations[[#This Row],[Ref]],Ma_Cave[[Réf]:[Appellation]],8,FALSE)</f>
        <v>Bourgogne</v>
      </c>
      <c r="I352" s="74" t="str">
        <f>VLOOKUP(Degustations[[#This Row],[Ref]],Ma_Cave[[Réf]:[Appellation]],9,FALSE)</f>
        <v>Chablis Premier Cru</v>
      </c>
      <c r="J352" s="1">
        <v>42973</v>
      </c>
      <c r="K352" s="49"/>
      <c r="L352" s="49"/>
      <c r="M352" s="49"/>
    </row>
    <row r="353" spans="1:13" x14ac:dyDescent="0.25">
      <c r="A353" s="11">
        <v>193</v>
      </c>
      <c r="B353" s="15">
        <v>41637</v>
      </c>
      <c r="C353" t="s">
        <v>453</v>
      </c>
      <c r="D353" t="s">
        <v>467</v>
      </c>
      <c r="E353" t="s">
        <v>468</v>
      </c>
      <c r="F353" t="s">
        <v>12</v>
      </c>
      <c r="G353">
        <v>2009</v>
      </c>
      <c r="H353" s="74" t="str">
        <f>VLOOKUP(Degustations[[#This Row],[Ref]],Ma_Cave[[Réf]:[Appellation]],8,FALSE)</f>
        <v>Bordeaux</v>
      </c>
      <c r="I353" s="74" t="str">
        <f>VLOOKUP(Degustations[[#This Row],[Ref]],Ma_Cave[[Réf]:[Appellation]],9,FALSE)</f>
        <v>Médoc</v>
      </c>
      <c r="J353" s="1">
        <v>42966</v>
      </c>
      <c r="K353" s="49"/>
      <c r="L353" s="49"/>
      <c r="M353" s="49"/>
    </row>
    <row r="354" spans="1:13" x14ac:dyDescent="0.25">
      <c r="A354" s="11">
        <v>318</v>
      </c>
      <c r="B354" s="15">
        <v>42658</v>
      </c>
      <c r="C354" t="s">
        <v>50</v>
      </c>
      <c r="D354" t="s">
        <v>184</v>
      </c>
      <c r="E354" t="s">
        <v>464</v>
      </c>
      <c r="F354" t="s">
        <v>12</v>
      </c>
      <c r="G354" t="s">
        <v>808</v>
      </c>
      <c r="H354" s="74" t="str">
        <f>VLOOKUP(Degustations[[#This Row],[Ref]],Ma_Cave[[Réf]:[Appellation]],8,FALSE)</f>
        <v>Languedoc_Roussillon</v>
      </c>
      <c r="I354" s="74" t="str">
        <f>VLOOKUP(Degustations[[#This Row],[Ref]],Ma_Cave[[Réf]:[Appellation]],9,FALSE)</f>
        <v>Maury</v>
      </c>
      <c r="J354" s="1">
        <v>42962</v>
      </c>
      <c r="K354" s="49"/>
      <c r="L354" s="49"/>
      <c r="M354" s="49"/>
    </row>
    <row r="355" spans="1:13" x14ac:dyDescent="0.25">
      <c r="A355" s="11">
        <v>251</v>
      </c>
      <c r="B355" s="15">
        <v>42161</v>
      </c>
      <c r="C355" t="s">
        <v>40</v>
      </c>
      <c r="D355" t="s">
        <v>228</v>
      </c>
      <c r="E355" t="s">
        <v>312</v>
      </c>
      <c r="F355" t="s">
        <v>22</v>
      </c>
      <c r="G355">
        <v>2013</v>
      </c>
      <c r="H355" s="74" t="str">
        <f>VLOOKUP(Degustations[[#This Row],[Ref]],Ma_Cave[[Réf]:[Appellation]],8,FALSE)</f>
        <v>Rhône</v>
      </c>
      <c r="I355" s="74" t="str">
        <f>VLOOKUP(Degustations[[#This Row],[Ref]],Ma_Cave[[Réf]:[Appellation]],9,FALSE)</f>
        <v>Vin de Pays de l'Ardèche</v>
      </c>
      <c r="J355" s="1">
        <v>42961</v>
      </c>
      <c r="K355" s="49"/>
      <c r="L355" s="49"/>
      <c r="M355" s="49"/>
    </row>
    <row r="356" spans="1:13" x14ac:dyDescent="0.25">
      <c r="A356" s="11">
        <v>188</v>
      </c>
      <c r="B356" s="15">
        <v>41512</v>
      </c>
      <c r="C356" t="s">
        <v>40</v>
      </c>
      <c r="D356" t="s">
        <v>236</v>
      </c>
      <c r="E356" t="s">
        <v>794</v>
      </c>
      <c r="F356" t="s">
        <v>12</v>
      </c>
      <c r="G356">
        <v>2011</v>
      </c>
      <c r="H356" s="74" t="str">
        <f>VLOOKUP(Degustations[[#This Row],[Ref]],Ma_Cave[[Réf]:[Appellation]],8,FALSE)</f>
        <v>Rhône</v>
      </c>
      <c r="I356" s="74" t="str">
        <f>VLOOKUP(Degustations[[#This Row],[Ref]],Ma_Cave[[Réf]:[Appellation]],9,FALSE)</f>
        <v>Crozes-Hermitage</v>
      </c>
      <c r="J356" s="1">
        <v>42960</v>
      </c>
      <c r="K356" s="49"/>
      <c r="L356" s="49"/>
      <c r="M356" s="49"/>
    </row>
    <row r="357" spans="1:13" x14ac:dyDescent="0.25">
      <c r="A357" s="11">
        <v>212</v>
      </c>
      <c r="B357" s="15">
        <v>41803</v>
      </c>
      <c r="C357" t="s">
        <v>399</v>
      </c>
      <c r="D357" t="s">
        <v>507</v>
      </c>
      <c r="E357" t="s">
        <v>508</v>
      </c>
      <c r="F357" t="s">
        <v>12</v>
      </c>
      <c r="G357">
        <v>2012</v>
      </c>
      <c r="H357" s="74">
        <f>VLOOKUP(Degustations[[#This Row],[Ref]],Ma_Cave[[Réf]:[Appellation]],8,FALSE)</f>
        <v>0</v>
      </c>
      <c r="I357" s="74" t="str">
        <f>VLOOKUP(Degustations[[#This Row],[Ref]],Ma_Cave[[Réf]:[Appellation]],9,FALSE)</f>
        <v xml:space="preserve"> </v>
      </c>
      <c r="J357" s="1">
        <v>42960</v>
      </c>
      <c r="K357" s="49"/>
      <c r="L357" s="49"/>
      <c r="M357" s="49"/>
    </row>
    <row r="358" spans="1:13" x14ac:dyDescent="0.25">
      <c r="A358" s="11">
        <v>201</v>
      </c>
      <c r="B358" s="15">
        <v>41720</v>
      </c>
      <c r="C358" t="s">
        <v>50</v>
      </c>
      <c r="D358" t="s">
        <v>149</v>
      </c>
      <c r="E358" t="s">
        <v>132</v>
      </c>
      <c r="F358" t="s">
        <v>22</v>
      </c>
      <c r="G358">
        <v>2009</v>
      </c>
      <c r="H358" s="74" t="str">
        <f>VLOOKUP(Degustations[[#This Row],[Ref]],Ma_Cave[[Réf]:[Appellation]],8,FALSE)</f>
        <v>Jura</v>
      </c>
      <c r="I358" s="74" t="str">
        <f>VLOOKUP(Degustations[[#This Row],[Ref]],Ma_Cave[[Réf]:[Appellation]],9,FALSE)</f>
        <v>Arbois</v>
      </c>
      <c r="J358" s="1">
        <v>42959</v>
      </c>
      <c r="K358" s="49"/>
      <c r="L358" s="49"/>
      <c r="M358" s="49"/>
    </row>
    <row r="359" spans="1:13" x14ac:dyDescent="0.25">
      <c r="A359" s="11">
        <v>238</v>
      </c>
      <c r="B359" s="15">
        <v>42111</v>
      </c>
      <c r="C359" t="s">
        <v>40</v>
      </c>
      <c r="D359" t="s">
        <v>236</v>
      </c>
      <c r="E359" t="s">
        <v>794</v>
      </c>
      <c r="F359" t="s">
        <v>22</v>
      </c>
      <c r="G359">
        <v>2013</v>
      </c>
      <c r="H359" s="74" t="str">
        <f>VLOOKUP(Degustations[[#This Row],[Ref]],Ma_Cave[[Réf]:[Appellation]],8,FALSE)</f>
        <v>Rhône</v>
      </c>
      <c r="I359" s="74" t="str">
        <f>VLOOKUP(Degustations[[#This Row],[Ref]],Ma_Cave[[Réf]:[Appellation]],9,FALSE)</f>
        <v>Crozes-Hermitage</v>
      </c>
      <c r="J359" s="1">
        <v>42959</v>
      </c>
      <c r="K359" s="49"/>
      <c r="L359" s="49"/>
      <c r="M359" s="49"/>
    </row>
    <row r="360" spans="1:13" x14ac:dyDescent="0.25">
      <c r="A360" s="11">
        <v>254</v>
      </c>
      <c r="B360" s="15">
        <v>42231</v>
      </c>
      <c r="C360" t="s">
        <v>40</v>
      </c>
      <c r="D360" t="s">
        <v>112</v>
      </c>
      <c r="E360" t="s">
        <v>803</v>
      </c>
      <c r="F360" t="s">
        <v>22</v>
      </c>
      <c r="G360">
        <v>2013</v>
      </c>
      <c r="H360" s="74" t="str">
        <f>VLOOKUP(Degustations[[#This Row],[Ref]],Ma_Cave[[Réf]:[Appellation]],8,FALSE)</f>
        <v>Bourgogne</v>
      </c>
      <c r="I360" s="74" t="str">
        <f>VLOOKUP(Degustations[[#This Row],[Ref]],Ma_Cave[[Réf]:[Appellation]],9,FALSE)</f>
        <v>Bourgogne</v>
      </c>
      <c r="J360" s="1">
        <v>42959</v>
      </c>
      <c r="K360" s="49"/>
      <c r="L360" s="49"/>
      <c r="M360" s="49"/>
    </row>
    <row r="361" spans="1:13" x14ac:dyDescent="0.25">
      <c r="A361" s="11">
        <v>147</v>
      </c>
      <c r="B361" s="15">
        <v>41206</v>
      </c>
      <c r="C361" t="s">
        <v>146</v>
      </c>
      <c r="D361" t="s">
        <v>193</v>
      </c>
      <c r="E361" t="s">
        <v>194</v>
      </c>
      <c r="F361" t="s">
        <v>12</v>
      </c>
      <c r="G361">
        <v>2008</v>
      </c>
      <c r="H361" s="74">
        <f>VLOOKUP(Degustations[[#This Row],[Ref]],Ma_Cave[[Réf]:[Appellation]],8,FALSE)</f>
        <v>0</v>
      </c>
      <c r="I361" s="74" t="str">
        <f>VLOOKUP(Degustations[[#This Row],[Ref]],Ma_Cave[[Réf]:[Appellation]],9,FALSE)</f>
        <v xml:space="preserve"> </v>
      </c>
      <c r="J361" s="1">
        <v>42953</v>
      </c>
      <c r="K361" s="49"/>
      <c r="L361" s="49"/>
      <c r="M361" s="49"/>
    </row>
    <row r="362" spans="1:13" x14ac:dyDescent="0.25">
      <c r="A362" s="11">
        <v>305</v>
      </c>
      <c r="B362" s="15">
        <v>42548</v>
      </c>
      <c r="C362" t="s">
        <v>40</v>
      </c>
      <c r="D362" t="s">
        <v>104</v>
      </c>
      <c r="E362" t="s">
        <v>809</v>
      </c>
      <c r="F362" t="s">
        <v>22</v>
      </c>
      <c r="G362">
        <v>2015</v>
      </c>
      <c r="H362" s="74" t="str">
        <f>VLOOKUP(Degustations[[#This Row],[Ref]],Ma_Cave[[Réf]:[Appellation]],8,FALSE)</f>
        <v>Rhône</v>
      </c>
      <c r="I362" s="74" t="str">
        <f>VLOOKUP(Degustations[[#This Row],[Ref]],Ma_Cave[[Réf]:[Appellation]],9,FALSE)</f>
        <v>Vin de Pays des Collines Rhodaniennes</v>
      </c>
      <c r="J362" s="1">
        <v>42953</v>
      </c>
      <c r="K362" s="49"/>
      <c r="L362" s="49"/>
      <c r="M362" s="49"/>
    </row>
    <row r="363" spans="1:13" x14ac:dyDescent="0.25">
      <c r="A363" s="11">
        <v>342</v>
      </c>
      <c r="B363" s="15">
        <v>42757</v>
      </c>
      <c r="C363" t="s">
        <v>40</v>
      </c>
      <c r="D363" t="s">
        <v>362</v>
      </c>
      <c r="E363" t="s">
        <v>791</v>
      </c>
      <c r="F363" t="s">
        <v>12</v>
      </c>
      <c r="G363">
        <v>2015</v>
      </c>
      <c r="H363" s="74" t="str">
        <f>VLOOKUP(Degustations[[#This Row],[Ref]],Ma_Cave[[Réf]:[Appellation]],8,FALSE)</f>
        <v>Rhône</v>
      </c>
      <c r="I363" s="74" t="str">
        <f>VLOOKUP(Degustations[[#This Row],[Ref]],Ma_Cave[[Réf]:[Appellation]],9,FALSE)</f>
        <v>Côtes du Rhône</v>
      </c>
      <c r="J363" s="1">
        <v>42953</v>
      </c>
      <c r="K363" s="49"/>
      <c r="L363" s="49"/>
      <c r="M363" s="49"/>
    </row>
    <row r="364" spans="1:13" x14ac:dyDescent="0.25">
      <c r="A364" s="11">
        <v>138</v>
      </c>
      <c r="B364" s="15">
        <v>41196</v>
      </c>
      <c r="C364" t="s">
        <v>50</v>
      </c>
      <c r="D364" t="s">
        <v>308</v>
      </c>
      <c r="E364" t="s">
        <v>310</v>
      </c>
      <c r="F364" t="s">
        <v>22</v>
      </c>
      <c r="G364">
        <v>2011</v>
      </c>
      <c r="H364" s="74" t="str">
        <f>VLOOKUP(Degustations[[#This Row],[Ref]],Ma_Cave[[Réf]:[Appellation]],8,FALSE)</f>
        <v>Alsace</v>
      </c>
      <c r="I364" s="74" t="str">
        <f>VLOOKUP(Degustations[[#This Row],[Ref]],Ma_Cave[[Réf]:[Appellation]],9,FALSE)</f>
        <v>Gewurztraminer</v>
      </c>
      <c r="J364" s="1">
        <v>42930</v>
      </c>
      <c r="K364" s="49"/>
      <c r="L364" s="49"/>
      <c r="M364" s="49"/>
    </row>
    <row r="365" spans="1:13" x14ac:dyDescent="0.25">
      <c r="A365" s="11">
        <v>139</v>
      </c>
      <c r="B365" s="15">
        <v>41196</v>
      </c>
      <c r="C365" t="s">
        <v>50</v>
      </c>
      <c r="D365" t="s">
        <v>308</v>
      </c>
      <c r="E365" t="s">
        <v>584</v>
      </c>
      <c r="F365" t="s">
        <v>22</v>
      </c>
      <c r="G365">
        <v>2011</v>
      </c>
      <c r="H365" s="74" t="str">
        <f>VLOOKUP(Degustations[[#This Row],[Ref]],Ma_Cave[[Réf]:[Appellation]],8,FALSE)</f>
        <v>Alsace</v>
      </c>
      <c r="I365" s="74" t="str">
        <f>VLOOKUP(Degustations[[#This Row],[Ref]],Ma_Cave[[Réf]:[Appellation]],9,FALSE)</f>
        <v>Riesling</v>
      </c>
      <c r="J365" s="1">
        <v>42930</v>
      </c>
      <c r="K365" s="49"/>
      <c r="L365" s="49"/>
      <c r="M365" s="49"/>
    </row>
    <row r="366" spans="1:13" x14ac:dyDescent="0.25">
      <c r="A366" s="11">
        <v>238</v>
      </c>
      <c r="B366" s="15">
        <v>42111</v>
      </c>
      <c r="C366" t="s">
        <v>40</v>
      </c>
      <c r="D366" t="s">
        <v>236</v>
      </c>
      <c r="E366" t="s">
        <v>794</v>
      </c>
      <c r="F366" t="s">
        <v>22</v>
      </c>
      <c r="G366">
        <v>2013</v>
      </c>
      <c r="H366" s="74" t="str">
        <f>VLOOKUP(Degustations[[#This Row],[Ref]],Ma_Cave[[Réf]:[Appellation]],8,FALSE)</f>
        <v>Rhône</v>
      </c>
      <c r="I366" s="74" t="str">
        <f>VLOOKUP(Degustations[[#This Row],[Ref]],Ma_Cave[[Réf]:[Appellation]],9,FALSE)</f>
        <v>Crozes-Hermitage</v>
      </c>
      <c r="J366" s="1">
        <v>42930</v>
      </c>
      <c r="K366" s="49"/>
      <c r="L366" s="49"/>
      <c r="M366" s="49"/>
    </row>
    <row r="367" spans="1:13" x14ac:dyDescent="0.25">
      <c r="A367" s="11">
        <v>188</v>
      </c>
      <c r="B367" s="15">
        <v>41512</v>
      </c>
      <c r="C367" t="s">
        <v>40</v>
      </c>
      <c r="D367" t="s">
        <v>236</v>
      </c>
      <c r="E367" t="s">
        <v>794</v>
      </c>
      <c r="F367" t="s">
        <v>12</v>
      </c>
      <c r="G367">
        <v>2011</v>
      </c>
      <c r="H367" s="74" t="str">
        <f>VLOOKUP(Degustations[[#This Row],[Ref]],Ma_Cave[[Réf]:[Appellation]],8,FALSE)</f>
        <v>Rhône</v>
      </c>
      <c r="I367" s="74" t="str">
        <f>VLOOKUP(Degustations[[#This Row],[Ref]],Ma_Cave[[Réf]:[Appellation]],9,FALSE)</f>
        <v>Crozes-Hermitage</v>
      </c>
      <c r="J367" s="1">
        <v>42930</v>
      </c>
      <c r="K367" s="49"/>
      <c r="L367" s="49"/>
      <c r="M367" s="49"/>
    </row>
    <row r="368" spans="1:13" x14ac:dyDescent="0.25">
      <c r="A368" s="11">
        <v>213</v>
      </c>
      <c r="B368" s="15">
        <v>41882</v>
      </c>
      <c r="C368" t="s">
        <v>13</v>
      </c>
      <c r="D368" t="s">
        <v>292</v>
      </c>
      <c r="E368" t="s">
        <v>294</v>
      </c>
      <c r="F368" t="s">
        <v>12</v>
      </c>
      <c r="G368">
        <v>2011</v>
      </c>
      <c r="H368" s="74">
        <f>VLOOKUP(Degustations[[#This Row],[Ref]],Ma_Cave[[Réf]:[Appellation]],8,FALSE)</f>
        <v>0</v>
      </c>
      <c r="I368" s="74" t="str">
        <f>VLOOKUP(Degustations[[#This Row],[Ref]],Ma_Cave[[Réf]:[Appellation]],9,FALSE)</f>
        <v xml:space="preserve"> </v>
      </c>
      <c r="J368" s="1">
        <v>42930</v>
      </c>
      <c r="K368" s="49"/>
      <c r="L368" s="49"/>
      <c r="M368" s="49"/>
    </row>
    <row r="369" spans="1:13" x14ac:dyDescent="0.25">
      <c r="A369" s="11">
        <v>284</v>
      </c>
      <c r="B369" s="15">
        <v>42469</v>
      </c>
      <c r="C369" t="s">
        <v>40</v>
      </c>
      <c r="D369" t="s">
        <v>352</v>
      </c>
      <c r="E369" t="s">
        <v>810</v>
      </c>
      <c r="F369" t="s">
        <v>22</v>
      </c>
      <c r="G369">
        <v>2014</v>
      </c>
      <c r="H369" s="74" t="str">
        <f>VLOOKUP(Degustations[[#This Row],[Ref]],Ma_Cave[[Réf]:[Appellation]],8,FALSE)</f>
        <v>Bourgogne</v>
      </c>
      <c r="I369" s="74" t="str">
        <f>VLOOKUP(Degustations[[#This Row],[Ref]],Ma_Cave[[Réf]:[Appellation]],9,FALSE)</f>
        <v>Maranges</v>
      </c>
      <c r="J369" s="1">
        <v>42930</v>
      </c>
      <c r="K369" s="49"/>
      <c r="L369" s="49"/>
      <c r="M369" s="49"/>
    </row>
    <row r="370" spans="1:13" x14ac:dyDescent="0.25">
      <c r="A370" s="11">
        <v>289</v>
      </c>
      <c r="B370" s="15">
        <v>42505</v>
      </c>
      <c r="C370" t="s">
        <v>40</v>
      </c>
      <c r="D370" t="s">
        <v>112</v>
      </c>
      <c r="E370" t="s">
        <v>497</v>
      </c>
      <c r="F370" t="s">
        <v>12</v>
      </c>
      <c r="G370">
        <v>2014</v>
      </c>
      <c r="H370" s="74" t="str">
        <f>VLOOKUP(Degustations[[#This Row],[Ref]],Ma_Cave[[Réf]:[Appellation]],8,FALSE)</f>
        <v>Beaujolais</v>
      </c>
      <c r="I370" s="74" t="str">
        <f>VLOOKUP(Degustations[[#This Row],[Ref]],Ma_Cave[[Réf]:[Appellation]],9,FALSE)</f>
        <v>Moulin-à-Vent</v>
      </c>
      <c r="J370" s="1">
        <v>42930</v>
      </c>
      <c r="K370" s="49"/>
      <c r="L370" s="49"/>
      <c r="M370" s="49"/>
    </row>
    <row r="371" spans="1:13" x14ac:dyDescent="0.25">
      <c r="A371" s="11">
        <v>302</v>
      </c>
      <c r="B371" s="15">
        <v>42539</v>
      </c>
      <c r="C371" t="s">
        <v>40</v>
      </c>
      <c r="D371" t="s">
        <v>116</v>
      </c>
      <c r="E371" t="s">
        <v>295</v>
      </c>
      <c r="F371" t="s">
        <v>22</v>
      </c>
      <c r="G371">
        <v>2014</v>
      </c>
      <c r="H371" s="74" t="str">
        <f>VLOOKUP(Degustations[[#This Row],[Ref]],Ma_Cave[[Réf]:[Appellation]],8,FALSE)</f>
        <v>Savoie_Bugey</v>
      </c>
      <c r="I371" s="74" t="str">
        <f>VLOOKUP(Degustations[[#This Row],[Ref]],Ma_Cave[[Réf]:[Appellation]],9,FALSE)</f>
        <v>Bugey</v>
      </c>
      <c r="J371" s="1">
        <v>42930</v>
      </c>
      <c r="K371" s="49"/>
      <c r="L371" s="49"/>
      <c r="M371" s="49"/>
    </row>
    <row r="372" spans="1:13" x14ac:dyDescent="0.25">
      <c r="A372" s="11">
        <v>348</v>
      </c>
      <c r="B372" s="15">
        <v>42845</v>
      </c>
      <c r="C372" t="s">
        <v>40</v>
      </c>
      <c r="D372" t="s">
        <v>236</v>
      </c>
      <c r="E372" t="s">
        <v>794</v>
      </c>
      <c r="F372" t="s">
        <v>12</v>
      </c>
      <c r="G372">
        <v>2015</v>
      </c>
      <c r="H372" s="74" t="str">
        <f>VLOOKUP(Degustations[[#This Row],[Ref]],Ma_Cave[[Réf]:[Appellation]],8,FALSE)</f>
        <v>Rhône</v>
      </c>
      <c r="I372" s="74" t="str">
        <f>VLOOKUP(Degustations[[#This Row],[Ref]],Ma_Cave[[Réf]:[Appellation]],9,FALSE)</f>
        <v>Crozes-Hermitage</v>
      </c>
      <c r="J372" s="1">
        <v>42930</v>
      </c>
      <c r="K372" s="49"/>
      <c r="L372" s="49"/>
      <c r="M372" s="49"/>
    </row>
    <row r="373" spans="1:13" x14ac:dyDescent="0.25">
      <c r="A373" s="11">
        <v>397</v>
      </c>
      <c r="B373" s="15">
        <v>41803</v>
      </c>
      <c r="C373" t="s">
        <v>40</v>
      </c>
      <c r="D373" t="s">
        <v>236</v>
      </c>
      <c r="E373" t="s">
        <v>794</v>
      </c>
      <c r="F373" t="s">
        <v>22</v>
      </c>
      <c r="G373">
        <v>2012</v>
      </c>
      <c r="H373" s="74" t="str">
        <f>VLOOKUP(Degustations[[#This Row],[Ref]],Ma_Cave[[Réf]:[Appellation]],8,FALSE)</f>
        <v>Rhône</v>
      </c>
      <c r="I373" s="74" t="str">
        <f>VLOOKUP(Degustations[[#This Row],[Ref]],Ma_Cave[[Réf]:[Appellation]],9,FALSE)</f>
        <v>Crozes-Hermitage</v>
      </c>
      <c r="J373" s="1">
        <v>42930</v>
      </c>
      <c r="K373" s="49"/>
      <c r="L373" s="49"/>
      <c r="M373" s="49"/>
    </row>
    <row r="374" spans="1:13" x14ac:dyDescent="0.25">
      <c r="A374" s="11">
        <v>262</v>
      </c>
      <c r="B374" s="15">
        <v>42539</v>
      </c>
      <c r="C374" t="s">
        <v>40</v>
      </c>
      <c r="D374" t="s">
        <v>116</v>
      </c>
      <c r="E374" t="s">
        <v>117</v>
      </c>
      <c r="F374" t="s">
        <v>22</v>
      </c>
      <c r="G374">
        <v>2009</v>
      </c>
      <c r="H374" s="74" t="str">
        <f>VLOOKUP(Degustations[[#This Row],[Ref]],Ma_Cave[[Réf]:[Appellation]],8,FALSE)</f>
        <v>Savoie_Bugey</v>
      </c>
      <c r="I374" s="74" t="str">
        <f>VLOOKUP(Degustations[[#This Row],[Ref]],Ma_Cave[[Réf]:[Appellation]],9,FALSE)</f>
        <v>Bugey</v>
      </c>
      <c r="J374" s="1">
        <v>42927</v>
      </c>
      <c r="K374" s="49"/>
      <c r="L374" s="49"/>
      <c r="M374" s="49"/>
    </row>
    <row r="375" spans="1:13" x14ac:dyDescent="0.25">
      <c r="A375" s="11">
        <v>343</v>
      </c>
      <c r="B375" s="15">
        <v>42757</v>
      </c>
      <c r="C375" t="s">
        <v>201</v>
      </c>
      <c r="D375" t="s">
        <v>362</v>
      </c>
      <c r="E375" t="s">
        <v>791</v>
      </c>
      <c r="F375" t="s">
        <v>22</v>
      </c>
      <c r="G375">
        <v>2015</v>
      </c>
      <c r="H375" s="74" t="str">
        <f>VLOOKUP(Degustations[[#This Row],[Ref]],Ma_Cave[[Réf]:[Appellation]],8,FALSE)</f>
        <v>Rhône</v>
      </c>
      <c r="I375" s="74" t="str">
        <f>VLOOKUP(Degustations[[#This Row],[Ref]],Ma_Cave[[Réf]:[Appellation]],9,FALSE)</f>
        <v>Côtes du Rhône</v>
      </c>
      <c r="J375" s="1">
        <v>42927</v>
      </c>
      <c r="K375" s="49"/>
      <c r="L375" s="49"/>
      <c r="M375" s="49"/>
    </row>
    <row r="376" spans="1:13" x14ac:dyDescent="0.25">
      <c r="A376" s="11">
        <v>319</v>
      </c>
      <c r="B376" s="15">
        <v>42658</v>
      </c>
      <c r="C376" t="s">
        <v>50</v>
      </c>
      <c r="D376" t="s">
        <v>184</v>
      </c>
      <c r="E376" t="s">
        <v>466</v>
      </c>
      <c r="F376" t="s">
        <v>12</v>
      </c>
      <c r="G376">
        <v>2014</v>
      </c>
      <c r="H376" s="74" t="str">
        <f>VLOOKUP(Degustations[[#This Row],[Ref]],Ma_Cave[[Réf]:[Appellation]],8,FALSE)</f>
        <v>Languedoc_Roussillon</v>
      </c>
      <c r="I376" s="74" t="str">
        <f>VLOOKUP(Degustations[[#This Row],[Ref]],Ma_Cave[[Réf]:[Appellation]],9,FALSE)</f>
        <v>Maury</v>
      </c>
      <c r="J376" s="1">
        <v>42923</v>
      </c>
      <c r="K376" s="49"/>
      <c r="L376" s="49"/>
      <c r="M376" s="49"/>
    </row>
    <row r="377" spans="1:13" x14ac:dyDescent="0.25">
      <c r="A377" s="11" t="s">
        <v>11</v>
      </c>
      <c r="B377" s="15">
        <v>42770</v>
      </c>
      <c r="C377" t="s">
        <v>806</v>
      </c>
      <c r="D377" t="s">
        <v>807</v>
      </c>
      <c r="E377" t="s">
        <v>66</v>
      </c>
      <c r="F377" t="s">
        <v>12</v>
      </c>
      <c r="G377">
        <v>2014</v>
      </c>
      <c r="H377" s="74" t="e">
        <f>VLOOKUP(Degustations[[#This Row],[Ref]],Ma_Cave[[Réf]:[Appellation]],8,FALSE)</f>
        <v>#N/A</v>
      </c>
      <c r="I377" s="74" t="e">
        <f>VLOOKUP(Degustations[[#This Row],[Ref]],Ma_Cave[[Réf]:[Appellation]],9,FALSE)</f>
        <v>#N/A</v>
      </c>
      <c r="J377" s="1">
        <v>42923</v>
      </c>
      <c r="K377" s="49"/>
      <c r="L377" s="49"/>
      <c r="M377" s="49"/>
    </row>
    <row r="378" spans="1:13" x14ac:dyDescent="0.25">
      <c r="A378" s="11">
        <v>229</v>
      </c>
      <c r="B378" s="15">
        <v>41930</v>
      </c>
      <c r="C378" t="s">
        <v>40</v>
      </c>
      <c r="D378" t="s">
        <v>811</v>
      </c>
      <c r="E378" t="s">
        <v>812</v>
      </c>
      <c r="F378" t="s">
        <v>12</v>
      </c>
      <c r="G378">
        <v>2011</v>
      </c>
      <c r="H378" s="74" t="str">
        <f>VLOOKUP(Degustations[[#This Row],[Ref]],Ma_Cave[[Réf]:[Appellation]],8,FALSE)</f>
        <v>Provence_Corse</v>
      </c>
      <c r="I378" s="74" t="str">
        <f>VLOOKUP(Degustations[[#This Row],[Ref]],Ma_Cave[[Réf]:[Appellation]],9,FALSE)</f>
        <v>Bandol</v>
      </c>
      <c r="J378" s="1">
        <v>42911</v>
      </c>
      <c r="K378" s="49"/>
      <c r="L378" s="49"/>
      <c r="M378" s="49"/>
    </row>
    <row r="379" spans="1:13" x14ac:dyDescent="0.25">
      <c r="B379" s="15">
        <v>42729</v>
      </c>
      <c r="C379" t="s">
        <v>326</v>
      </c>
      <c r="D379" t="s">
        <v>813</v>
      </c>
      <c r="E379" t="s">
        <v>814</v>
      </c>
      <c r="F379" t="s">
        <v>217</v>
      </c>
      <c r="G379">
        <v>2014</v>
      </c>
      <c r="H379" s="74" t="e">
        <f>VLOOKUP(Degustations[[#This Row],[Ref]],Ma_Cave[[Réf]:[Appellation]],8,FALSE)</f>
        <v>#N/A</v>
      </c>
      <c r="I379" s="74" t="e">
        <f>VLOOKUP(Degustations[[#This Row],[Ref]],Ma_Cave[[Réf]:[Appellation]],9,FALSE)</f>
        <v>#N/A</v>
      </c>
      <c r="J379" s="1">
        <v>42911</v>
      </c>
      <c r="K379" s="49"/>
      <c r="L379" s="49"/>
      <c r="M379" s="49"/>
    </row>
    <row r="380" spans="1:13" x14ac:dyDescent="0.25">
      <c r="A380" s="11">
        <v>147</v>
      </c>
      <c r="B380" s="15">
        <v>41206</v>
      </c>
      <c r="C380" t="s">
        <v>146</v>
      </c>
      <c r="D380" t="s">
        <v>193</v>
      </c>
      <c r="E380" t="s">
        <v>194</v>
      </c>
      <c r="F380" t="s">
        <v>12</v>
      </c>
      <c r="G380">
        <v>2008</v>
      </c>
      <c r="H380" s="74">
        <f>VLOOKUP(Degustations[[#This Row],[Ref]],Ma_Cave[[Réf]:[Appellation]],8,FALSE)</f>
        <v>0</v>
      </c>
      <c r="I380" s="74" t="str">
        <f>VLOOKUP(Degustations[[#This Row],[Ref]],Ma_Cave[[Réf]:[Appellation]],9,FALSE)</f>
        <v xml:space="preserve"> </v>
      </c>
      <c r="J380" s="1">
        <v>42910</v>
      </c>
      <c r="K380" s="49"/>
      <c r="L380" s="49"/>
      <c r="M380" s="49"/>
    </row>
    <row r="381" spans="1:13" x14ac:dyDescent="0.25">
      <c r="A381" s="11">
        <v>312</v>
      </c>
      <c r="B381" s="15">
        <v>42548</v>
      </c>
      <c r="C381" t="s">
        <v>40</v>
      </c>
      <c r="D381" t="s">
        <v>236</v>
      </c>
      <c r="E381" t="s">
        <v>693</v>
      </c>
      <c r="F381" t="s">
        <v>22</v>
      </c>
      <c r="H381" s="74" t="str">
        <f>VLOOKUP(Degustations[[#This Row],[Ref]],Ma_Cave[[Réf]:[Appellation]],8,FALSE)</f>
        <v>Rhône</v>
      </c>
      <c r="I381" s="74" t="str">
        <f>VLOOKUP(Degustations[[#This Row],[Ref]],Ma_Cave[[Réf]:[Appellation]],9,FALSE)</f>
        <v>Vin de Pays des Collines Rhodaniennes</v>
      </c>
      <c r="J381" s="1">
        <v>42910</v>
      </c>
      <c r="K381" s="49"/>
      <c r="L381" s="49"/>
      <c r="M381" s="49"/>
    </row>
    <row r="382" spans="1:13" x14ac:dyDescent="0.25">
      <c r="A382" s="11">
        <v>349</v>
      </c>
      <c r="B382" s="15">
        <v>42845</v>
      </c>
      <c r="C382" t="s">
        <v>40</v>
      </c>
      <c r="D382" t="s">
        <v>236</v>
      </c>
      <c r="E382" t="s">
        <v>799</v>
      </c>
      <c r="F382" t="s">
        <v>22</v>
      </c>
      <c r="H382" s="74" t="str">
        <f>VLOOKUP(Degustations[[#This Row],[Ref]],Ma_Cave[[Réf]:[Appellation]],8,FALSE)</f>
        <v>Rhône</v>
      </c>
      <c r="I382" s="74" t="str">
        <f>VLOOKUP(Degustations[[#This Row],[Ref]],Ma_Cave[[Réf]:[Appellation]],9,FALSE)</f>
        <v>Vin de Pays de la Drôme</v>
      </c>
      <c r="J382" s="1">
        <v>42910</v>
      </c>
      <c r="K382" s="49"/>
      <c r="L382" s="49"/>
      <c r="M382" s="49"/>
    </row>
    <row r="383" spans="1:13" x14ac:dyDescent="0.25">
      <c r="A383" s="11">
        <v>47</v>
      </c>
      <c r="B383" s="15">
        <v>40266</v>
      </c>
      <c r="C383" t="s">
        <v>486</v>
      </c>
      <c r="D383" t="s">
        <v>487</v>
      </c>
      <c r="E383" t="s">
        <v>488</v>
      </c>
      <c r="F383" t="s">
        <v>217</v>
      </c>
      <c r="G383">
        <v>2006</v>
      </c>
      <c r="H383" s="74">
        <f>VLOOKUP(Degustations[[#This Row],[Ref]],Ma_Cave[[Réf]:[Appellation]],8,FALSE)</f>
        <v>0</v>
      </c>
      <c r="I383" s="74" t="str">
        <f>VLOOKUP(Degustations[[#This Row],[Ref]],Ma_Cave[[Réf]:[Appellation]],9,FALSE)</f>
        <v xml:space="preserve"> </v>
      </c>
      <c r="J383" s="1">
        <v>42904</v>
      </c>
      <c r="K383" s="49"/>
      <c r="L383" s="49"/>
      <c r="M383" s="49"/>
    </row>
    <row r="384" spans="1:13" x14ac:dyDescent="0.25">
      <c r="A384" s="11">
        <v>213</v>
      </c>
      <c r="B384" s="15">
        <v>41882</v>
      </c>
      <c r="C384" t="s">
        <v>13</v>
      </c>
      <c r="D384" t="s">
        <v>292</v>
      </c>
      <c r="E384" t="s">
        <v>294</v>
      </c>
      <c r="F384" t="s">
        <v>12</v>
      </c>
      <c r="G384">
        <v>2011</v>
      </c>
      <c r="H384" s="74">
        <f>VLOOKUP(Degustations[[#This Row],[Ref]],Ma_Cave[[Réf]:[Appellation]],8,FALSE)</f>
        <v>0</v>
      </c>
      <c r="I384" s="74" t="str">
        <f>VLOOKUP(Degustations[[#This Row],[Ref]],Ma_Cave[[Réf]:[Appellation]],9,FALSE)</f>
        <v xml:space="preserve"> </v>
      </c>
      <c r="J384" s="1">
        <v>42903</v>
      </c>
      <c r="K384" s="49"/>
      <c r="L384" s="49"/>
      <c r="M384" s="49"/>
    </row>
    <row r="385" spans="1:13" x14ac:dyDescent="0.25">
      <c r="A385" s="11">
        <v>273</v>
      </c>
      <c r="B385" s="15">
        <v>42392</v>
      </c>
      <c r="C385" t="s">
        <v>199</v>
      </c>
      <c r="D385" t="s">
        <v>202</v>
      </c>
      <c r="E385" t="s">
        <v>804</v>
      </c>
      <c r="F385" t="s">
        <v>22</v>
      </c>
      <c r="G385">
        <v>2014</v>
      </c>
      <c r="H385" s="74" t="str">
        <f>VLOOKUP(Degustations[[#This Row],[Ref]],Ma_Cave[[Réf]:[Appellation]],8,FALSE)</f>
        <v>Rhône</v>
      </c>
      <c r="I385" s="74" t="str">
        <f>VLOOKUP(Degustations[[#This Row],[Ref]],Ma_Cave[[Réf]:[Appellation]],9,FALSE)</f>
        <v>Condrieu</v>
      </c>
      <c r="J385" s="1">
        <v>42903</v>
      </c>
      <c r="K385" s="49"/>
      <c r="L385" s="49"/>
      <c r="M385" s="49"/>
    </row>
    <row r="386" spans="1:13" x14ac:dyDescent="0.25">
      <c r="A386" s="11">
        <v>312</v>
      </c>
      <c r="B386" s="15">
        <v>42548</v>
      </c>
      <c r="C386" t="s">
        <v>40</v>
      </c>
      <c r="D386" t="s">
        <v>236</v>
      </c>
      <c r="E386" t="s">
        <v>693</v>
      </c>
      <c r="F386" t="s">
        <v>22</v>
      </c>
      <c r="H386" s="74" t="str">
        <f>VLOOKUP(Degustations[[#This Row],[Ref]],Ma_Cave[[Réf]:[Appellation]],8,FALSE)</f>
        <v>Rhône</v>
      </c>
      <c r="I386" s="74" t="str">
        <f>VLOOKUP(Degustations[[#This Row],[Ref]],Ma_Cave[[Réf]:[Appellation]],9,FALSE)</f>
        <v>Vin de Pays des Collines Rhodaniennes</v>
      </c>
      <c r="J386" s="1">
        <v>42903</v>
      </c>
      <c r="K386" s="49"/>
      <c r="L386" s="49"/>
      <c r="M386" s="49"/>
    </row>
    <row r="387" spans="1:13" x14ac:dyDescent="0.25">
      <c r="A387" s="11">
        <v>327</v>
      </c>
      <c r="B387" s="15">
        <v>42707</v>
      </c>
      <c r="C387" t="s">
        <v>40</v>
      </c>
      <c r="D387" t="s">
        <v>377</v>
      </c>
      <c r="E387" t="s">
        <v>798</v>
      </c>
      <c r="F387" t="s">
        <v>12</v>
      </c>
      <c r="G387">
        <v>2013</v>
      </c>
      <c r="H387" s="74" t="str">
        <f>VLOOKUP(Degustations[[#This Row],[Ref]],Ma_Cave[[Réf]:[Appellation]],8,FALSE)</f>
        <v>Languedoc_Roussillon</v>
      </c>
      <c r="I387" s="74" t="str">
        <f>VLOOKUP(Degustations[[#This Row],[Ref]],Ma_Cave[[Réf]:[Appellation]],9,FALSE)</f>
        <v>Coteaux-du-Languedoc</v>
      </c>
      <c r="J387" s="1">
        <v>42903</v>
      </c>
      <c r="K387" s="49"/>
      <c r="L387" s="49"/>
      <c r="M387" s="49"/>
    </row>
    <row r="388" spans="1:13" x14ac:dyDescent="0.25">
      <c r="A388" s="11">
        <v>349</v>
      </c>
      <c r="B388" s="15">
        <v>42845</v>
      </c>
      <c r="C388" t="s">
        <v>40</v>
      </c>
      <c r="D388" t="s">
        <v>236</v>
      </c>
      <c r="E388" t="s">
        <v>799</v>
      </c>
      <c r="F388" t="s">
        <v>22</v>
      </c>
      <c r="H388" s="74" t="str">
        <f>VLOOKUP(Degustations[[#This Row],[Ref]],Ma_Cave[[Réf]:[Appellation]],8,FALSE)</f>
        <v>Rhône</v>
      </c>
      <c r="I388" s="74" t="str">
        <f>VLOOKUP(Degustations[[#This Row],[Ref]],Ma_Cave[[Réf]:[Appellation]],9,FALSE)</f>
        <v>Vin de Pays de la Drôme</v>
      </c>
      <c r="J388" s="1">
        <v>42903</v>
      </c>
      <c r="K388" s="49"/>
      <c r="L388" s="49"/>
      <c r="M388" s="49"/>
    </row>
    <row r="389" spans="1:13" x14ac:dyDescent="0.25">
      <c r="A389" s="11">
        <v>241</v>
      </c>
      <c r="B389" s="15">
        <v>42114</v>
      </c>
      <c r="C389" t="s">
        <v>90</v>
      </c>
      <c r="D389" t="s">
        <v>91</v>
      </c>
      <c r="E389" t="s">
        <v>815</v>
      </c>
      <c r="F389" t="s">
        <v>46</v>
      </c>
      <c r="G389">
        <v>2014</v>
      </c>
      <c r="H389" s="74" t="str">
        <f>VLOOKUP(Degustations[[#This Row],[Ref]],Ma_Cave[[Réf]:[Appellation]],8,FALSE)</f>
        <v>Provence_Corse</v>
      </c>
      <c r="I389" s="74">
        <f>VLOOKUP(Degustations[[#This Row],[Ref]],Ma_Cave[[Réf]:[Appellation]],9,FALSE)</f>
        <v>0</v>
      </c>
      <c r="J389" s="1">
        <v>42902</v>
      </c>
      <c r="K389" s="49"/>
      <c r="L389" s="49"/>
      <c r="M389" s="49"/>
    </row>
    <row r="390" spans="1:13" x14ac:dyDescent="0.25">
      <c r="A390" s="11">
        <v>242</v>
      </c>
      <c r="B390" s="15">
        <v>42114</v>
      </c>
      <c r="C390" t="s">
        <v>90</v>
      </c>
      <c r="D390" t="s">
        <v>459</v>
      </c>
      <c r="E390" t="s">
        <v>816</v>
      </c>
      <c r="F390" t="s">
        <v>46</v>
      </c>
      <c r="G390">
        <v>2014</v>
      </c>
      <c r="H390" s="74" t="str">
        <f>VLOOKUP(Degustations[[#This Row],[Ref]],Ma_Cave[[Réf]:[Appellation]],8,FALSE)</f>
        <v>Provence_Corse</v>
      </c>
      <c r="I390" s="74">
        <f>VLOOKUP(Degustations[[#This Row],[Ref]],Ma_Cave[[Réf]:[Appellation]],9,FALSE)</f>
        <v>0</v>
      </c>
      <c r="J390" s="1">
        <v>42902</v>
      </c>
      <c r="K390" s="49"/>
      <c r="L390" s="49"/>
      <c r="M390" s="49"/>
    </row>
    <row r="391" spans="1:13" x14ac:dyDescent="0.25">
      <c r="A391" s="11">
        <v>255</v>
      </c>
      <c r="B391" s="15">
        <v>42245</v>
      </c>
      <c r="C391" t="s">
        <v>40</v>
      </c>
      <c r="D391" t="s">
        <v>817</v>
      </c>
      <c r="E391" t="s">
        <v>113</v>
      </c>
      <c r="F391" t="s">
        <v>22</v>
      </c>
      <c r="G391">
        <v>2012</v>
      </c>
      <c r="H391" s="74" t="str">
        <f>VLOOKUP(Degustations[[#This Row],[Ref]],Ma_Cave[[Réf]:[Appellation]],8,FALSE)</f>
        <v>Savoie_Bugey</v>
      </c>
      <c r="I391" s="74" t="str">
        <f>VLOOKUP(Degustations[[#This Row],[Ref]],Ma_Cave[[Réf]:[Appellation]],9,FALSE)</f>
        <v>Bugey</v>
      </c>
      <c r="J391" s="1">
        <v>42901</v>
      </c>
      <c r="K391" s="49"/>
      <c r="L391" s="49"/>
      <c r="M391" s="49"/>
    </row>
    <row r="392" spans="1:13" x14ac:dyDescent="0.25">
      <c r="A392" s="11">
        <v>254</v>
      </c>
      <c r="B392" s="15">
        <v>42231</v>
      </c>
      <c r="C392" t="s">
        <v>40</v>
      </c>
      <c r="D392" t="s">
        <v>112</v>
      </c>
      <c r="E392" t="s">
        <v>803</v>
      </c>
      <c r="F392" t="s">
        <v>22</v>
      </c>
      <c r="G392">
        <v>2013</v>
      </c>
      <c r="H392" s="74" t="str">
        <f>VLOOKUP(Degustations[[#This Row],[Ref]],Ma_Cave[[Réf]:[Appellation]],8,FALSE)</f>
        <v>Bourgogne</v>
      </c>
      <c r="I392" s="74" t="str">
        <f>VLOOKUP(Degustations[[#This Row],[Ref]],Ma_Cave[[Réf]:[Appellation]],9,FALSE)</f>
        <v>Bourgogne</v>
      </c>
      <c r="J392" s="1">
        <v>42899</v>
      </c>
      <c r="K392" s="49"/>
      <c r="L392" s="49"/>
      <c r="M392" s="49"/>
    </row>
    <row r="393" spans="1:13" x14ac:dyDescent="0.25">
      <c r="A393" s="11">
        <v>147</v>
      </c>
      <c r="B393" s="15">
        <v>41206</v>
      </c>
      <c r="C393" t="s">
        <v>146</v>
      </c>
      <c r="D393" t="s">
        <v>193</v>
      </c>
      <c r="E393" t="s">
        <v>194</v>
      </c>
      <c r="F393" t="s">
        <v>12</v>
      </c>
      <c r="G393">
        <v>2008</v>
      </c>
      <c r="H393" s="74">
        <f>VLOOKUP(Degustations[[#This Row],[Ref]],Ma_Cave[[Réf]:[Appellation]],8,FALSE)</f>
        <v>0</v>
      </c>
      <c r="I393" s="74" t="str">
        <f>VLOOKUP(Degustations[[#This Row],[Ref]],Ma_Cave[[Réf]:[Appellation]],9,FALSE)</f>
        <v xml:space="preserve"> </v>
      </c>
      <c r="J393" s="1">
        <v>42889</v>
      </c>
      <c r="K393" s="49"/>
      <c r="L393" s="49"/>
      <c r="M393" s="49"/>
    </row>
    <row r="394" spans="1:13" x14ac:dyDescent="0.25">
      <c r="A394" s="11">
        <v>152</v>
      </c>
      <c r="B394" s="15">
        <v>41206</v>
      </c>
      <c r="C394" t="s">
        <v>146</v>
      </c>
      <c r="D394" t="s">
        <v>285</v>
      </c>
      <c r="E394" t="s">
        <v>818</v>
      </c>
      <c r="F394" t="s">
        <v>12</v>
      </c>
      <c r="G394">
        <v>2010</v>
      </c>
      <c r="H394" s="74" t="str">
        <f>VLOOKUP(Degustations[[#This Row],[Ref]],Ma_Cave[[Réf]:[Appellation]],8,FALSE)</f>
        <v>Sud_Ouest</v>
      </c>
      <c r="I394" s="74" t="str">
        <f>VLOOKUP(Degustations[[#This Row],[Ref]],Ma_Cave[[Réf]:[Appellation]],9,FALSE)</f>
        <v>Côtes de Bergerac</v>
      </c>
      <c r="J394" s="1">
        <v>42889</v>
      </c>
      <c r="K394" s="49"/>
      <c r="L394" s="49"/>
      <c r="M394" s="49"/>
    </row>
    <row r="395" spans="1:13" x14ac:dyDescent="0.25">
      <c r="A395" s="11">
        <v>326</v>
      </c>
      <c r="B395" s="15">
        <v>42672</v>
      </c>
      <c r="C395" t="s">
        <v>146</v>
      </c>
      <c r="D395" t="s">
        <v>285</v>
      </c>
      <c r="E395" t="s">
        <v>818</v>
      </c>
      <c r="F395" t="s">
        <v>12</v>
      </c>
      <c r="G395">
        <v>2013</v>
      </c>
      <c r="H395" s="74" t="str">
        <f>VLOOKUP(Degustations[[#This Row],[Ref]],Ma_Cave[[Réf]:[Appellation]],8,FALSE)</f>
        <v>Sud_Ouest</v>
      </c>
      <c r="I395" s="74" t="str">
        <f>VLOOKUP(Degustations[[#This Row],[Ref]],Ma_Cave[[Réf]:[Appellation]],9,FALSE)</f>
        <v>Côtes de Bergerac</v>
      </c>
      <c r="J395" s="1">
        <v>42889</v>
      </c>
      <c r="K395" s="49"/>
      <c r="L395" s="49"/>
      <c r="M395" s="49"/>
    </row>
    <row r="396" spans="1:13" x14ac:dyDescent="0.25">
      <c r="A396" s="11">
        <v>345</v>
      </c>
      <c r="B396" s="15">
        <v>42757</v>
      </c>
      <c r="C396" t="s">
        <v>40</v>
      </c>
      <c r="D396" t="s">
        <v>362</v>
      </c>
      <c r="E396" t="s">
        <v>648</v>
      </c>
      <c r="F396" t="s">
        <v>12</v>
      </c>
      <c r="G396">
        <v>2014</v>
      </c>
      <c r="H396" s="74" t="str">
        <f>VLOOKUP(Degustations[[#This Row],[Ref]],Ma_Cave[[Réf]:[Appellation]],8,FALSE)</f>
        <v>Rhône</v>
      </c>
      <c r="I396" s="74" t="str">
        <f>VLOOKUP(Degustations[[#This Row],[Ref]],Ma_Cave[[Réf]:[Appellation]],9,FALSE)</f>
        <v>Vin de Pays des Collines Rhodaniennes</v>
      </c>
      <c r="J396" s="1">
        <v>42889</v>
      </c>
      <c r="K396" s="49"/>
      <c r="L396" s="49"/>
      <c r="M396" s="49"/>
    </row>
    <row r="397" spans="1:13" x14ac:dyDescent="0.25">
      <c r="B397" s="15">
        <v>39807</v>
      </c>
      <c r="C397" t="s">
        <v>334</v>
      </c>
      <c r="D397" t="s">
        <v>819</v>
      </c>
      <c r="E397" t="s">
        <v>820</v>
      </c>
      <c r="F397" t="s">
        <v>22</v>
      </c>
      <c r="G397">
        <v>2001</v>
      </c>
      <c r="H397" s="74" t="e">
        <f>VLOOKUP(Degustations[[#This Row],[Ref]],Ma_Cave[[Réf]:[Appellation]],8,FALSE)</f>
        <v>#N/A</v>
      </c>
      <c r="I397" s="74" t="e">
        <f>VLOOKUP(Degustations[[#This Row],[Ref]],Ma_Cave[[Réf]:[Appellation]],9,FALSE)</f>
        <v>#N/A</v>
      </c>
      <c r="J397" s="1">
        <v>42888</v>
      </c>
      <c r="K397" s="49"/>
      <c r="L397" s="49"/>
      <c r="M397" s="49"/>
    </row>
    <row r="398" spans="1:13" x14ac:dyDescent="0.25">
      <c r="A398" s="11">
        <v>222</v>
      </c>
      <c r="B398" s="15">
        <v>41923</v>
      </c>
      <c r="C398" t="s">
        <v>50</v>
      </c>
      <c r="D398" t="s">
        <v>184</v>
      </c>
      <c r="E398" t="s">
        <v>275</v>
      </c>
      <c r="F398" t="s">
        <v>12</v>
      </c>
      <c r="G398">
        <v>2012</v>
      </c>
      <c r="H398" s="74" t="str">
        <f>VLOOKUP(Degustations[[#This Row],[Ref]],Ma_Cave[[Réf]:[Appellation]],8,FALSE)</f>
        <v>Languedoc_Roussillon</v>
      </c>
      <c r="I398" s="74" t="str">
        <f>VLOOKUP(Degustations[[#This Row],[Ref]],Ma_Cave[[Réf]:[Appellation]],9,FALSE)</f>
        <v>Côtes du Roussillon Villages</v>
      </c>
      <c r="J398" s="1">
        <v>42882</v>
      </c>
      <c r="K398" s="49"/>
      <c r="L398" s="49"/>
      <c r="M398" s="49"/>
    </row>
    <row r="399" spans="1:13" x14ac:dyDescent="0.25">
      <c r="A399" s="11">
        <v>319</v>
      </c>
      <c r="B399" s="15">
        <v>42658</v>
      </c>
      <c r="C399" t="s">
        <v>50</v>
      </c>
      <c r="D399" t="s">
        <v>184</v>
      </c>
      <c r="E399" t="s">
        <v>466</v>
      </c>
      <c r="F399" t="s">
        <v>12</v>
      </c>
      <c r="G399">
        <v>2014</v>
      </c>
      <c r="H399" s="74" t="str">
        <f>VLOOKUP(Degustations[[#This Row],[Ref]],Ma_Cave[[Réf]:[Appellation]],8,FALSE)</f>
        <v>Languedoc_Roussillon</v>
      </c>
      <c r="I399" s="74" t="str">
        <f>VLOOKUP(Degustations[[#This Row],[Ref]],Ma_Cave[[Réf]:[Appellation]],9,FALSE)</f>
        <v>Maury</v>
      </c>
      <c r="J399" s="1">
        <v>42882</v>
      </c>
      <c r="K399" s="49"/>
      <c r="L399" s="49"/>
      <c r="M399" s="49"/>
    </row>
    <row r="400" spans="1:13" x14ac:dyDescent="0.25">
      <c r="A400" s="11">
        <v>192</v>
      </c>
      <c r="B400" s="15">
        <v>41637</v>
      </c>
      <c r="C400" t="s">
        <v>453</v>
      </c>
      <c r="D400" t="s">
        <v>454</v>
      </c>
      <c r="E400" t="s">
        <v>455</v>
      </c>
      <c r="F400" t="s">
        <v>12</v>
      </c>
      <c r="G400">
        <v>2008</v>
      </c>
      <c r="H400" s="74">
        <f>VLOOKUP(Degustations[[#This Row],[Ref]],Ma_Cave[[Réf]:[Appellation]],8,FALSE)</f>
        <v>0</v>
      </c>
      <c r="I400" s="74" t="str">
        <f>VLOOKUP(Degustations[[#This Row],[Ref]],Ma_Cave[[Réf]:[Appellation]],9,FALSE)</f>
        <v xml:space="preserve"> </v>
      </c>
      <c r="J400" s="1">
        <v>42882</v>
      </c>
      <c r="K400" s="49"/>
      <c r="L400" s="49"/>
      <c r="M400" s="49"/>
    </row>
    <row r="401" spans="1:13" x14ac:dyDescent="0.25">
      <c r="A401" s="11">
        <v>69</v>
      </c>
      <c r="B401" s="15">
        <v>40359</v>
      </c>
      <c r="C401" t="s">
        <v>314</v>
      </c>
      <c r="D401" t="s">
        <v>228</v>
      </c>
      <c r="E401" t="s">
        <v>312</v>
      </c>
      <c r="F401" t="s">
        <v>22</v>
      </c>
      <c r="G401">
        <v>2007</v>
      </c>
      <c r="H401" s="74" t="str">
        <f>VLOOKUP(Degustations[[#This Row],[Ref]],Ma_Cave[[Réf]:[Appellation]],8,FALSE)</f>
        <v>Rhône</v>
      </c>
      <c r="I401" s="74" t="str">
        <f>VLOOKUP(Degustations[[#This Row],[Ref]],Ma_Cave[[Réf]:[Appellation]],9,FALSE)</f>
        <v>Vin de Pays de l'Ardèche</v>
      </c>
      <c r="J401" s="1">
        <v>42881</v>
      </c>
      <c r="K401" s="49"/>
      <c r="L401" s="49"/>
      <c r="M401" s="49"/>
    </row>
    <row r="402" spans="1:13" x14ac:dyDescent="0.25">
      <c r="A402" s="11">
        <v>346</v>
      </c>
      <c r="B402" s="15">
        <v>42774</v>
      </c>
      <c r="C402" t="s">
        <v>40</v>
      </c>
      <c r="D402" t="s">
        <v>228</v>
      </c>
      <c r="E402" t="s">
        <v>312</v>
      </c>
      <c r="F402" t="s">
        <v>22</v>
      </c>
      <c r="G402">
        <v>2014</v>
      </c>
      <c r="H402" s="74" t="str">
        <f>VLOOKUP(Degustations[[#This Row],[Ref]],Ma_Cave[[Réf]:[Appellation]],8,FALSE)</f>
        <v>Rhône</v>
      </c>
      <c r="I402" s="74" t="str">
        <f>VLOOKUP(Degustations[[#This Row],[Ref]],Ma_Cave[[Réf]:[Appellation]],9,FALSE)</f>
        <v>Vin de Pays de l'Ardèche</v>
      </c>
      <c r="J402" s="1">
        <v>42881</v>
      </c>
      <c r="K402" s="49"/>
      <c r="L402" s="49"/>
      <c r="M402" s="49"/>
    </row>
    <row r="403" spans="1:13" x14ac:dyDescent="0.25">
      <c r="A403" s="11">
        <v>138</v>
      </c>
      <c r="B403" s="15">
        <v>41196</v>
      </c>
      <c r="C403" t="s">
        <v>50</v>
      </c>
      <c r="D403" t="s">
        <v>308</v>
      </c>
      <c r="E403" t="s">
        <v>310</v>
      </c>
      <c r="F403" t="s">
        <v>22</v>
      </c>
      <c r="G403">
        <v>2011</v>
      </c>
      <c r="H403" s="74" t="str">
        <f>VLOOKUP(Degustations[[#This Row],[Ref]],Ma_Cave[[Réf]:[Appellation]],8,FALSE)</f>
        <v>Alsace</v>
      </c>
      <c r="I403" s="74" t="str">
        <f>VLOOKUP(Degustations[[#This Row],[Ref]],Ma_Cave[[Réf]:[Appellation]],9,FALSE)</f>
        <v>Gewurztraminer</v>
      </c>
      <c r="J403" s="1">
        <v>42879</v>
      </c>
      <c r="K403" s="49"/>
      <c r="L403" s="49"/>
      <c r="M403" s="49"/>
    </row>
    <row r="404" spans="1:13" x14ac:dyDescent="0.25">
      <c r="A404" s="11">
        <v>192</v>
      </c>
      <c r="B404" s="15">
        <v>41637</v>
      </c>
      <c r="C404" t="s">
        <v>453</v>
      </c>
      <c r="D404" t="s">
        <v>454</v>
      </c>
      <c r="E404" t="s">
        <v>455</v>
      </c>
      <c r="F404" t="s">
        <v>12</v>
      </c>
      <c r="G404">
        <v>2008</v>
      </c>
      <c r="H404" s="74">
        <f>VLOOKUP(Degustations[[#This Row],[Ref]],Ma_Cave[[Réf]:[Appellation]],8,FALSE)</f>
        <v>0</v>
      </c>
      <c r="I404" s="74" t="str">
        <f>VLOOKUP(Degustations[[#This Row],[Ref]],Ma_Cave[[Réf]:[Appellation]],9,FALSE)</f>
        <v xml:space="preserve"> </v>
      </c>
      <c r="J404" s="1">
        <v>42879</v>
      </c>
      <c r="K404" s="49"/>
      <c r="L404" s="49"/>
      <c r="M404" s="49"/>
    </row>
    <row r="405" spans="1:13" x14ac:dyDescent="0.25">
      <c r="A405" s="11">
        <v>139</v>
      </c>
      <c r="B405" s="15">
        <v>41196</v>
      </c>
      <c r="C405" t="s">
        <v>50</v>
      </c>
      <c r="D405" t="s">
        <v>308</v>
      </c>
      <c r="E405" t="s">
        <v>584</v>
      </c>
      <c r="F405" t="s">
        <v>22</v>
      </c>
      <c r="G405">
        <v>2011</v>
      </c>
      <c r="H405" s="74" t="str">
        <f>VLOOKUP(Degustations[[#This Row],[Ref]],Ma_Cave[[Réf]:[Appellation]],8,FALSE)</f>
        <v>Alsace</v>
      </c>
      <c r="I405" s="74" t="str">
        <f>VLOOKUP(Degustations[[#This Row],[Ref]],Ma_Cave[[Réf]:[Appellation]],9,FALSE)</f>
        <v>Riesling</v>
      </c>
      <c r="J405" s="1">
        <v>42879</v>
      </c>
      <c r="K405" s="49"/>
      <c r="L405" s="49"/>
      <c r="M405" s="49"/>
    </row>
    <row r="406" spans="1:13" x14ac:dyDescent="0.25">
      <c r="A406" s="11">
        <v>163</v>
      </c>
      <c r="B406" s="15">
        <v>41388</v>
      </c>
      <c r="C406" t="s">
        <v>40</v>
      </c>
      <c r="D406" t="s">
        <v>71</v>
      </c>
      <c r="E406" t="s">
        <v>72</v>
      </c>
      <c r="F406" t="s">
        <v>73</v>
      </c>
      <c r="H406" s="74">
        <f>VLOOKUP(Degustations[[#This Row],[Ref]],Ma_Cave[[Réf]:[Appellation]],8,FALSE)</f>
        <v>0</v>
      </c>
      <c r="I406" s="74" t="str">
        <f>VLOOKUP(Degustations[[#This Row],[Ref]],Ma_Cave[[Réf]:[Appellation]],9,FALSE)</f>
        <v xml:space="preserve"> </v>
      </c>
      <c r="J406" s="1">
        <v>42868</v>
      </c>
      <c r="K406" s="49"/>
      <c r="L406" s="49"/>
      <c r="M406" s="49"/>
    </row>
    <row r="407" spans="1:13" x14ac:dyDescent="0.25">
      <c r="A407" s="11">
        <v>221</v>
      </c>
      <c r="B407" s="15">
        <v>41923</v>
      </c>
      <c r="C407" t="s">
        <v>50</v>
      </c>
      <c r="D407" t="s">
        <v>184</v>
      </c>
      <c r="E407" t="s">
        <v>185</v>
      </c>
      <c r="F407" t="s">
        <v>12</v>
      </c>
      <c r="G407">
        <v>2011</v>
      </c>
      <c r="H407" s="74" t="str">
        <f>VLOOKUP(Degustations[[#This Row],[Ref]],Ma_Cave[[Réf]:[Appellation]],8,FALSE)</f>
        <v>Languedoc_Roussillon</v>
      </c>
      <c r="I407" s="74" t="str">
        <f>VLOOKUP(Degustations[[#This Row],[Ref]],Ma_Cave[[Réf]:[Appellation]],9,FALSE)</f>
        <v>Côtes du Roussillon Villages</v>
      </c>
      <c r="J407" s="1">
        <v>42868</v>
      </c>
      <c r="K407" s="49"/>
      <c r="L407" s="49"/>
      <c r="M407" s="49"/>
    </row>
    <row r="408" spans="1:13" x14ac:dyDescent="0.25">
      <c r="A408" s="11">
        <v>288</v>
      </c>
      <c r="B408" s="15">
        <v>42505</v>
      </c>
      <c r="C408" t="s">
        <v>40</v>
      </c>
      <c r="D408" t="s">
        <v>112</v>
      </c>
      <c r="E408" t="s">
        <v>821</v>
      </c>
      <c r="F408" t="s">
        <v>12</v>
      </c>
      <c r="G408">
        <v>2014</v>
      </c>
      <c r="H408" s="74" t="str">
        <f>VLOOKUP(Degustations[[#This Row],[Ref]],Ma_Cave[[Réf]:[Appellation]],8,FALSE)</f>
        <v>Beaujolais</v>
      </c>
      <c r="I408" s="74" t="str">
        <f>VLOOKUP(Degustations[[#This Row],[Ref]],Ma_Cave[[Réf]:[Appellation]],9,FALSE)</f>
        <v>Beaujolais</v>
      </c>
      <c r="J408" s="1">
        <v>42868</v>
      </c>
      <c r="K408" s="49"/>
      <c r="L408" s="49"/>
      <c r="M408" s="49"/>
    </row>
    <row r="409" spans="1:13" x14ac:dyDescent="0.25">
      <c r="A409" s="11">
        <v>314</v>
      </c>
      <c r="B409" s="15">
        <v>42658</v>
      </c>
      <c r="C409" t="s">
        <v>50</v>
      </c>
      <c r="D409" t="s">
        <v>184</v>
      </c>
      <c r="E409" t="s">
        <v>503</v>
      </c>
      <c r="F409" t="s">
        <v>22</v>
      </c>
      <c r="G409">
        <v>2015</v>
      </c>
      <c r="H409" s="74">
        <f>VLOOKUP(Degustations[[#This Row],[Ref]],Ma_Cave[[Réf]:[Appellation]],8,FALSE)</f>
        <v>0</v>
      </c>
      <c r="I409" s="74" t="str">
        <f>VLOOKUP(Degustations[[#This Row],[Ref]],Ma_Cave[[Réf]:[Appellation]],9,FALSE)</f>
        <v xml:space="preserve"> </v>
      </c>
      <c r="J409" s="1">
        <v>42868</v>
      </c>
      <c r="K409" s="49"/>
      <c r="L409" s="49"/>
      <c r="M409" s="49"/>
    </row>
    <row r="410" spans="1:13" x14ac:dyDescent="0.25">
      <c r="A410" s="11">
        <v>319</v>
      </c>
      <c r="B410" s="15">
        <v>42658</v>
      </c>
      <c r="C410" t="s">
        <v>50</v>
      </c>
      <c r="D410" t="s">
        <v>184</v>
      </c>
      <c r="E410" t="s">
        <v>466</v>
      </c>
      <c r="F410" t="s">
        <v>12</v>
      </c>
      <c r="G410">
        <v>2014</v>
      </c>
      <c r="H410" s="74" t="str">
        <f>VLOOKUP(Degustations[[#This Row],[Ref]],Ma_Cave[[Réf]:[Appellation]],8,FALSE)</f>
        <v>Languedoc_Roussillon</v>
      </c>
      <c r="I410" s="74" t="str">
        <f>VLOOKUP(Degustations[[#This Row],[Ref]],Ma_Cave[[Réf]:[Appellation]],9,FALSE)</f>
        <v>Maury</v>
      </c>
      <c r="J410" s="1">
        <v>42868</v>
      </c>
      <c r="K410" s="49"/>
      <c r="L410" s="49"/>
      <c r="M410" s="49"/>
    </row>
    <row r="411" spans="1:13" x14ac:dyDescent="0.25">
      <c r="B411" s="15">
        <v>42362</v>
      </c>
      <c r="C411" t="s">
        <v>118</v>
      </c>
      <c r="D411" t="s">
        <v>822</v>
      </c>
      <c r="E411" t="s">
        <v>823</v>
      </c>
      <c r="F411" t="s">
        <v>22</v>
      </c>
      <c r="G411">
        <v>2011</v>
      </c>
      <c r="H411" s="74" t="e">
        <f>VLOOKUP(Degustations[[#This Row],[Ref]],Ma_Cave[[Réf]:[Appellation]],8,FALSE)</f>
        <v>#N/A</v>
      </c>
      <c r="I411" s="74" t="e">
        <f>VLOOKUP(Degustations[[#This Row],[Ref]],Ma_Cave[[Réf]:[Appellation]],9,FALSE)</f>
        <v>#N/A</v>
      </c>
      <c r="J411" s="1">
        <v>42868</v>
      </c>
      <c r="K411" s="49"/>
      <c r="L411" s="49"/>
      <c r="M411" s="49"/>
    </row>
    <row r="412" spans="1:13" x14ac:dyDescent="0.25">
      <c r="B412" s="15">
        <v>42369</v>
      </c>
      <c r="C412" t="s">
        <v>824</v>
      </c>
      <c r="D412" t="s">
        <v>825</v>
      </c>
      <c r="E412" t="s">
        <v>126</v>
      </c>
      <c r="F412" t="s">
        <v>12</v>
      </c>
      <c r="G412">
        <v>2011</v>
      </c>
      <c r="H412" s="74" t="e">
        <f>VLOOKUP(Degustations[[#This Row],[Ref]],Ma_Cave[[Réf]:[Appellation]],8,FALSE)</f>
        <v>#N/A</v>
      </c>
      <c r="I412" s="74" t="e">
        <f>VLOOKUP(Degustations[[#This Row],[Ref]],Ma_Cave[[Réf]:[Appellation]],9,FALSE)</f>
        <v>#N/A</v>
      </c>
      <c r="J412" s="1">
        <v>42868</v>
      </c>
      <c r="K412" s="49"/>
      <c r="L412" s="49"/>
      <c r="M412" s="49"/>
    </row>
    <row r="413" spans="1:13" x14ac:dyDescent="0.25">
      <c r="A413" s="11">
        <v>290</v>
      </c>
      <c r="B413" s="15">
        <v>42505</v>
      </c>
      <c r="C413" t="s">
        <v>40</v>
      </c>
      <c r="D413" t="s">
        <v>112</v>
      </c>
      <c r="E413" t="s">
        <v>39</v>
      </c>
      <c r="F413" t="s">
        <v>22</v>
      </c>
      <c r="G413">
        <v>2015</v>
      </c>
      <c r="H413" s="74" t="str">
        <f>VLOOKUP(Degustations[[#This Row],[Ref]],Ma_Cave[[Réf]:[Appellation]],8,FALSE)</f>
        <v>Bourgogne</v>
      </c>
      <c r="I413" s="74" t="str">
        <f>VLOOKUP(Degustations[[#This Row],[Ref]],Ma_Cave[[Réf]:[Appellation]],9,FALSE)</f>
        <v>Bourgogne</v>
      </c>
      <c r="J413" s="1">
        <v>42866</v>
      </c>
      <c r="K413" s="49"/>
      <c r="L413" s="49"/>
      <c r="M413" s="49"/>
    </row>
    <row r="414" spans="1:13" x14ac:dyDescent="0.25">
      <c r="A414" s="11">
        <v>253</v>
      </c>
      <c r="B414" s="15">
        <v>42216</v>
      </c>
      <c r="C414" t="s">
        <v>328</v>
      </c>
      <c r="D414" t="s">
        <v>329</v>
      </c>
      <c r="E414" t="s">
        <v>330</v>
      </c>
      <c r="F414" t="s">
        <v>12</v>
      </c>
      <c r="G414">
        <v>2010</v>
      </c>
      <c r="H414" s="74" t="str">
        <f>VLOOKUP(Degustations[[#This Row],[Ref]],Ma_Cave[[Réf]:[Appellation]],8,FALSE)</f>
        <v>Bordeaux</v>
      </c>
      <c r="I414" s="74" t="str">
        <f>VLOOKUP(Degustations[[#This Row],[Ref]],Ma_Cave[[Réf]:[Appellation]],9,FALSE)</f>
        <v>Haut-Médoc</v>
      </c>
      <c r="J414" s="1">
        <v>42866</v>
      </c>
      <c r="K414" s="49"/>
      <c r="L414" s="49"/>
      <c r="M414" s="49"/>
    </row>
    <row r="415" spans="1:13" x14ac:dyDescent="0.25">
      <c r="A415" s="11">
        <v>193</v>
      </c>
      <c r="B415" s="15">
        <v>41637</v>
      </c>
      <c r="C415" t="s">
        <v>453</v>
      </c>
      <c r="D415" t="s">
        <v>467</v>
      </c>
      <c r="E415" t="s">
        <v>468</v>
      </c>
      <c r="F415" t="s">
        <v>12</v>
      </c>
      <c r="G415">
        <v>2009</v>
      </c>
      <c r="H415" s="74" t="str">
        <f>VLOOKUP(Degustations[[#This Row],[Ref]],Ma_Cave[[Réf]:[Appellation]],8,FALSE)</f>
        <v>Bordeaux</v>
      </c>
      <c r="I415" s="74" t="str">
        <f>VLOOKUP(Degustations[[#This Row],[Ref]],Ma_Cave[[Réf]:[Appellation]],9,FALSE)</f>
        <v>Médoc</v>
      </c>
      <c r="J415" s="1">
        <v>42866</v>
      </c>
      <c r="K415" s="49"/>
      <c r="L415" s="49"/>
      <c r="M415" s="49"/>
    </row>
    <row r="416" spans="1:13" x14ac:dyDescent="0.25">
      <c r="A416" s="11">
        <v>192</v>
      </c>
      <c r="B416" s="15">
        <v>41637</v>
      </c>
      <c r="C416" t="s">
        <v>453</v>
      </c>
      <c r="D416" t="s">
        <v>454</v>
      </c>
      <c r="E416" t="s">
        <v>455</v>
      </c>
      <c r="F416" t="s">
        <v>12</v>
      </c>
      <c r="G416">
        <v>2008</v>
      </c>
      <c r="H416" s="74">
        <f>VLOOKUP(Degustations[[#This Row],[Ref]],Ma_Cave[[Réf]:[Appellation]],8,FALSE)</f>
        <v>0</v>
      </c>
      <c r="I416" s="74" t="str">
        <f>VLOOKUP(Degustations[[#This Row],[Ref]],Ma_Cave[[Réf]:[Appellation]],9,FALSE)</f>
        <v xml:space="preserve"> </v>
      </c>
      <c r="J416" s="1">
        <v>42860</v>
      </c>
      <c r="K416" s="49"/>
      <c r="L416" s="49"/>
      <c r="M416" s="49"/>
    </row>
    <row r="417" spans="1:13" x14ac:dyDescent="0.25">
      <c r="A417" s="11">
        <v>287</v>
      </c>
      <c r="B417" s="15">
        <v>42505</v>
      </c>
      <c r="C417" t="s">
        <v>40</v>
      </c>
      <c r="D417" t="s">
        <v>41</v>
      </c>
      <c r="E417" t="s">
        <v>38</v>
      </c>
      <c r="F417" t="s">
        <v>22</v>
      </c>
      <c r="G417">
        <v>2014</v>
      </c>
      <c r="H417" s="74" t="str">
        <f>VLOOKUP(Degustations[[#This Row],[Ref]],Ma_Cave[[Réf]:[Appellation]],8,FALSE)</f>
        <v>Beaujolais</v>
      </c>
      <c r="I417" s="74" t="str">
        <f>VLOOKUP(Degustations[[#This Row],[Ref]],Ma_Cave[[Réf]:[Appellation]],9,FALSE)</f>
        <v>Beaujolais</v>
      </c>
      <c r="J417" s="1">
        <v>42860</v>
      </c>
      <c r="K417" s="49"/>
      <c r="L417" s="49"/>
      <c r="M417" s="49"/>
    </row>
    <row r="418" spans="1:13" x14ac:dyDescent="0.25">
      <c r="A418" s="11">
        <v>166</v>
      </c>
      <c r="B418" s="15">
        <v>41388</v>
      </c>
      <c r="C418" t="s">
        <v>40</v>
      </c>
      <c r="D418" t="s">
        <v>71</v>
      </c>
      <c r="E418" t="s">
        <v>247</v>
      </c>
      <c r="F418" t="s">
        <v>22</v>
      </c>
      <c r="G418">
        <v>2011</v>
      </c>
      <c r="H418" s="74">
        <f>VLOOKUP(Degustations[[#This Row],[Ref]],Ma_Cave[[Réf]:[Appellation]],8,FALSE)</f>
        <v>0</v>
      </c>
      <c r="I418" s="74" t="str">
        <f>VLOOKUP(Degustations[[#This Row],[Ref]],Ma_Cave[[Réf]:[Appellation]],9,FALSE)</f>
        <v xml:space="preserve"> </v>
      </c>
      <c r="J418" s="1">
        <v>42855</v>
      </c>
      <c r="K418" s="49"/>
      <c r="L418" s="49"/>
      <c r="M418" s="49"/>
    </row>
    <row r="419" spans="1:13" x14ac:dyDescent="0.25">
      <c r="A419" s="11">
        <v>312</v>
      </c>
      <c r="B419" s="15">
        <v>42548</v>
      </c>
      <c r="C419" t="s">
        <v>40</v>
      </c>
      <c r="D419" t="s">
        <v>236</v>
      </c>
      <c r="E419" t="s">
        <v>693</v>
      </c>
      <c r="F419" t="s">
        <v>22</v>
      </c>
      <c r="H419" s="74" t="str">
        <f>VLOOKUP(Degustations[[#This Row],[Ref]],Ma_Cave[[Réf]:[Appellation]],8,FALSE)</f>
        <v>Rhône</v>
      </c>
      <c r="I419" s="74" t="str">
        <f>VLOOKUP(Degustations[[#This Row],[Ref]],Ma_Cave[[Réf]:[Appellation]],9,FALSE)</f>
        <v>Vin de Pays des Collines Rhodaniennes</v>
      </c>
      <c r="J419" s="1">
        <v>42842</v>
      </c>
      <c r="K419" s="49"/>
      <c r="L419" s="49"/>
      <c r="M419" s="49"/>
    </row>
    <row r="420" spans="1:13" x14ac:dyDescent="0.25">
      <c r="A420" s="11">
        <v>397</v>
      </c>
      <c r="B420" s="15">
        <v>41803</v>
      </c>
      <c r="C420" t="s">
        <v>40</v>
      </c>
      <c r="D420" t="s">
        <v>236</v>
      </c>
      <c r="E420" t="s">
        <v>794</v>
      </c>
      <c r="F420" t="s">
        <v>22</v>
      </c>
      <c r="G420">
        <v>2012</v>
      </c>
      <c r="H420" s="74" t="str">
        <f>VLOOKUP(Degustations[[#This Row],[Ref]],Ma_Cave[[Réf]:[Appellation]],8,FALSE)</f>
        <v>Rhône</v>
      </c>
      <c r="I420" s="74" t="str">
        <f>VLOOKUP(Degustations[[#This Row],[Ref]],Ma_Cave[[Réf]:[Appellation]],9,FALSE)</f>
        <v>Crozes-Hermitage</v>
      </c>
      <c r="J420" s="1">
        <v>42840</v>
      </c>
      <c r="K420" s="49"/>
      <c r="L420" s="49"/>
      <c r="M420" s="49"/>
    </row>
    <row r="421" spans="1:13" x14ac:dyDescent="0.25">
      <c r="A421" s="11">
        <v>214</v>
      </c>
      <c r="B421" s="15">
        <v>41882</v>
      </c>
      <c r="C421" t="s">
        <v>314</v>
      </c>
      <c r="D421" t="s">
        <v>228</v>
      </c>
      <c r="E421" t="s">
        <v>312</v>
      </c>
      <c r="F421" t="s">
        <v>22</v>
      </c>
      <c r="G421">
        <v>2012</v>
      </c>
      <c r="H421" s="74" t="str">
        <f>VLOOKUP(Degustations[[#This Row],[Ref]],Ma_Cave[[Réf]:[Appellation]],8,FALSE)</f>
        <v>Rhône</v>
      </c>
      <c r="I421" s="74" t="str">
        <f>VLOOKUP(Degustations[[#This Row],[Ref]],Ma_Cave[[Réf]:[Appellation]],9,FALSE)</f>
        <v>Vin de Pays de l'Ardèche</v>
      </c>
      <c r="J421" s="1">
        <v>42834</v>
      </c>
      <c r="K421" s="49"/>
      <c r="L421" s="49"/>
      <c r="M421" s="49"/>
    </row>
    <row r="422" spans="1:13" x14ac:dyDescent="0.25">
      <c r="A422" s="11">
        <v>255</v>
      </c>
      <c r="B422" s="15">
        <v>42245</v>
      </c>
      <c r="C422" t="s">
        <v>40</v>
      </c>
      <c r="D422" t="s">
        <v>817</v>
      </c>
      <c r="E422" t="s">
        <v>113</v>
      </c>
      <c r="F422" t="s">
        <v>22</v>
      </c>
      <c r="G422">
        <v>2012</v>
      </c>
      <c r="H422" s="74" t="str">
        <f>VLOOKUP(Degustations[[#This Row],[Ref]],Ma_Cave[[Réf]:[Appellation]],8,FALSE)</f>
        <v>Savoie_Bugey</v>
      </c>
      <c r="I422" s="74" t="str">
        <f>VLOOKUP(Degustations[[#This Row],[Ref]],Ma_Cave[[Réf]:[Appellation]],9,FALSE)</f>
        <v>Bugey</v>
      </c>
      <c r="J422" s="1">
        <v>42834</v>
      </c>
      <c r="K422" s="49"/>
      <c r="L422" s="49"/>
      <c r="M422" s="49"/>
    </row>
    <row r="423" spans="1:13" x14ac:dyDescent="0.25">
      <c r="A423" s="11">
        <v>306</v>
      </c>
      <c r="B423" s="15">
        <v>42548</v>
      </c>
      <c r="C423" t="s">
        <v>40</v>
      </c>
      <c r="D423" t="s">
        <v>104</v>
      </c>
      <c r="E423" t="s">
        <v>826</v>
      </c>
      <c r="F423" t="s">
        <v>22</v>
      </c>
      <c r="G423">
        <v>2015</v>
      </c>
      <c r="H423" s="74" t="str">
        <f>VLOOKUP(Degustations[[#This Row],[Ref]],Ma_Cave[[Réf]:[Appellation]],8,FALSE)</f>
        <v>Rhône</v>
      </c>
      <c r="I423" s="74" t="str">
        <f>VLOOKUP(Degustations[[#This Row],[Ref]],Ma_Cave[[Réf]:[Appellation]],9,FALSE)</f>
        <v>Saint-Joseph</v>
      </c>
      <c r="J423" s="1">
        <v>42832</v>
      </c>
      <c r="K423" s="49"/>
      <c r="L423" s="49"/>
      <c r="M423" s="49"/>
    </row>
    <row r="424" spans="1:13" x14ac:dyDescent="0.25">
      <c r="A424" s="11">
        <v>273</v>
      </c>
      <c r="B424" s="15">
        <v>42392</v>
      </c>
      <c r="C424" t="s">
        <v>199</v>
      </c>
      <c r="D424" t="s">
        <v>202</v>
      </c>
      <c r="E424" t="s">
        <v>804</v>
      </c>
      <c r="F424" t="s">
        <v>22</v>
      </c>
      <c r="G424">
        <v>2014</v>
      </c>
      <c r="H424" s="74" t="str">
        <f>VLOOKUP(Degustations[[#This Row],[Ref]],Ma_Cave[[Réf]:[Appellation]],8,FALSE)</f>
        <v>Rhône</v>
      </c>
      <c r="I424" s="74" t="str">
        <f>VLOOKUP(Degustations[[#This Row],[Ref]],Ma_Cave[[Réf]:[Appellation]],9,FALSE)</f>
        <v>Condrieu</v>
      </c>
      <c r="J424" s="1">
        <v>42827</v>
      </c>
      <c r="K424" s="49"/>
      <c r="L424" s="49"/>
      <c r="M424" s="49"/>
    </row>
    <row r="425" spans="1:13" x14ac:dyDescent="0.25">
      <c r="A425" s="11">
        <v>198</v>
      </c>
      <c r="B425" s="15">
        <v>41720</v>
      </c>
      <c r="C425" t="s">
        <v>50</v>
      </c>
      <c r="D425" t="s">
        <v>149</v>
      </c>
      <c r="E425" t="s">
        <v>436</v>
      </c>
      <c r="F425" t="s">
        <v>22</v>
      </c>
      <c r="G425">
        <v>2011</v>
      </c>
      <c r="H425" s="74">
        <f>VLOOKUP(Degustations[[#This Row],[Ref]],Ma_Cave[[Réf]:[Appellation]],8,FALSE)</f>
        <v>0</v>
      </c>
      <c r="I425" s="74" t="str">
        <f>VLOOKUP(Degustations[[#This Row],[Ref]],Ma_Cave[[Réf]:[Appellation]],9,FALSE)</f>
        <v xml:space="preserve"> </v>
      </c>
      <c r="J425" s="1">
        <v>42826</v>
      </c>
      <c r="K425" s="49"/>
      <c r="L425" s="49"/>
      <c r="M425" s="49"/>
    </row>
    <row r="426" spans="1:13" x14ac:dyDescent="0.25">
      <c r="A426" s="11">
        <v>106</v>
      </c>
      <c r="B426" s="15">
        <v>40978</v>
      </c>
      <c r="C426" t="s">
        <v>50</v>
      </c>
      <c r="D426" t="s">
        <v>298</v>
      </c>
      <c r="E426" t="s">
        <v>299</v>
      </c>
      <c r="F426" t="s">
        <v>12</v>
      </c>
      <c r="G426">
        <v>2009</v>
      </c>
      <c r="H426" s="74">
        <f>VLOOKUP(Degustations[[#This Row],[Ref]],Ma_Cave[[Réf]:[Appellation]],8,FALSE)</f>
        <v>0</v>
      </c>
      <c r="I426" s="74" t="str">
        <f>VLOOKUP(Degustations[[#This Row],[Ref]],Ma_Cave[[Réf]:[Appellation]],9,FALSE)</f>
        <v xml:space="preserve"> </v>
      </c>
      <c r="J426" s="1">
        <v>42826</v>
      </c>
      <c r="K426" s="49"/>
      <c r="L426" s="49"/>
      <c r="M426" s="49"/>
    </row>
    <row r="427" spans="1:13" x14ac:dyDescent="0.25">
      <c r="A427" s="11">
        <v>346</v>
      </c>
      <c r="B427" s="15">
        <v>42774</v>
      </c>
      <c r="C427" t="s">
        <v>40</v>
      </c>
      <c r="D427" t="s">
        <v>228</v>
      </c>
      <c r="E427" t="s">
        <v>312</v>
      </c>
      <c r="F427" t="s">
        <v>22</v>
      </c>
      <c r="G427">
        <v>2014</v>
      </c>
      <c r="H427" s="74" t="str">
        <f>VLOOKUP(Degustations[[#This Row],[Ref]],Ma_Cave[[Réf]:[Appellation]],8,FALSE)</f>
        <v>Rhône</v>
      </c>
      <c r="I427" s="74" t="str">
        <f>VLOOKUP(Degustations[[#This Row],[Ref]],Ma_Cave[[Réf]:[Appellation]],9,FALSE)</f>
        <v>Vin de Pays de l'Ardèche</v>
      </c>
      <c r="J427" s="1">
        <v>42826</v>
      </c>
      <c r="K427" s="49"/>
      <c r="L427" s="49"/>
      <c r="M427" s="49"/>
    </row>
    <row r="428" spans="1:13" x14ac:dyDescent="0.25">
      <c r="A428" s="11">
        <v>346</v>
      </c>
      <c r="B428" s="15">
        <v>42774</v>
      </c>
      <c r="C428" t="s">
        <v>40</v>
      </c>
      <c r="D428" t="s">
        <v>228</v>
      </c>
      <c r="E428" t="s">
        <v>312</v>
      </c>
      <c r="F428" t="s">
        <v>22</v>
      </c>
      <c r="G428">
        <v>2014</v>
      </c>
      <c r="H428" s="74" t="str">
        <f>VLOOKUP(Degustations[[#This Row],[Ref]],Ma_Cave[[Réf]:[Appellation]],8,FALSE)</f>
        <v>Rhône</v>
      </c>
      <c r="I428" s="74" t="str">
        <f>VLOOKUP(Degustations[[#This Row],[Ref]],Ma_Cave[[Réf]:[Appellation]],9,FALSE)</f>
        <v>Vin de Pays de l'Ardèche</v>
      </c>
      <c r="J428" s="1">
        <v>42819</v>
      </c>
      <c r="K428" s="49"/>
      <c r="L428" s="49"/>
      <c r="M428" s="49"/>
    </row>
    <row r="429" spans="1:13" x14ac:dyDescent="0.25">
      <c r="A429" s="11">
        <v>290</v>
      </c>
      <c r="B429" s="15">
        <v>42505</v>
      </c>
      <c r="C429" t="s">
        <v>40</v>
      </c>
      <c r="D429" t="s">
        <v>112</v>
      </c>
      <c r="E429" t="s">
        <v>39</v>
      </c>
      <c r="F429" t="s">
        <v>22</v>
      </c>
      <c r="G429">
        <v>2015</v>
      </c>
      <c r="H429" s="74" t="str">
        <f>VLOOKUP(Degustations[[#This Row],[Ref]],Ma_Cave[[Réf]:[Appellation]],8,FALSE)</f>
        <v>Bourgogne</v>
      </c>
      <c r="I429" s="74" t="str">
        <f>VLOOKUP(Degustations[[#This Row],[Ref]],Ma_Cave[[Réf]:[Appellation]],9,FALSE)</f>
        <v>Bourgogne</v>
      </c>
      <c r="J429" s="1">
        <v>42816</v>
      </c>
      <c r="K429" s="49"/>
      <c r="L429" s="49"/>
      <c r="M429" s="49"/>
    </row>
    <row r="430" spans="1:13" x14ac:dyDescent="0.25">
      <c r="A430" s="11">
        <v>290</v>
      </c>
      <c r="B430" s="15">
        <v>42505</v>
      </c>
      <c r="C430" t="s">
        <v>40</v>
      </c>
      <c r="D430" t="s">
        <v>112</v>
      </c>
      <c r="E430" t="s">
        <v>39</v>
      </c>
      <c r="F430" t="s">
        <v>22</v>
      </c>
      <c r="G430">
        <v>2015</v>
      </c>
      <c r="H430" s="74" t="str">
        <f>VLOOKUP(Degustations[[#This Row],[Ref]],Ma_Cave[[Réf]:[Appellation]],8,FALSE)</f>
        <v>Bourgogne</v>
      </c>
      <c r="I430" s="74" t="str">
        <f>VLOOKUP(Degustations[[#This Row],[Ref]],Ma_Cave[[Réf]:[Appellation]],9,FALSE)</f>
        <v>Bourgogne</v>
      </c>
      <c r="J430" s="1">
        <v>42812</v>
      </c>
      <c r="K430" s="49"/>
      <c r="L430" s="49"/>
      <c r="M430" s="49"/>
    </row>
    <row r="431" spans="1:13" x14ac:dyDescent="0.25">
      <c r="B431" s="15">
        <v>42542</v>
      </c>
      <c r="C431" t="s">
        <v>827</v>
      </c>
      <c r="D431" t="s">
        <v>828</v>
      </c>
      <c r="E431" t="s">
        <v>829</v>
      </c>
      <c r="F431" t="s">
        <v>12</v>
      </c>
      <c r="G431">
        <v>2014</v>
      </c>
      <c r="H431" s="74" t="e">
        <f>VLOOKUP(Degustations[[#This Row],[Ref]],Ma_Cave[[Réf]:[Appellation]],8,FALSE)</f>
        <v>#N/A</v>
      </c>
      <c r="I431" s="74" t="e">
        <f>VLOOKUP(Degustations[[#This Row],[Ref]],Ma_Cave[[Réf]:[Appellation]],9,FALSE)</f>
        <v>#N/A</v>
      </c>
      <c r="J431" s="1">
        <v>42811</v>
      </c>
      <c r="K431" s="49"/>
      <c r="L431" s="49"/>
      <c r="M431" s="49"/>
    </row>
    <row r="432" spans="1:13" x14ac:dyDescent="0.25">
      <c r="B432" s="15">
        <v>41166</v>
      </c>
      <c r="C432" t="s">
        <v>830</v>
      </c>
      <c r="D432" t="s">
        <v>831</v>
      </c>
      <c r="E432" t="s">
        <v>832</v>
      </c>
      <c r="F432" t="s">
        <v>12</v>
      </c>
      <c r="G432">
        <v>2009</v>
      </c>
      <c r="H432" s="74" t="e">
        <f>VLOOKUP(Degustations[[#This Row],[Ref]],Ma_Cave[[Réf]:[Appellation]],8,FALSE)</f>
        <v>#N/A</v>
      </c>
      <c r="I432" s="74" t="e">
        <f>VLOOKUP(Degustations[[#This Row],[Ref]],Ma_Cave[[Réf]:[Appellation]],9,FALSE)</f>
        <v>#N/A</v>
      </c>
      <c r="J432" s="1">
        <v>42804</v>
      </c>
      <c r="K432" s="49"/>
      <c r="L432" s="49"/>
      <c r="M432" s="49"/>
    </row>
    <row r="433" spans="1:13" x14ac:dyDescent="0.25">
      <c r="A433" s="11">
        <v>290</v>
      </c>
      <c r="B433" s="15">
        <v>42505</v>
      </c>
      <c r="C433" t="s">
        <v>40</v>
      </c>
      <c r="D433" t="s">
        <v>112</v>
      </c>
      <c r="E433" t="s">
        <v>39</v>
      </c>
      <c r="F433" t="s">
        <v>22</v>
      </c>
      <c r="G433">
        <v>2015</v>
      </c>
      <c r="H433" s="74" t="str">
        <f>VLOOKUP(Degustations[[#This Row],[Ref]],Ma_Cave[[Réf]:[Appellation]],8,FALSE)</f>
        <v>Bourgogne</v>
      </c>
      <c r="I433" s="74" t="str">
        <f>VLOOKUP(Degustations[[#This Row],[Ref]],Ma_Cave[[Réf]:[Appellation]],9,FALSE)</f>
        <v>Bourgogne</v>
      </c>
      <c r="J433" s="1">
        <v>42798</v>
      </c>
      <c r="K433" s="49"/>
      <c r="L433" s="49"/>
      <c r="M433" s="49"/>
    </row>
    <row r="434" spans="1:13" x14ac:dyDescent="0.25">
      <c r="A434" s="11">
        <v>290</v>
      </c>
      <c r="B434" s="15">
        <v>42505</v>
      </c>
      <c r="C434" t="s">
        <v>40</v>
      </c>
      <c r="D434" t="s">
        <v>112</v>
      </c>
      <c r="E434" t="s">
        <v>39</v>
      </c>
      <c r="F434" t="s">
        <v>22</v>
      </c>
      <c r="G434">
        <v>2015</v>
      </c>
      <c r="H434" s="74" t="str">
        <f>VLOOKUP(Degustations[[#This Row],[Ref]],Ma_Cave[[Réf]:[Appellation]],8,FALSE)</f>
        <v>Bourgogne</v>
      </c>
      <c r="I434" s="74" t="str">
        <f>VLOOKUP(Degustations[[#This Row],[Ref]],Ma_Cave[[Réf]:[Appellation]],9,FALSE)</f>
        <v>Bourgogne</v>
      </c>
      <c r="J434" s="1">
        <v>42798</v>
      </c>
      <c r="K434" s="49"/>
      <c r="L434" s="49"/>
      <c r="M434" s="49"/>
    </row>
    <row r="435" spans="1:13" x14ac:dyDescent="0.25">
      <c r="A435" s="11">
        <v>224</v>
      </c>
      <c r="B435" s="15">
        <v>41923</v>
      </c>
      <c r="C435" t="s">
        <v>50</v>
      </c>
      <c r="D435" t="s">
        <v>184</v>
      </c>
      <c r="E435" t="s">
        <v>564</v>
      </c>
      <c r="F435" t="s">
        <v>22</v>
      </c>
      <c r="G435">
        <v>2012</v>
      </c>
      <c r="H435" s="74" t="str">
        <f>VLOOKUP(Degustations[[#This Row],[Ref]],Ma_Cave[[Réf]:[Appellation]],8,FALSE)</f>
        <v>Languedoc_Roussillon</v>
      </c>
      <c r="I435" s="74" t="str">
        <f>VLOOKUP(Degustations[[#This Row],[Ref]],Ma_Cave[[Réf]:[Appellation]],9,FALSE)</f>
        <v>Vin de Pays des Côtes Catalanes</v>
      </c>
      <c r="J435" s="1">
        <v>42790</v>
      </c>
      <c r="K435" s="49"/>
      <c r="L435" s="49"/>
      <c r="M435" s="49"/>
    </row>
    <row r="436" spans="1:13" x14ac:dyDescent="0.25">
      <c r="A436" s="11">
        <v>224</v>
      </c>
      <c r="B436" s="15">
        <v>41923</v>
      </c>
      <c r="C436" t="s">
        <v>50</v>
      </c>
      <c r="D436" t="s">
        <v>184</v>
      </c>
      <c r="E436" t="s">
        <v>564</v>
      </c>
      <c r="F436" t="s">
        <v>22</v>
      </c>
      <c r="G436">
        <v>2012</v>
      </c>
      <c r="H436" s="74" t="str">
        <f>VLOOKUP(Degustations[[#This Row],[Ref]],Ma_Cave[[Réf]:[Appellation]],8,FALSE)</f>
        <v>Languedoc_Roussillon</v>
      </c>
      <c r="I436" s="74" t="str">
        <f>VLOOKUP(Degustations[[#This Row],[Ref]],Ma_Cave[[Réf]:[Appellation]],9,FALSE)</f>
        <v>Vin de Pays des Côtes Catalanes</v>
      </c>
      <c r="J436" s="1">
        <v>42790</v>
      </c>
      <c r="K436" s="49"/>
      <c r="L436" s="49"/>
      <c r="M436" s="49"/>
    </row>
    <row r="437" spans="1:13" x14ac:dyDescent="0.25">
      <c r="A437" s="11">
        <v>232</v>
      </c>
      <c r="B437" s="15">
        <v>41932</v>
      </c>
      <c r="C437" t="s">
        <v>300</v>
      </c>
      <c r="D437" t="s">
        <v>301</v>
      </c>
      <c r="E437" t="s">
        <v>302</v>
      </c>
      <c r="F437" t="s">
        <v>22</v>
      </c>
      <c r="G437">
        <v>2011</v>
      </c>
      <c r="H437" s="74" t="str">
        <f>VLOOKUP(Degustations[[#This Row],[Ref]],Ma_Cave[[Réf]:[Appellation]],8,FALSE)</f>
        <v>Alsace</v>
      </c>
      <c r="I437" s="74" t="str">
        <f>VLOOKUP(Degustations[[#This Row],[Ref]],Ma_Cave[[Réf]:[Appellation]],9,FALSE)</f>
        <v>Gewurztraminer</v>
      </c>
      <c r="J437" s="1">
        <v>42790</v>
      </c>
      <c r="K437" s="49"/>
      <c r="L437" s="49"/>
      <c r="M437" s="49"/>
    </row>
    <row r="438" spans="1:13" x14ac:dyDescent="0.25">
      <c r="A438" s="11">
        <v>254</v>
      </c>
      <c r="B438" s="15">
        <v>42231</v>
      </c>
      <c r="C438" t="s">
        <v>40</v>
      </c>
      <c r="D438" t="s">
        <v>112</v>
      </c>
      <c r="E438" t="s">
        <v>803</v>
      </c>
      <c r="F438" t="s">
        <v>22</v>
      </c>
      <c r="G438">
        <v>2013</v>
      </c>
      <c r="H438" s="74" t="str">
        <f>VLOOKUP(Degustations[[#This Row],[Ref]],Ma_Cave[[Réf]:[Appellation]],8,FALSE)</f>
        <v>Bourgogne</v>
      </c>
      <c r="I438" s="74" t="str">
        <f>VLOOKUP(Degustations[[#This Row],[Ref]],Ma_Cave[[Réf]:[Appellation]],9,FALSE)</f>
        <v>Bourgogne</v>
      </c>
      <c r="J438" s="1">
        <v>42790</v>
      </c>
      <c r="K438" s="49"/>
      <c r="L438" s="49"/>
      <c r="M438" s="49"/>
    </row>
    <row r="439" spans="1:13" x14ac:dyDescent="0.25">
      <c r="A439" s="11">
        <v>228</v>
      </c>
      <c r="B439" s="15">
        <v>41923</v>
      </c>
      <c r="C439" t="s">
        <v>50</v>
      </c>
      <c r="D439" t="s">
        <v>51</v>
      </c>
      <c r="E439" t="s">
        <v>665</v>
      </c>
      <c r="F439" t="s">
        <v>22</v>
      </c>
      <c r="G439">
        <v>2012</v>
      </c>
      <c r="H439" s="74">
        <f>VLOOKUP(Degustations[[#This Row],[Ref]],Ma_Cave[[Réf]:[Appellation]],8,FALSE)</f>
        <v>0</v>
      </c>
      <c r="I439" s="74" t="str">
        <f>VLOOKUP(Degustations[[#This Row],[Ref]],Ma_Cave[[Réf]:[Appellation]],9,FALSE)</f>
        <v xml:space="preserve"> </v>
      </c>
      <c r="J439" s="1">
        <v>42786</v>
      </c>
      <c r="K439" s="49"/>
      <c r="L439" s="49"/>
      <c r="M439" s="49"/>
    </row>
    <row r="440" spans="1:13" x14ac:dyDescent="0.25">
      <c r="A440" s="11">
        <v>124</v>
      </c>
      <c r="B440" s="15">
        <v>41123</v>
      </c>
      <c r="C440" t="s">
        <v>40</v>
      </c>
      <c r="D440" t="s">
        <v>114</v>
      </c>
      <c r="E440" t="s">
        <v>257</v>
      </c>
      <c r="F440" t="s">
        <v>12</v>
      </c>
      <c r="G440">
        <v>2011</v>
      </c>
      <c r="H440" s="74">
        <f>VLOOKUP(Degustations[[#This Row],[Ref]],Ma_Cave[[Réf]:[Appellation]],8,FALSE)</f>
        <v>0</v>
      </c>
      <c r="I440" s="74" t="str">
        <f>VLOOKUP(Degustations[[#This Row],[Ref]],Ma_Cave[[Réf]:[Appellation]],9,FALSE)</f>
        <v xml:space="preserve"> </v>
      </c>
      <c r="J440" s="1">
        <v>42784</v>
      </c>
      <c r="K440" s="49"/>
      <c r="L440" s="49"/>
      <c r="M440" s="49"/>
    </row>
    <row r="441" spans="1:13" x14ac:dyDescent="0.25">
      <c r="A441" s="11">
        <v>215</v>
      </c>
      <c r="B441" s="15">
        <v>41888</v>
      </c>
      <c r="C441" t="s">
        <v>40</v>
      </c>
      <c r="D441" t="s">
        <v>202</v>
      </c>
      <c r="E441" t="s">
        <v>804</v>
      </c>
      <c r="F441" t="s">
        <v>22</v>
      </c>
      <c r="G441">
        <v>2013</v>
      </c>
      <c r="H441" s="74" t="str">
        <f>VLOOKUP(Degustations[[#This Row],[Ref]],Ma_Cave[[Réf]:[Appellation]],8,FALSE)</f>
        <v>Rhône</v>
      </c>
      <c r="I441" s="74" t="str">
        <f>VLOOKUP(Degustations[[#This Row],[Ref]],Ma_Cave[[Réf]:[Appellation]],9,FALSE)</f>
        <v>Condrieu</v>
      </c>
      <c r="J441" s="1">
        <v>42783</v>
      </c>
      <c r="K441" s="49"/>
      <c r="L441" s="49"/>
      <c r="M441" s="49"/>
    </row>
    <row r="442" spans="1:13" x14ac:dyDescent="0.25">
      <c r="A442" s="11">
        <v>290</v>
      </c>
      <c r="B442" s="15">
        <v>42505</v>
      </c>
      <c r="C442" t="s">
        <v>40</v>
      </c>
      <c r="D442" t="s">
        <v>112</v>
      </c>
      <c r="E442" t="s">
        <v>39</v>
      </c>
      <c r="F442" t="s">
        <v>22</v>
      </c>
      <c r="G442">
        <v>2015</v>
      </c>
      <c r="H442" s="74" t="str">
        <f>VLOOKUP(Degustations[[#This Row],[Ref]],Ma_Cave[[Réf]:[Appellation]],8,FALSE)</f>
        <v>Bourgogne</v>
      </c>
      <c r="I442" s="74" t="str">
        <f>VLOOKUP(Degustations[[#This Row],[Ref]],Ma_Cave[[Réf]:[Appellation]],9,FALSE)</f>
        <v>Bourgogne</v>
      </c>
      <c r="J442" s="1">
        <v>42781</v>
      </c>
      <c r="K442" s="49"/>
      <c r="L442" s="49"/>
      <c r="M442" s="49"/>
    </row>
    <row r="443" spans="1:13" x14ac:dyDescent="0.25">
      <c r="A443" s="11">
        <v>152</v>
      </c>
      <c r="B443" s="15">
        <v>41206</v>
      </c>
      <c r="C443" t="s">
        <v>146</v>
      </c>
      <c r="D443" t="s">
        <v>285</v>
      </c>
      <c r="E443" t="s">
        <v>818</v>
      </c>
      <c r="F443" t="s">
        <v>12</v>
      </c>
      <c r="G443">
        <v>2010</v>
      </c>
      <c r="H443" s="74" t="str">
        <f>VLOOKUP(Degustations[[#This Row],[Ref]],Ma_Cave[[Réf]:[Appellation]],8,FALSE)</f>
        <v>Sud_Ouest</v>
      </c>
      <c r="I443" s="74" t="str">
        <f>VLOOKUP(Degustations[[#This Row],[Ref]],Ma_Cave[[Réf]:[Appellation]],9,FALSE)</f>
        <v>Côtes de Bergerac</v>
      </c>
      <c r="J443" s="1">
        <v>42777</v>
      </c>
      <c r="K443" s="49"/>
      <c r="L443" s="49"/>
      <c r="M443" s="49"/>
    </row>
    <row r="444" spans="1:13" x14ac:dyDescent="0.25">
      <c r="A444" s="11">
        <v>251</v>
      </c>
      <c r="B444" s="15">
        <v>42161</v>
      </c>
      <c r="C444" t="s">
        <v>40</v>
      </c>
      <c r="D444" t="s">
        <v>228</v>
      </c>
      <c r="E444" t="s">
        <v>312</v>
      </c>
      <c r="F444" t="s">
        <v>22</v>
      </c>
      <c r="G444">
        <v>2013</v>
      </c>
      <c r="H444" s="74" t="str">
        <f>VLOOKUP(Degustations[[#This Row],[Ref]],Ma_Cave[[Réf]:[Appellation]],8,FALSE)</f>
        <v>Rhône</v>
      </c>
      <c r="I444" s="74" t="str">
        <f>VLOOKUP(Degustations[[#This Row],[Ref]],Ma_Cave[[Réf]:[Appellation]],9,FALSE)</f>
        <v>Vin de Pays de l'Ardèche</v>
      </c>
      <c r="J444" s="1">
        <v>42777</v>
      </c>
      <c r="K444" s="49"/>
      <c r="L444" s="49"/>
      <c r="M444" s="49"/>
    </row>
    <row r="445" spans="1:13" x14ac:dyDescent="0.25">
      <c r="A445" s="11">
        <v>397</v>
      </c>
      <c r="B445" s="15">
        <v>41803</v>
      </c>
      <c r="C445" t="s">
        <v>40</v>
      </c>
      <c r="D445" t="s">
        <v>236</v>
      </c>
      <c r="E445" t="s">
        <v>794</v>
      </c>
      <c r="F445" t="s">
        <v>22</v>
      </c>
      <c r="G445">
        <v>2012</v>
      </c>
      <c r="H445" s="74" t="str">
        <f>VLOOKUP(Degustations[[#This Row],[Ref]],Ma_Cave[[Réf]:[Appellation]],8,FALSE)</f>
        <v>Rhône</v>
      </c>
      <c r="I445" s="74" t="str">
        <f>VLOOKUP(Degustations[[#This Row],[Ref]],Ma_Cave[[Réf]:[Appellation]],9,FALSE)</f>
        <v>Crozes-Hermitage</v>
      </c>
      <c r="J445" s="1">
        <v>42777</v>
      </c>
      <c r="K445" s="49"/>
      <c r="L445" s="49"/>
      <c r="M445" s="49"/>
    </row>
    <row r="446" spans="1:13" x14ac:dyDescent="0.25">
      <c r="A446" s="11">
        <v>199</v>
      </c>
      <c r="B446" s="15">
        <v>41720</v>
      </c>
      <c r="C446" t="s">
        <v>50</v>
      </c>
      <c r="D446" t="s">
        <v>308</v>
      </c>
      <c r="E446" t="s">
        <v>309</v>
      </c>
      <c r="F446" t="s">
        <v>22</v>
      </c>
      <c r="G446">
        <v>2012</v>
      </c>
      <c r="H446" s="74" t="str">
        <f>VLOOKUP(Degustations[[#This Row],[Ref]],Ma_Cave[[Réf]:[Appellation]],8,FALSE)</f>
        <v>Alsace</v>
      </c>
      <c r="I446" s="74" t="str">
        <f>VLOOKUP(Degustations[[#This Row],[Ref]],Ma_Cave[[Réf]:[Appellation]],9,FALSE)</f>
        <v>Gewurztraminer</v>
      </c>
      <c r="J446" s="1">
        <v>42776</v>
      </c>
      <c r="K446" s="49"/>
      <c r="L446" s="49"/>
      <c r="M446" s="49"/>
    </row>
    <row r="447" spans="1:13" x14ac:dyDescent="0.25">
      <c r="A447" s="11">
        <v>191</v>
      </c>
      <c r="B447" s="15">
        <v>41572</v>
      </c>
      <c r="C447" t="s">
        <v>314</v>
      </c>
      <c r="D447" t="s">
        <v>228</v>
      </c>
      <c r="E447" t="s">
        <v>312</v>
      </c>
      <c r="F447" t="s">
        <v>22</v>
      </c>
      <c r="G447">
        <v>2011</v>
      </c>
      <c r="H447" s="74" t="str">
        <f>VLOOKUP(Degustations[[#This Row],[Ref]],Ma_Cave[[Réf]:[Appellation]],8,FALSE)</f>
        <v>Rhône</v>
      </c>
      <c r="I447" s="74" t="str">
        <f>VLOOKUP(Degustations[[#This Row],[Ref]],Ma_Cave[[Réf]:[Appellation]],9,FALSE)</f>
        <v>Vin de Pays de l'Ardèche</v>
      </c>
      <c r="J447" s="1">
        <v>42776</v>
      </c>
      <c r="K447" s="49"/>
      <c r="L447" s="49"/>
      <c r="M447" s="49"/>
    </row>
    <row r="448" spans="1:13" x14ac:dyDescent="0.25">
      <c r="A448" s="11">
        <v>236</v>
      </c>
      <c r="B448" s="15">
        <v>42077</v>
      </c>
      <c r="C448" t="s">
        <v>50</v>
      </c>
      <c r="D448" t="s">
        <v>417</v>
      </c>
      <c r="E448" t="s">
        <v>418</v>
      </c>
      <c r="F448" t="s">
        <v>22</v>
      </c>
      <c r="G448">
        <v>2014</v>
      </c>
      <c r="H448" s="74">
        <f>VLOOKUP(Degustations[[#This Row],[Ref]],Ma_Cave[[Réf]:[Appellation]],8,FALSE)</f>
        <v>0</v>
      </c>
      <c r="I448" s="74" t="str">
        <f>VLOOKUP(Degustations[[#This Row],[Ref]],Ma_Cave[[Réf]:[Appellation]],9,FALSE)</f>
        <v xml:space="preserve"> </v>
      </c>
      <c r="J448" s="1">
        <v>42776</v>
      </c>
      <c r="K448" s="49"/>
      <c r="L448" s="49"/>
      <c r="M448" s="49"/>
    </row>
    <row r="449" spans="1:13" x14ac:dyDescent="0.25">
      <c r="B449" s="15">
        <v>41998</v>
      </c>
      <c r="C449" t="s">
        <v>118</v>
      </c>
      <c r="D449" t="s">
        <v>833</v>
      </c>
      <c r="E449" t="s">
        <v>834</v>
      </c>
      <c r="F449" t="s">
        <v>22</v>
      </c>
      <c r="G449">
        <v>2012</v>
      </c>
      <c r="H449" s="74" t="e">
        <f>VLOOKUP(Degustations[[#This Row],[Ref]],Ma_Cave[[Réf]:[Appellation]],8,FALSE)</f>
        <v>#N/A</v>
      </c>
      <c r="I449" s="74" t="e">
        <f>VLOOKUP(Degustations[[#This Row],[Ref]],Ma_Cave[[Réf]:[Appellation]],9,FALSE)</f>
        <v>#N/A</v>
      </c>
      <c r="J449" s="1">
        <v>42776</v>
      </c>
      <c r="K449" s="49"/>
      <c r="L449" s="49"/>
      <c r="M449" s="49"/>
    </row>
    <row r="450" spans="1:13" x14ac:dyDescent="0.25">
      <c r="A450" s="11">
        <v>312</v>
      </c>
      <c r="B450" s="15">
        <v>42548</v>
      </c>
      <c r="C450" t="s">
        <v>40</v>
      </c>
      <c r="D450" t="s">
        <v>236</v>
      </c>
      <c r="E450" t="s">
        <v>693</v>
      </c>
      <c r="F450" t="s">
        <v>22</v>
      </c>
      <c r="H450" s="74" t="str">
        <f>VLOOKUP(Degustations[[#This Row],[Ref]],Ma_Cave[[Réf]:[Appellation]],8,FALSE)</f>
        <v>Rhône</v>
      </c>
      <c r="I450" s="74" t="str">
        <f>VLOOKUP(Degustations[[#This Row],[Ref]],Ma_Cave[[Réf]:[Appellation]],9,FALSE)</f>
        <v>Vin de Pays des Collines Rhodaniennes</v>
      </c>
      <c r="J450" s="1">
        <v>42768</v>
      </c>
      <c r="K450" s="49"/>
      <c r="L450" s="49"/>
      <c r="M450" s="49"/>
    </row>
    <row r="451" spans="1:13" x14ac:dyDescent="0.25">
      <c r="A451" s="11">
        <v>197</v>
      </c>
      <c r="B451" s="15">
        <v>41690</v>
      </c>
      <c r="C451" t="s">
        <v>40</v>
      </c>
      <c r="D451" t="s">
        <v>112</v>
      </c>
      <c r="E451" t="s">
        <v>803</v>
      </c>
      <c r="F451" t="s">
        <v>22</v>
      </c>
      <c r="G451">
        <v>2010</v>
      </c>
      <c r="H451" s="74" t="str">
        <f>VLOOKUP(Degustations[[#This Row],[Ref]],Ma_Cave[[Réf]:[Appellation]],8,FALSE)</f>
        <v>Bourgogne</v>
      </c>
      <c r="I451" s="74" t="str">
        <f>VLOOKUP(Degustations[[#This Row],[Ref]],Ma_Cave[[Réf]:[Appellation]],9,FALSE)</f>
        <v>Bourgogne</v>
      </c>
      <c r="J451" s="1">
        <v>42757</v>
      </c>
      <c r="K451" s="49"/>
      <c r="L451" s="49"/>
      <c r="M451" s="49"/>
    </row>
    <row r="452" spans="1:13" x14ac:dyDescent="0.25">
      <c r="A452" s="11">
        <v>249</v>
      </c>
      <c r="B452" s="15">
        <v>42158</v>
      </c>
      <c r="C452" t="s">
        <v>40</v>
      </c>
      <c r="D452" t="s">
        <v>53</v>
      </c>
      <c r="E452" t="s">
        <v>189</v>
      </c>
      <c r="F452" t="s">
        <v>12</v>
      </c>
      <c r="G452">
        <v>2011</v>
      </c>
      <c r="H452" s="74">
        <f>VLOOKUP(Degustations[[#This Row],[Ref]],Ma_Cave[[Réf]:[Appellation]],8,FALSE)</f>
        <v>0</v>
      </c>
      <c r="I452" s="74" t="str">
        <f>VLOOKUP(Degustations[[#This Row],[Ref]],Ma_Cave[[Réf]:[Appellation]],9,FALSE)</f>
        <v xml:space="preserve"> </v>
      </c>
      <c r="J452" s="1">
        <v>42757</v>
      </c>
      <c r="K452" s="49"/>
      <c r="L452" s="49"/>
      <c r="M452" s="49"/>
    </row>
    <row r="453" spans="1:13" x14ac:dyDescent="0.25">
      <c r="A453" s="11">
        <v>290</v>
      </c>
      <c r="B453" s="15">
        <v>42505</v>
      </c>
      <c r="C453" t="s">
        <v>40</v>
      </c>
      <c r="D453" t="s">
        <v>112</v>
      </c>
      <c r="E453" t="s">
        <v>39</v>
      </c>
      <c r="F453" t="s">
        <v>22</v>
      </c>
      <c r="G453">
        <v>2015</v>
      </c>
      <c r="H453" s="74" t="str">
        <f>VLOOKUP(Degustations[[#This Row],[Ref]],Ma_Cave[[Réf]:[Appellation]],8,FALSE)</f>
        <v>Bourgogne</v>
      </c>
      <c r="I453" s="74" t="str">
        <f>VLOOKUP(Degustations[[#This Row],[Ref]],Ma_Cave[[Réf]:[Appellation]],9,FALSE)</f>
        <v>Bourgogne</v>
      </c>
      <c r="J453" s="1">
        <v>42748</v>
      </c>
      <c r="K453" s="49"/>
      <c r="L453" s="49"/>
      <c r="M453" s="49"/>
    </row>
    <row r="454" spans="1:13" x14ac:dyDescent="0.25">
      <c r="B454" s="15">
        <v>42729</v>
      </c>
      <c r="C454" t="s">
        <v>118</v>
      </c>
      <c r="D454" t="s">
        <v>835</v>
      </c>
      <c r="E454" t="s">
        <v>814</v>
      </c>
      <c r="F454" t="s">
        <v>22</v>
      </c>
      <c r="G454">
        <v>1996</v>
      </c>
      <c r="H454" s="74" t="e">
        <f>VLOOKUP(Degustations[[#This Row],[Ref]],Ma_Cave[[Réf]:[Appellation]],8,FALSE)</f>
        <v>#N/A</v>
      </c>
      <c r="I454" s="74" t="e">
        <f>VLOOKUP(Degustations[[#This Row],[Ref]],Ma_Cave[[Réf]:[Appellation]],9,FALSE)</f>
        <v>#N/A</v>
      </c>
      <c r="J454" s="1">
        <v>42735</v>
      </c>
      <c r="K454" s="49"/>
      <c r="L454" s="49"/>
      <c r="M454" s="49"/>
    </row>
    <row r="455" spans="1:13" x14ac:dyDescent="0.25">
      <c r="A455" s="11">
        <v>216</v>
      </c>
      <c r="B455" s="15">
        <v>41888</v>
      </c>
      <c r="C455" t="s">
        <v>40</v>
      </c>
      <c r="D455" t="s">
        <v>232</v>
      </c>
      <c r="E455" t="s">
        <v>233</v>
      </c>
      <c r="F455" t="s">
        <v>12</v>
      </c>
      <c r="G455">
        <v>2012</v>
      </c>
      <c r="H455" s="74">
        <f>VLOOKUP(Degustations[[#This Row],[Ref]],Ma_Cave[[Réf]:[Appellation]],8,FALSE)</f>
        <v>0</v>
      </c>
      <c r="I455" s="74" t="str">
        <f>VLOOKUP(Degustations[[#This Row],[Ref]],Ma_Cave[[Réf]:[Appellation]],9,FALSE)</f>
        <v xml:space="preserve"> </v>
      </c>
      <c r="J455" s="1">
        <v>42733</v>
      </c>
      <c r="K455" s="49"/>
      <c r="L455" s="49"/>
      <c r="M455" s="49"/>
    </row>
    <row r="456" spans="1:13" x14ac:dyDescent="0.25">
      <c r="A456" s="11">
        <v>397</v>
      </c>
      <c r="B456" s="15">
        <v>41803</v>
      </c>
      <c r="C456" t="s">
        <v>40</v>
      </c>
      <c r="D456" t="s">
        <v>236</v>
      </c>
      <c r="E456" t="s">
        <v>794</v>
      </c>
      <c r="F456" t="s">
        <v>22</v>
      </c>
      <c r="G456">
        <v>2012</v>
      </c>
      <c r="H456" s="74" t="str">
        <f>VLOOKUP(Degustations[[#This Row],[Ref]],Ma_Cave[[Réf]:[Appellation]],8,FALSE)</f>
        <v>Rhône</v>
      </c>
      <c r="I456" s="74" t="str">
        <f>VLOOKUP(Degustations[[#This Row],[Ref]],Ma_Cave[[Réf]:[Appellation]],9,FALSE)</f>
        <v>Crozes-Hermitage</v>
      </c>
      <c r="J456" s="1">
        <v>42733</v>
      </c>
      <c r="K456" s="49"/>
      <c r="L456" s="49"/>
      <c r="M456" s="49"/>
    </row>
    <row r="457" spans="1:13" x14ac:dyDescent="0.25">
      <c r="A457" s="11">
        <v>213</v>
      </c>
      <c r="B457" s="15">
        <v>41882</v>
      </c>
      <c r="C457" t="s">
        <v>13</v>
      </c>
      <c r="D457" t="s">
        <v>292</v>
      </c>
      <c r="E457" t="s">
        <v>294</v>
      </c>
      <c r="F457" t="s">
        <v>12</v>
      </c>
      <c r="G457">
        <v>2011</v>
      </c>
      <c r="H457" s="74">
        <f>VLOOKUP(Degustations[[#This Row],[Ref]],Ma_Cave[[Réf]:[Appellation]],8,FALSE)</f>
        <v>0</v>
      </c>
      <c r="I457" s="74" t="str">
        <f>VLOOKUP(Degustations[[#This Row],[Ref]],Ma_Cave[[Réf]:[Appellation]],9,FALSE)</f>
        <v xml:space="preserve"> </v>
      </c>
      <c r="J457" s="1">
        <v>42728</v>
      </c>
      <c r="K457" s="49"/>
      <c r="L457" s="49"/>
      <c r="M457" s="49"/>
    </row>
    <row r="458" spans="1:13" x14ac:dyDescent="0.25">
      <c r="A458" s="11">
        <v>226</v>
      </c>
      <c r="B458" s="15">
        <v>41923</v>
      </c>
      <c r="C458" t="s">
        <v>50</v>
      </c>
      <c r="D458" t="s">
        <v>441</v>
      </c>
      <c r="E458" t="s">
        <v>442</v>
      </c>
      <c r="F458" t="s">
        <v>12</v>
      </c>
      <c r="G458">
        <v>2010</v>
      </c>
      <c r="H458" s="74">
        <f>VLOOKUP(Degustations[[#This Row],[Ref]],Ma_Cave[[Réf]:[Appellation]],8,FALSE)</f>
        <v>0</v>
      </c>
      <c r="I458" s="74" t="str">
        <f>VLOOKUP(Degustations[[#This Row],[Ref]],Ma_Cave[[Réf]:[Appellation]],9,FALSE)</f>
        <v xml:space="preserve"> </v>
      </c>
      <c r="J458" s="1">
        <v>42728</v>
      </c>
      <c r="K458" s="49"/>
      <c r="L458" s="49"/>
      <c r="M458" s="49"/>
    </row>
    <row r="459" spans="1:13" x14ac:dyDescent="0.25">
      <c r="A459" s="11">
        <v>287</v>
      </c>
      <c r="B459" s="15">
        <v>42505</v>
      </c>
      <c r="C459" t="s">
        <v>40</v>
      </c>
      <c r="D459" t="s">
        <v>41</v>
      </c>
      <c r="E459" t="s">
        <v>38</v>
      </c>
      <c r="F459" t="s">
        <v>22</v>
      </c>
      <c r="G459">
        <v>2014</v>
      </c>
      <c r="H459" s="74" t="str">
        <f>VLOOKUP(Degustations[[#This Row],[Ref]],Ma_Cave[[Réf]:[Appellation]],8,FALSE)</f>
        <v>Beaujolais</v>
      </c>
      <c r="I459" s="74" t="str">
        <f>VLOOKUP(Degustations[[#This Row],[Ref]],Ma_Cave[[Réf]:[Appellation]],9,FALSE)</f>
        <v>Beaujolais</v>
      </c>
      <c r="J459" s="1">
        <v>42728</v>
      </c>
      <c r="K459" s="49"/>
      <c r="L459" s="49"/>
      <c r="M459" s="49"/>
    </row>
    <row r="460" spans="1:13" x14ac:dyDescent="0.25">
      <c r="A460" s="11">
        <v>287</v>
      </c>
      <c r="B460" s="15">
        <v>42505</v>
      </c>
      <c r="C460" t="s">
        <v>40</v>
      </c>
      <c r="D460" t="s">
        <v>41</v>
      </c>
      <c r="E460" t="s">
        <v>38</v>
      </c>
      <c r="F460" t="s">
        <v>22</v>
      </c>
      <c r="G460">
        <v>2014</v>
      </c>
      <c r="H460" s="74" t="str">
        <f>VLOOKUP(Degustations[[#This Row],[Ref]],Ma_Cave[[Réf]:[Appellation]],8,FALSE)</f>
        <v>Beaujolais</v>
      </c>
      <c r="I460" s="74" t="str">
        <f>VLOOKUP(Degustations[[#This Row],[Ref]],Ma_Cave[[Réf]:[Appellation]],9,FALSE)</f>
        <v>Beaujolais</v>
      </c>
      <c r="J460" s="1">
        <v>42728</v>
      </c>
      <c r="K460" s="49"/>
      <c r="L460" s="49"/>
      <c r="M460" s="49"/>
    </row>
    <row r="461" spans="1:13" x14ac:dyDescent="0.25">
      <c r="A461" s="11">
        <v>314</v>
      </c>
      <c r="B461" s="15">
        <v>42658</v>
      </c>
      <c r="C461" t="s">
        <v>50</v>
      </c>
      <c r="D461" t="s">
        <v>184</v>
      </c>
      <c r="E461" t="s">
        <v>503</v>
      </c>
      <c r="F461" t="s">
        <v>22</v>
      </c>
      <c r="G461">
        <v>2015</v>
      </c>
      <c r="H461" s="74">
        <f>VLOOKUP(Degustations[[#This Row],[Ref]],Ma_Cave[[Réf]:[Appellation]],8,FALSE)</f>
        <v>0</v>
      </c>
      <c r="I461" s="74" t="str">
        <f>VLOOKUP(Degustations[[#This Row],[Ref]],Ma_Cave[[Réf]:[Appellation]],9,FALSE)</f>
        <v xml:space="preserve"> </v>
      </c>
      <c r="J461" s="1">
        <v>42715</v>
      </c>
      <c r="K461" s="49"/>
      <c r="L461" s="49"/>
      <c r="M461" s="49"/>
    </row>
    <row r="462" spans="1:13" x14ac:dyDescent="0.25">
      <c r="A462" s="11">
        <v>398</v>
      </c>
      <c r="B462" s="15">
        <v>41803</v>
      </c>
      <c r="C462" t="s">
        <v>40</v>
      </c>
      <c r="D462" t="s">
        <v>236</v>
      </c>
      <c r="E462" t="s">
        <v>799</v>
      </c>
      <c r="F462" t="s">
        <v>22</v>
      </c>
      <c r="H462" s="74" t="str">
        <f>VLOOKUP(Degustations[[#This Row],[Ref]],Ma_Cave[[Réf]:[Appellation]],8,FALSE)</f>
        <v>Rhône</v>
      </c>
      <c r="I462" s="74" t="str">
        <f>VLOOKUP(Degustations[[#This Row],[Ref]],Ma_Cave[[Réf]:[Appellation]],9,FALSE)</f>
        <v>Vin de Pays de la Drôme</v>
      </c>
      <c r="J462" s="1">
        <v>42714</v>
      </c>
      <c r="K462" s="49"/>
      <c r="L462" s="49"/>
      <c r="M462" s="49"/>
    </row>
    <row r="463" spans="1:13" x14ac:dyDescent="0.25">
      <c r="B463" s="15">
        <v>42348</v>
      </c>
      <c r="C463" t="s">
        <v>836</v>
      </c>
      <c r="D463" t="s">
        <v>837</v>
      </c>
      <c r="E463" t="s">
        <v>838</v>
      </c>
      <c r="F463" t="s">
        <v>12</v>
      </c>
      <c r="G463">
        <v>2011</v>
      </c>
      <c r="H463" s="74" t="e">
        <f>VLOOKUP(Degustations[[#This Row],[Ref]],Ma_Cave[[Réf]:[Appellation]],8,FALSE)</f>
        <v>#N/A</v>
      </c>
      <c r="I463" s="74" t="e">
        <f>VLOOKUP(Degustations[[#This Row],[Ref]],Ma_Cave[[Réf]:[Appellation]],9,FALSE)</f>
        <v>#N/A</v>
      </c>
      <c r="J463" s="1">
        <v>42711</v>
      </c>
      <c r="K463" s="49"/>
      <c r="L463" s="49"/>
      <c r="M463" s="49"/>
    </row>
    <row r="464" spans="1:13" x14ac:dyDescent="0.25">
      <c r="A464" s="11">
        <v>290</v>
      </c>
      <c r="B464" s="15">
        <v>42505</v>
      </c>
      <c r="C464" t="s">
        <v>40</v>
      </c>
      <c r="D464" t="s">
        <v>112</v>
      </c>
      <c r="E464" t="s">
        <v>39</v>
      </c>
      <c r="F464" t="s">
        <v>22</v>
      </c>
      <c r="G464">
        <v>2015</v>
      </c>
      <c r="H464" s="74" t="str">
        <f>VLOOKUP(Degustations[[#This Row],[Ref]],Ma_Cave[[Réf]:[Appellation]],8,FALSE)</f>
        <v>Bourgogne</v>
      </c>
      <c r="I464" s="74" t="str">
        <f>VLOOKUP(Degustations[[#This Row],[Ref]],Ma_Cave[[Réf]:[Appellation]],9,FALSE)</f>
        <v>Bourgogne</v>
      </c>
      <c r="J464" s="1">
        <v>42707</v>
      </c>
      <c r="K464" s="49"/>
      <c r="L464" s="49"/>
      <c r="M464" s="49"/>
    </row>
    <row r="465" spans="1:13" x14ac:dyDescent="0.25">
      <c r="A465" s="11">
        <v>287</v>
      </c>
      <c r="B465" s="15">
        <v>42505</v>
      </c>
      <c r="C465" t="s">
        <v>40</v>
      </c>
      <c r="D465" t="s">
        <v>41</v>
      </c>
      <c r="E465" t="s">
        <v>38</v>
      </c>
      <c r="F465" t="s">
        <v>22</v>
      </c>
      <c r="G465">
        <v>2014</v>
      </c>
      <c r="H465" s="74" t="str">
        <f>VLOOKUP(Degustations[[#This Row],[Ref]],Ma_Cave[[Réf]:[Appellation]],8,FALSE)</f>
        <v>Beaujolais</v>
      </c>
      <c r="I465" s="74" t="str">
        <f>VLOOKUP(Degustations[[#This Row],[Ref]],Ma_Cave[[Réf]:[Appellation]],9,FALSE)</f>
        <v>Beaujolais</v>
      </c>
      <c r="J465" s="1">
        <v>42699</v>
      </c>
      <c r="K465" s="49"/>
      <c r="L465" s="49"/>
      <c r="M465" s="49"/>
    </row>
    <row r="466" spans="1:13" x14ac:dyDescent="0.25">
      <c r="A466" s="11">
        <v>125</v>
      </c>
      <c r="B466" s="15">
        <v>41127</v>
      </c>
      <c r="C466" t="s">
        <v>40</v>
      </c>
      <c r="D466" t="s">
        <v>606</v>
      </c>
      <c r="E466" t="s">
        <v>607</v>
      </c>
      <c r="F466" t="s">
        <v>12</v>
      </c>
      <c r="G466">
        <v>2009</v>
      </c>
      <c r="H466" s="74">
        <f>VLOOKUP(Degustations[[#This Row],[Ref]],Ma_Cave[[Réf]:[Appellation]],8,FALSE)</f>
        <v>0</v>
      </c>
      <c r="I466" s="74" t="str">
        <f>VLOOKUP(Degustations[[#This Row],[Ref]],Ma_Cave[[Réf]:[Appellation]],9,FALSE)</f>
        <v xml:space="preserve"> </v>
      </c>
      <c r="J466" s="1">
        <v>42696</v>
      </c>
      <c r="K466" s="49"/>
      <c r="L466" s="49"/>
      <c r="M466" s="49"/>
    </row>
    <row r="467" spans="1:13" x14ac:dyDescent="0.25">
      <c r="A467" s="11">
        <v>208</v>
      </c>
      <c r="B467" s="15">
        <v>41803</v>
      </c>
      <c r="C467" t="s">
        <v>40</v>
      </c>
      <c r="D467" t="s">
        <v>236</v>
      </c>
      <c r="E467" t="s">
        <v>794</v>
      </c>
      <c r="F467" t="s">
        <v>12</v>
      </c>
      <c r="G467">
        <v>2012</v>
      </c>
      <c r="H467" s="74" t="str">
        <f>VLOOKUP(Degustations[[#This Row],[Ref]],Ma_Cave[[Réf]:[Appellation]],8,FALSE)</f>
        <v>Rhône</v>
      </c>
      <c r="I467" s="74" t="str">
        <f>VLOOKUP(Degustations[[#This Row],[Ref]],Ma_Cave[[Réf]:[Appellation]],9,FALSE)</f>
        <v>Crozes-Hermitage</v>
      </c>
      <c r="J467" s="1">
        <v>42693</v>
      </c>
      <c r="K467" s="49"/>
      <c r="L467" s="49"/>
      <c r="M467" s="49"/>
    </row>
    <row r="468" spans="1:13" x14ac:dyDescent="0.25">
      <c r="A468" s="11">
        <v>216</v>
      </c>
      <c r="B468" s="15">
        <v>41888</v>
      </c>
      <c r="C468" t="s">
        <v>40</v>
      </c>
      <c r="D468" t="s">
        <v>232</v>
      </c>
      <c r="E468" t="s">
        <v>233</v>
      </c>
      <c r="F468" t="s">
        <v>12</v>
      </c>
      <c r="G468">
        <v>2012</v>
      </c>
      <c r="H468" s="74">
        <f>VLOOKUP(Degustations[[#This Row],[Ref]],Ma_Cave[[Réf]:[Appellation]],8,FALSE)</f>
        <v>0</v>
      </c>
      <c r="I468" s="74" t="str">
        <f>VLOOKUP(Degustations[[#This Row],[Ref]],Ma_Cave[[Réf]:[Appellation]],9,FALSE)</f>
        <v xml:space="preserve"> </v>
      </c>
      <c r="J468" s="1">
        <v>42693</v>
      </c>
      <c r="K468" s="49"/>
      <c r="L468" s="49"/>
      <c r="M468" s="49"/>
    </row>
    <row r="469" spans="1:13" x14ac:dyDescent="0.25">
      <c r="A469" s="11">
        <v>238</v>
      </c>
      <c r="B469" s="15">
        <v>42111</v>
      </c>
      <c r="C469" t="s">
        <v>40</v>
      </c>
      <c r="D469" t="s">
        <v>236</v>
      </c>
      <c r="E469" t="s">
        <v>794</v>
      </c>
      <c r="F469" t="s">
        <v>22</v>
      </c>
      <c r="G469">
        <v>2013</v>
      </c>
      <c r="H469" s="74" t="str">
        <f>VLOOKUP(Degustations[[#This Row],[Ref]],Ma_Cave[[Réf]:[Appellation]],8,FALSE)</f>
        <v>Rhône</v>
      </c>
      <c r="I469" s="74" t="str">
        <f>VLOOKUP(Degustations[[#This Row],[Ref]],Ma_Cave[[Réf]:[Appellation]],9,FALSE)</f>
        <v>Crozes-Hermitage</v>
      </c>
      <c r="J469" s="1">
        <v>42693</v>
      </c>
      <c r="K469" s="49"/>
      <c r="L469" s="49"/>
      <c r="M469" s="49"/>
    </row>
    <row r="470" spans="1:13" x14ac:dyDescent="0.25">
      <c r="B470" s="15">
        <v>40902</v>
      </c>
      <c r="C470" t="s">
        <v>334</v>
      </c>
      <c r="D470" t="s">
        <v>839</v>
      </c>
      <c r="E470" t="s">
        <v>840</v>
      </c>
      <c r="F470" t="s">
        <v>22</v>
      </c>
      <c r="G470">
        <v>2010</v>
      </c>
      <c r="H470" s="74" t="e">
        <f>VLOOKUP(Degustations[[#This Row],[Ref]],Ma_Cave[[Réf]:[Appellation]],8,FALSE)</f>
        <v>#N/A</v>
      </c>
      <c r="I470" s="74" t="e">
        <f>VLOOKUP(Degustations[[#This Row],[Ref]],Ma_Cave[[Réf]:[Appellation]],9,FALSE)</f>
        <v>#N/A</v>
      </c>
      <c r="J470" s="1">
        <v>42692</v>
      </c>
      <c r="K470" s="49"/>
      <c r="L470" s="49"/>
      <c r="M470" s="49"/>
    </row>
    <row r="471" spans="1:13" x14ac:dyDescent="0.25">
      <c r="A471" s="11">
        <v>221</v>
      </c>
      <c r="B471" s="15">
        <v>41923</v>
      </c>
      <c r="C471" t="s">
        <v>50</v>
      </c>
      <c r="D471" t="s">
        <v>184</v>
      </c>
      <c r="E471" t="s">
        <v>185</v>
      </c>
      <c r="F471" t="s">
        <v>12</v>
      </c>
      <c r="G471">
        <v>2011</v>
      </c>
      <c r="H471" s="74" t="str">
        <f>VLOOKUP(Degustations[[#This Row],[Ref]],Ma_Cave[[Réf]:[Appellation]],8,FALSE)</f>
        <v>Languedoc_Roussillon</v>
      </c>
      <c r="I471" s="74" t="str">
        <f>VLOOKUP(Degustations[[#This Row],[Ref]],Ma_Cave[[Réf]:[Appellation]],9,FALSE)</f>
        <v>Côtes du Roussillon Villages</v>
      </c>
      <c r="J471" s="1">
        <v>42686</v>
      </c>
      <c r="K471" s="49"/>
      <c r="L471" s="49"/>
      <c r="M471" s="49"/>
    </row>
    <row r="472" spans="1:13" x14ac:dyDescent="0.25">
      <c r="A472" s="11">
        <v>222</v>
      </c>
      <c r="B472" s="15">
        <v>41923</v>
      </c>
      <c r="C472" t="s">
        <v>50</v>
      </c>
      <c r="D472" t="s">
        <v>184</v>
      </c>
      <c r="E472" t="s">
        <v>275</v>
      </c>
      <c r="F472" t="s">
        <v>12</v>
      </c>
      <c r="G472">
        <v>2012</v>
      </c>
      <c r="H472" s="74" t="str">
        <f>VLOOKUP(Degustations[[#This Row],[Ref]],Ma_Cave[[Réf]:[Appellation]],8,FALSE)</f>
        <v>Languedoc_Roussillon</v>
      </c>
      <c r="I472" s="74" t="str">
        <f>VLOOKUP(Degustations[[#This Row],[Ref]],Ma_Cave[[Réf]:[Appellation]],9,FALSE)</f>
        <v>Côtes du Roussillon Villages</v>
      </c>
      <c r="J472" s="1">
        <v>42686</v>
      </c>
      <c r="K472" s="49"/>
      <c r="L472" s="49"/>
      <c r="M472" s="49"/>
    </row>
    <row r="473" spans="1:13" x14ac:dyDescent="0.25">
      <c r="A473" s="11">
        <v>212</v>
      </c>
      <c r="B473" s="15">
        <v>41803</v>
      </c>
      <c r="C473" t="s">
        <v>399</v>
      </c>
      <c r="D473" t="s">
        <v>507</v>
      </c>
      <c r="E473" t="s">
        <v>508</v>
      </c>
      <c r="F473" t="s">
        <v>12</v>
      </c>
      <c r="G473">
        <v>2012</v>
      </c>
      <c r="H473" s="74">
        <f>VLOOKUP(Degustations[[#This Row],[Ref]],Ma_Cave[[Réf]:[Appellation]],8,FALSE)</f>
        <v>0</v>
      </c>
      <c r="I473" s="74" t="str">
        <f>VLOOKUP(Degustations[[#This Row],[Ref]],Ma_Cave[[Réf]:[Appellation]],9,FALSE)</f>
        <v xml:space="preserve"> </v>
      </c>
      <c r="J473" s="1">
        <v>42686</v>
      </c>
      <c r="K473" s="49"/>
      <c r="L473" s="49"/>
      <c r="M473" s="49"/>
    </row>
    <row r="474" spans="1:13" x14ac:dyDescent="0.25">
      <c r="A474" s="11">
        <v>225</v>
      </c>
      <c r="B474" s="15">
        <v>41923</v>
      </c>
      <c r="C474" t="s">
        <v>50</v>
      </c>
      <c r="D474" t="s">
        <v>51</v>
      </c>
      <c r="E474" t="s">
        <v>52</v>
      </c>
      <c r="F474" t="s">
        <v>12</v>
      </c>
      <c r="G474">
        <v>2012</v>
      </c>
      <c r="H474" s="74">
        <f>VLOOKUP(Degustations[[#This Row],[Ref]],Ma_Cave[[Réf]:[Appellation]],8,FALSE)</f>
        <v>0</v>
      </c>
      <c r="I474" s="74" t="str">
        <f>VLOOKUP(Degustations[[#This Row],[Ref]],Ma_Cave[[Réf]:[Appellation]],9,FALSE)</f>
        <v xml:space="preserve"> </v>
      </c>
      <c r="J474" s="1">
        <v>42686</v>
      </c>
      <c r="K474" s="49"/>
      <c r="L474" s="49"/>
      <c r="M474" s="49"/>
    </row>
    <row r="475" spans="1:13" x14ac:dyDescent="0.25">
      <c r="A475" s="11">
        <v>291</v>
      </c>
      <c r="B475" s="15">
        <v>42505</v>
      </c>
      <c r="C475" t="s">
        <v>40</v>
      </c>
      <c r="D475" t="s">
        <v>112</v>
      </c>
      <c r="E475" t="s">
        <v>803</v>
      </c>
      <c r="F475" t="s">
        <v>22</v>
      </c>
      <c r="G475">
        <v>2014</v>
      </c>
      <c r="H475" s="74" t="str">
        <f>VLOOKUP(Degustations[[#This Row],[Ref]],Ma_Cave[[Réf]:[Appellation]],8,FALSE)</f>
        <v>Beaujolais</v>
      </c>
      <c r="I475" s="74" t="str">
        <f>VLOOKUP(Degustations[[#This Row],[Ref]],Ma_Cave[[Réf]:[Appellation]],9,FALSE)</f>
        <v>Bourgogne</v>
      </c>
      <c r="J475" s="1">
        <v>42686</v>
      </c>
      <c r="K475" s="49"/>
      <c r="L475" s="49"/>
      <c r="M475" s="49"/>
    </row>
    <row r="476" spans="1:13" x14ac:dyDescent="0.25">
      <c r="A476" s="11">
        <v>222</v>
      </c>
      <c r="B476" s="15">
        <v>41923</v>
      </c>
      <c r="C476" t="s">
        <v>50</v>
      </c>
      <c r="D476" t="s">
        <v>184</v>
      </c>
      <c r="E476" t="s">
        <v>275</v>
      </c>
      <c r="F476" t="s">
        <v>12</v>
      </c>
      <c r="G476">
        <v>2012</v>
      </c>
      <c r="H476" s="74" t="str">
        <f>VLOOKUP(Degustations[[#This Row],[Ref]],Ma_Cave[[Réf]:[Appellation]],8,FALSE)</f>
        <v>Languedoc_Roussillon</v>
      </c>
      <c r="I476" s="74" t="str">
        <f>VLOOKUP(Degustations[[#This Row],[Ref]],Ma_Cave[[Réf]:[Appellation]],9,FALSE)</f>
        <v>Côtes du Roussillon Villages</v>
      </c>
      <c r="J476" s="1">
        <v>42686</v>
      </c>
      <c r="K476" s="49"/>
      <c r="L476" s="49"/>
      <c r="M476" s="49"/>
    </row>
    <row r="477" spans="1:13" x14ac:dyDescent="0.25">
      <c r="A477" s="11">
        <v>290</v>
      </c>
      <c r="B477" s="15">
        <v>42505</v>
      </c>
      <c r="C477" t="s">
        <v>40</v>
      </c>
      <c r="D477" t="s">
        <v>112</v>
      </c>
      <c r="E477" t="s">
        <v>39</v>
      </c>
      <c r="F477" t="s">
        <v>22</v>
      </c>
      <c r="G477">
        <v>2015</v>
      </c>
      <c r="H477" s="74" t="str">
        <f>VLOOKUP(Degustations[[#This Row],[Ref]],Ma_Cave[[Réf]:[Appellation]],8,FALSE)</f>
        <v>Bourgogne</v>
      </c>
      <c r="I477" s="74" t="str">
        <f>VLOOKUP(Degustations[[#This Row],[Ref]],Ma_Cave[[Réf]:[Appellation]],9,FALSE)</f>
        <v>Bourgogne</v>
      </c>
      <c r="J477" s="1">
        <v>42685</v>
      </c>
      <c r="K477" s="49"/>
      <c r="L477" s="49"/>
      <c r="M477" s="49"/>
    </row>
    <row r="478" spans="1:13" x14ac:dyDescent="0.25">
      <c r="B478" s="15">
        <v>42363</v>
      </c>
      <c r="C478" t="s">
        <v>326</v>
      </c>
      <c r="D478" t="s">
        <v>841</v>
      </c>
      <c r="E478" t="s">
        <v>842</v>
      </c>
      <c r="F478" t="s">
        <v>12</v>
      </c>
      <c r="G478">
        <v>2011</v>
      </c>
      <c r="H478" s="74" t="e">
        <f>VLOOKUP(Degustations[[#This Row],[Ref]],Ma_Cave[[Réf]:[Appellation]],8,FALSE)</f>
        <v>#N/A</v>
      </c>
      <c r="I478" s="74" t="e">
        <f>VLOOKUP(Degustations[[#This Row],[Ref]],Ma_Cave[[Réf]:[Appellation]],9,FALSE)</f>
        <v>#N/A</v>
      </c>
      <c r="J478" s="1">
        <v>42685</v>
      </c>
      <c r="K478" s="49"/>
      <c r="L478" s="49"/>
      <c r="M478" s="49"/>
    </row>
    <row r="479" spans="1:13" x14ac:dyDescent="0.25">
      <c r="A479" s="11">
        <v>213</v>
      </c>
      <c r="B479" s="15">
        <v>41882</v>
      </c>
      <c r="C479" t="s">
        <v>13</v>
      </c>
      <c r="D479" t="s">
        <v>292</v>
      </c>
      <c r="E479" t="s">
        <v>294</v>
      </c>
      <c r="F479" t="s">
        <v>12</v>
      </c>
      <c r="G479">
        <v>2011</v>
      </c>
      <c r="H479" s="74">
        <f>VLOOKUP(Degustations[[#This Row],[Ref]],Ma_Cave[[Réf]:[Appellation]],8,FALSE)</f>
        <v>0</v>
      </c>
      <c r="I479" s="74" t="str">
        <f>VLOOKUP(Degustations[[#This Row],[Ref]],Ma_Cave[[Réf]:[Appellation]],9,FALSE)</f>
        <v xml:space="preserve"> </v>
      </c>
      <c r="J479" s="1">
        <v>42685</v>
      </c>
      <c r="K479" s="49"/>
      <c r="L479" s="49"/>
      <c r="M479" s="49"/>
    </row>
    <row r="480" spans="1:13" x14ac:dyDescent="0.25">
      <c r="A480" s="11">
        <v>312</v>
      </c>
      <c r="B480" s="15">
        <v>42548</v>
      </c>
      <c r="C480" t="s">
        <v>40</v>
      </c>
      <c r="D480" t="s">
        <v>236</v>
      </c>
      <c r="E480" t="s">
        <v>693</v>
      </c>
      <c r="F480" t="s">
        <v>22</v>
      </c>
      <c r="H480" s="74" t="str">
        <f>VLOOKUP(Degustations[[#This Row],[Ref]],Ma_Cave[[Réf]:[Appellation]],8,FALSE)</f>
        <v>Rhône</v>
      </c>
      <c r="I480" s="74" t="str">
        <f>VLOOKUP(Degustations[[#This Row],[Ref]],Ma_Cave[[Réf]:[Appellation]],9,FALSE)</f>
        <v>Vin de Pays des Collines Rhodaniennes</v>
      </c>
      <c r="J480" s="1">
        <v>42685</v>
      </c>
      <c r="K480" s="49"/>
      <c r="L480" s="49"/>
      <c r="M480" s="49"/>
    </row>
    <row r="481" spans="1:13" x14ac:dyDescent="0.25">
      <c r="A481" s="11">
        <v>251</v>
      </c>
      <c r="B481" s="15">
        <v>42161</v>
      </c>
      <c r="C481" t="s">
        <v>40</v>
      </c>
      <c r="D481" t="s">
        <v>228</v>
      </c>
      <c r="E481" t="s">
        <v>312</v>
      </c>
      <c r="F481" t="s">
        <v>22</v>
      </c>
      <c r="G481">
        <v>2013</v>
      </c>
      <c r="H481" s="74" t="str">
        <f>VLOOKUP(Degustations[[#This Row],[Ref]],Ma_Cave[[Réf]:[Appellation]],8,FALSE)</f>
        <v>Rhône</v>
      </c>
      <c r="I481" s="74" t="str">
        <f>VLOOKUP(Degustations[[#This Row],[Ref]],Ma_Cave[[Réf]:[Appellation]],9,FALSE)</f>
        <v>Vin de Pays de l'Ardèche</v>
      </c>
      <c r="J481" s="1">
        <v>42679</v>
      </c>
      <c r="K481" s="49"/>
      <c r="L481" s="49"/>
      <c r="M481" s="49"/>
    </row>
    <row r="482" spans="1:13" x14ac:dyDescent="0.25">
      <c r="A482" s="11">
        <v>129</v>
      </c>
      <c r="B482" s="15">
        <v>41131</v>
      </c>
      <c r="C482" t="s">
        <v>40</v>
      </c>
      <c r="D482" t="s">
        <v>249</v>
      </c>
      <c r="E482" t="s">
        <v>250</v>
      </c>
      <c r="F482" t="s">
        <v>12</v>
      </c>
      <c r="G482">
        <v>2008</v>
      </c>
      <c r="H482" s="74">
        <f>VLOOKUP(Degustations[[#This Row],[Ref]],Ma_Cave[[Réf]:[Appellation]],8,FALSE)</f>
        <v>0</v>
      </c>
      <c r="I482" s="74" t="str">
        <f>VLOOKUP(Degustations[[#This Row],[Ref]],Ma_Cave[[Réf]:[Appellation]],9,FALSE)</f>
        <v xml:space="preserve"> </v>
      </c>
      <c r="J482" s="1">
        <v>42676</v>
      </c>
      <c r="K482" s="49"/>
      <c r="L482" s="49"/>
      <c r="M482" s="49"/>
    </row>
    <row r="483" spans="1:13" x14ac:dyDescent="0.25">
      <c r="A483" s="11">
        <v>129</v>
      </c>
      <c r="B483" s="15">
        <v>41131</v>
      </c>
      <c r="C483" t="s">
        <v>40</v>
      </c>
      <c r="D483" t="s">
        <v>249</v>
      </c>
      <c r="E483" t="s">
        <v>250</v>
      </c>
      <c r="F483" t="s">
        <v>12</v>
      </c>
      <c r="G483">
        <v>2008</v>
      </c>
      <c r="H483" s="74">
        <f>VLOOKUP(Degustations[[#This Row],[Ref]],Ma_Cave[[Réf]:[Appellation]],8,FALSE)</f>
        <v>0</v>
      </c>
      <c r="I483" s="74" t="str">
        <f>VLOOKUP(Degustations[[#This Row],[Ref]],Ma_Cave[[Réf]:[Appellation]],9,FALSE)</f>
        <v xml:space="preserve"> </v>
      </c>
      <c r="J483" s="1">
        <v>42676</v>
      </c>
      <c r="K483" s="49"/>
      <c r="L483" s="49"/>
      <c r="M483" s="49"/>
    </row>
    <row r="484" spans="1:13" x14ac:dyDescent="0.25">
      <c r="A484" s="11">
        <v>265</v>
      </c>
      <c r="B484" s="15">
        <v>42287</v>
      </c>
      <c r="C484" t="s">
        <v>50</v>
      </c>
      <c r="D484" t="s">
        <v>306</v>
      </c>
      <c r="E484" t="s">
        <v>307</v>
      </c>
      <c r="F484" t="s">
        <v>22</v>
      </c>
      <c r="G484">
        <v>2013</v>
      </c>
      <c r="H484" s="74" t="str">
        <f>VLOOKUP(Degustations[[#This Row],[Ref]],Ma_Cave[[Réf]:[Appellation]],8,FALSE)</f>
        <v>Alsace</v>
      </c>
      <c r="I484" s="74" t="str">
        <f>VLOOKUP(Degustations[[#This Row],[Ref]],Ma_Cave[[Réf]:[Appellation]],9,FALSE)</f>
        <v>Gewurztraminer</v>
      </c>
      <c r="J484" s="1">
        <v>42672</v>
      </c>
      <c r="K484" s="49"/>
      <c r="L484" s="49"/>
      <c r="M484" s="49"/>
    </row>
    <row r="485" spans="1:13" x14ac:dyDescent="0.25">
      <c r="A485" s="11">
        <v>290</v>
      </c>
      <c r="B485" s="15">
        <v>42505</v>
      </c>
      <c r="C485" t="s">
        <v>40</v>
      </c>
      <c r="D485" t="s">
        <v>112</v>
      </c>
      <c r="E485" t="s">
        <v>39</v>
      </c>
      <c r="F485" t="s">
        <v>22</v>
      </c>
      <c r="G485">
        <v>2015</v>
      </c>
      <c r="H485" s="74" t="str">
        <f>VLOOKUP(Degustations[[#This Row],[Ref]],Ma_Cave[[Réf]:[Appellation]],8,FALSE)</f>
        <v>Bourgogne</v>
      </c>
      <c r="I485" s="74" t="str">
        <f>VLOOKUP(Degustations[[#This Row],[Ref]],Ma_Cave[[Réf]:[Appellation]],9,FALSE)</f>
        <v>Bourgogne</v>
      </c>
      <c r="J485" s="1">
        <v>42671</v>
      </c>
      <c r="K485" s="49"/>
      <c r="L485" s="49"/>
      <c r="M485" s="49"/>
    </row>
    <row r="486" spans="1:13" x14ac:dyDescent="0.25">
      <c r="A486" s="11">
        <v>287</v>
      </c>
      <c r="B486" s="15">
        <v>42505</v>
      </c>
      <c r="C486" t="s">
        <v>40</v>
      </c>
      <c r="D486" t="s">
        <v>41</v>
      </c>
      <c r="E486" t="s">
        <v>38</v>
      </c>
      <c r="F486" t="s">
        <v>22</v>
      </c>
      <c r="G486">
        <v>2014</v>
      </c>
      <c r="H486" s="74" t="str">
        <f>VLOOKUP(Degustations[[#This Row],[Ref]],Ma_Cave[[Réf]:[Appellation]],8,FALSE)</f>
        <v>Beaujolais</v>
      </c>
      <c r="I486" s="74" t="str">
        <f>VLOOKUP(Degustations[[#This Row],[Ref]],Ma_Cave[[Réf]:[Appellation]],9,FALSE)</f>
        <v>Beaujolais</v>
      </c>
      <c r="J486" s="1">
        <v>42671</v>
      </c>
      <c r="K486" s="49"/>
      <c r="L486" s="49"/>
      <c r="M486" s="49"/>
    </row>
    <row r="487" spans="1:13" x14ac:dyDescent="0.25">
      <c r="A487" s="11">
        <v>251</v>
      </c>
      <c r="B487" s="15">
        <v>42161</v>
      </c>
      <c r="C487" t="s">
        <v>40</v>
      </c>
      <c r="D487" t="s">
        <v>228</v>
      </c>
      <c r="E487" t="s">
        <v>312</v>
      </c>
      <c r="F487" t="s">
        <v>22</v>
      </c>
      <c r="G487">
        <v>2013</v>
      </c>
      <c r="H487" s="74" t="str">
        <f>VLOOKUP(Degustations[[#This Row],[Ref]],Ma_Cave[[Réf]:[Appellation]],8,FALSE)</f>
        <v>Rhône</v>
      </c>
      <c r="I487" s="74" t="str">
        <f>VLOOKUP(Degustations[[#This Row],[Ref]],Ma_Cave[[Réf]:[Appellation]],9,FALSE)</f>
        <v>Vin de Pays de l'Ardèche</v>
      </c>
      <c r="J487" s="1">
        <v>42671</v>
      </c>
      <c r="K487" s="49"/>
      <c r="L487" s="49"/>
      <c r="M487" s="49"/>
    </row>
    <row r="488" spans="1:13" x14ac:dyDescent="0.25">
      <c r="A488" s="11">
        <v>262</v>
      </c>
      <c r="B488" s="15">
        <v>42539</v>
      </c>
      <c r="C488" t="s">
        <v>40</v>
      </c>
      <c r="D488" t="s">
        <v>116</v>
      </c>
      <c r="E488" t="s">
        <v>117</v>
      </c>
      <c r="F488" t="s">
        <v>22</v>
      </c>
      <c r="G488">
        <v>2009</v>
      </c>
      <c r="H488" s="74" t="str">
        <f>VLOOKUP(Degustations[[#This Row],[Ref]],Ma_Cave[[Réf]:[Appellation]],8,FALSE)</f>
        <v>Savoie_Bugey</v>
      </c>
      <c r="I488" s="74" t="str">
        <f>VLOOKUP(Degustations[[#This Row],[Ref]],Ma_Cave[[Réf]:[Appellation]],9,FALSE)</f>
        <v>Bugey</v>
      </c>
      <c r="J488" s="1">
        <v>42671</v>
      </c>
      <c r="K488" s="49"/>
      <c r="L488" s="49"/>
      <c r="M488" s="49"/>
    </row>
    <row r="489" spans="1:13" x14ac:dyDescent="0.25">
      <c r="A489" s="11">
        <v>126</v>
      </c>
      <c r="B489" s="15">
        <v>41127</v>
      </c>
      <c r="C489" t="s">
        <v>40</v>
      </c>
      <c r="D489" t="s">
        <v>606</v>
      </c>
      <c r="E489" t="s">
        <v>610</v>
      </c>
      <c r="F489" t="s">
        <v>12</v>
      </c>
      <c r="G489">
        <v>2009</v>
      </c>
      <c r="H489" s="74">
        <f>VLOOKUP(Degustations[[#This Row],[Ref]],Ma_Cave[[Réf]:[Appellation]],8,FALSE)</f>
        <v>0</v>
      </c>
      <c r="I489" s="74" t="str">
        <f>VLOOKUP(Degustations[[#This Row],[Ref]],Ma_Cave[[Réf]:[Appellation]],9,FALSE)</f>
        <v xml:space="preserve"> </v>
      </c>
      <c r="J489" s="1">
        <v>42666</v>
      </c>
      <c r="K489" s="49"/>
      <c r="L489" s="49"/>
      <c r="M489" s="49"/>
    </row>
    <row r="490" spans="1:13" x14ac:dyDescent="0.25">
      <c r="B490" s="15">
        <v>41998</v>
      </c>
      <c r="C490" t="s">
        <v>118</v>
      </c>
      <c r="D490" t="s">
        <v>833</v>
      </c>
      <c r="E490" t="s">
        <v>834</v>
      </c>
      <c r="F490" t="s">
        <v>22</v>
      </c>
      <c r="G490">
        <v>2012</v>
      </c>
      <c r="H490" s="74" t="e">
        <f>VLOOKUP(Degustations[[#This Row],[Ref]],Ma_Cave[[Réf]:[Appellation]],8,FALSE)</f>
        <v>#N/A</v>
      </c>
      <c r="I490" s="74" t="e">
        <f>VLOOKUP(Degustations[[#This Row],[Ref]],Ma_Cave[[Réf]:[Appellation]],9,FALSE)</f>
        <v>#N/A</v>
      </c>
      <c r="J490" s="1">
        <v>42664</v>
      </c>
      <c r="K490" s="49"/>
      <c r="L490" s="49"/>
      <c r="M490" s="49"/>
    </row>
    <row r="491" spans="1:13" x14ac:dyDescent="0.25">
      <c r="A491" s="11">
        <v>168</v>
      </c>
      <c r="B491" s="15">
        <v>41388</v>
      </c>
      <c r="C491" t="s">
        <v>40</v>
      </c>
      <c r="D491" t="s">
        <v>519</v>
      </c>
      <c r="E491" t="s">
        <v>843</v>
      </c>
      <c r="F491" t="s">
        <v>12</v>
      </c>
      <c r="G491">
        <v>2011</v>
      </c>
      <c r="H491" s="74" t="str">
        <f>VLOOKUP(Degustations[[#This Row],[Ref]],Ma_Cave[[Réf]:[Appellation]],8,FALSE)</f>
        <v>Loire</v>
      </c>
      <c r="I491" s="74" t="str">
        <f>VLOOKUP(Degustations[[#This Row],[Ref]],Ma_Cave[[Réf]:[Appellation]],9,FALSE)</f>
        <v>Bourgueil</v>
      </c>
      <c r="J491" s="1">
        <v>42661</v>
      </c>
      <c r="K491" s="49"/>
      <c r="L491" s="49"/>
      <c r="M491" s="49"/>
    </row>
    <row r="492" spans="1:13" x14ac:dyDescent="0.25">
      <c r="A492" s="11">
        <v>218</v>
      </c>
      <c r="B492" s="15">
        <v>42287</v>
      </c>
      <c r="C492" t="s">
        <v>50</v>
      </c>
      <c r="D492" t="s">
        <v>628</v>
      </c>
      <c r="E492" t="s">
        <v>132</v>
      </c>
      <c r="F492" t="s">
        <v>22</v>
      </c>
      <c r="G492">
        <v>2010</v>
      </c>
      <c r="H492" s="74" t="str">
        <f>VLOOKUP(Degustations[[#This Row],[Ref]],Ma_Cave[[Réf]:[Appellation]],8,FALSE)</f>
        <v>Jura</v>
      </c>
      <c r="I492" s="74" t="str">
        <f>VLOOKUP(Degustations[[#This Row],[Ref]],Ma_Cave[[Réf]:[Appellation]],9,FALSE)</f>
        <v>Arbois</v>
      </c>
      <c r="J492" s="1">
        <v>42651</v>
      </c>
      <c r="K492" s="49"/>
      <c r="L492" s="49"/>
      <c r="M492" s="49"/>
    </row>
    <row r="493" spans="1:13" x14ac:dyDescent="0.25">
      <c r="A493" s="11">
        <v>274</v>
      </c>
      <c r="B493" s="15">
        <v>42392</v>
      </c>
      <c r="C493" t="s">
        <v>199</v>
      </c>
      <c r="D493" t="s">
        <v>350</v>
      </c>
      <c r="E493" t="s">
        <v>844</v>
      </c>
      <c r="F493" t="s">
        <v>12</v>
      </c>
      <c r="G493">
        <v>2011</v>
      </c>
      <c r="H493" s="74" t="str">
        <f>VLOOKUP(Degustations[[#This Row],[Ref]],Ma_Cave[[Réf]:[Appellation]],8,FALSE)</f>
        <v>Rhône</v>
      </c>
      <c r="I493" s="74" t="str">
        <f>VLOOKUP(Degustations[[#This Row],[Ref]],Ma_Cave[[Réf]:[Appellation]],9,FALSE)</f>
        <v>Côte Rôtie</v>
      </c>
      <c r="J493" s="1">
        <v>42651</v>
      </c>
      <c r="K493" s="49"/>
      <c r="L493" s="49"/>
      <c r="M493" s="49"/>
    </row>
    <row r="494" spans="1:13" x14ac:dyDescent="0.25">
      <c r="A494" s="11">
        <v>305</v>
      </c>
      <c r="B494" s="15">
        <v>42548</v>
      </c>
      <c r="C494" t="s">
        <v>40</v>
      </c>
      <c r="D494" t="s">
        <v>104</v>
      </c>
      <c r="E494" t="s">
        <v>809</v>
      </c>
      <c r="F494" t="s">
        <v>22</v>
      </c>
      <c r="G494">
        <v>2015</v>
      </c>
      <c r="H494" s="74" t="str">
        <f>VLOOKUP(Degustations[[#This Row],[Ref]],Ma_Cave[[Réf]:[Appellation]],8,FALSE)</f>
        <v>Rhône</v>
      </c>
      <c r="I494" s="74" t="str">
        <f>VLOOKUP(Degustations[[#This Row],[Ref]],Ma_Cave[[Réf]:[Appellation]],9,FALSE)</f>
        <v>Vin de Pays des Collines Rhodaniennes</v>
      </c>
      <c r="J494" s="1">
        <v>42651</v>
      </c>
      <c r="K494" s="49"/>
      <c r="L494" s="49"/>
      <c r="M494" s="49"/>
    </row>
    <row r="495" spans="1:13" x14ac:dyDescent="0.25">
      <c r="A495" s="11">
        <v>218</v>
      </c>
      <c r="B495" s="15">
        <v>42287</v>
      </c>
      <c r="C495" t="s">
        <v>50</v>
      </c>
      <c r="D495" t="s">
        <v>628</v>
      </c>
      <c r="E495" t="s">
        <v>132</v>
      </c>
      <c r="F495" t="s">
        <v>22</v>
      </c>
      <c r="G495">
        <v>2010</v>
      </c>
      <c r="H495" s="74" t="str">
        <f>VLOOKUP(Degustations[[#This Row],[Ref]],Ma_Cave[[Réf]:[Appellation]],8,FALSE)</f>
        <v>Jura</v>
      </c>
      <c r="I495" s="74" t="str">
        <f>VLOOKUP(Degustations[[#This Row],[Ref]],Ma_Cave[[Réf]:[Appellation]],9,FALSE)</f>
        <v>Arbois</v>
      </c>
      <c r="J495" s="1">
        <v>42651</v>
      </c>
      <c r="K495" s="49"/>
      <c r="L495" s="49"/>
      <c r="M495" s="49"/>
    </row>
    <row r="496" spans="1:13" x14ac:dyDescent="0.25">
      <c r="A496" s="11">
        <v>290</v>
      </c>
      <c r="B496" s="15">
        <v>42505</v>
      </c>
      <c r="C496" t="s">
        <v>40</v>
      </c>
      <c r="D496" t="s">
        <v>112</v>
      </c>
      <c r="E496" t="s">
        <v>39</v>
      </c>
      <c r="F496" t="s">
        <v>22</v>
      </c>
      <c r="G496">
        <v>2015</v>
      </c>
      <c r="H496" s="74" t="str">
        <f>VLOOKUP(Degustations[[#This Row],[Ref]],Ma_Cave[[Réf]:[Appellation]],8,FALSE)</f>
        <v>Bourgogne</v>
      </c>
      <c r="I496" s="74" t="str">
        <f>VLOOKUP(Degustations[[#This Row],[Ref]],Ma_Cave[[Réf]:[Appellation]],9,FALSE)</f>
        <v>Bourgogne</v>
      </c>
      <c r="J496" s="1">
        <v>42644</v>
      </c>
      <c r="K496" s="49"/>
      <c r="L496" s="49"/>
      <c r="M496" s="49"/>
    </row>
    <row r="497" spans="1:13" x14ac:dyDescent="0.25">
      <c r="B497" s="15">
        <v>42369</v>
      </c>
      <c r="C497" t="s">
        <v>845</v>
      </c>
      <c r="D497" t="s">
        <v>846</v>
      </c>
      <c r="E497" t="s">
        <v>59</v>
      </c>
      <c r="F497" t="s">
        <v>12</v>
      </c>
      <c r="G497">
        <v>2013</v>
      </c>
      <c r="H497" s="74" t="e">
        <f>VLOOKUP(Degustations[[#This Row],[Ref]],Ma_Cave[[Réf]:[Appellation]],8,FALSE)</f>
        <v>#N/A</v>
      </c>
      <c r="I497" s="74" t="e">
        <f>VLOOKUP(Degustations[[#This Row],[Ref]],Ma_Cave[[Réf]:[Appellation]],9,FALSE)</f>
        <v>#N/A</v>
      </c>
      <c r="J497" s="1">
        <v>42644</v>
      </c>
      <c r="K497" s="49"/>
      <c r="L497" s="49"/>
      <c r="M497" s="49"/>
    </row>
    <row r="498" spans="1:13" x14ac:dyDescent="0.25">
      <c r="A498" s="11">
        <v>250</v>
      </c>
      <c r="B498" s="15">
        <v>42161</v>
      </c>
      <c r="C498" t="s">
        <v>40</v>
      </c>
      <c r="D498" t="s">
        <v>228</v>
      </c>
      <c r="E498" t="s">
        <v>847</v>
      </c>
      <c r="F498" t="s">
        <v>12</v>
      </c>
      <c r="G498">
        <v>2012</v>
      </c>
      <c r="H498" s="74" t="str">
        <f>VLOOKUP(Degustations[[#This Row],[Ref]],Ma_Cave[[Réf]:[Appellation]],8,FALSE)</f>
        <v>Provence_Corse</v>
      </c>
      <c r="I498" s="74" t="str">
        <f>VLOOKUP(Degustations[[#This Row],[Ref]],Ma_Cave[[Réf]:[Appellation]],9,FALSE)</f>
        <v>Vin de Pays du Var</v>
      </c>
      <c r="J498" s="1">
        <v>42630</v>
      </c>
      <c r="K498" s="49"/>
      <c r="L498" s="49"/>
      <c r="M498" s="49"/>
    </row>
    <row r="499" spans="1:13" x14ac:dyDescent="0.25">
      <c r="A499" s="11">
        <v>279</v>
      </c>
      <c r="B499" s="15">
        <v>42427</v>
      </c>
      <c r="C499" t="s">
        <v>78</v>
      </c>
      <c r="D499" t="s">
        <v>79</v>
      </c>
      <c r="E499" t="s">
        <v>80</v>
      </c>
      <c r="F499" t="s">
        <v>22</v>
      </c>
      <c r="G499">
        <v>2014</v>
      </c>
      <c r="H499" s="74" t="str">
        <f>VLOOKUP(Degustations[[#This Row],[Ref]],Ma_Cave[[Réf]:[Appellation]],8,FALSE)</f>
        <v>Sud_Ouest</v>
      </c>
      <c r="I499" s="74" t="str">
        <f>VLOOKUP(Degustations[[#This Row],[Ref]],Ma_Cave[[Réf]:[Appellation]],9,FALSE)</f>
        <v>Cahors</v>
      </c>
      <c r="J499" s="1">
        <v>42630</v>
      </c>
      <c r="K499" s="49"/>
      <c r="L499" s="49"/>
      <c r="M499" s="49"/>
    </row>
    <row r="500" spans="1:13" x14ac:dyDescent="0.25">
      <c r="A500" s="11">
        <v>312</v>
      </c>
      <c r="B500" s="15">
        <v>42548</v>
      </c>
      <c r="C500" t="s">
        <v>40</v>
      </c>
      <c r="D500" t="s">
        <v>236</v>
      </c>
      <c r="E500" t="s">
        <v>693</v>
      </c>
      <c r="F500" t="s">
        <v>22</v>
      </c>
      <c r="H500" s="74" t="str">
        <f>VLOOKUP(Degustations[[#This Row],[Ref]],Ma_Cave[[Réf]:[Appellation]],8,FALSE)</f>
        <v>Rhône</v>
      </c>
      <c r="I500" s="74" t="str">
        <f>VLOOKUP(Degustations[[#This Row],[Ref]],Ma_Cave[[Réf]:[Appellation]],9,FALSE)</f>
        <v>Vin de Pays des Collines Rhodaniennes</v>
      </c>
      <c r="J500" s="1">
        <v>42630</v>
      </c>
      <c r="K500" s="49"/>
      <c r="L500" s="49"/>
      <c r="M500" s="49"/>
    </row>
    <row r="501" spans="1:13" x14ac:dyDescent="0.25">
      <c r="A501" s="11">
        <v>141</v>
      </c>
      <c r="B501" s="15">
        <v>41200</v>
      </c>
      <c r="C501" t="s">
        <v>40</v>
      </c>
      <c r="D501" t="s">
        <v>98</v>
      </c>
      <c r="E501" t="s">
        <v>848</v>
      </c>
      <c r="F501" t="s">
        <v>12</v>
      </c>
      <c r="G501">
        <v>2008</v>
      </c>
      <c r="H501" s="74" t="str">
        <f>VLOOKUP(Degustations[[#This Row],[Ref]],Ma_Cave[[Réf]:[Appellation]],8,FALSE)</f>
        <v>Bourgogne</v>
      </c>
      <c r="I501" s="74" t="str">
        <f>VLOOKUP(Degustations[[#This Row],[Ref]],Ma_Cave[[Réf]:[Appellation]],9,FALSE)</f>
        <v>Monthélie</v>
      </c>
      <c r="J501" s="1">
        <v>42627</v>
      </c>
      <c r="K501" s="49"/>
      <c r="L501" s="49"/>
      <c r="M501" s="49"/>
    </row>
    <row r="502" spans="1:13" x14ac:dyDescent="0.25">
      <c r="A502" s="11">
        <v>237</v>
      </c>
      <c r="B502" s="15">
        <v>42111</v>
      </c>
      <c r="C502" t="s">
        <v>40</v>
      </c>
      <c r="D502" t="s">
        <v>236</v>
      </c>
      <c r="E502" t="s">
        <v>794</v>
      </c>
      <c r="F502" t="s">
        <v>12</v>
      </c>
      <c r="G502">
        <v>2013</v>
      </c>
      <c r="H502" s="74" t="str">
        <f>VLOOKUP(Degustations[[#This Row],[Ref]],Ma_Cave[[Réf]:[Appellation]],8,FALSE)</f>
        <v>Rhône</v>
      </c>
      <c r="I502" s="74" t="str">
        <f>VLOOKUP(Degustations[[#This Row],[Ref]],Ma_Cave[[Réf]:[Appellation]],9,FALSE)</f>
        <v>Crozes-Hermitage</v>
      </c>
      <c r="J502" s="1">
        <v>42623</v>
      </c>
      <c r="K502" s="49"/>
      <c r="L502" s="49"/>
      <c r="M502" s="49"/>
    </row>
    <row r="503" spans="1:13" x14ac:dyDescent="0.25">
      <c r="A503" s="11">
        <v>229</v>
      </c>
      <c r="B503" s="15">
        <v>41930</v>
      </c>
      <c r="C503" t="s">
        <v>40</v>
      </c>
      <c r="D503" t="s">
        <v>811</v>
      </c>
      <c r="E503" t="s">
        <v>812</v>
      </c>
      <c r="F503" t="s">
        <v>12</v>
      </c>
      <c r="G503">
        <v>2011</v>
      </c>
      <c r="H503" s="74" t="str">
        <f>VLOOKUP(Degustations[[#This Row],[Ref]],Ma_Cave[[Réf]:[Appellation]],8,FALSE)</f>
        <v>Provence_Corse</v>
      </c>
      <c r="I503" s="74" t="str">
        <f>VLOOKUP(Degustations[[#This Row],[Ref]],Ma_Cave[[Réf]:[Appellation]],9,FALSE)</f>
        <v>Bandol</v>
      </c>
      <c r="J503" s="1">
        <v>42608</v>
      </c>
      <c r="K503" s="49"/>
      <c r="L503" s="49"/>
      <c r="M503" s="49"/>
    </row>
    <row r="504" spans="1:13" x14ac:dyDescent="0.25">
      <c r="A504" s="11">
        <v>242</v>
      </c>
      <c r="B504" s="15">
        <v>42114</v>
      </c>
      <c r="C504" t="s">
        <v>90</v>
      </c>
      <c r="D504" t="s">
        <v>459</v>
      </c>
      <c r="E504" t="s">
        <v>816</v>
      </c>
      <c r="F504" t="s">
        <v>46</v>
      </c>
      <c r="G504">
        <v>2014</v>
      </c>
      <c r="H504" s="74" t="str">
        <f>VLOOKUP(Degustations[[#This Row],[Ref]],Ma_Cave[[Réf]:[Appellation]],8,FALSE)</f>
        <v>Provence_Corse</v>
      </c>
      <c r="I504" s="74">
        <f>VLOOKUP(Degustations[[#This Row],[Ref]],Ma_Cave[[Réf]:[Appellation]],9,FALSE)</f>
        <v>0</v>
      </c>
      <c r="J504" s="1">
        <v>42608</v>
      </c>
      <c r="K504" s="49"/>
      <c r="L504" s="49"/>
      <c r="M504" s="49"/>
    </row>
    <row r="505" spans="1:13" x14ac:dyDescent="0.25">
      <c r="A505" s="11">
        <v>251</v>
      </c>
      <c r="B505" s="15">
        <v>42161</v>
      </c>
      <c r="C505" t="s">
        <v>40</v>
      </c>
      <c r="D505" t="s">
        <v>228</v>
      </c>
      <c r="E505" t="s">
        <v>312</v>
      </c>
      <c r="F505" t="s">
        <v>22</v>
      </c>
      <c r="G505">
        <v>2013</v>
      </c>
      <c r="H505" s="74" t="str">
        <f>VLOOKUP(Degustations[[#This Row],[Ref]],Ma_Cave[[Réf]:[Appellation]],8,FALSE)</f>
        <v>Rhône</v>
      </c>
      <c r="I505" s="74" t="str">
        <f>VLOOKUP(Degustations[[#This Row],[Ref]],Ma_Cave[[Réf]:[Appellation]],9,FALSE)</f>
        <v>Vin de Pays de l'Ardèche</v>
      </c>
      <c r="J505" s="1">
        <v>42606</v>
      </c>
      <c r="K505" s="49"/>
      <c r="L505" s="49"/>
      <c r="M505" s="49"/>
    </row>
    <row r="506" spans="1:13" x14ac:dyDescent="0.25">
      <c r="A506" s="11">
        <v>290</v>
      </c>
      <c r="B506" s="15">
        <v>42505</v>
      </c>
      <c r="C506" t="s">
        <v>40</v>
      </c>
      <c r="D506" t="s">
        <v>112</v>
      </c>
      <c r="E506" t="s">
        <v>39</v>
      </c>
      <c r="F506" t="s">
        <v>22</v>
      </c>
      <c r="G506">
        <v>2015</v>
      </c>
      <c r="H506" s="74" t="str">
        <f>VLOOKUP(Degustations[[#This Row],[Ref]],Ma_Cave[[Réf]:[Appellation]],8,FALSE)</f>
        <v>Bourgogne</v>
      </c>
      <c r="I506" s="74" t="str">
        <f>VLOOKUP(Degustations[[#This Row],[Ref]],Ma_Cave[[Réf]:[Appellation]],9,FALSE)</f>
        <v>Bourgogne</v>
      </c>
      <c r="J506" s="1">
        <v>42602</v>
      </c>
      <c r="K506" s="49"/>
      <c r="L506" s="49"/>
      <c r="M506" s="49"/>
    </row>
    <row r="507" spans="1:13" x14ac:dyDescent="0.25">
      <c r="A507" s="11">
        <v>195</v>
      </c>
      <c r="B507" s="15">
        <v>41684</v>
      </c>
      <c r="C507" t="s">
        <v>13</v>
      </c>
      <c r="D507" t="s">
        <v>190</v>
      </c>
      <c r="E507" t="s">
        <v>191</v>
      </c>
      <c r="F507" t="s">
        <v>22</v>
      </c>
      <c r="G507">
        <v>2010</v>
      </c>
      <c r="H507" s="74" t="str">
        <f>VLOOKUP(Degustations[[#This Row],[Ref]],Ma_Cave[[Réf]:[Appellation]],8,FALSE)</f>
        <v>Rhône</v>
      </c>
      <c r="I507" s="74" t="str">
        <f>VLOOKUP(Degustations[[#This Row],[Ref]],Ma_Cave[[Réf]:[Appellation]],9,FALSE)</f>
        <v>Condrieu</v>
      </c>
      <c r="J507" s="1">
        <v>42596</v>
      </c>
      <c r="K507" s="49"/>
      <c r="L507" s="49"/>
      <c r="M507" s="49"/>
    </row>
    <row r="508" spans="1:13" x14ac:dyDescent="0.25">
      <c r="A508" s="11">
        <v>268</v>
      </c>
      <c r="B508" s="15">
        <v>42287</v>
      </c>
      <c r="C508" t="s">
        <v>50</v>
      </c>
      <c r="D508" t="s">
        <v>184</v>
      </c>
      <c r="E508" t="s">
        <v>466</v>
      </c>
      <c r="F508" t="s">
        <v>12</v>
      </c>
      <c r="G508">
        <v>2013</v>
      </c>
      <c r="H508" s="74" t="str">
        <f>VLOOKUP(Degustations[[#This Row],[Ref]],Ma_Cave[[Réf]:[Appellation]],8,FALSE)</f>
        <v>Languedoc_Roussillon</v>
      </c>
      <c r="I508" s="74" t="str">
        <f>VLOOKUP(Degustations[[#This Row],[Ref]],Ma_Cave[[Réf]:[Appellation]],9,FALSE)</f>
        <v>Maury</v>
      </c>
      <c r="J508" s="1">
        <v>42593</v>
      </c>
      <c r="K508" s="49"/>
      <c r="L508" s="49"/>
      <c r="M508" s="49"/>
    </row>
    <row r="509" spans="1:13" x14ac:dyDescent="0.25">
      <c r="A509" s="11">
        <v>312</v>
      </c>
      <c r="B509" s="15">
        <v>42548</v>
      </c>
      <c r="C509" t="s">
        <v>40</v>
      </c>
      <c r="D509" t="s">
        <v>236</v>
      </c>
      <c r="E509" t="s">
        <v>693</v>
      </c>
      <c r="F509" t="s">
        <v>22</v>
      </c>
      <c r="H509" s="74" t="str">
        <f>VLOOKUP(Degustations[[#This Row],[Ref]],Ma_Cave[[Réf]:[Appellation]],8,FALSE)</f>
        <v>Rhône</v>
      </c>
      <c r="I509" s="74" t="str">
        <f>VLOOKUP(Degustations[[#This Row],[Ref]],Ma_Cave[[Réf]:[Appellation]],9,FALSE)</f>
        <v>Vin de Pays des Collines Rhodaniennes</v>
      </c>
      <c r="J509" s="1">
        <v>42593</v>
      </c>
      <c r="K509" s="49"/>
      <c r="L509" s="49"/>
      <c r="M509" s="49"/>
    </row>
    <row r="510" spans="1:13" x14ac:dyDescent="0.25">
      <c r="A510" s="11">
        <v>106</v>
      </c>
      <c r="B510" s="15">
        <v>40978</v>
      </c>
      <c r="C510" t="s">
        <v>50</v>
      </c>
      <c r="D510" t="s">
        <v>298</v>
      </c>
      <c r="E510" t="s">
        <v>299</v>
      </c>
      <c r="F510" t="s">
        <v>12</v>
      </c>
      <c r="G510">
        <v>2009</v>
      </c>
      <c r="H510" s="74">
        <f>VLOOKUP(Degustations[[#This Row],[Ref]],Ma_Cave[[Réf]:[Appellation]],8,FALSE)</f>
        <v>0</v>
      </c>
      <c r="I510" s="74" t="str">
        <f>VLOOKUP(Degustations[[#This Row],[Ref]],Ma_Cave[[Réf]:[Appellation]],9,FALSE)</f>
        <v xml:space="preserve"> </v>
      </c>
      <c r="J510" s="1">
        <v>42592</v>
      </c>
      <c r="K510" s="49"/>
      <c r="L510" s="49"/>
      <c r="M510" s="49"/>
    </row>
    <row r="511" spans="1:13" x14ac:dyDescent="0.25">
      <c r="A511" s="11">
        <v>106</v>
      </c>
      <c r="B511" s="15">
        <v>40978</v>
      </c>
      <c r="C511" t="s">
        <v>50</v>
      </c>
      <c r="D511" t="s">
        <v>298</v>
      </c>
      <c r="E511" t="s">
        <v>299</v>
      </c>
      <c r="F511" t="s">
        <v>12</v>
      </c>
      <c r="G511">
        <v>2009</v>
      </c>
      <c r="H511" s="74">
        <f>VLOOKUP(Degustations[[#This Row],[Ref]],Ma_Cave[[Réf]:[Appellation]],8,FALSE)</f>
        <v>0</v>
      </c>
      <c r="I511" s="74" t="str">
        <f>VLOOKUP(Degustations[[#This Row],[Ref]],Ma_Cave[[Réf]:[Appellation]],9,FALSE)</f>
        <v xml:space="preserve"> </v>
      </c>
      <c r="J511" s="1">
        <v>42592</v>
      </c>
      <c r="K511" s="49"/>
      <c r="L511" s="49"/>
      <c r="M511" s="49"/>
    </row>
    <row r="512" spans="1:13" x14ac:dyDescent="0.25">
      <c r="A512" s="11">
        <v>240</v>
      </c>
      <c r="B512" s="15">
        <v>42111</v>
      </c>
      <c r="C512" t="s">
        <v>40</v>
      </c>
      <c r="D512" t="s">
        <v>236</v>
      </c>
      <c r="E512" t="s">
        <v>693</v>
      </c>
      <c r="F512" t="s">
        <v>22</v>
      </c>
      <c r="H512" s="74" t="str">
        <f>VLOOKUP(Degustations[[#This Row],[Ref]],Ma_Cave[[Réf]:[Appellation]],8,FALSE)</f>
        <v>Rhône</v>
      </c>
      <c r="I512" s="74" t="str">
        <f>VLOOKUP(Degustations[[#This Row],[Ref]],Ma_Cave[[Réf]:[Appellation]],9,FALSE)</f>
        <v>Vin de Pays des Collines Rhodaniennes</v>
      </c>
      <c r="J512" s="1">
        <v>42592</v>
      </c>
      <c r="K512" s="49"/>
      <c r="L512" s="49"/>
      <c r="M512" s="49"/>
    </row>
    <row r="513" spans="1:13" x14ac:dyDescent="0.25">
      <c r="A513" s="11">
        <v>173</v>
      </c>
      <c r="B513" s="15">
        <v>41426</v>
      </c>
      <c r="C513" t="s">
        <v>207</v>
      </c>
      <c r="D513" t="s">
        <v>208</v>
      </c>
      <c r="E513" t="s">
        <v>664</v>
      </c>
      <c r="F513" t="s">
        <v>12</v>
      </c>
      <c r="H513" s="74">
        <f>VLOOKUP(Degustations[[#This Row],[Ref]],Ma_Cave[[Réf]:[Appellation]],8,FALSE)</f>
        <v>0</v>
      </c>
      <c r="I513" s="74" t="str">
        <f>VLOOKUP(Degustations[[#This Row],[Ref]],Ma_Cave[[Réf]:[Appellation]],9,FALSE)</f>
        <v xml:space="preserve"> </v>
      </c>
      <c r="J513" s="1">
        <v>42590</v>
      </c>
      <c r="K513" s="49"/>
      <c r="L513" s="49"/>
      <c r="M513" s="49"/>
    </row>
    <row r="514" spans="1:13" x14ac:dyDescent="0.25">
      <c r="A514" s="11">
        <v>168</v>
      </c>
      <c r="B514" s="15">
        <v>41388</v>
      </c>
      <c r="C514" t="s">
        <v>40</v>
      </c>
      <c r="D514" t="s">
        <v>519</v>
      </c>
      <c r="E514" t="s">
        <v>843</v>
      </c>
      <c r="F514" t="s">
        <v>12</v>
      </c>
      <c r="G514">
        <v>2011</v>
      </c>
      <c r="H514" s="74" t="str">
        <f>VLOOKUP(Degustations[[#This Row],[Ref]],Ma_Cave[[Réf]:[Appellation]],8,FALSE)</f>
        <v>Loire</v>
      </c>
      <c r="I514" s="74" t="str">
        <f>VLOOKUP(Degustations[[#This Row],[Ref]],Ma_Cave[[Réf]:[Appellation]],9,FALSE)</f>
        <v>Bourgueil</v>
      </c>
      <c r="J514" s="1">
        <v>42589</v>
      </c>
      <c r="K514" s="49"/>
      <c r="L514" s="49"/>
      <c r="M514" s="49"/>
    </row>
    <row r="515" spans="1:13" x14ac:dyDescent="0.25">
      <c r="A515" s="11">
        <v>225</v>
      </c>
      <c r="B515" s="15">
        <v>41923</v>
      </c>
      <c r="C515" t="s">
        <v>50</v>
      </c>
      <c r="D515" t="s">
        <v>51</v>
      </c>
      <c r="E515" t="s">
        <v>52</v>
      </c>
      <c r="F515" t="s">
        <v>12</v>
      </c>
      <c r="G515">
        <v>2012</v>
      </c>
      <c r="H515" s="74">
        <f>VLOOKUP(Degustations[[#This Row],[Ref]],Ma_Cave[[Réf]:[Appellation]],8,FALSE)</f>
        <v>0</v>
      </c>
      <c r="I515" s="74" t="str">
        <f>VLOOKUP(Degustations[[#This Row],[Ref]],Ma_Cave[[Réf]:[Appellation]],9,FALSE)</f>
        <v xml:space="preserve"> </v>
      </c>
      <c r="J515" s="1">
        <v>42589</v>
      </c>
      <c r="K515" s="49"/>
      <c r="L515" s="49"/>
      <c r="M515" s="49"/>
    </row>
    <row r="516" spans="1:13" x14ac:dyDescent="0.25">
      <c r="A516" s="11">
        <v>225</v>
      </c>
      <c r="B516" s="15">
        <v>41923</v>
      </c>
      <c r="C516" t="s">
        <v>50</v>
      </c>
      <c r="D516" t="s">
        <v>51</v>
      </c>
      <c r="E516" t="s">
        <v>52</v>
      </c>
      <c r="F516" t="s">
        <v>12</v>
      </c>
      <c r="G516">
        <v>2012</v>
      </c>
      <c r="H516" s="74">
        <f>VLOOKUP(Degustations[[#This Row],[Ref]],Ma_Cave[[Réf]:[Appellation]],8,FALSE)</f>
        <v>0</v>
      </c>
      <c r="I516" s="74" t="str">
        <f>VLOOKUP(Degustations[[#This Row],[Ref]],Ma_Cave[[Réf]:[Appellation]],9,FALSE)</f>
        <v xml:space="preserve"> </v>
      </c>
      <c r="J516" s="1">
        <v>42589</v>
      </c>
      <c r="K516" s="49"/>
      <c r="L516" s="49"/>
      <c r="M516" s="49"/>
    </row>
    <row r="517" spans="1:13" x14ac:dyDescent="0.25">
      <c r="A517" s="11">
        <v>287</v>
      </c>
      <c r="B517" s="15">
        <v>42505</v>
      </c>
      <c r="C517" t="s">
        <v>40</v>
      </c>
      <c r="D517" t="s">
        <v>41</v>
      </c>
      <c r="E517" t="s">
        <v>38</v>
      </c>
      <c r="F517" t="s">
        <v>22</v>
      </c>
      <c r="G517">
        <v>2014</v>
      </c>
      <c r="H517" s="74" t="str">
        <f>VLOOKUP(Degustations[[#This Row],[Ref]],Ma_Cave[[Réf]:[Appellation]],8,FALSE)</f>
        <v>Beaujolais</v>
      </c>
      <c r="I517" s="74" t="str">
        <f>VLOOKUP(Degustations[[#This Row],[Ref]],Ma_Cave[[Réf]:[Appellation]],9,FALSE)</f>
        <v>Beaujolais</v>
      </c>
      <c r="J517" s="1">
        <v>42589</v>
      </c>
      <c r="K517" s="49"/>
      <c r="L517" s="49"/>
      <c r="M517" s="49"/>
    </row>
    <row r="518" spans="1:13" x14ac:dyDescent="0.25">
      <c r="A518" s="11">
        <v>216</v>
      </c>
      <c r="B518" s="15">
        <v>41888</v>
      </c>
      <c r="C518" t="s">
        <v>40</v>
      </c>
      <c r="D518" t="s">
        <v>232</v>
      </c>
      <c r="E518" t="s">
        <v>233</v>
      </c>
      <c r="F518" t="s">
        <v>12</v>
      </c>
      <c r="G518">
        <v>2012</v>
      </c>
      <c r="H518" s="74">
        <f>VLOOKUP(Degustations[[#This Row],[Ref]],Ma_Cave[[Réf]:[Appellation]],8,FALSE)</f>
        <v>0</v>
      </c>
      <c r="I518" s="74" t="str">
        <f>VLOOKUP(Degustations[[#This Row],[Ref]],Ma_Cave[[Réf]:[Appellation]],9,FALSE)</f>
        <v xml:space="preserve"> </v>
      </c>
      <c r="J518" s="1">
        <v>42588</v>
      </c>
      <c r="K518" s="49"/>
      <c r="L518" s="49"/>
      <c r="M518" s="49"/>
    </row>
    <row r="519" spans="1:13" x14ac:dyDescent="0.25">
      <c r="A519" s="11">
        <v>193</v>
      </c>
      <c r="B519" s="15">
        <v>41637</v>
      </c>
      <c r="C519" t="s">
        <v>453</v>
      </c>
      <c r="D519" t="s">
        <v>467</v>
      </c>
      <c r="E519" t="s">
        <v>468</v>
      </c>
      <c r="F519" t="s">
        <v>12</v>
      </c>
      <c r="G519">
        <v>2009</v>
      </c>
      <c r="H519" s="74" t="str">
        <f>VLOOKUP(Degustations[[#This Row],[Ref]],Ma_Cave[[Réf]:[Appellation]],8,FALSE)</f>
        <v>Bordeaux</v>
      </c>
      <c r="I519" s="74" t="str">
        <f>VLOOKUP(Degustations[[#This Row],[Ref]],Ma_Cave[[Réf]:[Appellation]],9,FALSE)</f>
        <v>Médoc</v>
      </c>
      <c r="J519" s="1">
        <v>42587</v>
      </c>
      <c r="K519" s="49"/>
      <c r="L519" s="49"/>
      <c r="M519" s="49"/>
    </row>
    <row r="520" spans="1:13" x14ac:dyDescent="0.25">
      <c r="A520" s="11">
        <v>212</v>
      </c>
      <c r="B520" s="15">
        <v>41803</v>
      </c>
      <c r="C520" t="s">
        <v>399</v>
      </c>
      <c r="D520" t="s">
        <v>507</v>
      </c>
      <c r="E520" t="s">
        <v>508</v>
      </c>
      <c r="F520" t="s">
        <v>12</v>
      </c>
      <c r="G520">
        <v>2012</v>
      </c>
      <c r="H520" s="74">
        <f>VLOOKUP(Degustations[[#This Row],[Ref]],Ma_Cave[[Réf]:[Appellation]],8,FALSE)</f>
        <v>0</v>
      </c>
      <c r="I520" s="74" t="str">
        <f>VLOOKUP(Degustations[[#This Row],[Ref]],Ma_Cave[[Réf]:[Appellation]],9,FALSE)</f>
        <v xml:space="preserve"> </v>
      </c>
      <c r="J520" s="1">
        <v>42587</v>
      </c>
      <c r="K520" s="49"/>
      <c r="L520" s="49"/>
      <c r="M520" s="49"/>
    </row>
    <row r="521" spans="1:13" x14ac:dyDescent="0.25">
      <c r="A521" s="11">
        <v>212</v>
      </c>
      <c r="B521" s="15">
        <v>41803</v>
      </c>
      <c r="C521" t="s">
        <v>399</v>
      </c>
      <c r="D521" t="s">
        <v>507</v>
      </c>
      <c r="E521" t="s">
        <v>508</v>
      </c>
      <c r="F521" t="s">
        <v>12</v>
      </c>
      <c r="G521">
        <v>2012</v>
      </c>
      <c r="H521" s="74">
        <f>VLOOKUP(Degustations[[#This Row],[Ref]],Ma_Cave[[Réf]:[Appellation]],8,FALSE)</f>
        <v>0</v>
      </c>
      <c r="I521" s="74" t="str">
        <f>VLOOKUP(Degustations[[#This Row],[Ref]],Ma_Cave[[Réf]:[Appellation]],9,FALSE)</f>
        <v xml:space="preserve"> </v>
      </c>
      <c r="J521" s="1">
        <v>42587</v>
      </c>
      <c r="K521" s="49"/>
      <c r="L521" s="49"/>
      <c r="M521" s="49"/>
    </row>
    <row r="522" spans="1:13" x14ac:dyDescent="0.25">
      <c r="A522" s="11">
        <v>241</v>
      </c>
      <c r="B522" s="15">
        <v>42114</v>
      </c>
      <c r="C522" t="s">
        <v>90</v>
      </c>
      <c r="D522" t="s">
        <v>91</v>
      </c>
      <c r="E522" t="s">
        <v>815</v>
      </c>
      <c r="F522" t="s">
        <v>46</v>
      </c>
      <c r="G522">
        <v>2014</v>
      </c>
      <c r="H522" s="74" t="str">
        <f>VLOOKUP(Degustations[[#This Row],[Ref]],Ma_Cave[[Réf]:[Appellation]],8,FALSE)</f>
        <v>Provence_Corse</v>
      </c>
      <c r="I522" s="74">
        <f>VLOOKUP(Degustations[[#This Row],[Ref]],Ma_Cave[[Réf]:[Appellation]],9,FALSE)</f>
        <v>0</v>
      </c>
      <c r="J522" s="1">
        <v>42587</v>
      </c>
      <c r="K522" s="49"/>
      <c r="L522" s="49"/>
      <c r="M522" s="49"/>
    </row>
    <row r="523" spans="1:13" x14ac:dyDescent="0.25">
      <c r="A523" s="11">
        <v>287</v>
      </c>
      <c r="B523" s="15">
        <v>42505</v>
      </c>
      <c r="C523" t="s">
        <v>40</v>
      </c>
      <c r="D523" t="s">
        <v>41</v>
      </c>
      <c r="E523" t="s">
        <v>38</v>
      </c>
      <c r="F523" t="s">
        <v>22</v>
      </c>
      <c r="G523">
        <v>2014</v>
      </c>
      <c r="H523" s="74" t="str">
        <f>VLOOKUP(Degustations[[#This Row],[Ref]],Ma_Cave[[Réf]:[Appellation]],8,FALSE)</f>
        <v>Beaujolais</v>
      </c>
      <c r="I523" s="74" t="str">
        <f>VLOOKUP(Degustations[[#This Row],[Ref]],Ma_Cave[[Réf]:[Appellation]],9,FALSE)</f>
        <v>Beaujolais</v>
      </c>
      <c r="J523" s="1">
        <v>42587</v>
      </c>
      <c r="K523" s="49"/>
      <c r="L523" s="49"/>
      <c r="M523" s="49"/>
    </row>
    <row r="524" spans="1:13" x14ac:dyDescent="0.25">
      <c r="A524" s="11">
        <v>287</v>
      </c>
      <c r="B524" s="15">
        <v>42505</v>
      </c>
      <c r="C524" t="s">
        <v>40</v>
      </c>
      <c r="D524" t="s">
        <v>41</v>
      </c>
      <c r="E524" t="s">
        <v>38</v>
      </c>
      <c r="F524" t="s">
        <v>22</v>
      </c>
      <c r="G524">
        <v>2014</v>
      </c>
      <c r="H524" s="74" t="str">
        <f>VLOOKUP(Degustations[[#This Row],[Ref]],Ma_Cave[[Réf]:[Appellation]],8,FALSE)</f>
        <v>Beaujolais</v>
      </c>
      <c r="I524" s="74" t="str">
        <f>VLOOKUP(Degustations[[#This Row],[Ref]],Ma_Cave[[Réf]:[Appellation]],9,FALSE)</f>
        <v>Beaujolais</v>
      </c>
      <c r="J524" s="1">
        <v>42587</v>
      </c>
      <c r="K524" s="49"/>
      <c r="L524" s="49"/>
      <c r="M524" s="49"/>
    </row>
    <row r="525" spans="1:13" x14ac:dyDescent="0.25">
      <c r="A525" s="11">
        <v>287</v>
      </c>
      <c r="B525" s="15">
        <v>42505</v>
      </c>
      <c r="C525" t="s">
        <v>40</v>
      </c>
      <c r="D525" t="s">
        <v>41</v>
      </c>
      <c r="E525" t="s">
        <v>38</v>
      </c>
      <c r="F525" t="s">
        <v>22</v>
      </c>
      <c r="G525">
        <v>2014</v>
      </c>
      <c r="H525" s="74" t="str">
        <f>VLOOKUP(Degustations[[#This Row],[Ref]],Ma_Cave[[Réf]:[Appellation]],8,FALSE)</f>
        <v>Beaujolais</v>
      </c>
      <c r="I525" s="74" t="str">
        <f>VLOOKUP(Degustations[[#This Row],[Ref]],Ma_Cave[[Réf]:[Appellation]],9,FALSE)</f>
        <v>Beaujolais</v>
      </c>
      <c r="J525" s="1">
        <v>42587</v>
      </c>
      <c r="K525" s="49"/>
      <c r="L525" s="49"/>
      <c r="M525" s="49"/>
    </row>
    <row r="526" spans="1:13" x14ac:dyDescent="0.25">
      <c r="A526" s="11">
        <v>287</v>
      </c>
      <c r="B526" s="15">
        <v>42505</v>
      </c>
      <c r="C526" t="s">
        <v>40</v>
      </c>
      <c r="D526" t="s">
        <v>41</v>
      </c>
      <c r="E526" t="s">
        <v>38</v>
      </c>
      <c r="F526" t="s">
        <v>22</v>
      </c>
      <c r="G526">
        <v>2014</v>
      </c>
      <c r="H526" s="74" t="str">
        <f>VLOOKUP(Degustations[[#This Row],[Ref]],Ma_Cave[[Réf]:[Appellation]],8,FALSE)</f>
        <v>Beaujolais</v>
      </c>
      <c r="I526" s="74" t="str">
        <f>VLOOKUP(Degustations[[#This Row],[Ref]],Ma_Cave[[Réf]:[Appellation]],9,FALSE)</f>
        <v>Beaujolais</v>
      </c>
      <c r="J526" s="1">
        <v>42587</v>
      </c>
      <c r="K526" s="49"/>
      <c r="L526" s="49"/>
      <c r="M526" s="49"/>
    </row>
    <row r="527" spans="1:13" x14ac:dyDescent="0.25">
      <c r="A527" s="11">
        <v>129</v>
      </c>
      <c r="B527" s="15">
        <v>41131</v>
      </c>
      <c r="C527" t="s">
        <v>40</v>
      </c>
      <c r="D527" t="s">
        <v>249</v>
      </c>
      <c r="E527" t="s">
        <v>250</v>
      </c>
      <c r="F527" t="s">
        <v>12</v>
      </c>
      <c r="G527">
        <v>2008</v>
      </c>
      <c r="H527" s="74">
        <f>VLOOKUP(Degustations[[#This Row],[Ref]],Ma_Cave[[Réf]:[Appellation]],8,FALSE)</f>
        <v>0</v>
      </c>
      <c r="I527" s="74" t="str">
        <f>VLOOKUP(Degustations[[#This Row],[Ref]],Ma_Cave[[Réf]:[Appellation]],9,FALSE)</f>
        <v xml:space="preserve"> </v>
      </c>
      <c r="J527" s="1">
        <v>42586</v>
      </c>
      <c r="K527" s="49"/>
      <c r="L527" s="49"/>
      <c r="M527" s="49"/>
    </row>
    <row r="528" spans="1:13" x14ac:dyDescent="0.25">
      <c r="A528" s="11">
        <v>290</v>
      </c>
      <c r="B528" s="15">
        <v>42505</v>
      </c>
      <c r="C528" t="s">
        <v>40</v>
      </c>
      <c r="D528" t="s">
        <v>112</v>
      </c>
      <c r="E528" t="s">
        <v>39</v>
      </c>
      <c r="F528" t="s">
        <v>22</v>
      </c>
      <c r="G528">
        <v>2015</v>
      </c>
      <c r="H528" s="74" t="str">
        <f>VLOOKUP(Degustations[[#This Row],[Ref]],Ma_Cave[[Réf]:[Appellation]],8,FALSE)</f>
        <v>Bourgogne</v>
      </c>
      <c r="I528" s="74" t="str">
        <f>VLOOKUP(Degustations[[#This Row],[Ref]],Ma_Cave[[Réf]:[Appellation]],9,FALSE)</f>
        <v>Bourgogne</v>
      </c>
      <c r="J528" s="1">
        <v>42586</v>
      </c>
      <c r="K528" s="49"/>
      <c r="L528" s="49"/>
      <c r="M528" s="49"/>
    </row>
    <row r="529" spans="1:13" x14ac:dyDescent="0.25">
      <c r="A529" s="11">
        <v>224</v>
      </c>
      <c r="B529" s="15">
        <v>41923</v>
      </c>
      <c r="C529" t="s">
        <v>50</v>
      </c>
      <c r="D529" t="s">
        <v>184</v>
      </c>
      <c r="E529" t="s">
        <v>564</v>
      </c>
      <c r="F529" t="s">
        <v>22</v>
      </c>
      <c r="G529">
        <v>2012</v>
      </c>
      <c r="H529" s="74" t="str">
        <f>VLOOKUP(Degustations[[#This Row],[Ref]],Ma_Cave[[Réf]:[Appellation]],8,FALSE)</f>
        <v>Languedoc_Roussillon</v>
      </c>
      <c r="I529" s="74" t="str">
        <f>VLOOKUP(Degustations[[#This Row],[Ref]],Ma_Cave[[Réf]:[Appellation]],9,FALSE)</f>
        <v>Vin de Pays des Côtes Catalanes</v>
      </c>
      <c r="J529" s="1">
        <v>42582</v>
      </c>
      <c r="K529" s="49"/>
      <c r="L529" s="49"/>
      <c r="M529" s="49"/>
    </row>
    <row r="530" spans="1:13" x14ac:dyDescent="0.25">
      <c r="A530" s="11">
        <v>397</v>
      </c>
      <c r="B530" s="15">
        <v>41803</v>
      </c>
      <c r="C530" t="s">
        <v>40</v>
      </c>
      <c r="D530" t="s">
        <v>236</v>
      </c>
      <c r="E530" t="s">
        <v>794</v>
      </c>
      <c r="F530" t="s">
        <v>22</v>
      </c>
      <c r="G530">
        <v>2012</v>
      </c>
      <c r="H530" s="74" t="str">
        <f>VLOOKUP(Degustations[[#This Row],[Ref]],Ma_Cave[[Réf]:[Appellation]],8,FALSE)</f>
        <v>Rhône</v>
      </c>
      <c r="I530" s="74" t="str">
        <f>VLOOKUP(Degustations[[#This Row],[Ref]],Ma_Cave[[Réf]:[Appellation]],9,FALSE)</f>
        <v>Crozes-Hermitage</v>
      </c>
      <c r="J530" s="1">
        <v>42574</v>
      </c>
      <c r="K530" s="49"/>
      <c r="L530" s="49"/>
      <c r="M530" s="49"/>
    </row>
    <row r="531" spans="1:13" x14ac:dyDescent="0.25">
      <c r="A531" s="11">
        <v>290</v>
      </c>
      <c r="B531" s="15">
        <v>42505</v>
      </c>
      <c r="C531" t="s">
        <v>40</v>
      </c>
      <c r="D531" t="s">
        <v>112</v>
      </c>
      <c r="E531" t="s">
        <v>39</v>
      </c>
      <c r="F531" t="s">
        <v>22</v>
      </c>
      <c r="G531">
        <v>2015</v>
      </c>
      <c r="H531" s="74" t="str">
        <f>VLOOKUP(Degustations[[#This Row],[Ref]],Ma_Cave[[Réf]:[Appellation]],8,FALSE)</f>
        <v>Bourgogne</v>
      </c>
      <c r="I531" s="74" t="str">
        <f>VLOOKUP(Degustations[[#This Row],[Ref]],Ma_Cave[[Réf]:[Appellation]],9,FALSE)</f>
        <v>Bourgogne</v>
      </c>
      <c r="J531" s="1">
        <v>42573</v>
      </c>
      <c r="K531" s="49"/>
      <c r="L531" s="49"/>
      <c r="M531" s="49"/>
    </row>
    <row r="532" spans="1:13" x14ac:dyDescent="0.25">
      <c r="A532" s="11">
        <v>290</v>
      </c>
      <c r="B532" s="15">
        <v>42505</v>
      </c>
      <c r="C532" t="s">
        <v>40</v>
      </c>
      <c r="D532" t="s">
        <v>112</v>
      </c>
      <c r="E532" t="s">
        <v>39</v>
      </c>
      <c r="F532" t="s">
        <v>22</v>
      </c>
      <c r="G532">
        <v>2015</v>
      </c>
      <c r="H532" s="74" t="str">
        <f>VLOOKUP(Degustations[[#This Row],[Ref]],Ma_Cave[[Réf]:[Appellation]],8,FALSE)</f>
        <v>Bourgogne</v>
      </c>
      <c r="I532" s="74" t="str">
        <f>VLOOKUP(Degustations[[#This Row],[Ref]],Ma_Cave[[Réf]:[Appellation]],9,FALSE)</f>
        <v>Bourgogne</v>
      </c>
      <c r="J532" s="1">
        <v>42568</v>
      </c>
      <c r="K532" s="49"/>
      <c r="L532" s="49"/>
      <c r="M532" s="49"/>
    </row>
    <row r="533" spans="1:13" x14ac:dyDescent="0.25">
      <c r="A533" s="11">
        <v>155</v>
      </c>
      <c r="B533" s="15">
        <v>41268</v>
      </c>
      <c r="C533" t="s">
        <v>118</v>
      </c>
      <c r="D533" t="s">
        <v>323</v>
      </c>
      <c r="E533" t="s">
        <v>324</v>
      </c>
      <c r="F533" t="s">
        <v>12</v>
      </c>
      <c r="G533">
        <v>2010</v>
      </c>
      <c r="H533" s="74" t="str">
        <f>VLOOKUP(Degustations[[#This Row],[Ref]],Ma_Cave[[Réf]:[Appellation]],8,FALSE)</f>
        <v>Bordeaux</v>
      </c>
      <c r="I533" s="74" t="str">
        <f>VLOOKUP(Degustations[[#This Row],[Ref]],Ma_Cave[[Réf]:[Appellation]],9,FALSE)</f>
        <v>Haut-Médoc</v>
      </c>
      <c r="J533" s="1">
        <v>42567</v>
      </c>
      <c r="K533" s="49"/>
      <c r="L533" s="49"/>
      <c r="M533" s="49"/>
    </row>
    <row r="534" spans="1:13" x14ac:dyDescent="0.25">
      <c r="A534" s="11">
        <v>251</v>
      </c>
      <c r="B534" s="15">
        <v>42161</v>
      </c>
      <c r="C534" t="s">
        <v>40</v>
      </c>
      <c r="D534" t="s">
        <v>228</v>
      </c>
      <c r="E534" t="s">
        <v>312</v>
      </c>
      <c r="F534" t="s">
        <v>22</v>
      </c>
      <c r="G534">
        <v>2013</v>
      </c>
      <c r="H534" s="74" t="str">
        <f>VLOOKUP(Degustations[[#This Row],[Ref]],Ma_Cave[[Réf]:[Appellation]],8,FALSE)</f>
        <v>Rhône</v>
      </c>
      <c r="I534" s="74" t="str">
        <f>VLOOKUP(Degustations[[#This Row],[Ref]],Ma_Cave[[Réf]:[Appellation]],9,FALSE)</f>
        <v>Vin de Pays de l'Ardèche</v>
      </c>
      <c r="J534" s="1">
        <v>42566</v>
      </c>
      <c r="K534" s="49"/>
      <c r="L534" s="49"/>
      <c r="M534" s="49"/>
    </row>
    <row r="535" spans="1:13" x14ac:dyDescent="0.25">
      <c r="A535" s="11">
        <v>124</v>
      </c>
      <c r="B535" s="15">
        <v>41123</v>
      </c>
      <c r="C535" t="s">
        <v>40</v>
      </c>
      <c r="D535" t="s">
        <v>114</v>
      </c>
      <c r="E535" t="s">
        <v>257</v>
      </c>
      <c r="F535" t="s">
        <v>12</v>
      </c>
      <c r="G535">
        <v>2011</v>
      </c>
      <c r="H535" s="74">
        <f>VLOOKUP(Degustations[[#This Row],[Ref]],Ma_Cave[[Réf]:[Appellation]],8,FALSE)</f>
        <v>0</v>
      </c>
      <c r="I535" s="74" t="str">
        <f>VLOOKUP(Degustations[[#This Row],[Ref]],Ma_Cave[[Réf]:[Appellation]],9,FALSE)</f>
        <v xml:space="preserve"> </v>
      </c>
      <c r="J535" s="1">
        <v>42565</v>
      </c>
      <c r="K535" s="49"/>
      <c r="L535" s="49"/>
      <c r="M535" s="49"/>
    </row>
    <row r="536" spans="1:13" x14ac:dyDescent="0.25">
      <c r="A536" s="11">
        <v>172</v>
      </c>
      <c r="B536" s="15">
        <v>41426</v>
      </c>
      <c r="C536" t="s">
        <v>207</v>
      </c>
      <c r="D536" t="s">
        <v>208</v>
      </c>
      <c r="E536" t="s">
        <v>231</v>
      </c>
      <c r="F536" t="s">
        <v>12</v>
      </c>
      <c r="H536" s="74">
        <f>VLOOKUP(Degustations[[#This Row],[Ref]],Ma_Cave[[Réf]:[Appellation]],8,FALSE)</f>
        <v>0</v>
      </c>
      <c r="I536" s="74" t="str">
        <f>VLOOKUP(Degustations[[#This Row],[Ref]],Ma_Cave[[Réf]:[Appellation]],9,FALSE)</f>
        <v xml:space="preserve"> </v>
      </c>
      <c r="J536" s="1">
        <v>42565</v>
      </c>
      <c r="K536" s="49"/>
      <c r="L536" s="49"/>
      <c r="M536" s="49"/>
    </row>
    <row r="537" spans="1:13" x14ac:dyDescent="0.25">
      <c r="A537" s="11">
        <v>398</v>
      </c>
      <c r="B537" s="15">
        <v>41803</v>
      </c>
      <c r="C537" t="s">
        <v>40</v>
      </c>
      <c r="D537" t="s">
        <v>236</v>
      </c>
      <c r="E537" t="s">
        <v>799</v>
      </c>
      <c r="F537" t="s">
        <v>22</v>
      </c>
      <c r="H537" s="74" t="str">
        <f>VLOOKUP(Degustations[[#This Row],[Ref]],Ma_Cave[[Réf]:[Appellation]],8,FALSE)</f>
        <v>Rhône</v>
      </c>
      <c r="I537" s="74" t="str">
        <f>VLOOKUP(Degustations[[#This Row],[Ref]],Ma_Cave[[Réf]:[Appellation]],9,FALSE)</f>
        <v>Vin de Pays de la Drôme</v>
      </c>
      <c r="J537" s="1">
        <v>42565</v>
      </c>
      <c r="K537" s="49"/>
      <c r="L537" s="49"/>
      <c r="M537" s="49"/>
    </row>
    <row r="538" spans="1:13" x14ac:dyDescent="0.25">
      <c r="A538" s="11">
        <v>208</v>
      </c>
      <c r="B538" s="15">
        <v>41803</v>
      </c>
      <c r="C538" t="s">
        <v>40</v>
      </c>
      <c r="D538" t="s">
        <v>236</v>
      </c>
      <c r="E538" t="s">
        <v>794</v>
      </c>
      <c r="F538" t="s">
        <v>12</v>
      </c>
      <c r="G538">
        <v>2012</v>
      </c>
      <c r="H538" s="74" t="str">
        <f>VLOOKUP(Degustations[[#This Row],[Ref]],Ma_Cave[[Réf]:[Appellation]],8,FALSE)</f>
        <v>Rhône</v>
      </c>
      <c r="I538" s="74" t="str">
        <f>VLOOKUP(Degustations[[#This Row],[Ref]],Ma_Cave[[Réf]:[Appellation]],9,FALSE)</f>
        <v>Crozes-Hermitage</v>
      </c>
      <c r="J538" s="1">
        <v>42563</v>
      </c>
      <c r="K538" s="49"/>
      <c r="L538" s="49"/>
      <c r="M538" s="49"/>
    </row>
    <row r="539" spans="1:13" x14ac:dyDescent="0.25">
      <c r="B539" s="15">
        <v>41632</v>
      </c>
      <c r="C539" t="s">
        <v>118</v>
      </c>
      <c r="D539" t="s">
        <v>849</v>
      </c>
      <c r="E539" t="s">
        <v>850</v>
      </c>
      <c r="F539" t="s">
        <v>12</v>
      </c>
      <c r="G539">
        <v>2010</v>
      </c>
      <c r="H539" s="74" t="e">
        <f>VLOOKUP(Degustations[[#This Row],[Ref]],Ma_Cave[[Réf]:[Appellation]],8,FALSE)</f>
        <v>#N/A</v>
      </c>
      <c r="I539" s="74" t="e">
        <f>VLOOKUP(Degustations[[#This Row],[Ref]],Ma_Cave[[Réf]:[Appellation]],9,FALSE)</f>
        <v>#N/A</v>
      </c>
      <c r="J539" s="1">
        <v>42563</v>
      </c>
      <c r="K539" s="49"/>
      <c r="L539" s="49"/>
      <c r="M539" s="49"/>
    </row>
    <row r="540" spans="1:13" x14ac:dyDescent="0.25">
      <c r="B540" s="15">
        <v>41998</v>
      </c>
      <c r="C540" t="s">
        <v>118</v>
      </c>
      <c r="D540" t="s">
        <v>833</v>
      </c>
      <c r="E540" t="s">
        <v>834</v>
      </c>
      <c r="F540" t="s">
        <v>22</v>
      </c>
      <c r="G540">
        <v>2012</v>
      </c>
      <c r="H540" s="74" t="e">
        <f>VLOOKUP(Degustations[[#This Row],[Ref]],Ma_Cave[[Réf]:[Appellation]],8,FALSE)</f>
        <v>#N/A</v>
      </c>
      <c r="I540" s="74" t="e">
        <f>VLOOKUP(Degustations[[#This Row],[Ref]],Ma_Cave[[Réf]:[Appellation]],9,FALSE)</f>
        <v>#N/A</v>
      </c>
      <c r="J540" s="1">
        <v>42552</v>
      </c>
      <c r="K540" s="49"/>
      <c r="L540" s="49"/>
      <c r="M540" s="49"/>
    </row>
    <row r="541" spans="1:13" x14ac:dyDescent="0.25">
      <c r="A541" s="11">
        <v>59</v>
      </c>
      <c r="B541" s="15">
        <v>40325</v>
      </c>
      <c r="C541" t="s">
        <v>19</v>
      </c>
      <c r="D541" t="s">
        <v>443</v>
      </c>
      <c r="E541" t="s">
        <v>444</v>
      </c>
      <c r="F541" t="s">
        <v>12</v>
      </c>
      <c r="G541">
        <v>2007</v>
      </c>
      <c r="H541" s="74">
        <f>VLOOKUP(Degustations[[#This Row],[Ref]],Ma_Cave[[Réf]:[Appellation]],8,FALSE)</f>
        <v>0</v>
      </c>
      <c r="I541" s="74" t="str">
        <f>VLOOKUP(Degustations[[#This Row],[Ref]],Ma_Cave[[Réf]:[Appellation]],9,FALSE)</f>
        <v xml:space="preserve"> </v>
      </c>
      <c r="J541" s="1">
        <v>42552</v>
      </c>
      <c r="K541" s="49"/>
      <c r="L541" s="49"/>
      <c r="M541" s="49"/>
    </row>
    <row r="542" spans="1:13" x14ac:dyDescent="0.25">
      <c r="A542" s="11">
        <v>240</v>
      </c>
      <c r="B542" s="15">
        <v>42111</v>
      </c>
      <c r="C542" t="s">
        <v>40</v>
      </c>
      <c r="D542" t="s">
        <v>236</v>
      </c>
      <c r="E542" t="s">
        <v>693</v>
      </c>
      <c r="F542" t="s">
        <v>22</v>
      </c>
      <c r="H542" s="74" t="str">
        <f>VLOOKUP(Degustations[[#This Row],[Ref]],Ma_Cave[[Réf]:[Appellation]],8,FALSE)</f>
        <v>Rhône</v>
      </c>
      <c r="I542" s="74" t="str">
        <f>VLOOKUP(Degustations[[#This Row],[Ref]],Ma_Cave[[Réf]:[Appellation]],9,FALSE)</f>
        <v>Vin de Pays des Collines Rhodaniennes</v>
      </c>
      <c r="J542" s="1">
        <v>42550</v>
      </c>
      <c r="K542" s="49"/>
      <c r="L542" s="49"/>
      <c r="M542" s="49"/>
    </row>
    <row r="543" spans="1:13" x14ac:dyDescent="0.25">
      <c r="A543" s="11">
        <v>192</v>
      </c>
      <c r="B543" s="15">
        <v>41637</v>
      </c>
      <c r="C543" t="s">
        <v>453</v>
      </c>
      <c r="D543" t="s">
        <v>454</v>
      </c>
      <c r="E543" t="s">
        <v>455</v>
      </c>
      <c r="F543" t="s">
        <v>12</v>
      </c>
      <c r="G543">
        <v>2008</v>
      </c>
      <c r="H543" s="74">
        <f>VLOOKUP(Degustations[[#This Row],[Ref]],Ma_Cave[[Réf]:[Appellation]],8,FALSE)</f>
        <v>0</v>
      </c>
      <c r="I543" s="74" t="str">
        <f>VLOOKUP(Degustations[[#This Row],[Ref]],Ma_Cave[[Réf]:[Appellation]],9,FALSE)</f>
        <v xml:space="preserve"> </v>
      </c>
      <c r="J543" s="1">
        <v>42549</v>
      </c>
      <c r="K543" s="49"/>
      <c r="L543" s="49"/>
      <c r="M543" s="49"/>
    </row>
    <row r="544" spans="1:13" x14ac:dyDescent="0.25">
      <c r="A544" s="11">
        <v>126</v>
      </c>
      <c r="B544" s="15">
        <v>41127</v>
      </c>
      <c r="C544" t="s">
        <v>40</v>
      </c>
      <c r="D544" t="s">
        <v>606</v>
      </c>
      <c r="E544" t="s">
        <v>610</v>
      </c>
      <c r="F544" t="s">
        <v>12</v>
      </c>
      <c r="G544">
        <v>2009</v>
      </c>
      <c r="H544" s="74">
        <f>VLOOKUP(Degustations[[#This Row],[Ref]],Ma_Cave[[Réf]:[Appellation]],8,FALSE)</f>
        <v>0</v>
      </c>
      <c r="I544" s="74" t="str">
        <f>VLOOKUP(Degustations[[#This Row],[Ref]],Ma_Cave[[Réf]:[Appellation]],9,FALSE)</f>
        <v xml:space="preserve"> </v>
      </c>
      <c r="J544" s="1">
        <v>42545</v>
      </c>
      <c r="K544" s="49"/>
      <c r="L544" s="49"/>
      <c r="M544" s="49"/>
    </row>
    <row r="545" spans="1:13" x14ac:dyDescent="0.25">
      <c r="A545" s="11">
        <v>287</v>
      </c>
      <c r="B545" s="15">
        <v>42505</v>
      </c>
      <c r="C545" t="s">
        <v>40</v>
      </c>
      <c r="D545" t="s">
        <v>41</v>
      </c>
      <c r="E545" t="s">
        <v>38</v>
      </c>
      <c r="F545" t="s">
        <v>22</v>
      </c>
      <c r="G545">
        <v>2014</v>
      </c>
      <c r="H545" s="74" t="str">
        <f>VLOOKUP(Degustations[[#This Row],[Ref]],Ma_Cave[[Réf]:[Appellation]],8,FALSE)</f>
        <v>Beaujolais</v>
      </c>
      <c r="I545" s="74" t="str">
        <f>VLOOKUP(Degustations[[#This Row],[Ref]],Ma_Cave[[Réf]:[Appellation]],9,FALSE)</f>
        <v>Beaujolais</v>
      </c>
      <c r="J545" s="1">
        <v>42545</v>
      </c>
      <c r="K545" s="49"/>
      <c r="L545" s="49"/>
      <c r="M545" s="49"/>
    </row>
    <row r="546" spans="1:13" x14ac:dyDescent="0.25">
      <c r="A546" s="11">
        <v>275</v>
      </c>
      <c r="B546" s="15">
        <v>42427</v>
      </c>
      <c r="C546" t="s">
        <v>78</v>
      </c>
      <c r="D546" t="s">
        <v>675</v>
      </c>
      <c r="E546" t="s">
        <v>797</v>
      </c>
      <c r="F546" t="s">
        <v>22</v>
      </c>
      <c r="G546">
        <v>2011</v>
      </c>
      <c r="H546" s="74" t="str">
        <f>VLOOKUP(Degustations[[#This Row],[Ref]],Ma_Cave[[Réf]:[Appellation]],8,FALSE)</f>
        <v>Bourgogne</v>
      </c>
      <c r="I546" s="74" t="str">
        <f>VLOOKUP(Degustations[[#This Row],[Ref]],Ma_Cave[[Réf]:[Appellation]],9,FALSE)</f>
        <v>Mâcon</v>
      </c>
      <c r="J546" s="1">
        <v>42540</v>
      </c>
      <c r="K546" s="49"/>
      <c r="L546" s="49"/>
      <c r="M546" s="49"/>
    </row>
    <row r="547" spans="1:13" x14ac:dyDescent="0.25">
      <c r="A547" s="11">
        <v>130</v>
      </c>
      <c r="B547" s="15">
        <v>41131</v>
      </c>
      <c r="C547" t="s">
        <v>40</v>
      </c>
      <c r="D547" t="s">
        <v>249</v>
      </c>
      <c r="E547" t="s">
        <v>258</v>
      </c>
      <c r="F547" t="s">
        <v>12</v>
      </c>
      <c r="G547">
        <v>2005</v>
      </c>
      <c r="H547" s="74">
        <f>VLOOKUP(Degustations[[#This Row],[Ref]],Ma_Cave[[Réf]:[Appellation]],8,FALSE)</f>
        <v>0</v>
      </c>
      <c r="I547" s="74" t="str">
        <f>VLOOKUP(Degustations[[#This Row],[Ref]],Ma_Cave[[Réf]:[Appellation]],9,FALSE)</f>
        <v xml:space="preserve"> </v>
      </c>
      <c r="J547" s="1">
        <v>42540</v>
      </c>
      <c r="K547" s="49"/>
      <c r="L547" s="49"/>
      <c r="M547" s="49"/>
    </row>
    <row r="548" spans="1:13" x14ac:dyDescent="0.25">
      <c r="A548" s="11">
        <v>216</v>
      </c>
      <c r="B548" s="15">
        <v>41888</v>
      </c>
      <c r="C548" t="s">
        <v>40</v>
      </c>
      <c r="D548" t="s">
        <v>232</v>
      </c>
      <c r="E548" t="s">
        <v>233</v>
      </c>
      <c r="F548" t="s">
        <v>12</v>
      </c>
      <c r="G548">
        <v>2012</v>
      </c>
      <c r="H548" s="74">
        <f>VLOOKUP(Degustations[[#This Row],[Ref]],Ma_Cave[[Réf]:[Appellation]],8,FALSE)</f>
        <v>0</v>
      </c>
      <c r="I548" s="74" t="str">
        <f>VLOOKUP(Degustations[[#This Row],[Ref]],Ma_Cave[[Réf]:[Appellation]],9,FALSE)</f>
        <v xml:space="preserve"> </v>
      </c>
      <c r="J548" s="1">
        <v>42539</v>
      </c>
      <c r="K548" s="49"/>
      <c r="L548" s="49"/>
      <c r="M548" s="49"/>
    </row>
    <row r="549" spans="1:13" x14ac:dyDescent="0.25">
      <c r="A549" s="11">
        <v>218</v>
      </c>
      <c r="B549" s="15">
        <v>41923</v>
      </c>
      <c r="C549" t="s">
        <v>50</v>
      </c>
      <c r="D549" t="s">
        <v>628</v>
      </c>
      <c r="E549" t="s">
        <v>132</v>
      </c>
      <c r="F549" t="s">
        <v>22</v>
      </c>
      <c r="G549">
        <v>2010</v>
      </c>
      <c r="H549" s="74" t="str">
        <f>VLOOKUP(Degustations[[#This Row],[Ref]],Ma_Cave[[Réf]:[Appellation]],8,FALSE)</f>
        <v>Jura</v>
      </c>
      <c r="I549" s="74" t="str">
        <f>VLOOKUP(Degustations[[#This Row],[Ref]],Ma_Cave[[Réf]:[Appellation]],9,FALSE)</f>
        <v>Arbois</v>
      </c>
      <c r="J549" s="1">
        <v>42531</v>
      </c>
      <c r="K549" s="49"/>
      <c r="L549" s="49"/>
      <c r="M549" s="49"/>
    </row>
    <row r="550" spans="1:13" x14ac:dyDescent="0.25">
      <c r="A550" s="11">
        <v>254</v>
      </c>
      <c r="B550" s="15">
        <v>42231</v>
      </c>
      <c r="C550" t="s">
        <v>40</v>
      </c>
      <c r="D550" t="s">
        <v>112</v>
      </c>
      <c r="E550" t="s">
        <v>803</v>
      </c>
      <c r="F550" t="s">
        <v>22</v>
      </c>
      <c r="G550">
        <v>2013</v>
      </c>
      <c r="H550" s="74" t="str">
        <f>VLOOKUP(Degustations[[#This Row],[Ref]],Ma_Cave[[Réf]:[Appellation]],8,FALSE)</f>
        <v>Bourgogne</v>
      </c>
      <c r="I550" s="74" t="str">
        <f>VLOOKUP(Degustations[[#This Row],[Ref]],Ma_Cave[[Réf]:[Appellation]],9,FALSE)</f>
        <v>Bourgogne</v>
      </c>
      <c r="J550" s="1">
        <v>42531</v>
      </c>
      <c r="K550" s="49"/>
      <c r="L550" s="49"/>
      <c r="M550" s="49"/>
    </row>
    <row r="551" spans="1:13" x14ac:dyDescent="0.25">
      <c r="A551" s="11">
        <v>287</v>
      </c>
      <c r="B551" s="15">
        <v>42505</v>
      </c>
      <c r="C551" t="s">
        <v>40</v>
      </c>
      <c r="D551" t="s">
        <v>41</v>
      </c>
      <c r="E551" t="s">
        <v>38</v>
      </c>
      <c r="F551" t="s">
        <v>22</v>
      </c>
      <c r="G551">
        <v>2014</v>
      </c>
      <c r="H551" s="74" t="str">
        <f>VLOOKUP(Degustations[[#This Row],[Ref]],Ma_Cave[[Réf]:[Appellation]],8,FALSE)</f>
        <v>Beaujolais</v>
      </c>
      <c r="I551" s="74" t="str">
        <f>VLOOKUP(Degustations[[#This Row],[Ref]],Ma_Cave[[Réf]:[Appellation]],9,FALSE)</f>
        <v>Beaujolais</v>
      </c>
      <c r="J551" s="1">
        <v>42531</v>
      </c>
      <c r="K551" s="49"/>
      <c r="L551" s="49"/>
      <c r="M551" s="49"/>
    </row>
    <row r="552" spans="1:13" x14ac:dyDescent="0.25">
      <c r="A552" s="11">
        <v>210</v>
      </c>
      <c r="B552" s="15">
        <v>41803</v>
      </c>
      <c r="C552" t="s">
        <v>399</v>
      </c>
      <c r="D552" t="s">
        <v>419</v>
      </c>
      <c r="E552" t="s">
        <v>420</v>
      </c>
      <c r="F552" t="s">
        <v>12</v>
      </c>
      <c r="G552">
        <v>2008</v>
      </c>
      <c r="H552" s="74">
        <f>VLOOKUP(Degustations[[#This Row],[Ref]],Ma_Cave[[Réf]:[Appellation]],8,FALSE)</f>
        <v>0</v>
      </c>
      <c r="I552" s="74" t="str">
        <f>VLOOKUP(Degustations[[#This Row],[Ref]],Ma_Cave[[Réf]:[Appellation]],9,FALSE)</f>
        <v xml:space="preserve"> </v>
      </c>
      <c r="J552" s="1">
        <v>42525</v>
      </c>
      <c r="K552" s="49"/>
      <c r="L552" s="49"/>
      <c r="M552" s="49"/>
    </row>
    <row r="553" spans="1:13" x14ac:dyDescent="0.25">
      <c r="A553" s="11">
        <v>277</v>
      </c>
      <c r="B553" s="15">
        <v>42427</v>
      </c>
      <c r="C553" t="s">
        <v>78</v>
      </c>
      <c r="D553" t="s">
        <v>632</v>
      </c>
      <c r="E553" t="s">
        <v>132</v>
      </c>
      <c r="F553" t="s">
        <v>22</v>
      </c>
      <c r="G553">
        <v>2010</v>
      </c>
      <c r="H553" s="74" t="str">
        <f>VLOOKUP(Degustations[[#This Row],[Ref]],Ma_Cave[[Réf]:[Appellation]],8,FALSE)</f>
        <v>Jura</v>
      </c>
      <c r="I553" s="74" t="str">
        <f>VLOOKUP(Degustations[[#This Row],[Ref]],Ma_Cave[[Réf]:[Appellation]],9,FALSE)</f>
        <v>Côtes du Jura</v>
      </c>
      <c r="J553" s="1">
        <v>42525</v>
      </c>
      <c r="K553" s="49"/>
      <c r="L553" s="49"/>
      <c r="M553" s="49"/>
    </row>
    <row r="554" spans="1:13" x14ac:dyDescent="0.25">
      <c r="A554" s="11">
        <v>192</v>
      </c>
      <c r="B554" s="15">
        <v>41637</v>
      </c>
      <c r="C554" t="s">
        <v>453</v>
      </c>
      <c r="D554" t="s">
        <v>454</v>
      </c>
      <c r="E554" t="s">
        <v>455</v>
      </c>
      <c r="F554" t="s">
        <v>12</v>
      </c>
      <c r="G554">
        <v>2008</v>
      </c>
      <c r="H554" s="74">
        <f>VLOOKUP(Degustations[[#This Row],[Ref]],Ma_Cave[[Réf]:[Appellation]],8,FALSE)</f>
        <v>0</v>
      </c>
      <c r="I554" s="74" t="str">
        <f>VLOOKUP(Degustations[[#This Row],[Ref]],Ma_Cave[[Réf]:[Appellation]],9,FALSE)</f>
        <v xml:space="preserve"> </v>
      </c>
      <c r="J554" s="1">
        <v>42518</v>
      </c>
      <c r="K554" s="49"/>
      <c r="L554" s="49"/>
      <c r="M554" s="49"/>
    </row>
    <row r="555" spans="1:13" x14ac:dyDescent="0.25">
      <c r="A555" s="11">
        <v>216</v>
      </c>
      <c r="B555" s="15">
        <v>41888</v>
      </c>
      <c r="C555" t="s">
        <v>40</v>
      </c>
      <c r="D555" t="s">
        <v>232</v>
      </c>
      <c r="E555" t="s">
        <v>233</v>
      </c>
      <c r="F555" t="s">
        <v>12</v>
      </c>
      <c r="G555">
        <v>2012</v>
      </c>
      <c r="H555" s="74">
        <f>VLOOKUP(Degustations[[#This Row],[Ref]],Ma_Cave[[Réf]:[Appellation]],8,FALSE)</f>
        <v>0</v>
      </c>
      <c r="I555" s="74" t="str">
        <f>VLOOKUP(Degustations[[#This Row],[Ref]],Ma_Cave[[Réf]:[Appellation]],9,FALSE)</f>
        <v xml:space="preserve"> </v>
      </c>
      <c r="J555" s="1">
        <v>42515</v>
      </c>
      <c r="K555" s="49"/>
      <c r="L555" s="49"/>
      <c r="M555" s="49"/>
    </row>
    <row r="556" spans="1:13" x14ac:dyDescent="0.25">
      <c r="A556" s="11">
        <v>266</v>
      </c>
      <c r="B556" s="15">
        <v>42287</v>
      </c>
      <c r="C556" t="s">
        <v>50</v>
      </c>
      <c r="D556" t="s">
        <v>331</v>
      </c>
      <c r="E556" t="s">
        <v>332</v>
      </c>
      <c r="F556" t="s">
        <v>22</v>
      </c>
      <c r="G556">
        <v>2013</v>
      </c>
      <c r="H556" s="74" t="str">
        <f>VLOOKUP(Degustations[[#This Row],[Ref]],Ma_Cave[[Réf]:[Appellation]],8,FALSE)</f>
        <v>Bourgogne</v>
      </c>
      <c r="I556" s="74" t="str">
        <f>VLOOKUP(Degustations[[#This Row],[Ref]],Ma_Cave[[Réf]:[Appellation]],9,FALSE)</f>
        <v>Hautes-Côtes-de-Beaune</v>
      </c>
      <c r="J556" s="1">
        <v>42515</v>
      </c>
      <c r="K556" s="49"/>
      <c r="L556" s="49"/>
      <c r="M556" s="49"/>
    </row>
    <row r="557" spans="1:13" x14ac:dyDescent="0.25">
      <c r="B557" s="15">
        <v>40902</v>
      </c>
      <c r="C557" t="s">
        <v>334</v>
      </c>
      <c r="D557" t="s">
        <v>839</v>
      </c>
      <c r="E557" t="s">
        <v>840</v>
      </c>
      <c r="F557" t="s">
        <v>22</v>
      </c>
      <c r="G557">
        <v>2010</v>
      </c>
      <c r="H557" s="74" t="e">
        <f>VLOOKUP(Degustations[[#This Row],[Ref]],Ma_Cave[[Réf]:[Appellation]],8,FALSE)</f>
        <v>#N/A</v>
      </c>
      <c r="I557" s="74" t="e">
        <f>VLOOKUP(Degustations[[#This Row],[Ref]],Ma_Cave[[Réf]:[Appellation]],9,FALSE)</f>
        <v>#N/A</v>
      </c>
      <c r="J557" s="1">
        <v>42513</v>
      </c>
      <c r="K557" s="49"/>
      <c r="L557" s="49"/>
      <c r="M557" s="49"/>
    </row>
    <row r="558" spans="1:13" x14ac:dyDescent="0.25">
      <c r="A558" s="11">
        <v>125</v>
      </c>
      <c r="B558" s="15">
        <v>41127</v>
      </c>
      <c r="C558" t="s">
        <v>40</v>
      </c>
      <c r="D558" t="s">
        <v>606</v>
      </c>
      <c r="E558" t="s">
        <v>607</v>
      </c>
      <c r="F558" t="s">
        <v>12</v>
      </c>
      <c r="G558">
        <v>2009</v>
      </c>
      <c r="H558" s="74">
        <f>VLOOKUP(Degustations[[#This Row],[Ref]],Ma_Cave[[Réf]:[Appellation]],8,FALSE)</f>
        <v>0</v>
      </c>
      <c r="I558" s="74" t="str">
        <f>VLOOKUP(Degustations[[#This Row],[Ref]],Ma_Cave[[Réf]:[Appellation]],9,FALSE)</f>
        <v xml:space="preserve"> </v>
      </c>
      <c r="J558" s="1">
        <v>42512</v>
      </c>
      <c r="K558" s="49"/>
      <c r="L558" s="49"/>
      <c r="M558" s="49"/>
    </row>
    <row r="559" spans="1:13" x14ac:dyDescent="0.25">
      <c r="A559" s="11">
        <v>172</v>
      </c>
      <c r="B559" s="15">
        <v>41426</v>
      </c>
      <c r="C559" t="s">
        <v>207</v>
      </c>
      <c r="D559" t="s">
        <v>208</v>
      </c>
      <c r="E559" t="s">
        <v>231</v>
      </c>
      <c r="F559" t="s">
        <v>12</v>
      </c>
      <c r="H559" s="74">
        <f>VLOOKUP(Degustations[[#This Row],[Ref]],Ma_Cave[[Réf]:[Appellation]],8,FALSE)</f>
        <v>0</v>
      </c>
      <c r="I559" s="74" t="str">
        <f>VLOOKUP(Degustations[[#This Row],[Ref]],Ma_Cave[[Réf]:[Appellation]],9,FALSE)</f>
        <v xml:space="preserve"> </v>
      </c>
      <c r="J559" s="1">
        <v>42512</v>
      </c>
      <c r="K559" s="49"/>
      <c r="L559" s="49"/>
      <c r="M559" s="49"/>
    </row>
    <row r="560" spans="1:13" x14ac:dyDescent="0.25">
      <c r="A560" s="11">
        <v>125</v>
      </c>
      <c r="B560" s="15">
        <v>41127</v>
      </c>
      <c r="C560" t="s">
        <v>40</v>
      </c>
      <c r="D560" t="s">
        <v>606</v>
      </c>
      <c r="E560" t="s">
        <v>607</v>
      </c>
      <c r="F560" t="s">
        <v>12</v>
      </c>
      <c r="G560">
        <v>2009</v>
      </c>
      <c r="H560" s="74">
        <f>VLOOKUP(Degustations[[#This Row],[Ref]],Ma_Cave[[Réf]:[Appellation]],8,FALSE)</f>
        <v>0</v>
      </c>
      <c r="I560" s="74" t="str">
        <f>VLOOKUP(Degustations[[#This Row],[Ref]],Ma_Cave[[Réf]:[Appellation]],9,FALSE)</f>
        <v xml:space="preserve"> </v>
      </c>
      <c r="J560" s="1">
        <v>42511</v>
      </c>
      <c r="K560" s="49"/>
      <c r="L560" s="49"/>
      <c r="M560" s="49"/>
    </row>
    <row r="561" spans="1:13" x14ac:dyDescent="0.25">
      <c r="A561" s="11">
        <v>287</v>
      </c>
      <c r="B561" s="15">
        <v>42505</v>
      </c>
      <c r="C561" t="s">
        <v>40</v>
      </c>
      <c r="D561" t="s">
        <v>41</v>
      </c>
      <c r="E561" t="s">
        <v>38</v>
      </c>
      <c r="F561" t="s">
        <v>22</v>
      </c>
      <c r="G561">
        <v>2014</v>
      </c>
      <c r="H561" s="74" t="str">
        <f>VLOOKUP(Degustations[[#This Row],[Ref]],Ma_Cave[[Réf]:[Appellation]],8,FALSE)</f>
        <v>Beaujolais</v>
      </c>
      <c r="I561" s="74" t="str">
        <f>VLOOKUP(Degustations[[#This Row],[Ref]],Ma_Cave[[Réf]:[Appellation]],9,FALSE)</f>
        <v>Beaujolais</v>
      </c>
      <c r="J561" s="1">
        <v>42511</v>
      </c>
      <c r="K561" s="49"/>
      <c r="L561" s="49"/>
      <c r="M561" s="49"/>
    </row>
    <row r="562" spans="1:13" x14ac:dyDescent="0.25">
      <c r="A562" s="11">
        <v>240</v>
      </c>
      <c r="B562" s="15">
        <v>42111</v>
      </c>
      <c r="C562" t="s">
        <v>40</v>
      </c>
      <c r="D562" t="s">
        <v>236</v>
      </c>
      <c r="E562" t="s">
        <v>693</v>
      </c>
      <c r="F562" t="s">
        <v>22</v>
      </c>
      <c r="H562" s="74" t="str">
        <f>VLOOKUP(Degustations[[#This Row],[Ref]],Ma_Cave[[Réf]:[Appellation]],8,FALSE)</f>
        <v>Rhône</v>
      </c>
      <c r="I562" s="74" t="str">
        <f>VLOOKUP(Degustations[[#This Row],[Ref]],Ma_Cave[[Réf]:[Appellation]],9,FALSE)</f>
        <v>Vin de Pays des Collines Rhodaniennes</v>
      </c>
      <c r="J562" s="1">
        <v>42504</v>
      </c>
      <c r="K562" s="49"/>
      <c r="L562" s="49"/>
      <c r="M562" s="49"/>
    </row>
    <row r="563" spans="1:13" x14ac:dyDescent="0.25">
      <c r="A563" s="11">
        <v>151</v>
      </c>
      <c r="B563" s="15">
        <v>41206</v>
      </c>
      <c r="C563" t="s">
        <v>146</v>
      </c>
      <c r="D563" t="s">
        <v>285</v>
      </c>
      <c r="E563" t="s">
        <v>286</v>
      </c>
      <c r="F563" t="s">
        <v>217</v>
      </c>
      <c r="G563">
        <v>2005</v>
      </c>
      <c r="H563" s="74" t="str">
        <f>VLOOKUP(Degustations[[#This Row],[Ref]],Ma_Cave[[Réf]:[Appellation]],8,FALSE)</f>
        <v>Sud_Ouest</v>
      </c>
      <c r="I563" s="74" t="str">
        <f>VLOOKUP(Degustations[[#This Row],[Ref]],Ma_Cave[[Réf]:[Appellation]],9,FALSE)</f>
        <v>Monbazillac</v>
      </c>
      <c r="J563" s="1">
        <v>42498</v>
      </c>
      <c r="K563" s="49"/>
      <c r="L563" s="49"/>
      <c r="M563" s="49"/>
    </row>
    <row r="564" spans="1:13" x14ac:dyDescent="0.25">
      <c r="B564" s="15">
        <v>42132</v>
      </c>
      <c r="C564" t="s">
        <v>36</v>
      </c>
      <c r="D564" t="s">
        <v>37</v>
      </c>
      <c r="E564" t="s">
        <v>38</v>
      </c>
      <c r="F564" t="s">
        <v>22</v>
      </c>
      <c r="G564">
        <v>2012</v>
      </c>
      <c r="H564" s="74" t="e">
        <f>VLOOKUP(Degustations[[#This Row],[Ref]],Ma_Cave[[Réf]:[Appellation]],8,FALSE)</f>
        <v>#N/A</v>
      </c>
      <c r="I564" s="74" t="e">
        <f>VLOOKUP(Degustations[[#This Row],[Ref]],Ma_Cave[[Réf]:[Appellation]],9,FALSE)</f>
        <v>#N/A</v>
      </c>
      <c r="J564" s="1">
        <v>42498</v>
      </c>
      <c r="K564" s="49"/>
      <c r="L564" s="49"/>
      <c r="M564" s="49"/>
    </row>
    <row r="565" spans="1:13" x14ac:dyDescent="0.25">
      <c r="A565" s="11">
        <v>208</v>
      </c>
      <c r="B565" s="15">
        <v>41803</v>
      </c>
      <c r="C565" t="s">
        <v>40</v>
      </c>
      <c r="D565" t="s">
        <v>236</v>
      </c>
      <c r="E565" t="s">
        <v>794</v>
      </c>
      <c r="F565" t="s">
        <v>12</v>
      </c>
      <c r="G565">
        <v>2012</v>
      </c>
      <c r="H565" s="74" t="str">
        <f>VLOOKUP(Degustations[[#This Row],[Ref]],Ma_Cave[[Réf]:[Appellation]],8,FALSE)</f>
        <v>Rhône</v>
      </c>
      <c r="I565" s="74" t="str">
        <f>VLOOKUP(Degustations[[#This Row],[Ref]],Ma_Cave[[Réf]:[Appellation]],9,FALSE)</f>
        <v>Crozes-Hermitage</v>
      </c>
      <c r="J565" s="1">
        <v>42495</v>
      </c>
      <c r="K565" s="49"/>
      <c r="L565" s="49"/>
      <c r="M565" s="49"/>
    </row>
    <row r="566" spans="1:13" x14ac:dyDescent="0.25">
      <c r="A566" s="11">
        <v>209</v>
      </c>
      <c r="B566" s="15">
        <v>41803</v>
      </c>
      <c r="C566" t="s">
        <v>399</v>
      </c>
      <c r="D566" t="s">
        <v>699</v>
      </c>
      <c r="E566" t="s">
        <v>700</v>
      </c>
      <c r="F566" t="s">
        <v>22</v>
      </c>
      <c r="G566">
        <v>2013</v>
      </c>
      <c r="H566" s="74" t="str">
        <f>VLOOKUP(Degustations[[#This Row],[Ref]],Ma_Cave[[Réf]:[Appellation]],8,FALSE)</f>
        <v>Rhône</v>
      </c>
      <c r="I566" s="74" t="str">
        <f>VLOOKUP(Degustations[[#This Row],[Ref]],Ma_Cave[[Réf]:[Appellation]],9,FALSE)</f>
        <v xml:space="preserve"> </v>
      </c>
      <c r="J566" s="1">
        <v>42495</v>
      </c>
      <c r="K566" s="49"/>
      <c r="L566" s="49"/>
      <c r="M566" s="49"/>
    </row>
    <row r="567" spans="1:13" x14ac:dyDescent="0.25">
      <c r="A567" s="11">
        <v>218</v>
      </c>
      <c r="B567" s="15">
        <v>41923</v>
      </c>
      <c r="C567" t="s">
        <v>50</v>
      </c>
      <c r="D567" t="s">
        <v>628</v>
      </c>
      <c r="E567" t="s">
        <v>132</v>
      </c>
      <c r="F567" t="s">
        <v>22</v>
      </c>
      <c r="G567">
        <v>2010</v>
      </c>
      <c r="H567" s="74" t="str">
        <f>VLOOKUP(Degustations[[#This Row],[Ref]],Ma_Cave[[Réf]:[Appellation]],8,FALSE)</f>
        <v>Jura</v>
      </c>
      <c r="I567" s="74" t="str">
        <f>VLOOKUP(Degustations[[#This Row],[Ref]],Ma_Cave[[Réf]:[Appellation]],9,FALSE)</f>
        <v>Arbois</v>
      </c>
      <c r="J567" s="1">
        <v>42490</v>
      </c>
      <c r="K567" s="49"/>
      <c r="L567" s="49"/>
      <c r="M567" s="49"/>
    </row>
    <row r="568" spans="1:13" x14ac:dyDescent="0.25">
      <c r="A568" s="11">
        <v>268</v>
      </c>
      <c r="B568" s="15">
        <v>42287</v>
      </c>
      <c r="C568" t="s">
        <v>50</v>
      </c>
      <c r="D568" t="s">
        <v>184</v>
      </c>
      <c r="E568" t="s">
        <v>466</v>
      </c>
      <c r="F568" t="s">
        <v>12</v>
      </c>
      <c r="G568">
        <v>2013</v>
      </c>
      <c r="H568" s="74" t="str">
        <f>VLOOKUP(Degustations[[#This Row],[Ref]],Ma_Cave[[Réf]:[Appellation]],8,FALSE)</f>
        <v>Languedoc_Roussillon</v>
      </c>
      <c r="I568" s="74" t="str">
        <f>VLOOKUP(Degustations[[#This Row],[Ref]],Ma_Cave[[Réf]:[Appellation]],9,FALSE)</f>
        <v>Maury</v>
      </c>
      <c r="J568" s="1">
        <v>42490</v>
      </c>
      <c r="K568" s="49"/>
      <c r="L568" s="49"/>
      <c r="M568" s="49"/>
    </row>
    <row r="569" spans="1:13" x14ac:dyDescent="0.25">
      <c r="A569" s="11">
        <v>261</v>
      </c>
      <c r="B569" s="15">
        <v>42268</v>
      </c>
      <c r="C569" t="s">
        <v>13</v>
      </c>
      <c r="D569" t="s">
        <v>364</v>
      </c>
      <c r="E569" t="s">
        <v>550</v>
      </c>
      <c r="F569" t="s">
        <v>22</v>
      </c>
      <c r="G569">
        <v>2014</v>
      </c>
      <c r="H569" s="74">
        <f>VLOOKUP(Degustations[[#This Row],[Ref]],Ma_Cave[[Réf]:[Appellation]],8,FALSE)</f>
        <v>0</v>
      </c>
      <c r="I569" s="74" t="str">
        <f>VLOOKUP(Degustations[[#This Row],[Ref]],Ma_Cave[[Réf]:[Appellation]],9,FALSE)</f>
        <v xml:space="preserve"> </v>
      </c>
      <c r="J569" s="1">
        <v>42489</v>
      </c>
      <c r="K569" s="49"/>
      <c r="L569" s="49"/>
      <c r="M569" s="49"/>
    </row>
    <row r="570" spans="1:13" x14ac:dyDescent="0.25">
      <c r="A570" s="11">
        <v>290</v>
      </c>
      <c r="B570" s="15">
        <v>42505</v>
      </c>
      <c r="C570" t="s">
        <v>40</v>
      </c>
      <c r="D570" t="s">
        <v>112</v>
      </c>
      <c r="E570" t="s">
        <v>39</v>
      </c>
      <c r="F570" t="s">
        <v>22</v>
      </c>
      <c r="G570">
        <v>2015</v>
      </c>
      <c r="H570" s="74" t="str">
        <f>VLOOKUP(Degustations[[#This Row],[Ref]],Ma_Cave[[Réf]:[Appellation]],8,FALSE)</f>
        <v>Bourgogne</v>
      </c>
      <c r="I570" s="74" t="str">
        <f>VLOOKUP(Degustations[[#This Row],[Ref]],Ma_Cave[[Réf]:[Appellation]],9,FALSE)</f>
        <v>Bourgogne</v>
      </c>
      <c r="J570" s="1">
        <v>42484</v>
      </c>
      <c r="K570" s="49"/>
      <c r="L570" s="49"/>
      <c r="M570" s="49"/>
    </row>
    <row r="571" spans="1:13" x14ac:dyDescent="0.25">
      <c r="A571" s="11">
        <v>290</v>
      </c>
      <c r="B571" s="15">
        <v>42505</v>
      </c>
      <c r="C571" t="s">
        <v>40</v>
      </c>
      <c r="D571" t="s">
        <v>112</v>
      </c>
      <c r="E571" t="s">
        <v>39</v>
      </c>
      <c r="F571" t="s">
        <v>22</v>
      </c>
      <c r="G571">
        <v>2015</v>
      </c>
      <c r="H571" s="74" t="str">
        <f>VLOOKUP(Degustations[[#This Row],[Ref]],Ma_Cave[[Réf]:[Appellation]],8,FALSE)</f>
        <v>Bourgogne</v>
      </c>
      <c r="I571" s="74" t="str">
        <f>VLOOKUP(Degustations[[#This Row],[Ref]],Ma_Cave[[Réf]:[Appellation]],9,FALSE)</f>
        <v>Bourgogne</v>
      </c>
      <c r="J571" s="1">
        <v>42484</v>
      </c>
      <c r="K571" s="49"/>
      <c r="L571" s="49"/>
      <c r="M571" s="49"/>
    </row>
    <row r="572" spans="1:13" x14ac:dyDescent="0.25">
      <c r="A572" s="11">
        <v>188</v>
      </c>
      <c r="B572" s="15">
        <v>41512</v>
      </c>
      <c r="C572" t="s">
        <v>40</v>
      </c>
      <c r="D572" t="s">
        <v>236</v>
      </c>
      <c r="E572" t="s">
        <v>794</v>
      </c>
      <c r="F572" t="s">
        <v>12</v>
      </c>
      <c r="G572">
        <v>2011</v>
      </c>
      <c r="H572" s="74" t="str">
        <f>VLOOKUP(Degustations[[#This Row],[Ref]],Ma_Cave[[Réf]:[Appellation]],8,FALSE)</f>
        <v>Rhône</v>
      </c>
      <c r="I572" s="74" t="str">
        <f>VLOOKUP(Degustations[[#This Row],[Ref]],Ma_Cave[[Réf]:[Appellation]],9,FALSE)</f>
        <v>Crozes-Hermitage</v>
      </c>
      <c r="J572" s="1">
        <v>42483</v>
      </c>
      <c r="K572" s="49"/>
      <c r="L572" s="49"/>
      <c r="M572" s="49"/>
    </row>
    <row r="573" spans="1:13" x14ac:dyDescent="0.25">
      <c r="A573" s="11">
        <v>275</v>
      </c>
      <c r="B573" s="15">
        <v>42427</v>
      </c>
      <c r="C573" t="s">
        <v>78</v>
      </c>
      <c r="D573" t="s">
        <v>675</v>
      </c>
      <c r="E573" t="s">
        <v>797</v>
      </c>
      <c r="F573" t="s">
        <v>22</v>
      </c>
      <c r="G573">
        <v>2011</v>
      </c>
      <c r="H573" s="74" t="str">
        <f>VLOOKUP(Degustations[[#This Row],[Ref]],Ma_Cave[[Réf]:[Appellation]],8,FALSE)</f>
        <v>Bourgogne</v>
      </c>
      <c r="I573" s="74" t="str">
        <f>VLOOKUP(Degustations[[#This Row],[Ref]],Ma_Cave[[Réf]:[Appellation]],9,FALSE)</f>
        <v>Mâcon</v>
      </c>
      <c r="J573" s="1">
        <v>42483</v>
      </c>
      <c r="K573" s="49"/>
      <c r="L573" s="49"/>
      <c r="M573" s="49"/>
    </row>
    <row r="574" spans="1:13" x14ac:dyDescent="0.25">
      <c r="A574" s="11">
        <v>199</v>
      </c>
      <c r="B574" s="15">
        <v>41720</v>
      </c>
      <c r="C574" t="s">
        <v>50</v>
      </c>
      <c r="D574" t="s">
        <v>308</v>
      </c>
      <c r="E574" t="s">
        <v>309</v>
      </c>
      <c r="F574" t="s">
        <v>22</v>
      </c>
      <c r="G574">
        <v>2012</v>
      </c>
      <c r="H574" s="74" t="str">
        <f>VLOOKUP(Degustations[[#This Row],[Ref]],Ma_Cave[[Réf]:[Appellation]],8,FALSE)</f>
        <v>Alsace</v>
      </c>
      <c r="I574" s="74" t="str">
        <f>VLOOKUP(Degustations[[#This Row],[Ref]],Ma_Cave[[Réf]:[Appellation]],9,FALSE)</f>
        <v>Gewurztraminer</v>
      </c>
      <c r="J574" s="1">
        <v>42475</v>
      </c>
      <c r="K574" s="49"/>
      <c r="L574" s="49"/>
      <c r="M574" s="49"/>
    </row>
    <row r="575" spans="1:13" x14ac:dyDescent="0.25">
      <c r="B575" s="15">
        <v>41632</v>
      </c>
      <c r="C575" t="s">
        <v>118</v>
      </c>
      <c r="D575" t="s">
        <v>851</v>
      </c>
      <c r="E575" t="s">
        <v>31</v>
      </c>
      <c r="F575" t="s">
        <v>12</v>
      </c>
      <c r="G575">
        <v>2011</v>
      </c>
      <c r="H575" s="74" t="e">
        <f>VLOOKUP(Degustations[[#This Row],[Ref]],Ma_Cave[[Réf]:[Appellation]],8,FALSE)</f>
        <v>#N/A</v>
      </c>
      <c r="I575" s="74" t="e">
        <f>VLOOKUP(Degustations[[#This Row],[Ref]],Ma_Cave[[Réf]:[Appellation]],9,FALSE)</f>
        <v>#N/A</v>
      </c>
      <c r="J575" s="1">
        <v>42470</v>
      </c>
      <c r="K575" s="49"/>
      <c r="L575" s="49"/>
      <c r="M575" s="49"/>
    </row>
    <row r="576" spans="1:13" x14ac:dyDescent="0.25">
      <c r="A576" s="11">
        <v>234</v>
      </c>
      <c r="B576" s="15">
        <v>41943</v>
      </c>
      <c r="C576" t="s">
        <v>40</v>
      </c>
      <c r="D576" t="s">
        <v>817</v>
      </c>
      <c r="E576" t="s">
        <v>39</v>
      </c>
      <c r="F576" t="s">
        <v>22</v>
      </c>
      <c r="G576">
        <v>2012</v>
      </c>
      <c r="H576" s="74" t="str">
        <f>VLOOKUP(Degustations[[#This Row],[Ref]],Ma_Cave[[Réf]:[Appellation]],8,FALSE)</f>
        <v>Savoie_Bugey</v>
      </c>
      <c r="I576" s="74" t="str">
        <f>VLOOKUP(Degustations[[#This Row],[Ref]],Ma_Cave[[Réf]:[Appellation]],9,FALSE)</f>
        <v>Bugey</v>
      </c>
      <c r="J576" s="1">
        <v>42466</v>
      </c>
      <c r="K576" s="49"/>
      <c r="L576" s="49"/>
      <c r="M576" s="49"/>
    </row>
    <row r="577" spans="1:13" x14ac:dyDescent="0.25">
      <c r="B577" s="15">
        <v>42382</v>
      </c>
      <c r="C577" t="s">
        <v>852</v>
      </c>
      <c r="D577" t="s">
        <v>853</v>
      </c>
      <c r="E577" t="s">
        <v>854</v>
      </c>
      <c r="F577" t="s">
        <v>12</v>
      </c>
      <c r="G577">
        <v>2014</v>
      </c>
      <c r="H577" s="74" t="e">
        <f>VLOOKUP(Degustations[[#This Row],[Ref]],Ma_Cave[[Réf]:[Appellation]],8,FALSE)</f>
        <v>#N/A</v>
      </c>
      <c r="I577" s="74" t="e">
        <f>VLOOKUP(Degustations[[#This Row],[Ref]],Ma_Cave[[Réf]:[Appellation]],9,FALSE)</f>
        <v>#N/A</v>
      </c>
      <c r="J577" s="1">
        <v>42466</v>
      </c>
      <c r="K577" s="49"/>
      <c r="L577" s="49"/>
      <c r="M577" s="49"/>
    </row>
    <row r="578" spans="1:13" x14ac:dyDescent="0.25">
      <c r="A578" s="11">
        <v>214</v>
      </c>
      <c r="B578" s="15">
        <v>41882</v>
      </c>
      <c r="C578" t="s">
        <v>314</v>
      </c>
      <c r="D578" t="s">
        <v>228</v>
      </c>
      <c r="E578" t="s">
        <v>312</v>
      </c>
      <c r="F578" t="s">
        <v>22</v>
      </c>
      <c r="G578">
        <v>2012</v>
      </c>
      <c r="H578" s="74" t="str">
        <f>VLOOKUP(Degustations[[#This Row],[Ref]],Ma_Cave[[Réf]:[Appellation]],8,FALSE)</f>
        <v>Rhône</v>
      </c>
      <c r="I578" s="74" t="str">
        <f>VLOOKUP(Degustations[[#This Row],[Ref]],Ma_Cave[[Réf]:[Appellation]],9,FALSE)</f>
        <v>Vin de Pays de l'Ardèche</v>
      </c>
      <c r="J578" s="1">
        <v>42463</v>
      </c>
      <c r="K578" s="49"/>
      <c r="L578" s="49"/>
      <c r="M578" s="49"/>
    </row>
    <row r="579" spans="1:13" x14ac:dyDescent="0.25">
      <c r="B579" s="15">
        <v>41998</v>
      </c>
      <c r="C579" t="s">
        <v>118</v>
      </c>
      <c r="D579" t="s">
        <v>833</v>
      </c>
      <c r="E579" t="s">
        <v>834</v>
      </c>
      <c r="F579" t="s">
        <v>22</v>
      </c>
      <c r="G579">
        <v>2012</v>
      </c>
      <c r="H579" s="74" t="e">
        <f>VLOOKUP(Degustations[[#This Row],[Ref]],Ma_Cave[[Réf]:[Appellation]],8,FALSE)</f>
        <v>#N/A</v>
      </c>
      <c r="I579" s="74" t="e">
        <f>VLOOKUP(Degustations[[#This Row],[Ref]],Ma_Cave[[Réf]:[Appellation]],9,FALSE)</f>
        <v>#N/A</v>
      </c>
      <c r="J579" s="1">
        <v>42461</v>
      </c>
      <c r="K579" s="49"/>
      <c r="L579" s="49"/>
      <c r="M579" s="49"/>
    </row>
    <row r="580" spans="1:13" x14ac:dyDescent="0.25">
      <c r="A580" s="11">
        <v>234</v>
      </c>
      <c r="B580" s="15">
        <v>41943</v>
      </c>
      <c r="C580" t="s">
        <v>40</v>
      </c>
      <c r="D580" t="s">
        <v>817</v>
      </c>
      <c r="E580" t="s">
        <v>39</v>
      </c>
      <c r="F580" t="s">
        <v>22</v>
      </c>
      <c r="G580">
        <v>2012</v>
      </c>
      <c r="H580" s="74" t="str">
        <f>VLOOKUP(Degustations[[#This Row],[Ref]],Ma_Cave[[Réf]:[Appellation]],8,FALSE)</f>
        <v>Savoie_Bugey</v>
      </c>
      <c r="I580" s="74" t="str">
        <f>VLOOKUP(Degustations[[#This Row],[Ref]],Ma_Cave[[Réf]:[Appellation]],9,FALSE)</f>
        <v>Bugey</v>
      </c>
      <c r="J580" s="1">
        <v>42457</v>
      </c>
      <c r="K580" s="49"/>
      <c r="L580" s="49"/>
      <c r="M580" s="49"/>
    </row>
    <row r="581" spans="1:13" x14ac:dyDescent="0.25">
      <c r="B581" s="15">
        <v>41632</v>
      </c>
      <c r="C581" t="s">
        <v>118</v>
      </c>
      <c r="D581" t="s">
        <v>855</v>
      </c>
      <c r="E581" t="s">
        <v>856</v>
      </c>
      <c r="F581" t="s">
        <v>22</v>
      </c>
      <c r="G581">
        <v>2011</v>
      </c>
      <c r="H581" s="74" t="e">
        <f>VLOOKUP(Degustations[[#This Row],[Ref]],Ma_Cave[[Réf]:[Appellation]],8,FALSE)</f>
        <v>#N/A</v>
      </c>
      <c r="I581" s="74" t="e">
        <f>VLOOKUP(Degustations[[#This Row],[Ref]],Ma_Cave[[Réf]:[Appellation]],9,FALSE)</f>
        <v>#N/A</v>
      </c>
      <c r="J581" s="1">
        <v>42455</v>
      </c>
      <c r="K581" s="49"/>
      <c r="L581" s="49"/>
      <c r="M581" s="49"/>
    </row>
    <row r="582" spans="1:13" x14ac:dyDescent="0.25">
      <c r="A582" s="11">
        <v>266</v>
      </c>
      <c r="B582" s="15">
        <v>42287</v>
      </c>
      <c r="C582" t="s">
        <v>50</v>
      </c>
      <c r="D582" t="s">
        <v>331</v>
      </c>
      <c r="E582" t="s">
        <v>332</v>
      </c>
      <c r="F582" t="s">
        <v>22</v>
      </c>
      <c r="G582">
        <v>2013</v>
      </c>
      <c r="H582" s="74" t="str">
        <f>VLOOKUP(Degustations[[#This Row],[Ref]],Ma_Cave[[Réf]:[Appellation]],8,FALSE)</f>
        <v>Bourgogne</v>
      </c>
      <c r="I582" s="74" t="str">
        <f>VLOOKUP(Degustations[[#This Row],[Ref]],Ma_Cave[[Réf]:[Appellation]],9,FALSE)</f>
        <v>Hautes-Côtes-de-Beaune</v>
      </c>
      <c r="J582" s="1">
        <v>42450</v>
      </c>
      <c r="K582" s="49"/>
      <c r="L582" s="49"/>
      <c r="M582" s="49"/>
    </row>
    <row r="583" spans="1:13" x14ac:dyDescent="0.25">
      <c r="A583" s="11">
        <v>214</v>
      </c>
      <c r="B583" s="15">
        <v>41882</v>
      </c>
      <c r="C583" t="s">
        <v>314</v>
      </c>
      <c r="D583" t="s">
        <v>228</v>
      </c>
      <c r="E583" t="s">
        <v>312</v>
      </c>
      <c r="F583" t="s">
        <v>22</v>
      </c>
      <c r="G583">
        <v>2012</v>
      </c>
      <c r="H583" s="74" t="str">
        <f>VLOOKUP(Degustations[[#This Row],[Ref]],Ma_Cave[[Réf]:[Appellation]],8,FALSE)</f>
        <v>Rhône</v>
      </c>
      <c r="I583" s="74" t="str">
        <f>VLOOKUP(Degustations[[#This Row],[Ref]],Ma_Cave[[Réf]:[Appellation]],9,FALSE)</f>
        <v>Vin de Pays de l'Ardèche</v>
      </c>
      <c r="J583" s="1">
        <v>42448</v>
      </c>
      <c r="K583" s="49"/>
      <c r="L583" s="49"/>
      <c r="M583" s="49"/>
    </row>
    <row r="584" spans="1:13" x14ac:dyDescent="0.25">
      <c r="A584" s="11">
        <v>147</v>
      </c>
      <c r="B584" s="15">
        <v>41206</v>
      </c>
      <c r="C584" t="s">
        <v>146</v>
      </c>
      <c r="D584" t="s">
        <v>193</v>
      </c>
      <c r="E584" t="s">
        <v>194</v>
      </c>
      <c r="F584" t="s">
        <v>12</v>
      </c>
      <c r="G584">
        <v>2008</v>
      </c>
      <c r="H584" s="74">
        <f>VLOOKUP(Degustations[[#This Row],[Ref]],Ma_Cave[[Réf]:[Appellation]],8,FALSE)</f>
        <v>0</v>
      </c>
      <c r="I584" s="74" t="str">
        <f>VLOOKUP(Degustations[[#This Row],[Ref]],Ma_Cave[[Réf]:[Appellation]],9,FALSE)</f>
        <v xml:space="preserve"> </v>
      </c>
      <c r="J584" s="1">
        <v>42448</v>
      </c>
      <c r="K584" s="49"/>
      <c r="L584" s="49"/>
      <c r="M584" s="49"/>
    </row>
    <row r="585" spans="1:13" x14ac:dyDescent="0.25">
      <c r="A585" s="11">
        <v>275</v>
      </c>
      <c r="B585" s="15">
        <v>42427</v>
      </c>
      <c r="C585" t="s">
        <v>78</v>
      </c>
      <c r="D585" t="s">
        <v>675</v>
      </c>
      <c r="E585" t="s">
        <v>797</v>
      </c>
      <c r="F585" t="s">
        <v>22</v>
      </c>
      <c r="G585">
        <v>2011</v>
      </c>
      <c r="H585" s="74" t="str">
        <f>VLOOKUP(Degustations[[#This Row],[Ref]],Ma_Cave[[Réf]:[Appellation]],8,FALSE)</f>
        <v>Bourgogne</v>
      </c>
      <c r="I585" s="74" t="str">
        <f>VLOOKUP(Degustations[[#This Row],[Ref]],Ma_Cave[[Réf]:[Appellation]],9,FALSE)</f>
        <v>Mâcon</v>
      </c>
      <c r="J585" s="1">
        <v>42447</v>
      </c>
      <c r="K585" s="49"/>
      <c r="L585" s="49"/>
      <c r="M585" s="49"/>
    </row>
    <row r="586" spans="1:13" x14ac:dyDescent="0.25">
      <c r="A586" s="11">
        <v>265</v>
      </c>
      <c r="B586" s="15">
        <v>42287</v>
      </c>
      <c r="C586" t="s">
        <v>50</v>
      </c>
      <c r="D586" t="s">
        <v>306</v>
      </c>
      <c r="E586" t="s">
        <v>307</v>
      </c>
      <c r="F586" t="s">
        <v>22</v>
      </c>
      <c r="G586">
        <v>2013</v>
      </c>
      <c r="H586" s="74" t="str">
        <f>VLOOKUP(Degustations[[#This Row],[Ref]],Ma_Cave[[Réf]:[Appellation]],8,FALSE)</f>
        <v>Alsace</v>
      </c>
      <c r="I586" s="74" t="str">
        <f>VLOOKUP(Degustations[[#This Row],[Ref]],Ma_Cave[[Réf]:[Appellation]],9,FALSE)</f>
        <v>Gewurztraminer</v>
      </c>
      <c r="J586" s="1">
        <v>42442</v>
      </c>
      <c r="K586" s="49"/>
      <c r="L586" s="49"/>
      <c r="M586" s="49"/>
    </row>
    <row r="587" spans="1:13" x14ac:dyDescent="0.25">
      <c r="A587" s="11">
        <v>211</v>
      </c>
      <c r="B587" s="15">
        <v>41803</v>
      </c>
      <c r="C587" t="s">
        <v>399</v>
      </c>
      <c r="D587" t="s">
        <v>399</v>
      </c>
      <c r="E587" t="s">
        <v>456</v>
      </c>
      <c r="F587" t="s">
        <v>22</v>
      </c>
      <c r="G587">
        <v>2013</v>
      </c>
      <c r="H587" s="74">
        <f>VLOOKUP(Degustations[[#This Row],[Ref]],Ma_Cave[[Réf]:[Appellation]],8,FALSE)</f>
        <v>0</v>
      </c>
      <c r="I587" s="74" t="str">
        <f>VLOOKUP(Degustations[[#This Row],[Ref]],Ma_Cave[[Réf]:[Appellation]],9,FALSE)</f>
        <v xml:space="preserve"> </v>
      </c>
      <c r="J587" s="1">
        <v>42428</v>
      </c>
      <c r="K587" s="49"/>
      <c r="L587" s="49"/>
      <c r="M587" s="49"/>
    </row>
    <row r="588" spans="1:13" x14ac:dyDescent="0.25">
      <c r="A588" s="11">
        <v>397</v>
      </c>
      <c r="B588" s="15">
        <v>41803</v>
      </c>
      <c r="C588" t="s">
        <v>40</v>
      </c>
      <c r="D588" t="s">
        <v>236</v>
      </c>
      <c r="E588" t="s">
        <v>794</v>
      </c>
      <c r="F588" t="s">
        <v>22</v>
      </c>
      <c r="G588">
        <v>2012</v>
      </c>
      <c r="H588" s="74" t="str">
        <f>VLOOKUP(Degustations[[#This Row],[Ref]],Ma_Cave[[Réf]:[Appellation]],8,FALSE)</f>
        <v>Rhône</v>
      </c>
      <c r="I588" s="74" t="str">
        <f>VLOOKUP(Degustations[[#This Row],[Ref]],Ma_Cave[[Réf]:[Appellation]],9,FALSE)</f>
        <v>Crozes-Hermitage</v>
      </c>
      <c r="J588" s="1">
        <v>42428</v>
      </c>
      <c r="K588" s="49"/>
      <c r="L588" s="49"/>
      <c r="M588" s="49"/>
    </row>
    <row r="589" spans="1:13" x14ac:dyDescent="0.25">
      <c r="A589" s="11">
        <v>152</v>
      </c>
      <c r="B589" s="15">
        <v>41206</v>
      </c>
      <c r="C589" t="s">
        <v>146</v>
      </c>
      <c r="D589" t="s">
        <v>285</v>
      </c>
      <c r="E589" t="s">
        <v>818</v>
      </c>
      <c r="F589" t="s">
        <v>12</v>
      </c>
      <c r="G589">
        <v>2010</v>
      </c>
      <c r="H589" s="74" t="str">
        <f>VLOOKUP(Degustations[[#This Row],[Ref]],Ma_Cave[[Réf]:[Appellation]],8,FALSE)</f>
        <v>Sud_Ouest</v>
      </c>
      <c r="I589" s="74" t="str">
        <f>VLOOKUP(Degustations[[#This Row],[Ref]],Ma_Cave[[Réf]:[Appellation]],9,FALSE)</f>
        <v>Côtes de Bergerac</v>
      </c>
      <c r="J589" s="1">
        <v>42427</v>
      </c>
      <c r="K589" s="49"/>
      <c r="L589" s="49"/>
      <c r="M589" s="49"/>
    </row>
    <row r="590" spans="1:13" x14ac:dyDescent="0.25">
      <c r="A590" s="11">
        <v>209</v>
      </c>
      <c r="B590" s="15">
        <v>41803</v>
      </c>
      <c r="C590" t="s">
        <v>399</v>
      </c>
      <c r="D590" t="s">
        <v>699</v>
      </c>
      <c r="E590" t="s">
        <v>700</v>
      </c>
      <c r="F590" t="s">
        <v>22</v>
      </c>
      <c r="G590">
        <v>2013</v>
      </c>
      <c r="H590" s="74" t="str">
        <f>VLOOKUP(Degustations[[#This Row],[Ref]],Ma_Cave[[Réf]:[Appellation]],8,FALSE)</f>
        <v>Rhône</v>
      </c>
      <c r="I590" s="74" t="str">
        <f>VLOOKUP(Degustations[[#This Row],[Ref]],Ma_Cave[[Réf]:[Appellation]],9,FALSE)</f>
        <v xml:space="preserve"> </v>
      </c>
      <c r="J590" s="1">
        <v>42427</v>
      </c>
      <c r="K590" s="49"/>
      <c r="L590" s="49"/>
      <c r="M590" s="49"/>
    </row>
    <row r="591" spans="1:13" x14ac:dyDescent="0.25">
      <c r="A591" s="11">
        <v>266</v>
      </c>
      <c r="B591" s="15">
        <v>42287</v>
      </c>
      <c r="C591" t="s">
        <v>50</v>
      </c>
      <c r="D591" t="s">
        <v>331</v>
      </c>
      <c r="E591" t="s">
        <v>332</v>
      </c>
      <c r="F591" t="s">
        <v>22</v>
      </c>
      <c r="G591">
        <v>2013</v>
      </c>
      <c r="H591" s="74" t="str">
        <f>VLOOKUP(Degustations[[#This Row],[Ref]],Ma_Cave[[Réf]:[Appellation]],8,FALSE)</f>
        <v>Bourgogne</v>
      </c>
      <c r="I591" s="74" t="str">
        <f>VLOOKUP(Degustations[[#This Row],[Ref]],Ma_Cave[[Réf]:[Appellation]],9,FALSE)</f>
        <v>Hautes-Côtes-de-Beaune</v>
      </c>
      <c r="J591" s="1">
        <v>42426</v>
      </c>
      <c r="K591" s="49"/>
      <c r="L591" s="49"/>
      <c r="M591" s="49"/>
    </row>
    <row r="592" spans="1:13" x14ac:dyDescent="0.25">
      <c r="A592" s="11">
        <v>196</v>
      </c>
      <c r="B592" s="15">
        <v>41690</v>
      </c>
      <c r="C592" t="s">
        <v>40</v>
      </c>
      <c r="D592" t="s">
        <v>112</v>
      </c>
      <c r="E592" t="s">
        <v>39</v>
      </c>
      <c r="F592" t="s">
        <v>22</v>
      </c>
      <c r="G592">
        <v>2012</v>
      </c>
      <c r="H592" s="74" t="str">
        <f>VLOOKUP(Degustations[[#This Row],[Ref]],Ma_Cave[[Réf]:[Appellation]],8,FALSE)</f>
        <v>Bourgogne</v>
      </c>
      <c r="I592" s="74" t="str">
        <f>VLOOKUP(Degustations[[#This Row],[Ref]],Ma_Cave[[Réf]:[Appellation]],9,FALSE)</f>
        <v>Bourgogne</v>
      </c>
      <c r="J592" s="1">
        <v>42420</v>
      </c>
      <c r="K592" s="49"/>
      <c r="L592" s="49"/>
      <c r="M592" s="49"/>
    </row>
    <row r="593" spans="1:13" x14ac:dyDescent="0.25">
      <c r="A593" s="11">
        <v>68</v>
      </c>
      <c r="B593" s="15">
        <v>40341</v>
      </c>
      <c r="C593" t="s">
        <v>276</v>
      </c>
      <c r="D593" t="s">
        <v>277</v>
      </c>
      <c r="E593" t="s">
        <v>278</v>
      </c>
      <c r="F593" t="s">
        <v>12</v>
      </c>
      <c r="G593">
        <v>2009</v>
      </c>
      <c r="H593" s="74" t="str">
        <f>VLOOKUP(Degustations[[#This Row],[Ref]],Ma_Cave[[Réf]:[Appellation]],8,FALSE)</f>
        <v>Beaujolais</v>
      </c>
      <c r="I593" s="74" t="str">
        <f>VLOOKUP(Degustations[[#This Row],[Ref]],Ma_Cave[[Réf]:[Appellation]],9,FALSE)</f>
        <v>Fleurie</v>
      </c>
      <c r="J593" s="1">
        <v>42417</v>
      </c>
      <c r="K593" s="49"/>
      <c r="L593" s="49"/>
      <c r="M593" s="49"/>
    </row>
    <row r="594" spans="1:13" x14ac:dyDescent="0.25">
      <c r="B594" s="15">
        <v>40902</v>
      </c>
      <c r="C594" t="s">
        <v>334</v>
      </c>
      <c r="D594" t="s">
        <v>839</v>
      </c>
      <c r="E594" t="s">
        <v>840</v>
      </c>
      <c r="F594" t="s">
        <v>22</v>
      </c>
      <c r="G594">
        <v>2010</v>
      </c>
      <c r="H594" s="74" t="e">
        <f>VLOOKUP(Degustations[[#This Row],[Ref]],Ma_Cave[[Réf]:[Appellation]],8,FALSE)</f>
        <v>#N/A</v>
      </c>
      <c r="I594" s="74" t="e">
        <f>VLOOKUP(Degustations[[#This Row],[Ref]],Ma_Cave[[Réf]:[Appellation]],9,FALSE)</f>
        <v>#N/A</v>
      </c>
      <c r="J594" s="1">
        <v>42417</v>
      </c>
      <c r="K594" s="49"/>
      <c r="L594" s="49"/>
      <c r="M594" s="49"/>
    </row>
    <row r="595" spans="1:13" x14ac:dyDescent="0.25">
      <c r="A595" s="11">
        <v>215</v>
      </c>
      <c r="B595" s="15">
        <v>41888</v>
      </c>
      <c r="C595" t="s">
        <v>40</v>
      </c>
      <c r="D595" t="s">
        <v>202</v>
      </c>
      <c r="E595" t="s">
        <v>804</v>
      </c>
      <c r="F595" t="s">
        <v>22</v>
      </c>
      <c r="G595">
        <v>2013</v>
      </c>
      <c r="H595" s="74" t="str">
        <f>VLOOKUP(Degustations[[#This Row],[Ref]],Ma_Cave[[Réf]:[Appellation]],8,FALSE)</f>
        <v>Rhône</v>
      </c>
      <c r="I595" s="74" t="str">
        <f>VLOOKUP(Degustations[[#This Row],[Ref]],Ma_Cave[[Réf]:[Appellation]],9,FALSE)</f>
        <v>Condrieu</v>
      </c>
      <c r="J595" s="1">
        <v>42413</v>
      </c>
      <c r="K595" s="49"/>
      <c r="L595" s="49"/>
      <c r="M595" s="49"/>
    </row>
    <row r="596" spans="1:13" x14ac:dyDescent="0.25">
      <c r="A596" s="11">
        <v>210</v>
      </c>
      <c r="B596" s="15">
        <v>41803</v>
      </c>
      <c r="C596" t="s">
        <v>399</v>
      </c>
      <c r="D596" t="s">
        <v>419</v>
      </c>
      <c r="E596" t="s">
        <v>420</v>
      </c>
      <c r="F596" t="s">
        <v>12</v>
      </c>
      <c r="G596">
        <v>2008</v>
      </c>
      <c r="H596" s="74">
        <f>VLOOKUP(Degustations[[#This Row],[Ref]],Ma_Cave[[Réf]:[Appellation]],8,FALSE)</f>
        <v>0</v>
      </c>
      <c r="I596" s="74" t="str">
        <f>VLOOKUP(Degustations[[#This Row],[Ref]],Ma_Cave[[Réf]:[Appellation]],9,FALSE)</f>
        <v xml:space="preserve"> </v>
      </c>
      <c r="J596" s="1">
        <v>42406</v>
      </c>
      <c r="K596" s="49"/>
      <c r="L596" s="49"/>
      <c r="M596" s="49"/>
    </row>
    <row r="597" spans="1:13" x14ac:dyDescent="0.25">
      <c r="A597" s="11">
        <v>265</v>
      </c>
      <c r="B597" s="15">
        <v>42287</v>
      </c>
      <c r="C597" t="s">
        <v>50</v>
      </c>
      <c r="D597" t="s">
        <v>306</v>
      </c>
      <c r="E597" t="s">
        <v>307</v>
      </c>
      <c r="F597" t="s">
        <v>22</v>
      </c>
      <c r="G597">
        <v>2013</v>
      </c>
      <c r="H597" s="74" t="str">
        <f>VLOOKUP(Degustations[[#This Row],[Ref]],Ma_Cave[[Réf]:[Appellation]],8,FALSE)</f>
        <v>Alsace</v>
      </c>
      <c r="I597" s="74" t="str">
        <f>VLOOKUP(Degustations[[#This Row],[Ref]],Ma_Cave[[Réf]:[Appellation]],9,FALSE)</f>
        <v>Gewurztraminer</v>
      </c>
      <c r="J597" s="1">
        <v>42399</v>
      </c>
      <c r="K597" s="49"/>
      <c r="L597" s="49"/>
      <c r="M597" s="49"/>
    </row>
    <row r="598" spans="1:13" x14ac:dyDescent="0.25">
      <c r="A598" s="11">
        <v>141</v>
      </c>
      <c r="B598" s="15">
        <v>41200</v>
      </c>
      <c r="C598" t="s">
        <v>40</v>
      </c>
      <c r="D598" t="s">
        <v>98</v>
      </c>
      <c r="E598" t="s">
        <v>848</v>
      </c>
      <c r="F598" t="s">
        <v>12</v>
      </c>
      <c r="G598">
        <v>2008</v>
      </c>
      <c r="H598" s="74" t="str">
        <f>VLOOKUP(Degustations[[#This Row],[Ref]],Ma_Cave[[Réf]:[Appellation]],8,FALSE)</f>
        <v>Bourgogne</v>
      </c>
      <c r="I598" s="74" t="str">
        <f>VLOOKUP(Degustations[[#This Row],[Ref]],Ma_Cave[[Réf]:[Appellation]],9,FALSE)</f>
        <v>Monthélie</v>
      </c>
      <c r="J598" s="1">
        <v>42393</v>
      </c>
      <c r="K598" s="49"/>
      <c r="L598" s="49"/>
      <c r="M598" s="49"/>
    </row>
    <row r="599" spans="1:13" x14ac:dyDescent="0.25">
      <c r="B599" s="15">
        <v>42363</v>
      </c>
      <c r="C599" t="s">
        <v>326</v>
      </c>
      <c r="D599" t="s">
        <v>857</v>
      </c>
      <c r="E599" t="s">
        <v>858</v>
      </c>
      <c r="F599" t="s">
        <v>22</v>
      </c>
      <c r="H599" s="74" t="e">
        <f>VLOOKUP(Degustations[[#This Row],[Ref]],Ma_Cave[[Réf]:[Appellation]],8,FALSE)</f>
        <v>#N/A</v>
      </c>
      <c r="I599" s="74" t="e">
        <f>VLOOKUP(Degustations[[#This Row],[Ref]],Ma_Cave[[Réf]:[Appellation]],9,FALSE)</f>
        <v>#N/A</v>
      </c>
      <c r="J599" s="1">
        <v>42391</v>
      </c>
      <c r="K599" s="49"/>
      <c r="L599" s="49"/>
      <c r="M599" s="49"/>
    </row>
    <row r="600" spans="1:13" x14ac:dyDescent="0.25">
      <c r="A600" s="11">
        <v>186</v>
      </c>
      <c r="B600" s="15">
        <v>41509</v>
      </c>
      <c r="C600" t="s">
        <v>40</v>
      </c>
      <c r="D600" t="s">
        <v>53</v>
      </c>
      <c r="E600" t="s">
        <v>189</v>
      </c>
      <c r="F600" t="s">
        <v>12</v>
      </c>
      <c r="G600">
        <v>2010</v>
      </c>
      <c r="H600" s="74">
        <f>VLOOKUP(Degustations[[#This Row],[Ref]],Ma_Cave[[Réf]:[Appellation]],8,FALSE)</f>
        <v>0</v>
      </c>
      <c r="I600" s="74" t="str">
        <f>VLOOKUP(Degustations[[#This Row],[Ref]],Ma_Cave[[Réf]:[Appellation]],9,FALSE)</f>
        <v xml:space="preserve"> </v>
      </c>
      <c r="J600" s="1">
        <v>42388</v>
      </c>
      <c r="K600" s="49"/>
      <c r="L600" s="49"/>
      <c r="M600" s="49"/>
    </row>
    <row r="601" spans="1:13" x14ac:dyDescent="0.25">
      <c r="A601" s="11">
        <v>219</v>
      </c>
      <c r="B601" s="15">
        <v>41923</v>
      </c>
      <c r="C601" t="s">
        <v>50</v>
      </c>
      <c r="D601" t="s">
        <v>628</v>
      </c>
      <c r="E601" t="s">
        <v>692</v>
      </c>
      <c r="F601" t="s">
        <v>217</v>
      </c>
      <c r="G601">
        <v>2009</v>
      </c>
      <c r="H601" s="74" t="str">
        <f>VLOOKUP(Degustations[[#This Row],[Ref]],Ma_Cave[[Réf]:[Appellation]],8,FALSE)</f>
        <v>Jura</v>
      </c>
      <c r="I601" s="74" t="str">
        <f>VLOOKUP(Degustations[[#This Row],[Ref]],Ma_Cave[[Réf]:[Appellation]],9,FALSE)</f>
        <v>Côtes du Jura</v>
      </c>
      <c r="J601" s="1">
        <v>42388</v>
      </c>
      <c r="K601" s="49"/>
      <c r="L601" s="49"/>
      <c r="M601" s="49"/>
    </row>
    <row r="602" spans="1:13" x14ac:dyDescent="0.25">
      <c r="A602" s="11">
        <v>211</v>
      </c>
      <c r="B602" s="15">
        <v>41803</v>
      </c>
      <c r="C602" t="s">
        <v>399</v>
      </c>
      <c r="D602" t="s">
        <v>399</v>
      </c>
      <c r="E602" t="s">
        <v>456</v>
      </c>
      <c r="F602" t="s">
        <v>22</v>
      </c>
      <c r="G602">
        <v>2013</v>
      </c>
      <c r="H602" s="74">
        <f>VLOOKUP(Degustations[[#This Row],[Ref]],Ma_Cave[[Réf]:[Appellation]],8,FALSE)</f>
        <v>0</v>
      </c>
      <c r="I602" s="74" t="str">
        <f>VLOOKUP(Degustations[[#This Row],[Ref]],Ma_Cave[[Réf]:[Appellation]],9,FALSE)</f>
        <v xml:space="preserve"> </v>
      </c>
      <c r="J602" s="1">
        <v>42386</v>
      </c>
      <c r="K602" s="49"/>
      <c r="L602" s="49"/>
      <c r="M602" s="49"/>
    </row>
    <row r="603" spans="1:13" x14ac:dyDescent="0.25">
      <c r="A603" s="11">
        <v>262</v>
      </c>
      <c r="B603" s="15">
        <v>42273</v>
      </c>
      <c r="C603" t="s">
        <v>40</v>
      </c>
      <c r="D603" t="s">
        <v>116</v>
      </c>
      <c r="E603" t="s">
        <v>117</v>
      </c>
      <c r="F603" t="s">
        <v>22</v>
      </c>
      <c r="G603">
        <v>2009</v>
      </c>
      <c r="H603" s="74" t="str">
        <f>VLOOKUP(Degustations[[#This Row],[Ref]],Ma_Cave[[Réf]:[Appellation]],8,FALSE)</f>
        <v>Savoie_Bugey</v>
      </c>
      <c r="I603" s="74" t="str">
        <f>VLOOKUP(Degustations[[#This Row],[Ref]],Ma_Cave[[Réf]:[Appellation]],9,FALSE)</f>
        <v>Bugey</v>
      </c>
      <c r="J603" s="1">
        <v>42379</v>
      </c>
      <c r="K603" s="49"/>
      <c r="L603" s="49"/>
      <c r="M603" s="49"/>
    </row>
    <row r="604" spans="1:13" x14ac:dyDescent="0.25">
      <c r="B604" s="15">
        <v>39915</v>
      </c>
      <c r="C604" t="s">
        <v>118</v>
      </c>
      <c r="D604" t="s">
        <v>859</v>
      </c>
      <c r="E604" t="s">
        <v>860</v>
      </c>
      <c r="F604" t="s">
        <v>217</v>
      </c>
      <c r="G604">
        <v>2003</v>
      </c>
      <c r="H604" s="74" t="e">
        <f>VLOOKUP(Degustations[[#This Row],[Ref]],Ma_Cave[[Réf]:[Appellation]],8,FALSE)</f>
        <v>#N/A</v>
      </c>
      <c r="I604" s="74" t="e">
        <f>VLOOKUP(Degustations[[#This Row],[Ref]],Ma_Cave[[Réf]:[Appellation]],9,FALSE)</f>
        <v>#N/A</v>
      </c>
      <c r="J604" s="1">
        <v>42377</v>
      </c>
      <c r="K604" s="49"/>
      <c r="L604" s="49"/>
      <c r="M604" s="49"/>
    </row>
    <row r="605" spans="1:13" x14ac:dyDescent="0.25">
      <c r="A605" s="11">
        <v>397</v>
      </c>
      <c r="B605" s="15">
        <v>41803</v>
      </c>
      <c r="C605" t="s">
        <v>40</v>
      </c>
      <c r="D605" t="s">
        <v>236</v>
      </c>
      <c r="E605" t="s">
        <v>794</v>
      </c>
      <c r="F605" t="s">
        <v>22</v>
      </c>
      <c r="G605">
        <v>2012</v>
      </c>
      <c r="H605" s="74" t="str">
        <f>VLOOKUP(Degustations[[#This Row],[Ref]],Ma_Cave[[Réf]:[Appellation]],8,FALSE)</f>
        <v>Rhône</v>
      </c>
      <c r="I605" s="74" t="str">
        <f>VLOOKUP(Degustations[[#This Row],[Ref]],Ma_Cave[[Réf]:[Appellation]],9,FALSE)</f>
        <v>Crozes-Hermitage</v>
      </c>
      <c r="J605" s="1">
        <v>42372</v>
      </c>
      <c r="K605" s="49"/>
      <c r="L605" s="49"/>
      <c r="M605" s="49"/>
    </row>
    <row r="606" spans="1:13" x14ac:dyDescent="0.25">
      <c r="A606" s="11">
        <v>168</v>
      </c>
      <c r="B606" s="15">
        <v>41388</v>
      </c>
      <c r="C606" t="s">
        <v>40</v>
      </c>
      <c r="D606" t="s">
        <v>519</v>
      </c>
      <c r="E606" t="s">
        <v>843</v>
      </c>
      <c r="F606" t="s">
        <v>12</v>
      </c>
      <c r="G606">
        <v>2011</v>
      </c>
      <c r="H606" s="74" t="str">
        <f>VLOOKUP(Degustations[[#This Row],[Ref]],Ma_Cave[[Réf]:[Appellation]],8,FALSE)</f>
        <v>Loire</v>
      </c>
      <c r="I606" s="74" t="str">
        <f>VLOOKUP(Degustations[[#This Row],[Ref]],Ma_Cave[[Réf]:[Appellation]],9,FALSE)</f>
        <v>Bourgueil</v>
      </c>
      <c r="J606" s="1">
        <v>42371</v>
      </c>
      <c r="K606" s="49"/>
      <c r="L606" s="49"/>
      <c r="M606" s="49"/>
    </row>
    <row r="607" spans="1:13" x14ac:dyDescent="0.25">
      <c r="A607" s="11">
        <v>164</v>
      </c>
      <c r="B607" s="15">
        <v>41388</v>
      </c>
      <c r="C607" t="s">
        <v>40</v>
      </c>
      <c r="D607" t="s">
        <v>71</v>
      </c>
      <c r="E607" t="s">
        <v>75</v>
      </c>
      <c r="F607" t="s">
        <v>12</v>
      </c>
      <c r="H607" s="74">
        <f>VLOOKUP(Degustations[[#This Row],[Ref]],Ma_Cave[[Réf]:[Appellation]],8,FALSE)</f>
        <v>0</v>
      </c>
      <c r="I607" s="74" t="str">
        <f>VLOOKUP(Degustations[[#This Row],[Ref]],Ma_Cave[[Réf]:[Appellation]],9,FALSE)</f>
        <v xml:space="preserve"> </v>
      </c>
      <c r="J607" s="1">
        <v>42370</v>
      </c>
      <c r="K607" s="49"/>
      <c r="L607" s="49"/>
      <c r="M607" s="49"/>
    </row>
    <row r="608" spans="1:13" x14ac:dyDescent="0.25">
      <c r="A608" s="11">
        <v>144</v>
      </c>
      <c r="B608" s="15">
        <v>41201</v>
      </c>
      <c r="C608" t="s">
        <v>13</v>
      </c>
      <c r="D608" t="s">
        <v>292</v>
      </c>
      <c r="E608" t="s">
        <v>293</v>
      </c>
      <c r="F608" t="s">
        <v>12</v>
      </c>
      <c r="G608">
        <v>2009</v>
      </c>
      <c r="H608" s="74">
        <f>VLOOKUP(Degustations[[#This Row],[Ref]],Ma_Cave[[Réf]:[Appellation]],8,FALSE)</f>
        <v>0</v>
      </c>
      <c r="I608" s="74" t="str">
        <f>VLOOKUP(Degustations[[#This Row],[Ref]],Ma_Cave[[Réf]:[Appellation]],9,FALSE)</f>
        <v xml:space="preserve"> </v>
      </c>
      <c r="J608" s="1">
        <v>42369</v>
      </c>
      <c r="K608" s="49"/>
      <c r="L608" s="49"/>
      <c r="M608" s="49"/>
    </row>
    <row r="609" spans="1:13" x14ac:dyDescent="0.25">
      <c r="A609" s="11">
        <v>213</v>
      </c>
      <c r="B609" s="15">
        <v>41882</v>
      </c>
      <c r="C609" t="s">
        <v>13</v>
      </c>
      <c r="D609" t="s">
        <v>292</v>
      </c>
      <c r="E609" t="s">
        <v>294</v>
      </c>
      <c r="F609" t="s">
        <v>12</v>
      </c>
      <c r="G609">
        <v>2011</v>
      </c>
      <c r="H609" s="74">
        <f>VLOOKUP(Degustations[[#This Row],[Ref]],Ma_Cave[[Réf]:[Appellation]],8,FALSE)</f>
        <v>0</v>
      </c>
      <c r="I609" s="74" t="str">
        <f>VLOOKUP(Degustations[[#This Row],[Ref]],Ma_Cave[[Réf]:[Appellation]],9,FALSE)</f>
        <v xml:space="preserve"> </v>
      </c>
      <c r="J609" s="1">
        <v>42369</v>
      </c>
      <c r="K609" s="49"/>
      <c r="L609" s="49"/>
      <c r="M609" s="49"/>
    </row>
    <row r="610" spans="1:13" x14ac:dyDescent="0.25">
      <c r="A610" s="11">
        <v>213</v>
      </c>
      <c r="B610" s="15">
        <v>41882</v>
      </c>
      <c r="C610" t="s">
        <v>13</v>
      </c>
      <c r="D610" t="s">
        <v>292</v>
      </c>
      <c r="E610" t="s">
        <v>294</v>
      </c>
      <c r="F610" t="s">
        <v>12</v>
      </c>
      <c r="G610">
        <v>2011</v>
      </c>
      <c r="H610" s="74">
        <f>VLOOKUP(Degustations[[#This Row],[Ref]],Ma_Cave[[Réf]:[Appellation]],8,FALSE)</f>
        <v>0</v>
      </c>
      <c r="I610" s="74" t="str">
        <f>VLOOKUP(Degustations[[#This Row],[Ref]],Ma_Cave[[Réf]:[Appellation]],9,FALSE)</f>
        <v xml:space="preserve"> </v>
      </c>
      <c r="J610" s="1">
        <v>42369</v>
      </c>
      <c r="K610" s="49"/>
      <c r="L610" s="49"/>
      <c r="M610" s="49"/>
    </row>
    <row r="611" spans="1:13" x14ac:dyDescent="0.25">
      <c r="B611" s="15">
        <v>41998</v>
      </c>
      <c r="C611" t="s">
        <v>118</v>
      </c>
      <c r="D611" t="s">
        <v>833</v>
      </c>
      <c r="E611" t="s">
        <v>834</v>
      </c>
      <c r="F611" t="s">
        <v>22</v>
      </c>
      <c r="G611">
        <v>2012</v>
      </c>
      <c r="H611" s="74" t="e">
        <f>VLOOKUP(Degustations[[#This Row],[Ref]],Ma_Cave[[Réf]:[Appellation]],8,FALSE)</f>
        <v>#N/A</v>
      </c>
      <c r="I611" s="74" t="e">
        <f>VLOOKUP(Degustations[[#This Row],[Ref]],Ma_Cave[[Réf]:[Appellation]],9,FALSE)</f>
        <v>#N/A</v>
      </c>
      <c r="J611" s="1">
        <v>42368</v>
      </c>
      <c r="K611" s="49"/>
      <c r="L611" s="49"/>
      <c r="M611" s="49"/>
    </row>
    <row r="612" spans="1:13" x14ac:dyDescent="0.25">
      <c r="A612" s="11">
        <v>173</v>
      </c>
      <c r="B612" s="15">
        <v>41426</v>
      </c>
      <c r="C612" t="s">
        <v>207</v>
      </c>
      <c r="D612" t="s">
        <v>208</v>
      </c>
      <c r="E612" t="s">
        <v>664</v>
      </c>
      <c r="F612" t="s">
        <v>12</v>
      </c>
      <c r="H612" s="74">
        <f>VLOOKUP(Degustations[[#This Row],[Ref]],Ma_Cave[[Réf]:[Appellation]],8,FALSE)</f>
        <v>0</v>
      </c>
      <c r="I612" s="74" t="str">
        <f>VLOOKUP(Degustations[[#This Row],[Ref]],Ma_Cave[[Réf]:[Appellation]],9,FALSE)</f>
        <v xml:space="preserve"> </v>
      </c>
      <c r="J612" s="1">
        <v>42367</v>
      </c>
      <c r="K612" s="49"/>
      <c r="L612" s="49"/>
      <c r="M612" s="49"/>
    </row>
    <row r="613" spans="1:13" x14ac:dyDescent="0.25">
      <c r="A613" s="11">
        <v>214</v>
      </c>
      <c r="B613" s="15">
        <v>41882</v>
      </c>
      <c r="C613" t="s">
        <v>314</v>
      </c>
      <c r="D613" t="s">
        <v>228</v>
      </c>
      <c r="E613" t="s">
        <v>312</v>
      </c>
      <c r="F613" t="s">
        <v>22</v>
      </c>
      <c r="G613">
        <v>2012</v>
      </c>
      <c r="H613" s="74" t="str">
        <f>VLOOKUP(Degustations[[#This Row],[Ref]],Ma_Cave[[Réf]:[Appellation]],8,FALSE)</f>
        <v>Rhône</v>
      </c>
      <c r="I613" s="74" t="str">
        <f>VLOOKUP(Degustations[[#This Row],[Ref]],Ma_Cave[[Réf]:[Appellation]],9,FALSE)</f>
        <v>Vin de Pays de l'Ardèche</v>
      </c>
      <c r="J613" s="1">
        <v>42367</v>
      </c>
      <c r="K613" s="49"/>
      <c r="L613" s="49"/>
      <c r="M613" s="49"/>
    </row>
    <row r="614" spans="1:13" x14ac:dyDescent="0.25">
      <c r="A614" s="11">
        <v>268</v>
      </c>
      <c r="B614" s="15">
        <v>42287</v>
      </c>
      <c r="C614" t="s">
        <v>50</v>
      </c>
      <c r="D614" t="s">
        <v>184</v>
      </c>
      <c r="E614" t="s">
        <v>466</v>
      </c>
      <c r="F614" t="s">
        <v>12</v>
      </c>
      <c r="G614">
        <v>2013</v>
      </c>
      <c r="H614" s="74" t="str">
        <f>VLOOKUP(Degustations[[#This Row],[Ref]],Ma_Cave[[Réf]:[Appellation]],8,FALSE)</f>
        <v>Languedoc_Roussillon</v>
      </c>
      <c r="I614" s="74" t="str">
        <f>VLOOKUP(Degustations[[#This Row],[Ref]],Ma_Cave[[Réf]:[Appellation]],9,FALSE)</f>
        <v>Maury</v>
      </c>
      <c r="J614" s="1">
        <v>42362</v>
      </c>
      <c r="K614" s="49"/>
      <c r="L614" s="49"/>
      <c r="M614" s="49"/>
    </row>
    <row r="615" spans="1:13" x14ac:dyDescent="0.25">
      <c r="A615" s="11">
        <v>255</v>
      </c>
      <c r="B615" s="15">
        <v>42245</v>
      </c>
      <c r="C615" t="s">
        <v>40</v>
      </c>
      <c r="D615" t="s">
        <v>817</v>
      </c>
      <c r="E615" t="s">
        <v>113</v>
      </c>
      <c r="F615" t="s">
        <v>22</v>
      </c>
      <c r="G615">
        <v>2012</v>
      </c>
      <c r="H615" s="74" t="str">
        <f>VLOOKUP(Degustations[[#This Row],[Ref]],Ma_Cave[[Réf]:[Appellation]],8,FALSE)</f>
        <v>Savoie_Bugey</v>
      </c>
      <c r="I615" s="74" t="str">
        <f>VLOOKUP(Degustations[[#This Row],[Ref]],Ma_Cave[[Réf]:[Appellation]],9,FALSE)</f>
        <v>Bugey</v>
      </c>
      <c r="J615" s="1">
        <v>42361</v>
      </c>
      <c r="K615" s="49"/>
      <c r="L615" s="49"/>
      <c r="M615" s="49"/>
    </row>
    <row r="616" spans="1:13" x14ac:dyDescent="0.25">
      <c r="A616" s="11">
        <v>251</v>
      </c>
      <c r="B616" s="15">
        <v>42161</v>
      </c>
      <c r="C616" t="s">
        <v>40</v>
      </c>
      <c r="D616" t="s">
        <v>228</v>
      </c>
      <c r="E616" t="s">
        <v>312</v>
      </c>
      <c r="F616" t="s">
        <v>22</v>
      </c>
      <c r="G616">
        <v>2013</v>
      </c>
      <c r="H616" s="74" t="str">
        <f>VLOOKUP(Degustations[[#This Row],[Ref]],Ma_Cave[[Réf]:[Appellation]],8,FALSE)</f>
        <v>Rhône</v>
      </c>
      <c r="I616" s="74" t="str">
        <f>VLOOKUP(Degustations[[#This Row],[Ref]],Ma_Cave[[Réf]:[Appellation]],9,FALSE)</f>
        <v>Vin de Pays de l'Ardèche</v>
      </c>
      <c r="J616" s="1">
        <v>42357</v>
      </c>
      <c r="K616" s="49"/>
      <c r="L616" s="49"/>
      <c r="M616" s="49"/>
    </row>
    <row r="617" spans="1:13" x14ac:dyDescent="0.25">
      <c r="B617" s="15">
        <v>39441</v>
      </c>
      <c r="C617" t="s">
        <v>334</v>
      </c>
      <c r="D617" t="s">
        <v>863</v>
      </c>
      <c r="E617" t="s">
        <v>324</v>
      </c>
      <c r="F617" t="s">
        <v>12</v>
      </c>
      <c r="G617">
        <v>2005</v>
      </c>
      <c r="H617" s="74" t="e">
        <f>VLOOKUP(Degustations[[#This Row],[Ref]],Ma_Cave[[Réf]:[Appellation]],8,FALSE)</f>
        <v>#N/A</v>
      </c>
      <c r="I617" s="74" t="e">
        <f>VLOOKUP(Degustations[[#This Row],[Ref]],Ma_Cave[[Réf]:[Appellation]],9,FALSE)</f>
        <v>#N/A</v>
      </c>
      <c r="J617" s="1">
        <v>42357</v>
      </c>
      <c r="K617" s="49"/>
      <c r="L617" s="49"/>
      <c r="M617" s="49"/>
    </row>
    <row r="618" spans="1:13" x14ac:dyDescent="0.25">
      <c r="B618" s="15">
        <v>41713</v>
      </c>
      <c r="C618" t="s">
        <v>118</v>
      </c>
      <c r="D618" t="s">
        <v>861</v>
      </c>
      <c r="E618" t="s">
        <v>862</v>
      </c>
      <c r="F618" t="s">
        <v>217</v>
      </c>
      <c r="G618">
        <v>2009</v>
      </c>
      <c r="H618" s="74" t="e">
        <f>VLOOKUP(Degustations[[#This Row],[Ref]],Ma_Cave[[Réf]:[Appellation]],8,FALSE)</f>
        <v>#N/A</v>
      </c>
      <c r="I618" s="74" t="e">
        <f>VLOOKUP(Degustations[[#This Row],[Ref]],Ma_Cave[[Réf]:[Appellation]],9,FALSE)</f>
        <v>#N/A</v>
      </c>
      <c r="J618" s="1">
        <v>42357</v>
      </c>
      <c r="K618" s="49"/>
      <c r="L618" s="49"/>
      <c r="M618" s="49"/>
    </row>
    <row r="619" spans="1:13" x14ac:dyDescent="0.25">
      <c r="A619" s="11">
        <v>209</v>
      </c>
      <c r="B619" s="15">
        <v>41803</v>
      </c>
      <c r="C619" t="s">
        <v>399</v>
      </c>
      <c r="D619" t="s">
        <v>699</v>
      </c>
      <c r="E619" t="s">
        <v>700</v>
      </c>
      <c r="F619" t="s">
        <v>22</v>
      </c>
      <c r="G619">
        <v>2013</v>
      </c>
      <c r="H619" s="74" t="str">
        <f>VLOOKUP(Degustations[[#This Row],[Ref]],Ma_Cave[[Réf]:[Appellation]],8,FALSE)</f>
        <v>Rhône</v>
      </c>
      <c r="I619" s="74" t="str">
        <f>VLOOKUP(Degustations[[#This Row],[Ref]],Ma_Cave[[Réf]:[Appellation]],9,FALSE)</f>
        <v xml:space="preserve"> </v>
      </c>
      <c r="J619" s="1">
        <v>42356</v>
      </c>
      <c r="K619" s="49"/>
      <c r="L619" s="49"/>
      <c r="M619" s="49"/>
    </row>
    <row r="620" spans="1:13" x14ac:dyDescent="0.25">
      <c r="A620" s="11">
        <v>172</v>
      </c>
      <c r="B620" s="15">
        <v>41426</v>
      </c>
      <c r="C620" t="s">
        <v>207</v>
      </c>
      <c r="D620" t="s">
        <v>208</v>
      </c>
      <c r="E620" t="s">
        <v>231</v>
      </c>
      <c r="F620" t="s">
        <v>12</v>
      </c>
      <c r="H620" s="74">
        <f>VLOOKUP(Degustations[[#This Row],[Ref]],Ma_Cave[[Réf]:[Appellation]],8,FALSE)</f>
        <v>0</v>
      </c>
      <c r="I620" s="74" t="str">
        <f>VLOOKUP(Degustations[[#This Row],[Ref]],Ma_Cave[[Réf]:[Appellation]],9,FALSE)</f>
        <v xml:space="preserve"> </v>
      </c>
      <c r="J620" s="1">
        <v>42351</v>
      </c>
      <c r="K620" s="49"/>
      <c r="L620" s="49"/>
      <c r="M620" s="49"/>
    </row>
    <row r="621" spans="1:13" x14ac:dyDescent="0.25">
      <c r="B621" s="15">
        <v>42176</v>
      </c>
      <c r="C621" t="s">
        <v>864</v>
      </c>
      <c r="D621" t="s">
        <v>865</v>
      </c>
      <c r="E621" t="s">
        <v>866</v>
      </c>
      <c r="F621" t="s">
        <v>22</v>
      </c>
      <c r="G621">
        <v>2013</v>
      </c>
      <c r="H621" s="74" t="e">
        <f>VLOOKUP(Degustations[[#This Row],[Ref]],Ma_Cave[[Réf]:[Appellation]],8,FALSE)</f>
        <v>#N/A</v>
      </c>
      <c r="I621" s="74" t="e">
        <f>VLOOKUP(Degustations[[#This Row],[Ref]],Ma_Cave[[Réf]:[Appellation]],9,FALSE)</f>
        <v>#N/A</v>
      </c>
      <c r="J621" s="1">
        <v>42350</v>
      </c>
      <c r="K621" s="49"/>
      <c r="L621" s="49"/>
      <c r="M621" s="49"/>
    </row>
    <row r="622" spans="1:13" x14ac:dyDescent="0.25">
      <c r="A622" s="11">
        <v>259</v>
      </c>
      <c r="B622" s="15">
        <v>42268</v>
      </c>
      <c r="C622" t="s">
        <v>13</v>
      </c>
      <c r="D622" t="s">
        <v>511</v>
      </c>
      <c r="E622" t="s">
        <v>512</v>
      </c>
      <c r="F622" t="s">
        <v>22</v>
      </c>
      <c r="G622">
        <v>2014</v>
      </c>
      <c r="H622" s="74">
        <f>VLOOKUP(Degustations[[#This Row],[Ref]],Ma_Cave[[Réf]:[Appellation]],8,FALSE)</f>
        <v>0</v>
      </c>
      <c r="I622" s="74" t="str">
        <f>VLOOKUP(Degustations[[#This Row],[Ref]],Ma_Cave[[Réf]:[Appellation]],9,FALSE)</f>
        <v xml:space="preserve"> </v>
      </c>
      <c r="J622" s="1">
        <v>42329</v>
      </c>
      <c r="K622" s="49"/>
      <c r="L622" s="49"/>
      <c r="M622" s="49"/>
    </row>
    <row r="623" spans="1:13" x14ac:dyDescent="0.25">
      <c r="A623" s="11">
        <v>196</v>
      </c>
      <c r="B623" s="15">
        <v>41690</v>
      </c>
      <c r="C623" t="s">
        <v>40</v>
      </c>
      <c r="D623" t="s">
        <v>112</v>
      </c>
      <c r="E623" t="s">
        <v>39</v>
      </c>
      <c r="F623" t="s">
        <v>22</v>
      </c>
      <c r="G623">
        <v>2012</v>
      </c>
      <c r="H623" s="74" t="str">
        <f>VLOOKUP(Degustations[[#This Row],[Ref]],Ma_Cave[[Réf]:[Appellation]],8,FALSE)</f>
        <v>Bourgogne</v>
      </c>
      <c r="I623" s="74" t="str">
        <f>VLOOKUP(Degustations[[#This Row],[Ref]],Ma_Cave[[Réf]:[Appellation]],9,FALSE)</f>
        <v>Bourgogne</v>
      </c>
      <c r="J623" s="1">
        <v>42321</v>
      </c>
      <c r="K623" s="49"/>
      <c r="L623" s="49"/>
      <c r="M623" s="49"/>
    </row>
    <row r="624" spans="1:13" x14ac:dyDescent="0.25">
      <c r="A624" s="11">
        <v>233</v>
      </c>
      <c r="B624" s="15">
        <v>41937</v>
      </c>
      <c r="C624" t="s">
        <v>128</v>
      </c>
      <c r="D624" t="s">
        <v>697</v>
      </c>
      <c r="E624" t="s">
        <v>150</v>
      </c>
      <c r="F624" t="s">
        <v>22</v>
      </c>
      <c r="G624">
        <v>2007</v>
      </c>
      <c r="H624" s="74">
        <f>VLOOKUP(Degustations[[#This Row],[Ref]],Ma_Cave[[Réf]:[Appellation]],8,FALSE)</f>
        <v>0</v>
      </c>
      <c r="I624" s="74" t="str">
        <f>VLOOKUP(Degustations[[#This Row],[Ref]],Ma_Cave[[Réf]:[Appellation]],9,FALSE)</f>
        <v xml:space="preserve"> </v>
      </c>
      <c r="J624" s="1">
        <v>42316</v>
      </c>
      <c r="K624" s="49"/>
      <c r="L624" s="49"/>
      <c r="M624" s="49"/>
    </row>
    <row r="625" spans="1:13" x14ac:dyDescent="0.25">
      <c r="A625" s="11">
        <v>193</v>
      </c>
      <c r="B625" s="15">
        <v>41637</v>
      </c>
      <c r="C625" t="s">
        <v>453</v>
      </c>
      <c r="D625" t="s">
        <v>467</v>
      </c>
      <c r="E625" t="s">
        <v>468</v>
      </c>
      <c r="F625" t="s">
        <v>12</v>
      </c>
      <c r="G625">
        <v>2009</v>
      </c>
      <c r="H625" s="74" t="str">
        <f>VLOOKUP(Degustations[[#This Row],[Ref]],Ma_Cave[[Réf]:[Appellation]],8,FALSE)</f>
        <v>Bordeaux</v>
      </c>
      <c r="I625" s="74" t="str">
        <f>VLOOKUP(Degustations[[#This Row],[Ref]],Ma_Cave[[Réf]:[Appellation]],9,FALSE)</f>
        <v>Médoc</v>
      </c>
      <c r="J625" s="1">
        <v>42315</v>
      </c>
      <c r="K625" s="49"/>
      <c r="L625" s="49"/>
      <c r="M625" s="49"/>
    </row>
    <row r="626" spans="1:13" x14ac:dyDescent="0.25">
      <c r="A626" s="11">
        <v>398</v>
      </c>
      <c r="B626" s="15">
        <v>41803</v>
      </c>
      <c r="C626" t="s">
        <v>40</v>
      </c>
      <c r="D626" t="s">
        <v>236</v>
      </c>
      <c r="E626" t="s">
        <v>799</v>
      </c>
      <c r="F626" t="s">
        <v>22</v>
      </c>
      <c r="H626" s="74" t="str">
        <f>VLOOKUP(Degustations[[#This Row],[Ref]],Ma_Cave[[Réf]:[Appellation]],8,FALSE)</f>
        <v>Rhône</v>
      </c>
      <c r="I626" s="74" t="str">
        <f>VLOOKUP(Degustations[[#This Row],[Ref]],Ma_Cave[[Réf]:[Appellation]],9,FALSE)</f>
        <v>Vin de Pays de la Drôme</v>
      </c>
      <c r="J626" s="1">
        <v>42315</v>
      </c>
      <c r="K626" s="49"/>
      <c r="L626" s="49"/>
      <c r="M626" s="49"/>
    </row>
    <row r="627" spans="1:13" x14ac:dyDescent="0.25">
      <c r="A627" s="11">
        <v>211</v>
      </c>
      <c r="B627" s="15">
        <v>41803</v>
      </c>
      <c r="C627" t="s">
        <v>399</v>
      </c>
      <c r="D627" t="s">
        <v>399</v>
      </c>
      <c r="E627" t="s">
        <v>456</v>
      </c>
      <c r="F627" t="s">
        <v>22</v>
      </c>
      <c r="G627">
        <v>2013</v>
      </c>
      <c r="H627" s="74">
        <f>VLOOKUP(Degustations[[#This Row],[Ref]],Ma_Cave[[Réf]:[Appellation]],8,FALSE)</f>
        <v>0</v>
      </c>
      <c r="I627" s="74" t="str">
        <f>VLOOKUP(Degustations[[#This Row],[Ref]],Ma_Cave[[Réf]:[Appellation]],9,FALSE)</f>
        <v xml:space="preserve"> </v>
      </c>
      <c r="J627" s="1">
        <v>42315</v>
      </c>
      <c r="K627" s="49"/>
      <c r="L627" s="49"/>
      <c r="M627" s="49"/>
    </row>
    <row r="628" spans="1:13" x14ac:dyDescent="0.25">
      <c r="A628" s="11">
        <v>263</v>
      </c>
      <c r="B628" s="15">
        <v>42273</v>
      </c>
      <c r="C628" t="s">
        <v>40</v>
      </c>
      <c r="D628" t="s">
        <v>116</v>
      </c>
      <c r="E628" t="s">
        <v>183</v>
      </c>
      <c r="F628" t="s">
        <v>12</v>
      </c>
      <c r="G628">
        <v>2014</v>
      </c>
      <c r="H628" s="74" t="str">
        <f>VLOOKUP(Degustations[[#This Row],[Ref]],Ma_Cave[[Réf]:[Appellation]],8,FALSE)</f>
        <v>Savoie_Bugey</v>
      </c>
      <c r="I628" s="74" t="str">
        <f>VLOOKUP(Degustations[[#This Row],[Ref]],Ma_Cave[[Réf]:[Appellation]],9,FALSE)</f>
        <v>Bugey</v>
      </c>
      <c r="J628" s="1">
        <v>42315</v>
      </c>
      <c r="K628" s="49"/>
      <c r="L628" s="49"/>
      <c r="M628" s="49"/>
    </row>
    <row r="629" spans="1:13" x14ac:dyDescent="0.25">
      <c r="A629" s="11">
        <v>264</v>
      </c>
      <c r="B629" s="15">
        <v>42273</v>
      </c>
      <c r="C629" t="s">
        <v>40</v>
      </c>
      <c r="D629" t="s">
        <v>116</v>
      </c>
      <c r="E629" t="s">
        <v>543</v>
      </c>
      <c r="F629" t="s">
        <v>12</v>
      </c>
      <c r="G629">
        <v>2009</v>
      </c>
      <c r="H629" s="74" t="str">
        <f>VLOOKUP(Degustations[[#This Row],[Ref]],Ma_Cave[[Réf]:[Appellation]],8,FALSE)</f>
        <v>Savoie_Bugey</v>
      </c>
      <c r="I629" s="74" t="str">
        <f>VLOOKUP(Degustations[[#This Row],[Ref]],Ma_Cave[[Réf]:[Appellation]],9,FALSE)</f>
        <v>Bugey</v>
      </c>
      <c r="J629" s="1">
        <v>42315</v>
      </c>
      <c r="K629" s="49"/>
      <c r="L629" s="49"/>
      <c r="M629" s="49"/>
    </row>
    <row r="630" spans="1:13" x14ac:dyDescent="0.25">
      <c r="A630" s="11">
        <v>268</v>
      </c>
      <c r="B630" s="15">
        <v>42287</v>
      </c>
      <c r="C630" t="s">
        <v>50</v>
      </c>
      <c r="D630" t="s">
        <v>184</v>
      </c>
      <c r="E630" t="s">
        <v>466</v>
      </c>
      <c r="F630" t="s">
        <v>12</v>
      </c>
      <c r="G630">
        <v>2013</v>
      </c>
      <c r="H630" s="74" t="str">
        <f>VLOOKUP(Degustations[[#This Row],[Ref]],Ma_Cave[[Réf]:[Appellation]],8,FALSE)</f>
        <v>Languedoc_Roussillon</v>
      </c>
      <c r="I630" s="74" t="str">
        <f>VLOOKUP(Degustations[[#This Row],[Ref]],Ma_Cave[[Réf]:[Appellation]],9,FALSE)</f>
        <v>Maury</v>
      </c>
      <c r="J630" s="1">
        <v>42315</v>
      </c>
      <c r="K630" s="49"/>
      <c r="L630" s="49"/>
      <c r="M630" s="49"/>
    </row>
    <row r="631" spans="1:13" x14ac:dyDescent="0.25">
      <c r="A631" s="11">
        <v>197</v>
      </c>
      <c r="B631" s="15">
        <v>41690</v>
      </c>
      <c r="C631" t="s">
        <v>40</v>
      </c>
      <c r="D631" t="s">
        <v>112</v>
      </c>
      <c r="E631" t="s">
        <v>803</v>
      </c>
      <c r="F631" t="s">
        <v>22</v>
      </c>
      <c r="G631">
        <v>2010</v>
      </c>
      <c r="H631" s="74" t="str">
        <f>VLOOKUP(Degustations[[#This Row],[Ref]],Ma_Cave[[Réf]:[Appellation]],8,FALSE)</f>
        <v>Bourgogne</v>
      </c>
      <c r="I631" s="74" t="str">
        <f>VLOOKUP(Degustations[[#This Row],[Ref]],Ma_Cave[[Réf]:[Appellation]],9,FALSE)</f>
        <v>Bourgogne</v>
      </c>
      <c r="J631" s="1">
        <v>42314</v>
      </c>
      <c r="K631" s="49"/>
      <c r="L631" s="49"/>
      <c r="M631" s="49"/>
    </row>
    <row r="632" spans="1:13" x14ac:dyDescent="0.25">
      <c r="A632" s="11">
        <v>88</v>
      </c>
      <c r="B632" s="15">
        <v>40622</v>
      </c>
      <c r="C632" t="s">
        <v>50</v>
      </c>
      <c r="D632" t="s">
        <v>308</v>
      </c>
      <c r="E632" t="s">
        <v>541</v>
      </c>
      <c r="F632" t="s">
        <v>22</v>
      </c>
      <c r="G632">
        <v>2009</v>
      </c>
      <c r="H632" s="74" t="str">
        <f>VLOOKUP(Degustations[[#This Row],[Ref]],Ma_Cave[[Réf]:[Appellation]],8,FALSE)</f>
        <v>Alsace</v>
      </c>
      <c r="I632" s="74" t="str">
        <f>VLOOKUP(Degustations[[#This Row],[Ref]],Ma_Cave[[Réf]:[Appellation]],9,FALSE)</f>
        <v>Pinot Gris</v>
      </c>
      <c r="J632" s="1">
        <v>42309</v>
      </c>
      <c r="K632" s="49"/>
      <c r="L632" s="49"/>
      <c r="M632" s="49"/>
    </row>
    <row r="633" spans="1:13" x14ac:dyDescent="0.25">
      <c r="A633" s="11">
        <v>398</v>
      </c>
      <c r="B633" s="15">
        <v>41803</v>
      </c>
      <c r="C633" t="s">
        <v>40</v>
      </c>
      <c r="D633" t="s">
        <v>236</v>
      </c>
      <c r="E633" t="s">
        <v>693</v>
      </c>
      <c r="F633" t="s">
        <v>22</v>
      </c>
      <c r="H633" s="74" t="str">
        <f>VLOOKUP(Degustations[[#This Row],[Ref]],Ma_Cave[[Réf]:[Appellation]],8,FALSE)</f>
        <v>Rhône</v>
      </c>
      <c r="I633" s="74" t="str">
        <f>VLOOKUP(Degustations[[#This Row],[Ref]],Ma_Cave[[Réf]:[Appellation]],9,FALSE)</f>
        <v>Vin de Pays de la Drôme</v>
      </c>
      <c r="J633" s="1">
        <v>42307</v>
      </c>
      <c r="K633" s="49"/>
      <c r="L633" s="49"/>
      <c r="M633" s="49"/>
    </row>
    <row r="634" spans="1:13" x14ac:dyDescent="0.25">
      <c r="A634" s="11">
        <v>192</v>
      </c>
      <c r="B634" s="15">
        <v>41637</v>
      </c>
      <c r="C634" t="s">
        <v>453</v>
      </c>
      <c r="D634" t="s">
        <v>454</v>
      </c>
      <c r="E634" t="s">
        <v>455</v>
      </c>
      <c r="F634" t="s">
        <v>12</v>
      </c>
      <c r="G634">
        <v>2008</v>
      </c>
      <c r="H634" s="74">
        <f>VLOOKUP(Degustations[[#This Row],[Ref]],Ma_Cave[[Réf]:[Appellation]],8,FALSE)</f>
        <v>0</v>
      </c>
      <c r="I634" s="74" t="str">
        <f>VLOOKUP(Degustations[[#This Row],[Ref]],Ma_Cave[[Réf]:[Appellation]],9,FALSE)</f>
        <v xml:space="preserve"> </v>
      </c>
      <c r="J634" s="1">
        <v>42301</v>
      </c>
      <c r="K634" s="49"/>
      <c r="L634" s="49"/>
      <c r="M634" s="49"/>
    </row>
    <row r="635" spans="1:13" x14ac:dyDescent="0.25">
      <c r="A635" s="11">
        <v>256</v>
      </c>
      <c r="B635" s="15">
        <v>42268</v>
      </c>
      <c r="C635" t="s">
        <v>13</v>
      </c>
      <c r="D635" t="s">
        <v>204</v>
      </c>
      <c r="E635" t="s">
        <v>205</v>
      </c>
      <c r="F635" t="s">
        <v>22</v>
      </c>
      <c r="G635">
        <v>2012</v>
      </c>
      <c r="H635" s="74">
        <f>VLOOKUP(Degustations[[#This Row],[Ref]],Ma_Cave[[Réf]:[Appellation]],8,FALSE)</f>
        <v>0</v>
      </c>
      <c r="I635" s="74" t="str">
        <f>VLOOKUP(Degustations[[#This Row],[Ref]],Ma_Cave[[Réf]:[Appellation]],9,FALSE)</f>
        <v xml:space="preserve"> </v>
      </c>
      <c r="J635" s="1">
        <v>42301</v>
      </c>
      <c r="K635" s="49"/>
      <c r="L635" s="49"/>
      <c r="M635" s="49"/>
    </row>
    <row r="636" spans="1:13" x14ac:dyDescent="0.25">
      <c r="A636" s="11">
        <v>221</v>
      </c>
      <c r="B636" s="15">
        <v>41923</v>
      </c>
      <c r="C636" t="s">
        <v>50</v>
      </c>
      <c r="D636" t="s">
        <v>184</v>
      </c>
      <c r="E636" t="s">
        <v>185</v>
      </c>
      <c r="F636" t="s">
        <v>12</v>
      </c>
      <c r="G636">
        <v>2011</v>
      </c>
      <c r="H636" s="74" t="str">
        <f>VLOOKUP(Degustations[[#This Row],[Ref]],Ma_Cave[[Réf]:[Appellation]],8,FALSE)</f>
        <v>Languedoc_Roussillon</v>
      </c>
      <c r="I636" s="74" t="str">
        <f>VLOOKUP(Degustations[[#This Row],[Ref]],Ma_Cave[[Réf]:[Appellation]],9,FALSE)</f>
        <v>Côtes du Roussillon Villages</v>
      </c>
      <c r="J636" s="1">
        <v>42294</v>
      </c>
      <c r="K636" s="49"/>
      <c r="L636" s="49"/>
      <c r="M636" s="49"/>
    </row>
    <row r="637" spans="1:13" x14ac:dyDescent="0.25">
      <c r="A637" s="11">
        <v>262</v>
      </c>
      <c r="B637" s="15">
        <v>42273</v>
      </c>
      <c r="C637" t="s">
        <v>40</v>
      </c>
      <c r="D637" t="s">
        <v>116</v>
      </c>
      <c r="E637" t="s">
        <v>117</v>
      </c>
      <c r="F637" t="s">
        <v>22</v>
      </c>
      <c r="G637">
        <v>2009</v>
      </c>
      <c r="H637" s="74" t="str">
        <f>VLOOKUP(Degustations[[#This Row],[Ref]],Ma_Cave[[Réf]:[Appellation]],8,FALSE)</f>
        <v>Savoie_Bugey</v>
      </c>
      <c r="I637" s="74" t="str">
        <f>VLOOKUP(Degustations[[#This Row],[Ref]],Ma_Cave[[Réf]:[Appellation]],9,FALSE)</f>
        <v>Bugey</v>
      </c>
      <c r="J637" s="1">
        <v>42293</v>
      </c>
      <c r="K637" s="49"/>
      <c r="L637" s="49"/>
      <c r="M637" s="49"/>
    </row>
    <row r="638" spans="1:13" x14ac:dyDescent="0.25">
      <c r="A638" s="11">
        <v>227</v>
      </c>
      <c r="B638" s="15">
        <v>41923</v>
      </c>
      <c r="C638" t="s">
        <v>50</v>
      </c>
      <c r="D638" t="s">
        <v>51</v>
      </c>
      <c r="E638" t="s">
        <v>504</v>
      </c>
      <c r="F638" t="s">
        <v>22</v>
      </c>
      <c r="G638">
        <v>2012</v>
      </c>
      <c r="H638" s="74">
        <f>VLOOKUP(Degustations[[#This Row],[Ref]],Ma_Cave[[Réf]:[Appellation]],8,FALSE)</f>
        <v>0</v>
      </c>
      <c r="I638" s="74" t="str">
        <f>VLOOKUP(Degustations[[#This Row],[Ref]],Ma_Cave[[Réf]:[Appellation]],9,FALSE)</f>
        <v xml:space="preserve"> </v>
      </c>
      <c r="J638" s="1">
        <v>42286</v>
      </c>
      <c r="K638" s="49"/>
      <c r="L638" s="49"/>
      <c r="M638" s="49"/>
    </row>
    <row r="639" spans="1:13" x14ac:dyDescent="0.25">
      <c r="A639" s="11">
        <v>255</v>
      </c>
      <c r="B639" s="15">
        <v>42245</v>
      </c>
      <c r="C639" t="s">
        <v>40</v>
      </c>
      <c r="D639" t="s">
        <v>817</v>
      </c>
      <c r="E639" t="s">
        <v>113</v>
      </c>
      <c r="F639" t="s">
        <v>22</v>
      </c>
      <c r="G639">
        <v>2012</v>
      </c>
      <c r="H639" s="74" t="str">
        <f>VLOOKUP(Degustations[[#This Row],[Ref]],Ma_Cave[[Réf]:[Appellation]],8,FALSE)</f>
        <v>Savoie_Bugey</v>
      </c>
      <c r="I639" s="74" t="str">
        <f>VLOOKUP(Degustations[[#This Row],[Ref]],Ma_Cave[[Réf]:[Appellation]],9,FALSE)</f>
        <v>Bugey</v>
      </c>
      <c r="J639" s="1">
        <v>42281</v>
      </c>
      <c r="K639" s="49"/>
      <c r="L639" s="49"/>
      <c r="M639" s="49"/>
    </row>
    <row r="640" spans="1:13" x14ac:dyDescent="0.25">
      <c r="A640" s="11">
        <v>142</v>
      </c>
      <c r="B640" s="15">
        <v>41200</v>
      </c>
      <c r="C640" t="s">
        <v>40</v>
      </c>
      <c r="D640" t="s">
        <v>98</v>
      </c>
      <c r="E640" t="s">
        <v>867</v>
      </c>
      <c r="F640" t="s">
        <v>12</v>
      </c>
      <c r="G640">
        <v>2007</v>
      </c>
      <c r="H640" s="74" t="str">
        <f>VLOOKUP(Degustations[[#This Row],[Ref]],Ma_Cave[[Réf]:[Appellation]],8,FALSE)</f>
        <v>Bourgogne</v>
      </c>
      <c r="I640" s="74" t="str">
        <f>VLOOKUP(Degustations[[#This Row],[Ref]],Ma_Cave[[Réf]:[Appellation]],9,FALSE)</f>
        <v>Monthélie</v>
      </c>
      <c r="J640" s="1">
        <v>42281</v>
      </c>
      <c r="K640" s="49"/>
      <c r="L640" s="49"/>
      <c r="M640" s="49"/>
    </row>
    <row r="641" spans="1:13" x14ac:dyDescent="0.25">
      <c r="A641" s="11">
        <v>251</v>
      </c>
      <c r="B641" s="15">
        <v>42161</v>
      </c>
      <c r="C641" t="s">
        <v>40</v>
      </c>
      <c r="D641" t="s">
        <v>228</v>
      </c>
      <c r="E641" t="s">
        <v>312</v>
      </c>
      <c r="F641" t="s">
        <v>22</v>
      </c>
      <c r="G641">
        <v>2013</v>
      </c>
      <c r="H641" s="74" t="str">
        <f>VLOOKUP(Degustations[[#This Row],[Ref]],Ma_Cave[[Réf]:[Appellation]],8,FALSE)</f>
        <v>Rhône</v>
      </c>
      <c r="I641" s="74" t="str">
        <f>VLOOKUP(Degustations[[#This Row],[Ref]],Ma_Cave[[Réf]:[Appellation]],9,FALSE)</f>
        <v>Vin de Pays de l'Ardèche</v>
      </c>
      <c r="J641" s="1">
        <v>42274</v>
      </c>
      <c r="K641" s="49"/>
      <c r="L641" s="49"/>
      <c r="M641" s="49"/>
    </row>
    <row r="642" spans="1:13" x14ac:dyDescent="0.25">
      <c r="A642" s="11">
        <v>258</v>
      </c>
      <c r="B642" s="15">
        <v>42268</v>
      </c>
      <c r="C642" t="s">
        <v>13</v>
      </c>
      <c r="D642" t="s">
        <v>321</v>
      </c>
      <c r="E642" t="s">
        <v>440</v>
      </c>
      <c r="F642" t="s">
        <v>12</v>
      </c>
      <c r="G642">
        <v>2012</v>
      </c>
      <c r="H642" s="74">
        <f>VLOOKUP(Degustations[[#This Row],[Ref]],Ma_Cave[[Réf]:[Appellation]],8,FALSE)</f>
        <v>0</v>
      </c>
      <c r="I642" s="74" t="str">
        <f>VLOOKUP(Degustations[[#This Row],[Ref]],Ma_Cave[[Réf]:[Appellation]],9,FALSE)</f>
        <v xml:space="preserve"> </v>
      </c>
      <c r="J642" s="1">
        <v>42274</v>
      </c>
      <c r="K642" s="49"/>
      <c r="L642" s="49"/>
      <c r="M642" s="49"/>
    </row>
    <row r="643" spans="1:13" x14ac:dyDescent="0.25">
      <c r="A643" s="11">
        <v>259</v>
      </c>
      <c r="B643" s="15">
        <v>42268</v>
      </c>
      <c r="C643" t="s">
        <v>13</v>
      </c>
      <c r="D643" t="s">
        <v>511</v>
      </c>
      <c r="E643" t="s">
        <v>512</v>
      </c>
      <c r="F643" t="s">
        <v>12</v>
      </c>
      <c r="G643">
        <v>2014</v>
      </c>
      <c r="H643" s="74">
        <f>VLOOKUP(Degustations[[#This Row],[Ref]],Ma_Cave[[Réf]:[Appellation]],8,FALSE)</f>
        <v>0</v>
      </c>
      <c r="I643" s="74" t="str">
        <f>VLOOKUP(Degustations[[#This Row],[Ref]],Ma_Cave[[Réf]:[Appellation]],9,FALSE)</f>
        <v xml:space="preserve"> </v>
      </c>
      <c r="J643" s="1">
        <v>42274</v>
      </c>
      <c r="K643" s="49"/>
      <c r="L643" s="49"/>
      <c r="M643" s="49"/>
    </row>
    <row r="644" spans="1:13" x14ac:dyDescent="0.25">
      <c r="A644" s="11">
        <v>257</v>
      </c>
      <c r="B644" s="15">
        <v>42268</v>
      </c>
      <c r="C644" t="s">
        <v>13</v>
      </c>
      <c r="D644" t="s">
        <v>364</v>
      </c>
      <c r="E644" t="s">
        <v>365</v>
      </c>
      <c r="F644" t="s">
        <v>22</v>
      </c>
      <c r="G644">
        <v>2014</v>
      </c>
      <c r="H644" s="74">
        <f>VLOOKUP(Degustations[[#This Row],[Ref]],Ma_Cave[[Réf]:[Appellation]],8,FALSE)</f>
        <v>0</v>
      </c>
      <c r="I644" s="74" t="str">
        <f>VLOOKUP(Degustations[[#This Row],[Ref]],Ma_Cave[[Réf]:[Appellation]],9,FALSE)</f>
        <v xml:space="preserve"> </v>
      </c>
      <c r="J644" s="1">
        <v>42268</v>
      </c>
      <c r="K644" s="49"/>
      <c r="L644" s="49"/>
      <c r="M644" s="49"/>
    </row>
    <row r="645" spans="1:13" x14ac:dyDescent="0.25">
      <c r="A645" s="11">
        <v>196</v>
      </c>
      <c r="B645" s="15">
        <v>41690</v>
      </c>
      <c r="C645" t="s">
        <v>40</v>
      </c>
      <c r="D645" t="s">
        <v>112</v>
      </c>
      <c r="E645" t="s">
        <v>39</v>
      </c>
      <c r="F645" t="s">
        <v>22</v>
      </c>
      <c r="G645">
        <v>2012</v>
      </c>
      <c r="H645" s="74" t="str">
        <f>VLOOKUP(Degustations[[#This Row],[Ref]],Ma_Cave[[Réf]:[Appellation]],8,FALSE)</f>
        <v>Bourgogne</v>
      </c>
      <c r="I645" s="74" t="str">
        <f>VLOOKUP(Degustations[[#This Row],[Ref]],Ma_Cave[[Réf]:[Appellation]],9,FALSE)</f>
        <v>Bourgogne</v>
      </c>
      <c r="J645" s="1">
        <v>42260</v>
      </c>
      <c r="K645" s="49"/>
      <c r="L645" s="49"/>
      <c r="M645" s="49"/>
    </row>
    <row r="646" spans="1:13" x14ac:dyDescent="0.25">
      <c r="A646" s="11">
        <v>185</v>
      </c>
      <c r="B646" s="15">
        <v>41509</v>
      </c>
      <c r="C646" t="s">
        <v>40</v>
      </c>
      <c r="D646" t="s">
        <v>53</v>
      </c>
      <c r="E646" t="s">
        <v>54</v>
      </c>
      <c r="F646" t="s">
        <v>22</v>
      </c>
      <c r="G646">
        <v>2012</v>
      </c>
      <c r="H646" s="74">
        <f>VLOOKUP(Degustations[[#This Row],[Ref]],Ma_Cave[[Réf]:[Appellation]],8,FALSE)</f>
        <v>0</v>
      </c>
      <c r="I646" s="74" t="str">
        <f>VLOOKUP(Degustations[[#This Row],[Ref]],Ma_Cave[[Réf]:[Appellation]],9,FALSE)</f>
        <v xml:space="preserve"> </v>
      </c>
      <c r="J646" s="1">
        <v>42257</v>
      </c>
      <c r="K646" s="49"/>
      <c r="L646" s="49"/>
      <c r="M646" s="49"/>
    </row>
    <row r="647" spans="1:13" x14ac:dyDescent="0.25">
      <c r="A647" s="11">
        <v>235</v>
      </c>
      <c r="B647" s="15">
        <v>42077</v>
      </c>
      <c r="C647" t="s">
        <v>50</v>
      </c>
      <c r="D647" t="s">
        <v>331</v>
      </c>
      <c r="E647" t="s">
        <v>868</v>
      </c>
      <c r="F647" t="s">
        <v>12</v>
      </c>
      <c r="G647">
        <v>2012</v>
      </c>
      <c r="H647" s="74" t="str">
        <f>VLOOKUP(Degustations[[#This Row],[Ref]],Ma_Cave[[Réf]:[Appellation]],8,FALSE)</f>
        <v>Bourgogne</v>
      </c>
      <c r="I647" s="74" t="str">
        <f>VLOOKUP(Degustations[[#This Row],[Ref]],Ma_Cave[[Réf]:[Appellation]],9,FALSE)</f>
        <v>Vosne-Romanée</v>
      </c>
      <c r="J647" s="1">
        <v>42257</v>
      </c>
      <c r="K647" s="49"/>
      <c r="L647" s="49"/>
      <c r="M647" s="49"/>
    </row>
    <row r="648" spans="1:13" x14ac:dyDescent="0.25">
      <c r="A648" s="11">
        <v>251</v>
      </c>
      <c r="B648" s="15">
        <v>42161</v>
      </c>
      <c r="C648" t="s">
        <v>40</v>
      </c>
      <c r="D648" t="s">
        <v>228</v>
      </c>
      <c r="E648" t="s">
        <v>312</v>
      </c>
      <c r="F648" t="s">
        <v>22</v>
      </c>
      <c r="G648">
        <v>2013</v>
      </c>
      <c r="H648" s="74" t="str">
        <f>VLOOKUP(Degustations[[#This Row],[Ref]],Ma_Cave[[Réf]:[Appellation]],8,FALSE)</f>
        <v>Rhône</v>
      </c>
      <c r="I648" s="74" t="str">
        <f>VLOOKUP(Degustations[[#This Row],[Ref]],Ma_Cave[[Réf]:[Appellation]],9,FALSE)</f>
        <v>Vin de Pays de l'Ardèche</v>
      </c>
      <c r="J648" s="1">
        <v>42252</v>
      </c>
      <c r="K648" s="49"/>
      <c r="L648" s="49"/>
      <c r="M648" s="49"/>
    </row>
    <row r="649" spans="1:13" x14ac:dyDescent="0.25">
      <c r="A649" s="11">
        <v>155</v>
      </c>
      <c r="B649" s="15">
        <v>41268</v>
      </c>
      <c r="C649" t="s">
        <v>118</v>
      </c>
      <c r="D649" t="s">
        <v>323</v>
      </c>
      <c r="E649" t="s">
        <v>324</v>
      </c>
      <c r="F649" t="s">
        <v>12</v>
      </c>
      <c r="G649">
        <v>2010</v>
      </c>
      <c r="H649" s="74" t="str">
        <f>VLOOKUP(Degustations[[#This Row],[Ref]],Ma_Cave[[Réf]:[Appellation]],8,FALSE)</f>
        <v>Bordeaux</v>
      </c>
      <c r="I649" s="74" t="str">
        <f>VLOOKUP(Degustations[[#This Row],[Ref]],Ma_Cave[[Réf]:[Appellation]],9,FALSE)</f>
        <v>Haut-Médoc</v>
      </c>
      <c r="J649" s="1">
        <v>42246</v>
      </c>
      <c r="K649" s="49"/>
      <c r="L649" s="49"/>
      <c r="M649" s="49"/>
    </row>
    <row r="650" spans="1:13" x14ac:dyDescent="0.25">
      <c r="A650" s="11">
        <v>193</v>
      </c>
      <c r="B650" s="15">
        <v>41637</v>
      </c>
      <c r="C650" t="s">
        <v>453</v>
      </c>
      <c r="D650" t="s">
        <v>467</v>
      </c>
      <c r="E650" t="s">
        <v>468</v>
      </c>
      <c r="F650" t="s">
        <v>12</v>
      </c>
      <c r="G650">
        <v>2009</v>
      </c>
      <c r="H650" s="74" t="str">
        <f>VLOOKUP(Degustations[[#This Row],[Ref]],Ma_Cave[[Réf]:[Appellation]],8,FALSE)</f>
        <v>Bordeaux</v>
      </c>
      <c r="I650" s="74" t="str">
        <f>VLOOKUP(Degustations[[#This Row],[Ref]],Ma_Cave[[Réf]:[Appellation]],9,FALSE)</f>
        <v>Médoc</v>
      </c>
      <c r="J650" s="1">
        <v>42245</v>
      </c>
      <c r="K650" s="49"/>
      <c r="L650" s="49"/>
      <c r="M650" s="49"/>
    </row>
    <row r="651" spans="1:13" x14ac:dyDescent="0.25">
      <c r="A651" s="11">
        <v>236</v>
      </c>
      <c r="B651" s="15">
        <v>42077</v>
      </c>
      <c r="C651" t="s">
        <v>50</v>
      </c>
      <c r="D651" t="s">
        <v>417</v>
      </c>
      <c r="E651" t="s">
        <v>418</v>
      </c>
      <c r="F651" t="s">
        <v>22</v>
      </c>
      <c r="G651">
        <v>2014</v>
      </c>
      <c r="H651" s="74">
        <f>VLOOKUP(Degustations[[#This Row],[Ref]],Ma_Cave[[Réf]:[Appellation]],8,FALSE)</f>
        <v>0</v>
      </c>
      <c r="I651" s="74" t="str">
        <f>VLOOKUP(Degustations[[#This Row],[Ref]],Ma_Cave[[Réf]:[Appellation]],9,FALSE)</f>
        <v xml:space="preserve"> </v>
      </c>
      <c r="J651" s="1">
        <v>42241</v>
      </c>
      <c r="K651" s="49"/>
      <c r="L651" s="49"/>
      <c r="M651" s="49"/>
    </row>
    <row r="652" spans="1:13" x14ac:dyDescent="0.25">
      <c r="A652" s="11">
        <v>209</v>
      </c>
      <c r="B652" s="15">
        <v>41803</v>
      </c>
      <c r="C652" t="s">
        <v>399</v>
      </c>
      <c r="D652" t="s">
        <v>699</v>
      </c>
      <c r="E652" t="s">
        <v>700</v>
      </c>
      <c r="F652" t="s">
        <v>22</v>
      </c>
      <c r="G652">
        <v>2013</v>
      </c>
      <c r="H652" s="74" t="str">
        <f>VLOOKUP(Degustations[[#This Row],[Ref]],Ma_Cave[[Réf]:[Appellation]],8,FALSE)</f>
        <v>Rhône</v>
      </c>
      <c r="I652" s="74" t="str">
        <f>VLOOKUP(Degustations[[#This Row],[Ref]],Ma_Cave[[Réf]:[Appellation]],9,FALSE)</f>
        <v xml:space="preserve"> </v>
      </c>
      <c r="J652" s="1">
        <v>42238</v>
      </c>
      <c r="K652" s="49"/>
      <c r="L652" s="49"/>
      <c r="M652" s="49"/>
    </row>
    <row r="653" spans="1:13" x14ac:dyDescent="0.25">
      <c r="B653" s="15">
        <v>39441</v>
      </c>
      <c r="C653" t="s">
        <v>334</v>
      </c>
      <c r="D653" t="s">
        <v>863</v>
      </c>
      <c r="E653" t="s">
        <v>324</v>
      </c>
      <c r="F653" t="s">
        <v>12</v>
      </c>
      <c r="G653">
        <v>2005</v>
      </c>
      <c r="H653" s="74" t="e">
        <f>VLOOKUP(Degustations[[#This Row],[Ref]],Ma_Cave[[Réf]:[Appellation]],8,FALSE)</f>
        <v>#N/A</v>
      </c>
      <c r="I653" s="74" t="e">
        <f>VLOOKUP(Degustations[[#This Row],[Ref]],Ma_Cave[[Réf]:[Appellation]],9,FALSE)</f>
        <v>#N/A</v>
      </c>
      <c r="J653" s="1">
        <v>42238</v>
      </c>
      <c r="K653" s="49"/>
      <c r="L653" s="49"/>
      <c r="M653" s="49"/>
    </row>
    <row r="654" spans="1:13" x14ac:dyDescent="0.25">
      <c r="A654" s="11">
        <v>397</v>
      </c>
      <c r="B654" s="15">
        <v>41803</v>
      </c>
      <c r="C654" t="s">
        <v>40</v>
      </c>
      <c r="D654" t="s">
        <v>236</v>
      </c>
      <c r="E654" t="s">
        <v>794</v>
      </c>
      <c r="F654" t="s">
        <v>22</v>
      </c>
      <c r="G654">
        <v>2012</v>
      </c>
      <c r="H654" s="74" t="str">
        <f>VLOOKUP(Degustations[[#This Row],[Ref]],Ma_Cave[[Réf]:[Appellation]],8,FALSE)</f>
        <v>Rhône</v>
      </c>
      <c r="I654" s="74" t="str">
        <f>VLOOKUP(Degustations[[#This Row],[Ref]],Ma_Cave[[Réf]:[Appellation]],9,FALSE)</f>
        <v>Crozes-Hermitage</v>
      </c>
      <c r="J654" s="1">
        <v>42234</v>
      </c>
      <c r="K654" s="49"/>
      <c r="L654" s="49"/>
      <c r="M654" s="49"/>
    </row>
    <row r="655" spans="1:13" x14ac:dyDescent="0.25">
      <c r="A655" s="11">
        <v>214</v>
      </c>
      <c r="B655" s="15">
        <v>41882</v>
      </c>
      <c r="C655" t="s">
        <v>314</v>
      </c>
      <c r="D655" t="s">
        <v>228</v>
      </c>
      <c r="E655" t="s">
        <v>312</v>
      </c>
      <c r="F655" t="s">
        <v>22</v>
      </c>
      <c r="G655">
        <v>2012</v>
      </c>
      <c r="H655" s="74" t="str">
        <f>VLOOKUP(Degustations[[#This Row],[Ref]],Ma_Cave[[Réf]:[Appellation]],8,FALSE)</f>
        <v>Rhône</v>
      </c>
      <c r="I655" s="74" t="str">
        <f>VLOOKUP(Degustations[[#This Row],[Ref]],Ma_Cave[[Réf]:[Appellation]],9,FALSE)</f>
        <v>Vin de Pays de l'Ardèche</v>
      </c>
      <c r="J655" s="1">
        <v>42233</v>
      </c>
      <c r="K655" s="49"/>
      <c r="L655" s="49"/>
      <c r="M655" s="49"/>
    </row>
    <row r="656" spans="1:13" x14ac:dyDescent="0.25">
      <c r="A656" s="11">
        <v>88</v>
      </c>
      <c r="B656" s="15">
        <v>40622</v>
      </c>
      <c r="C656" t="s">
        <v>50</v>
      </c>
      <c r="D656" t="s">
        <v>308</v>
      </c>
      <c r="E656" t="s">
        <v>541</v>
      </c>
      <c r="F656" t="s">
        <v>22</v>
      </c>
      <c r="G656">
        <v>2009</v>
      </c>
      <c r="H656" s="74" t="str">
        <f>VLOOKUP(Degustations[[#This Row],[Ref]],Ma_Cave[[Réf]:[Appellation]],8,FALSE)</f>
        <v>Alsace</v>
      </c>
      <c r="I656" s="74" t="str">
        <f>VLOOKUP(Degustations[[#This Row],[Ref]],Ma_Cave[[Réf]:[Appellation]],9,FALSE)</f>
        <v>Pinot Gris</v>
      </c>
      <c r="J656" s="1">
        <v>42232</v>
      </c>
      <c r="K656" s="49"/>
      <c r="L656" s="49"/>
      <c r="M656" s="49"/>
    </row>
    <row r="657" spans="1:13" x14ac:dyDescent="0.25">
      <c r="A657" s="11">
        <v>129</v>
      </c>
      <c r="B657" s="15">
        <v>41131</v>
      </c>
      <c r="C657" t="s">
        <v>40</v>
      </c>
      <c r="D657" t="s">
        <v>249</v>
      </c>
      <c r="E657" t="s">
        <v>250</v>
      </c>
      <c r="F657" t="s">
        <v>12</v>
      </c>
      <c r="G657">
        <v>2008</v>
      </c>
      <c r="H657" s="74">
        <f>VLOOKUP(Degustations[[#This Row],[Ref]],Ma_Cave[[Réf]:[Appellation]],8,FALSE)</f>
        <v>0</v>
      </c>
      <c r="I657" s="74" t="str">
        <f>VLOOKUP(Degustations[[#This Row],[Ref]],Ma_Cave[[Réf]:[Appellation]],9,FALSE)</f>
        <v xml:space="preserve"> </v>
      </c>
      <c r="J657" s="1">
        <v>42224</v>
      </c>
      <c r="K657" s="49"/>
      <c r="L657" s="49"/>
      <c r="M657" s="49"/>
    </row>
    <row r="658" spans="1:13" x14ac:dyDescent="0.25">
      <c r="A658" s="11">
        <v>226</v>
      </c>
      <c r="B658" s="15">
        <v>41923</v>
      </c>
      <c r="C658" t="s">
        <v>50</v>
      </c>
      <c r="D658" t="s">
        <v>441</v>
      </c>
      <c r="E658" t="s">
        <v>442</v>
      </c>
      <c r="F658" t="s">
        <v>12</v>
      </c>
      <c r="G658">
        <v>2010</v>
      </c>
      <c r="H658" s="74">
        <f>VLOOKUP(Degustations[[#This Row],[Ref]],Ma_Cave[[Réf]:[Appellation]],8,FALSE)</f>
        <v>0</v>
      </c>
      <c r="I658" s="74" t="str">
        <f>VLOOKUP(Degustations[[#This Row],[Ref]],Ma_Cave[[Réf]:[Appellation]],9,FALSE)</f>
        <v xml:space="preserve"> </v>
      </c>
      <c r="J658" s="1">
        <v>42224</v>
      </c>
      <c r="K658" s="49"/>
      <c r="L658" s="49"/>
      <c r="M658" s="49"/>
    </row>
    <row r="659" spans="1:13" x14ac:dyDescent="0.25">
      <c r="A659" s="11">
        <v>196</v>
      </c>
      <c r="B659" s="15">
        <v>41690</v>
      </c>
      <c r="C659" t="s">
        <v>40</v>
      </c>
      <c r="D659" t="s">
        <v>112</v>
      </c>
      <c r="E659" t="s">
        <v>39</v>
      </c>
      <c r="F659" t="s">
        <v>22</v>
      </c>
      <c r="G659">
        <v>2012</v>
      </c>
      <c r="H659" s="74" t="str">
        <f>VLOOKUP(Degustations[[#This Row],[Ref]],Ma_Cave[[Réf]:[Appellation]],8,FALSE)</f>
        <v>Bourgogne</v>
      </c>
      <c r="I659" s="74" t="str">
        <f>VLOOKUP(Degustations[[#This Row],[Ref]],Ma_Cave[[Réf]:[Appellation]],9,FALSE)</f>
        <v>Bourgogne</v>
      </c>
      <c r="J659" s="1">
        <v>42223</v>
      </c>
      <c r="K659" s="49"/>
      <c r="L659" s="49"/>
      <c r="M659" s="49"/>
    </row>
    <row r="660" spans="1:13" x14ac:dyDescent="0.25">
      <c r="A660" s="11">
        <v>128</v>
      </c>
      <c r="B660" s="15">
        <v>41127</v>
      </c>
      <c r="C660" t="s">
        <v>40</v>
      </c>
      <c r="D660" t="s">
        <v>606</v>
      </c>
      <c r="E660" t="s">
        <v>668</v>
      </c>
      <c r="F660" t="s">
        <v>217</v>
      </c>
      <c r="G660">
        <v>2003</v>
      </c>
      <c r="H660" s="74" t="str">
        <f>VLOOKUP(Degustations[[#This Row],[Ref]],Ma_Cave[[Réf]:[Appellation]],8,FALSE)</f>
        <v>Languedoc_Roussillon</v>
      </c>
      <c r="I660" s="74" t="str">
        <f>VLOOKUP(Degustations[[#This Row],[Ref]],Ma_Cave[[Réf]:[Appellation]],9,FALSE)</f>
        <v>Saint-Chinian</v>
      </c>
      <c r="J660" s="1">
        <v>42223</v>
      </c>
      <c r="K660" s="49"/>
      <c r="L660" s="49"/>
      <c r="M660" s="49"/>
    </row>
    <row r="661" spans="1:13" x14ac:dyDescent="0.25">
      <c r="A661" s="11">
        <v>228</v>
      </c>
      <c r="B661" s="15">
        <v>41923</v>
      </c>
      <c r="C661" t="s">
        <v>50</v>
      </c>
      <c r="D661" t="s">
        <v>51</v>
      </c>
      <c r="E661" t="s">
        <v>665</v>
      </c>
      <c r="F661" t="s">
        <v>22</v>
      </c>
      <c r="G661">
        <v>2012</v>
      </c>
      <c r="H661" s="74">
        <f>VLOOKUP(Degustations[[#This Row],[Ref]],Ma_Cave[[Réf]:[Appellation]],8,FALSE)</f>
        <v>0</v>
      </c>
      <c r="I661" s="74" t="str">
        <f>VLOOKUP(Degustations[[#This Row],[Ref]],Ma_Cave[[Réf]:[Appellation]],9,FALSE)</f>
        <v xml:space="preserve"> </v>
      </c>
      <c r="J661" s="1">
        <v>42221</v>
      </c>
      <c r="K661" s="49"/>
      <c r="L661" s="49"/>
      <c r="M661" s="49"/>
    </row>
    <row r="662" spans="1:13" x14ac:dyDescent="0.25">
      <c r="A662" s="11">
        <v>106</v>
      </c>
      <c r="B662" s="15">
        <v>40978</v>
      </c>
      <c r="C662" t="s">
        <v>50</v>
      </c>
      <c r="D662" t="s">
        <v>298</v>
      </c>
      <c r="E662" t="s">
        <v>299</v>
      </c>
      <c r="F662" t="s">
        <v>12</v>
      </c>
      <c r="G662">
        <v>2009</v>
      </c>
      <c r="H662" s="74">
        <f>VLOOKUP(Degustations[[#This Row],[Ref]],Ma_Cave[[Réf]:[Appellation]],8,FALSE)</f>
        <v>0</v>
      </c>
      <c r="I662" s="74" t="str">
        <f>VLOOKUP(Degustations[[#This Row],[Ref]],Ma_Cave[[Réf]:[Appellation]],9,FALSE)</f>
        <v xml:space="preserve"> </v>
      </c>
      <c r="J662" s="1">
        <v>42203</v>
      </c>
      <c r="K662" s="49"/>
      <c r="L662" s="49"/>
      <c r="M662" s="49"/>
    </row>
    <row r="663" spans="1:13" x14ac:dyDescent="0.25">
      <c r="A663" s="11">
        <v>152</v>
      </c>
      <c r="B663" s="15">
        <v>41206</v>
      </c>
      <c r="C663" t="s">
        <v>146</v>
      </c>
      <c r="D663" t="s">
        <v>285</v>
      </c>
      <c r="E663" t="s">
        <v>818</v>
      </c>
      <c r="F663" t="s">
        <v>12</v>
      </c>
      <c r="G663">
        <v>2010</v>
      </c>
      <c r="H663" s="74" t="str">
        <f>VLOOKUP(Degustations[[#This Row],[Ref]],Ma_Cave[[Réf]:[Appellation]],8,FALSE)</f>
        <v>Sud_Ouest</v>
      </c>
      <c r="I663" s="74" t="str">
        <f>VLOOKUP(Degustations[[#This Row],[Ref]],Ma_Cave[[Réf]:[Appellation]],9,FALSE)</f>
        <v>Côtes de Bergerac</v>
      </c>
      <c r="J663" s="1">
        <v>42203</v>
      </c>
      <c r="K663" s="49"/>
      <c r="L663" s="49"/>
      <c r="M663" s="49"/>
    </row>
    <row r="664" spans="1:13" x14ac:dyDescent="0.25">
      <c r="A664" s="11">
        <v>211</v>
      </c>
      <c r="B664" s="15">
        <v>41803</v>
      </c>
      <c r="C664" t="s">
        <v>399</v>
      </c>
      <c r="D664" t="s">
        <v>399</v>
      </c>
      <c r="E664" t="s">
        <v>456</v>
      </c>
      <c r="F664" t="s">
        <v>22</v>
      </c>
      <c r="G664">
        <v>2013</v>
      </c>
      <c r="H664" s="74">
        <f>VLOOKUP(Degustations[[#This Row],[Ref]],Ma_Cave[[Réf]:[Appellation]],8,FALSE)</f>
        <v>0</v>
      </c>
      <c r="I664" s="74" t="str">
        <f>VLOOKUP(Degustations[[#This Row],[Ref]],Ma_Cave[[Réf]:[Appellation]],9,FALSE)</f>
        <v xml:space="preserve"> </v>
      </c>
      <c r="J664" s="1">
        <v>42203</v>
      </c>
      <c r="K664" s="49"/>
      <c r="L664" s="49"/>
      <c r="M664" s="49"/>
    </row>
    <row r="665" spans="1:13" x14ac:dyDescent="0.25">
      <c r="A665" s="11">
        <v>214</v>
      </c>
      <c r="B665" s="15">
        <v>41882</v>
      </c>
      <c r="C665" t="s">
        <v>314</v>
      </c>
      <c r="D665" t="s">
        <v>228</v>
      </c>
      <c r="E665" t="s">
        <v>312</v>
      </c>
      <c r="F665" t="s">
        <v>22</v>
      </c>
      <c r="G665">
        <v>2012</v>
      </c>
      <c r="H665" s="74" t="str">
        <f>VLOOKUP(Degustations[[#This Row],[Ref]],Ma_Cave[[Réf]:[Appellation]],8,FALSE)</f>
        <v>Rhône</v>
      </c>
      <c r="I665" s="74" t="str">
        <f>VLOOKUP(Degustations[[#This Row],[Ref]],Ma_Cave[[Réf]:[Appellation]],9,FALSE)</f>
        <v>Vin de Pays de l'Ardèche</v>
      </c>
      <c r="J665" s="1">
        <v>42203</v>
      </c>
      <c r="K665" s="49"/>
      <c r="L665" s="49"/>
      <c r="M665" s="49"/>
    </row>
    <row r="666" spans="1:13" x14ac:dyDescent="0.25">
      <c r="A666" s="11">
        <v>217</v>
      </c>
      <c r="B666" s="15">
        <v>41923</v>
      </c>
      <c r="C666" t="s">
        <v>50</v>
      </c>
      <c r="D666" t="s">
        <v>308</v>
      </c>
      <c r="E666" t="s">
        <v>309</v>
      </c>
      <c r="F666" t="s">
        <v>22</v>
      </c>
      <c r="G666">
        <v>2013</v>
      </c>
      <c r="H666" s="74" t="str">
        <f>VLOOKUP(Degustations[[#This Row],[Ref]],Ma_Cave[[Réf]:[Appellation]],8,FALSE)</f>
        <v>Alsace</v>
      </c>
      <c r="I666" s="74" t="str">
        <f>VLOOKUP(Degustations[[#This Row],[Ref]],Ma_Cave[[Réf]:[Appellation]],9,FALSE)</f>
        <v>Gewurztraminer</v>
      </c>
      <c r="J666" s="1">
        <v>42203</v>
      </c>
      <c r="K666" s="49"/>
      <c r="L666" s="49"/>
      <c r="M666" s="49"/>
    </row>
    <row r="667" spans="1:13" x14ac:dyDescent="0.25">
      <c r="A667" s="11">
        <v>398</v>
      </c>
      <c r="B667" s="15">
        <v>41803</v>
      </c>
      <c r="C667" t="s">
        <v>40</v>
      </c>
      <c r="D667" t="s">
        <v>236</v>
      </c>
      <c r="E667" t="s">
        <v>799</v>
      </c>
      <c r="F667" t="s">
        <v>22</v>
      </c>
      <c r="H667" s="74" t="str">
        <f>VLOOKUP(Degustations[[#This Row],[Ref]],Ma_Cave[[Réf]:[Appellation]],8,FALSE)</f>
        <v>Rhône</v>
      </c>
      <c r="I667" s="74" t="str">
        <f>VLOOKUP(Degustations[[#This Row],[Ref]],Ma_Cave[[Réf]:[Appellation]],9,FALSE)</f>
        <v>Vin de Pays de la Drôme</v>
      </c>
      <c r="J667" s="1">
        <v>42203</v>
      </c>
      <c r="K667" s="49"/>
      <c r="L667" s="49"/>
      <c r="M667" s="49"/>
    </row>
    <row r="668" spans="1:13" x14ac:dyDescent="0.25">
      <c r="A668" s="11">
        <v>182</v>
      </c>
      <c r="B668" s="15">
        <v>41496</v>
      </c>
      <c r="C668" t="s">
        <v>40</v>
      </c>
      <c r="D668" t="s">
        <v>112</v>
      </c>
      <c r="E668" t="s">
        <v>821</v>
      </c>
      <c r="F668" t="s">
        <v>12</v>
      </c>
      <c r="G668">
        <v>2011</v>
      </c>
      <c r="H668" s="74" t="str">
        <f>VLOOKUP(Degustations[[#This Row],[Ref]],Ma_Cave[[Réf]:[Appellation]],8,FALSE)</f>
        <v>Beaujolais</v>
      </c>
      <c r="I668" s="74" t="str">
        <f>VLOOKUP(Degustations[[#This Row],[Ref]],Ma_Cave[[Réf]:[Appellation]],9,FALSE)</f>
        <v>Beaujolais</v>
      </c>
      <c r="J668" s="1">
        <v>42202</v>
      </c>
      <c r="K668" s="49"/>
      <c r="L668" s="49"/>
      <c r="M668" s="49"/>
    </row>
    <row r="669" spans="1:13" x14ac:dyDescent="0.25">
      <c r="A669" s="11">
        <v>241</v>
      </c>
      <c r="B669" s="15">
        <v>42114</v>
      </c>
      <c r="C669" t="s">
        <v>90</v>
      </c>
      <c r="D669" t="s">
        <v>91</v>
      </c>
      <c r="E669" t="s">
        <v>815</v>
      </c>
      <c r="F669" t="s">
        <v>46</v>
      </c>
      <c r="G669">
        <v>2014</v>
      </c>
      <c r="H669" s="74" t="str">
        <f>VLOOKUP(Degustations[[#This Row],[Ref]],Ma_Cave[[Réf]:[Appellation]],8,FALSE)</f>
        <v>Provence_Corse</v>
      </c>
      <c r="I669" s="74">
        <f>VLOOKUP(Degustations[[#This Row],[Ref]],Ma_Cave[[Réf]:[Appellation]],9,FALSE)</f>
        <v>0</v>
      </c>
      <c r="J669" s="1">
        <v>42202</v>
      </c>
      <c r="K669" s="49"/>
      <c r="L669" s="49"/>
      <c r="M669" s="49"/>
    </row>
    <row r="670" spans="1:13" x14ac:dyDescent="0.25">
      <c r="A670" s="11">
        <v>126</v>
      </c>
      <c r="B670" s="15">
        <v>41127</v>
      </c>
      <c r="C670" t="s">
        <v>40</v>
      </c>
      <c r="D670" t="s">
        <v>606</v>
      </c>
      <c r="E670" t="s">
        <v>610</v>
      </c>
      <c r="F670" t="s">
        <v>12</v>
      </c>
      <c r="G670">
        <v>2009</v>
      </c>
      <c r="H670" s="74">
        <f>VLOOKUP(Degustations[[#This Row],[Ref]],Ma_Cave[[Réf]:[Appellation]],8,FALSE)</f>
        <v>0</v>
      </c>
      <c r="I670" s="74" t="str">
        <f>VLOOKUP(Degustations[[#This Row],[Ref]],Ma_Cave[[Réf]:[Appellation]],9,FALSE)</f>
        <v xml:space="preserve"> </v>
      </c>
      <c r="J670" s="1">
        <v>42201</v>
      </c>
      <c r="K670" s="49"/>
      <c r="L670" s="49"/>
      <c r="M670" s="49"/>
    </row>
    <row r="671" spans="1:13" x14ac:dyDescent="0.25">
      <c r="A671" s="11">
        <v>75</v>
      </c>
      <c r="B671" s="15">
        <v>40415</v>
      </c>
      <c r="C671" t="s">
        <v>712</v>
      </c>
      <c r="D671" t="s">
        <v>713</v>
      </c>
      <c r="E671" t="s">
        <v>714</v>
      </c>
      <c r="F671" t="s">
        <v>12</v>
      </c>
      <c r="G671">
        <v>2005</v>
      </c>
      <c r="H671" s="74">
        <f>VLOOKUP(Degustations[[#This Row],[Ref]],Ma_Cave[[Réf]:[Appellation]],8,FALSE)</f>
        <v>0</v>
      </c>
      <c r="I671" s="74" t="str">
        <f>VLOOKUP(Degustations[[#This Row],[Ref]],Ma_Cave[[Réf]:[Appellation]],9,FALSE)</f>
        <v xml:space="preserve"> </v>
      </c>
      <c r="J671" s="1">
        <v>42200</v>
      </c>
      <c r="K671" s="49"/>
      <c r="L671" s="49"/>
      <c r="M671" s="49"/>
    </row>
    <row r="672" spans="1:13" x14ac:dyDescent="0.25">
      <c r="A672" s="11">
        <v>234</v>
      </c>
      <c r="B672" s="15">
        <v>41943</v>
      </c>
      <c r="C672" t="s">
        <v>40</v>
      </c>
      <c r="D672" t="s">
        <v>817</v>
      </c>
      <c r="E672" t="s">
        <v>39</v>
      </c>
      <c r="F672" t="s">
        <v>22</v>
      </c>
      <c r="G672">
        <v>2012</v>
      </c>
      <c r="H672" s="74" t="str">
        <f>VLOOKUP(Degustations[[#This Row],[Ref]],Ma_Cave[[Réf]:[Appellation]],8,FALSE)</f>
        <v>Savoie_Bugey</v>
      </c>
      <c r="I672" s="74" t="str">
        <f>VLOOKUP(Degustations[[#This Row],[Ref]],Ma_Cave[[Réf]:[Appellation]],9,FALSE)</f>
        <v>Bugey</v>
      </c>
      <c r="J672" s="1">
        <v>42199</v>
      </c>
      <c r="K672" s="49"/>
      <c r="L672" s="49"/>
      <c r="M672" s="49"/>
    </row>
    <row r="673" spans="1:13" x14ac:dyDescent="0.25">
      <c r="A673" s="11">
        <v>60</v>
      </c>
      <c r="B673" s="15">
        <v>40325</v>
      </c>
      <c r="C673" t="s">
        <v>19</v>
      </c>
      <c r="D673" t="s">
        <v>76</v>
      </c>
      <c r="E673" t="s">
        <v>478</v>
      </c>
      <c r="F673" t="s">
        <v>12</v>
      </c>
      <c r="G673">
        <v>2007</v>
      </c>
      <c r="H673" s="74">
        <f>VLOOKUP(Degustations[[#This Row],[Ref]],Ma_Cave[[Réf]:[Appellation]],8,FALSE)</f>
        <v>0</v>
      </c>
      <c r="I673" s="74" t="str">
        <f>VLOOKUP(Degustations[[#This Row],[Ref]],Ma_Cave[[Réf]:[Appellation]],9,FALSE)</f>
        <v xml:space="preserve"> </v>
      </c>
      <c r="J673" s="1">
        <v>42199</v>
      </c>
      <c r="K673" s="49"/>
      <c r="L673" s="49"/>
      <c r="M673" s="49"/>
    </row>
    <row r="674" spans="1:13" x14ac:dyDescent="0.25">
      <c r="A674" s="11">
        <v>212</v>
      </c>
      <c r="B674" s="15">
        <v>41803</v>
      </c>
      <c r="C674" t="s">
        <v>399</v>
      </c>
      <c r="D674" t="s">
        <v>507</v>
      </c>
      <c r="E674" t="s">
        <v>508</v>
      </c>
      <c r="F674" t="s">
        <v>12</v>
      </c>
      <c r="G674">
        <v>2012</v>
      </c>
      <c r="H674" s="74">
        <f>VLOOKUP(Degustations[[#This Row],[Ref]],Ma_Cave[[Réf]:[Appellation]],8,FALSE)</f>
        <v>0</v>
      </c>
      <c r="I674" s="74" t="str">
        <f>VLOOKUP(Degustations[[#This Row],[Ref]],Ma_Cave[[Réf]:[Appellation]],9,FALSE)</f>
        <v xml:space="preserve"> </v>
      </c>
      <c r="J674" s="1">
        <v>42190</v>
      </c>
      <c r="K674" s="49"/>
      <c r="L674" s="49"/>
      <c r="M674" s="49"/>
    </row>
    <row r="675" spans="1:13" x14ac:dyDescent="0.25">
      <c r="A675" s="11">
        <v>173</v>
      </c>
      <c r="B675" s="15">
        <v>41426</v>
      </c>
      <c r="C675" t="s">
        <v>207</v>
      </c>
      <c r="D675" t="s">
        <v>208</v>
      </c>
      <c r="E675" t="s">
        <v>664</v>
      </c>
      <c r="F675" t="s">
        <v>12</v>
      </c>
      <c r="H675" s="74">
        <f>VLOOKUP(Degustations[[#This Row],[Ref]],Ma_Cave[[Réf]:[Appellation]],8,FALSE)</f>
        <v>0</v>
      </c>
      <c r="I675" s="74" t="str">
        <f>VLOOKUP(Degustations[[#This Row],[Ref]],Ma_Cave[[Réf]:[Appellation]],9,FALSE)</f>
        <v xml:space="preserve"> </v>
      </c>
      <c r="J675" s="1">
        <v>42189</v>
      </c>
      <c r="K675" s="49"/>
      <c r="L675" s="49"/>
      <c r="M675" s="49"/>
    </row>
    <row r="676" spans="1:13" x14ac:dyDescent="0.25">
      <c r="A676" s="11">
        <v>229</v>
      </c>
      <c r="B676" s="15">
        <v>41930</v>
      </c>
      <c r="C676" t="s">
        <v>40</v>
      </c>
      <c r="D676" t="s">
        <v>811</v>
      </c>
      <c r="E676" t="s">
        <v>812</v>
      </c>
      <c r="F676" t="s">
        <v>12</v>
      </c>
      <c r="G676">
        <v>2011</v>
      </c>
      <c r="H676" s="74" t="str">
        <f>VLOOKUP(Degustations[[#This Row],[Ref]],Ma_Cave[[Réf]:[Appellation]],8,FALSE)</f>
        <v>Provence_Corse</v>
      </c>
      <c r="I676" s="74" t="str">
        <f>VLOOKUP(Degustations[[#This Row],[Ref]],Ma_Cave[[Réf]:[Appellation]],9,FALSE)</f>
        <v>Bandol</v>
      </c>
      <c r="J676" s="1">
        <v>42189</v>
      </c>
      <c r="K676" s="49"/>
      <c r="L676" s="49"/>
      <c r="M676" s="49"/>
    </row>
    <row r="677" spans="1:13" x14ac:dyDescent="0.25">
      <c r="A677" s="11">
        <v>230</v>
      </c>
      <c r="B677" s="15">
        <v>41930</v>
      </c>
      <c r="C677" t="s">
        <v>29</v>
      </c>
      <c r="D677" t="s">
        <v>30</v>
      </c>
      <c r="E677" t="s">
        <v>31</v>
      </c>
      <c r="F677" t="s">
        <v>22</v>
      </c>
      <c r="G677">
        <v>2012</v>
      </c>
      <c r="H677" s="74">
        <f>VLOOKUP(Degustations[[#This Row],[Ref]],Ma_Cave[[Réf]:[Appellation]],8,FALSE)</f>
        <v>0</v>
      </c>
      <c r="I677" s="74" t="str">
        <f>VLOOKUP(Degustations[[#This Row],[Ref]],Ma_Cave[[Réf]:[Appellation]],9,FALSE)</f>
        <v xml:space="preserve"> </v>
      </c>
      <c r="J677" s="1">
        <v>42189</v>
      </c>
      <c r="K677" s="49"/>
      <c r="L677" s="49"/>
      <c r="M677" s="49"/>
    </row>
    <row r="678" spans="1:13" x14ac:dyDescent="0.25">
      <c r="A678" s="11">
        <v>223</v>
      </c>
      <c r="B678" s="15">
        <v>41923</v>
      </c>
      <c r="C678" t="s">
        <v>50</v>
      </c>
      <c r="D678" t="s">
        <v>184</v>
      </c>
      <c r="E678" t="s">
        <v>466</v>
      </c>
      <c r="F678" t="s">
        <v>217</v>
      </c>
      <c r="G678">
        <v>2012</v>
      </c>
      <c r="H678" s="74" t="str">
        <f>VLOOKUP(Degustations[[#This Row],[Ref]],Ma_Cave[[Réf]:[Appellation]],8,FALSE)</f>
        <v>Languedoc_Roussillon</v>
      </c>
      <c r="I678" s="74" t="str">
        <f>VLOOKUP(Degustations[[#This Row],[Ref]],Ma_Cave[[Réf]:[Appellation]],9,FALSE)</f>
        <v>Maury</v>
      </c>
      <c r="J678" s="1">
        <v>42188</v>
      </c>
      <c r="K678" s="49"/>
      <c r="L678" s="49"/>
      <c r="M678" s="49"/>
    </row>
    <row r="679" spans="1:13" x14ac:dyDescent="0.25">
      <c r="A679" s="11">
        <v>223</v>
      </c>
      <c r="B679" s="15">
        <v>41923</v>
      </c>
      <c r="C679" t="s">
        <v>50</v>
      </c>
      <c r="D679" t="s">
        <v>184</v>
      </c>
      <c r="E679" t="s">
        <v>466</v>
      </c>
      <c r="F679" t="s">
        <v>217</v>
      </c>
      <c r="G679">
        <v>2012</v>
      </c>
      <c r="H679" s="74" t="str">
        <f>VLOOKUP(Degustations[[#This Row],[Ref]],Ma_Cave[[Réf]:[Appellation]],8,FALSE)</f>
        <v>Languedoc_Roussillon</v>
      </c>
      <c r="I679" s="74" t="str">
        <f>VLOOKUP(Degustations[[#This Row],[Ref]],Ma_Cave[[Réf]:[Appellation]],9,FALSE)</f>
        <v>Maury</v>
      </c>
      <c r="J679" s="1">
        <v>42188</v>
      </c>
      <c r="K679" s="49"/>
      <c r="L679" s="49"/>
      <c r="M679" s="49"/>
    </row>
    <row r="680" spans="1:13" x14ac:dyDescent="0.25">
      <c r="A680" s="11">
        <v>242</v>
      </c>
      <c r="B680" s="15">
        <v>42114</v>
      </c>
      <c r="C680" t="s">
        <v>90</v>
      </c>
      <c r="D680" t="s">
        <v>459</v>
      </c>
      <c r="E680" t="s">
        <v>816</v>
      </c>
      <c r="F680" t="s">
        <v>46</v>
      </c>
      <c r="G680">
        <v>2014</v>
      </c>
      <c r="H680" s="74" t="str">
        <f>VLOOKUP(Degustations[[#This Row],[Ref]],Ma_Cave[[Réf]:[Appellation]],8,FALSE)</f>
        <v>Provence_Corse</v>
      </c>
      <c r="I680" s="74">
        <f>VLOOKUP(Degustations[[#This Row],[Ref]],Ma_Cave[[Réf]:[Appellation]],9,FALSE)</f>
        <v>0</v>
      </c>
      <c r="J680" s="1">
        <v>42188</v>
      </c>
      <c r="K680" s="49"/>
      <c r="L680" s="49"/>
      <c r="M680" s="49"/>
    </row>
    <row r="681" spans="1:13" x14ac:dyDescent="0.25">
      <c r="A681" s="11">
        <v>398</v>
      </c>
      <c r="B681" s="15">
        <v>41803</v>
      </c>
      <c r="C681" t="s">
        <v>40</v>
      </c>
      <c r="D681" t="s">
        <v>236</v>
      </c>
      <c r="E681" t="s">
        <v>799</v>
      </c>
      <c r="F681" t="s">
        <v>22</v>
      </c>
      <c r="H681" s="74" t="str">
        <f>VLOOKUP(Degustations[[#This Row],[Ref]],Ma_Cave[[Réf]:[Appellation]],8,FALSE)</f>
        <v>Rhône</v>
      </c>
      <c r="I681" s="74" t="str">
        <f>VLOOKUP(Degustations[[#This Row],[Ref]],Ma_Cave[[Réf]:[Appellation]],9,FALSE)</f>
        <v>Vin de Pays de la Drôme</v>
      </c>
      <c r="J681" s="1">
        <v>42188</v>
      </c>
      <c r="K681" s="49"/>
      <c r="L681" s="49"/>
      <c r="M681" s="49"/>
    </row>
    <row r="682" spans="1:13" x14ac:dyDescent="0.25">
      <c r="A682" s="11">
        <v>398</v>
      </c>
      <c r="B682" s="15">
        <v>41803</v>
      </c>
      <c r="C682" t="s">
        <v>40</v>
      </c>
      <c r="D682" t="s">
        <v>236</v>
      </c>
      <c r="E682" t="s">
        <v>799</v>
      </c>
      <c r="F682" t="s">
        <v>22</v>
      </c>
      <c r="H682" s="74" t="str">
        <f>VLOOKUP(Degustations[[#This Row],[Ref]],Ma_Cave[[Réf]:[Appellation]],8,FALSE)</f>
        <v>Rhône</v>
      </c>
      <c r="I682" s="74" t="str">
        <f>VLOOKUP(Degustations[[#This Row],[Ref]],Ma_Cave[[Réf]:[Appellation]],9,FALSE)</f>
        <v>Vin de Pays de la Drôme</v>
      </c>
      <c r="J682" s="1">
        <v>42187</v>
      </c>
      <c r="K682" s="49"/>
      <c r="L682" s="49"/>
      <c r="M682" s="49"/>
    </row>
    <row r="683" spans="1:13" x14ac:dyDescent="0.25">
      <c r="A683" s="11">
        <v>211</v>
      </c>
      <c r="B683" s="15">
        <v>41803</v>
      </c>
      <c r="C683" t="s">
        <v>399</v>
      </c>
      <c r="D683" t="s">
        <v>399</v>
      </c>
      <c r="E683" t="s">
        <v>456</v>
      </c>
      <c r="F683" t="s">
        <v>22</v>
      </c>
      <c r="G683">
        <v>2013</v>
      </c>
      <c r="H683" s="74">
        <f>VLOOKUP(Degustations[[#This Row],[Ref]],Ma_Cave[[Réf]:[Appellation]],8,FALSE)</f>
        <v>0</v>
      </c>
      <c r="I683" s="74" t="str">
        <f>VLOOKUP(Degustations[[#This Row],[Ref]],Ma_Cave[[Réf]:[Appellation]],9,FALSE)</f>
        <v xml:space="preserve"> </v>
      </c>
      <c r="J683" s="1">
        <v>42171</v>
      </c>
      <c r="K683" s="49"/>
      <c r="L683" s="49"/>
      <c r="M683" s="49"/>
    </row>
    <row r="684" spans="1:13" x14ac:dyDescent="0.25">
      <c r="A684" s="11">
        <v>398</v>
      </c>
      <c r="B684" s="15">
        <v>41803</v>
      </c>
      <c r="C684" t="s">
        <v>40</v>
      </c>
      <c r="D684" t="s">
        <v>236</v>
      </c>
      <c r="E684" t="s">
        <v>799</v>
      </c>
      <c r="F684" t="s">
        <v>22</v>
      </c>
      <c r="H684" s="74" t="str">
        <f>VLOOKUP(Degustations[[#This Row],[Ref]],Ma_Cave[[Réf]:[Appellation]],8,FALSE)</f>
        <v>Rhône</v>
      </c>
      <c r="I684" s="74" t="str">
        <f>VLOOKUP(Degustations[[#This Row],[Ref]],Ma_Cave[[Réf]:[Appellation]],9,FALSE)</f>
        <v>Vin de Pays de la Drôme</v>
      </c>
      <c r="J684" s="1">
        <v>42171</v>
      </c>
      <c r="K684" s="49"/>
      <c r="L684" s="49"/>
      <c r="M684" s="49"/>
    </row>
    <row r="685" spans="1:13" x14ac:dyDescent="0.25">
      <c r="A685" s="11">
        <v>211</v>
      </c>
      <c r="B685" s="15">
        <v>41803</v>
      </c>
      <c r="C685" t="s">
        <v>399</v>
      </c>
      <c r="D685" t="s">
        <v>399</v>
      </c>
      <c r="E685" t="s">
        <v>456</v>
      </c>
      <c r="F685" t="s">
        <v>22</v>
      </c>
      <c r="G685">
        <v>2013</v>
      </c>
      <c r="H685" s="74">
        <f>VLOOKUP(Degustations[[#This Row],[Ref]],Ma_Cave[[Réf]:[Appellation]],8,FALSE)</f>
        <v>0</v>
      </c>
      <c r="I685" s="74" t="str">
        <f>VLOOKUP(Degustations[[#This Row],[Ref]],Ma_Cave[[Réf]:[Appellation]],9,FALSE)</f>
        <v xml:space="preserve"> </v>
      </c>
      <c r="J685" s="1">
        <v>42169</v>
      </c>
      <c r="K685" s="49"/>
      <c r="L685" s="49"/>
      <c r="M685" s="49"/>
    </row>
    <row r="686" spans="1:13" x14ac:dyDescent="0.25">
      <c r="A686" s="11">
        <v>191</v>
      </c>
      <c r="B686" s="15">
        <v>41572</v>
      </c>
      <c r="C686" t="s">
        <v>314</v>
      </c>
      <c r="D686" t="s">
        <v>228</v>
      </c>
      <c r="E686" t="s">
        <v>312</v>
      </c>
      <c r="F686" t="s">
        <v>22</v>
      </c>
      <c r="G686">
        <v>2011</v>
      </c>
      <c r="H686" s="74" t="str">
        <f>VLOOKUP(Degustations[[#This Row],[Ref]],Ma_Cave[[Réf]:[Appellation]],8,FALSE)</f>
        <v>Rhône</v>
      </c>
      <c r="I686" s="74" t="str">
        <f>VLOOKUP(Degustations[[#This Row],[Ref]],Ma_Cave[[Réf]:[Appellation]],9,FALSE)</f>
        <v>Vin de Pays de l'Ardèche</v>
      </c>
      <c r="J686" s="1">
        <v>42164</v>
      </c>
      <c r="K686" s="49"/>
      <c r="L686" s="49"/>
      <c r="M686" s="49"/>
    </row>
    <row r="687" spans="1:13" x14ac:dyDescent="0.25">
      <c r="B687" s="15">
        <v>41998</v>
      </c>
      <c r="C687" t="s">
        <v>118</v>
      </c>
      <c r="D687" t="s">
        <v>833</v>
      </c>
      <c r="E687" t="s">
        <v>834</v>
      </c>
      <c r="F687" t="s">
        <v>22</v>
      </c>
      <c r="G687">
        <v>2012</v>
      </c>
      <c r="H687" s="74" t="e">
        <f>VLOOKUP(Degustations[[#This Row],[Ref]],Ma_Cave[[Réf]:[Appellation]],8,FALSE)</f>
        <v>#N/A</v>
      </c>
      <c r="I687" s="74" t="e">
        <f>VLOOKUP(Degustations[[#This Row],[Ref]],Ma_Cave[[Réf]:[Appellation]],9,FALSE)</f>
        <v>#N/A</v>
      </c>
      <c r="J687" s="1">
        <v>42164</v>
      </c>
      <c r="K687" s="49"/>
      <c r="L687" s="49"/>
      <c r="M687" s="49"/>
    </row>
    <row r="688" spans="1:13" x14ac:dyDescent="0.25">
      <c r="A688" s="11">
        <v>196</v>
      </c>
      <c r="B688" s="15">
        <v>41690</v>
      </c>
      <c r="C688" t="s">
        <v>40</v>
      </c>
      <c r="D688" t="s">
        <v>112</v>
      </c>
      <c r="E688" t="s">
        <v>39</v>
      </c>
      <c r="F688" t="s">
        <v>22</v>
      </c>
      <c r="G688">
        <v>2012</v>
      </c>
      <c r="H688" s="74" t="str">
        <f>VLOOKUP(Degustations[[#This Row],[Ref]],Ma_Cave[[Réf]:[Appellation]],8,FALSE)</f>
        <v>Bourgogne</v>
      </c>
      <c r="I688" s="74" t="str">
        <f>VLOOKUP(Degustations[[#This Row],[Ref]],Ma_Cave[[Réf]:[Appellation]],9,FALSE)</f>
        <v>Bourgogne</v>
      </c>
      <c r="J688" s="1">
        <v>42159</v>
      </c>
      <c r="K688" s="49"/>
      <c r="L688" s="49"/>
      <c r="M688" s="49"/>
    </row>
    <row r="689" spans="1:13" x14ac:dyDescent="0.25">
      <c r="A689" s="11">
        <v>214</v>
      </c>
      <c r="B689" s="15">
        <v>41882</v>
      </c>
      <c r="C689" t="s">
        <v>314</v>
      </c>
      <c r="D689" t="s">
        <v>228</v>
      </c>
      <c r="E689" t="s">
        <v>312</v>
      </c>
      <c r="F689" t="s">
        <v>22</v>
      </c>
      <c r="G689">
        <v>2012</v>
      </c>
      <c r="H689" s="74" t="str">
        <f>VLOOKUP(Degustations[[#This Row],[Ref]],Ma_Cave[[Réf]:[Appellation]],8,FALSE)</f>
        <v>Rhône</v>
      </c>
      <c r="I689" s="74" t="str">
        <f>VLOOKUP(Degustations[[#This Row],[Ref]],Ma_Cave[[Réf]:[Appellation]],9,FALSE)</f>
        <v>Vin de Pays de l'Ardèche</v>
      </c>
      <c r="J689" s="1">
        <v>42157</v>
      </c>
      <c r="K689" s="49"/>
      <c r="L689" s="49"/>
      <c r="M689" s="49"/>
    </row>
    <row r="690" spans="1:13" x14ac:dyDescent="0.25">
      <c r="A690" s="11">
        <v>188</v>
      </c>
      <c r="B690" s="15">
        <v>41512</v>
      </c>
      <c r="C690" t="s">
        <v>40</v>
      </c>
      <c r="D690" t="s">
        <v>236</v>
      </c>
      <c r="E690" t="s">
        <v>794</v>
      </c>
      <c r="F690" t="s">
        <v>12</v>
      </c>
      <c r="G690">
        <v>2011</v>
      </c>
      <c r="H690" s="74" t="str">
        <f>VLOOKUP(Degustations[[#This Row],[Ref]],Ma_Cave[[Réf]:[Appellation]],8,FALSE)</f>
        <v>Rhône</v>
      </c>
      <c r="I690" s="74" t="str">
        <f>VLOOKUP(Degustations[[#This Row],[Ref]],Ma_Cave[[Réf]:[Appellation]],9,FALSE)</f>
        <v>Crozes-Hermitage</v>
      </c>
      <c r="J690" s="1">
        <v>42155</v>
      </c>
      <c r="K690" s="49"/>
      <c r="L690" s="49"/>
      <c r="M690" s="49"/>
    </row>
    <row r="691" spans="1:13" x14ac:dyDescent="0.25">
      <c r="A691" s="11">
        <v>210</v>
      </c>
      <c r="B691" s="15">
        <v>41803</v>
      </c>
      <c r="C691" t="s">
        <v>399</v>
      </c>
      <c r="D691" t="s">
        <v>419</v>
      </c>
      <c r="E691" t="s">
        <v>420</v>
      </c>
      <c r="F691" t="s">
        <v>12</v>
      </c>
      <c r="G691">
        <v>2008</v>
      </c>
      <c r="H691" s="74">
        <f>VLOOKUP(Degustations[[#This Row],[Ref]],Ma_Cave[[Réf]:[Appellation]],8,FALSE)</f>
        <v>0</v>
      </c>
      <c r="I691" s="74" t="str">
        <f>VLOOKUP(Degustations[[#This Row],[Ref]],Ma_Cave[[Réf]:[Appellation]],9,FALSE)</f>
        <v xml:space="preserve"> </v>
      </c>
      <c r="J691" s="1">
        <v>42155</v>
      </c>
      <c r="K691" s="49"/>
      <c r="L691" s="49"/>
      <c r="M691" s="49"/>
    </row>
    <row r="692" spans="1:13" x14ac:dyDescent="0.25">
      <c r="A692" s="11">
        <v>147</v>
      </c>
      <c r="B692" s="15">
        <v>41206</v>
      </c>
      <c r="C692" t="s">
        <v>146</v>
      </c>
      <c r="D692" t="s">
        <v>193</v>
      </c>
      <c r="E692" t="s">
        <v>194</v>
      </c>
      <c r="F692" t="s">
        <v>12</v>
      </c>
      <c r="G692">
        <v>2008</v>
      </c>
      <c r="H692" s="74">
        <f>VLOOKUP(Degustations[[#This Row],[Ref]],Ma_Cave[[Réf]:[Appellation]],8,FALSE)</f>
        <v>0</v>
      </c>
      <c r="I692" s="74" t="str">
        <f>VLOOKUP(Degustations[[#This Row],[Ref]],Ma_Cave[[Réf]:[Appellation]],9,FALSE)</f>
        <v xml:space="preserve"> </v>
      </c>
      <c r="J692" s="1">
        <v>42154</v>
      </c>
      <c r="K692" s="49"/>
      <c r="L692" s="49"/>
      <c r="M692" s="49"/>
    </row>
    <row r="693" spans="1:13" x14ac:dyDescent="0.25">
      <c r="A693" s="11">
        <v>197</v>
      </c>
      <c r="B693" s="15">
        <v>41690</v>
      </c>
      <c r="C693" t="s">
        <v>40</v>
      </c>
      <c r="D693" t="s">
        <v>112</v>
      </c>
      <c r="E693" t="s">
        <v>803</v>
      </c>
      <c r="F693" t="s">
        <v>22</v>
      </c>
      <c r="G693">
        <v>2010</v>
      </c>
      <c r="H693" s="74" t="str">
        <f>VLOOKUP(Degustations[[#This Row],[Ref]],Ma_Cave[[Réf]:[Appellation]],8,FALSE)</f>
        <v>Bourgogne</v>
      </c>
      <c r="I693" s="74" t="str">
        <f>VLOOKUP(Degustations[[#This Row],[Ref]],Ma_Cave[[Réf]:[Appellation]],9,FALSE)</f>
        <v>Bourgogne</v>
      </c>
      <c r="J693" s="1">
        <v>42148</v>
      </c>
      <c r="K693" s="49"/>
      <c r="L693" s="49"/>
      <c r="M693" s="49"/>
    </row>
    <row r="694" spans="1:13" x14ac:dyDescent="0.25">
      <c r="B694" s="15">
        <v>42132</v>
      </c>
      <c r="C694" t="s">
        <v>36</v>
      </c>
      <c r="D694" t="s">
        <v>37</v>
      </c>
      <c r="E694" t="s">
        <v>38</v>
      </c>
      <c r="F694" t="s">
        <v>22</v>
      </c>
      <c r="G694">
        <v>2012</v>
      </c>
      <c r="H694" s="74" t="e">
        <f>VLOOKUP(Degustations[[#This Row],[Ref]],Ma_Cave[[Réf]:[Appellation]],8,FALSE)</f>
        <v>#N/A</v>
      </c>
      <c r="I694" s="74" t="e">
        <f>VLOOKUP(Degustations[[#This Row],[Ref]],Ma_Cave[[Réf]:[Appellation]],9,FALSE)</f>
        <v>#N/A</v>
      </c>
      <c r="J694" s="1">
        <v>42147</v>
      </c>
      <c r="K694" s="49"/>
      <c r="L694" s="49"/>
      <c r="M694" s="49"/>
    </row>
    <row r="695" spans="1:13" x14ac:dyDescent="0.25">
      <c r="A695" s="11">
        <v>188</v>
      </c>
      <c r="B695" s="15">
        <v>41512</v>
      </c>
      <c r="C695" t="s">
        <v>40</v>
      </c>
      <c r="D695" t="s">
        <v>236</v>
      </c>
      <c r="E695" t="s">
        <v>794</v>
      </c>
      <c r="F695" t="s">
        <v>12</v>
      </c>
      <c r="G695">
        <v>2011</v>
      </c>
      <c r="H695" s="74" t="str">
        <f>VLOOKUP(Degustations[[#This Row],[Ref]],Ma_Cave[[Réf]:[Appellation]],8,FALSE)</f>
        <v>Rhône</v>
      </c>
      <c r="I695" s="74" t="str">
        <f>VLOOKUP(Degustations[[#This Row],[Ref]],Ma_Cave[[Réf]:[Appellation]],9,FALSE)</f>
        <v>Crozes-Hermitage</v>
      </c>
      <c r="J695" s="1">
        <v>42130</v>
      </c>
      <c r="K695" s="49"/>
      <c r="L695" s="49"/>
      <c r="M695" s="49"/>
    </row>
    <row r="696" spans="1:13" x14ac:dyDescent="0.25">
      <c r="A696" s="11">
        <v>216</v>
      </c>
      <c r="B696" s="15">
        <v>41888</v>
      </c>
      <c r="C696" t="s">
        <v>40</v>
      </c>
      <c r="D696" t="s">
        <v>232</v>
      </c>
      <c r="E696" t="s">
        <v>233</v>
      </c>
      <c r="F696" t="s">
        <v>12</v>
      </c>
      <c r="G696">
        <v>2012</v>
      </c>
      <c r="H696" s="74">
        <f>VLOOKUP(Degustations[[#This Row],[Ref]],Ma_Cave[[Réf]:[Appellation]],8,FALSE)</f>
        <v>0</v>
      </c>
      <c r="I696" s="74" t="str">
        <f>VLOOKUP(Degustations[[#This Row],[Ref]],Ma_Cave[[Réf]:[Appellation]],9,FALSE)</f>
        <v xml:space="preserve"> </v>
      </c>
      <c r="J696" s="1">
        <v>42130</v>
      </c>
      <c r="K696" s="49"/>
      <c r="L696" s="49"/>
      <c r="M696" s="49"/>
    </row>
    <row r="697" spans="1:13" x14ac:dyDescent="0.25">
      <c r="A697" s="11">
        <v>241</v>
      </c>
      <c r="B697" s="15">
        <v>42114</v>
      </c>
      <c r="C697" t="s">
        <v>90</v>
      </c>
      <c r="D697" t="s">
        <v>91</v>
      </c>
      <c r="E697" t="s">
        <v>815</v>
      </c>
      <c r="F697" t="s">
        <v>46</v>
      </c>
      <c r="G697">
        <v>2014</v>
      </c>
      <c r="H697" s="74" t="str">
        <f>VLOOKUP(Degustations[[#This Row],[Ref]],Ma_Cave[[Réf]:[Appellation]],8,FALSE)</f>
        <v>Provence_Corse</v>
      </c>
      <c r="I697" s="74">
        <f>VLOOKUP(Degustations[[#This Row],[Ref]],Ma_Cave[[Réf]:[Appellation]],9,FALSE)</f>
        <v>0</v>
      </c>
      <c r="J697" s="1">
        <v>42115</v>
      </c>
      <c r="K697" s="49"/>
      <c r="L697" s="49"/>
      <c r="M697" s="49"/>
    </row>
    <row r="698" spans="1:13" x14ac:dyDescent="0.25">
      <c r="A698" s="11">
        <v>234</v>
      </c>
      <c r="B698" s="15">
        <v>41943</v>
      </c>
      <c r="C698" t="s">
        <v>40</v>
      </c>
      <c r="D698" t="s">
        <v>817</v>
      </c>
      <c r="E698" t="s">
        <v>39</v>
      </c>
      <c r="F698" t="s">
        <v>22</v>
      </c>
      <c r="G698">
        <v>2012</v>
      </c>
      <c r="H698" s="74" t="str">
        <f>VLOOKUP(Degustations[[#This Row],[Ref]],Ma_Cave[[Réf]:[Appellation]],8,FALSE)</f>
        <v>Savoie_Bugey</v>
      </c>
      <c r="I698" s="74" t="str">
        <f>VLOOKUP(Degustations[[#This Row],[Ref]],Ma_Cave[[Réf]:[Appellation]],9,FALSE)</f>
        <v>Bugey</v>
      </c>
      <c r="J698" s="1">
        <v>42114</v>
      </c>
      <c r="K698" s="49"/>
      <c r="L698" s="49"/>
      <c r="M698" s="49"/>
    </row>
    <row r="699" spans="1:13" x14ac:dyDescent="0.25">
      <c r="A699" s="11">
        <v>181</v>
      </c>
      <c r="B699" s="15">
        <v>41496</v>
      </c>
      <c r="C699" t="s">
        <v>40</v>
      </c>
      <c r="D699" t="s">
        <v>112</v>
      </c>
      <c r="E699" t="s">
        <v>251</v>
      </c>
      <c r="F699" t="s">
        <v>12</v>
      </c>
      <c r="G699">
        <v>2005</v>
      </c>
      <c r="H699" s="74" t="str">
        <f>VLOOKUP(Degustations[[#This Row],[Ref]],Ma_Cave[[Réf]:[Appellation]],8,FALSE)</f>
        <v>Beaujolais</v>
      </c>
      <c r="I699" s="74" t="str">
        <f>VLOOKUP(Degustations[[#This Row],[Ref]],Ma_Cave[[Réf]:[Appellation]],9,FALSE)</f>
        <v>Beaujolais</v>
      </c>
      <c r="J699" s="1">
        <v>42113</v>
      </c>
      <c r="K699" s="49"/>
      <c r="L699" s="49"/>
      <c r="M699" s="49"/>
    </row>
    <row r="700" spans="1:13" x14ac:dyDescent="0.25">
      <c r="A700" s="11">
        <v>217</v>
      </c>
      <c r="B700" s="15">
        <v>41923</v>
      </c>
      <c r="C700" t="s">
        <v>50</v>
      </c>
      <c r="D700" t="s">
        <v>308</v>
      </c>
      <c r="E700" t="s">
        <v>309</v>
      </c>
      <c r="F700" t="s">
        <v>22</v>
      </c>
      <c r="G700">
        <v>2013</v>
      </c>
      <c r="H700" s="74" t="str">
        <f>VLOOKUP(Degustations[[#This Row],[Ref]],Ma_Cave[[Réf]:[Appellation]],8,FALSE)</f>
        <v>Alsace</v>
      </c>
      <c r="I700" s="74" t="str">
        <f>VLOOKUP(Degustations[[#This Row],[Ref]],Ma_Cave[[Réf]:[Appellation]],9,FALSE)</f>
        <v>Gewurztraminer</v>
      </c>
      <c r="J700" s="1">
        <v>42106</v>
      </c>
      <c r="K700" s="49"/>
      <c r="L700" s="49"/>
      <c r="M700" s="49"/>
    </row>
    <row r="701" spans="1:13" x14ac:dyDescent="0.25">
      <c r="A701" s="11">
        <v>232</v>
      </c>
      <c r="B701" s="15">
        <v>41932</v>
      </c>
      <c r="C701" t="s">
        <v>300</v>
      </c>
      <c r="D701" t="s">
        <v>301</v>
      </c>
      <c r="E701" t="s">
        <v>302</v>
      </c>
      <c r="F701" t="s">
        <v>22</v>
      </c>
      <c r="G701">
        <v>2011</v>
      </c>
      <c r="H701" s="74" t="str">
        <f>VLOOKUP(Degustations[[#This Row],[Ref]],Ma_Cave[[Réf]:[Appellation]],8,FALSE)</f>
        <v>Alsace</v>
      </c>
      <c r="I701" s="74" t="str">
        <f>VLOOKUP(Degustations[[#This Row],[Ref]],Ma_Cave[[Réf]:[Appellation]],9,FALSE)</f>
        <v>Gewurztraminer</v>
      </c>
      <c r="J701" s="1">
        <v>42105</v>
      </c>
      <c r="K701" s="49"/>
      <c r="L701" s="49"/>
      <c r="M701" s="49"/>
    </row>
    <row r="702" spans="1:13" x14ac:dyDescent="0.25">
      <c r="A702" s="11">
        <v>234</v>
      </c>
      <c r="B702" s="15">
        <v>41943</v>
      </c>
      <c r="C702" t="s">
        <v>40</v>
      </c>
      <c r="D702" t="s">
        <v>817</v>
      </c>
      <c r="E702" t="s">
        <v>39</v>
      </c>
      <c r="F702" t="s">
        <v>22</v>
      </c>
      <c r="G702">
        <v>2012</v>
      </c>
      <c r="H702" s="74" t="str">
        <f>VLOOKUP(Degustations[[#This Row],[Ref]],Ma_Cave[[Réf]:[Appellation]],8,FALSE)</f>
        <v>Savoie_Bugey</v>
      </c>
      <c r="I702" s="74" t="str">
        <f>VLOOKUP(Degustations[[#This Row],[Ref]],Ma_Cave[[Réf]:[Appellation]],9,FALSE)</f>
        <v>Bugey</v>
      </c>
      <c r="J702" s="1">
        <v>42102</v>
      </c>
      <c r="K702" s="49"/>
      <c r="L702" s="49"/>
      <c r="M702" s="49"/>
    </row>
    <row r="703" spans="1:13" x14ac:dyDescent="0.25">
      <c r="A703" s="11">
        <v>187</v>
      </c>
      <c r="B703" s="15">
        <v>41512</v>
      </c>
      <c r="C703" t="s">
        <v>40</v>
      </c>
      <c r="D703" t="s">
        <v>236</v>
      </c>
      <c r="E703" t="s">
        <v>794</v>
      </c>
      <c r="F703" t="s">
        <v>22</v>
      </c>
      <c r="G703">
        <v>2012</v>
      </c>
      <c r="H703" s="74" t="str">
        <f>VLOOKUP(Degustations[[#This Row],[Ref]],Ma_Cave[[Réf]:[Appellation]],8,FALSE)</f>
        <v>Rhône</v>
      </c>
      <c r="I703" s="74" t="str">
        <f>VLOOKUP(Degustations[[#This Row],[Ref]],Ma_Cave[[Réf]:[Appellation]],9,FALSE)</f>
        <v>Crozes-Hermitage</v>
      </c>
      <c r="J703" s="1">
        <v>42099</v>
      </c>
      <c r="K703" s="49"/>
      <c r="L703" s="49"/>
      <c r="M703" s="49"/>
    </row>
    <row r="704" spans="1:13" x14ac:dyDescent="0.25">
      <c r="A704" s="11">
        <v>214</v>
      </c>
      <c r="B704" s="15">
        <v>41882</v>
      </c>
      <c r="C704" t="s">
        <v>314</v>
      </c>
      <c r="D704" t="s">
        <v>228</v>
      </c>
      <c r="E704" t="s">
        <v>312</v>
      </c>
      <c r="F704" t="s">
        <v>22</v>
      </c>
      <c r="G704">
        <v>2012</v>
      </c>
      <c r="H704" s="74" t="str">
        <f>VLOOKUP(Degustations[[#This Row],[Ref]],Ma_Cave[[Réf]:[Appellation]],8,FALSE)</f>
        <v>Rhône</v>
      </c>
      <c r="I704" s="74" t="str">
        <f>VLOOKUP(Degustations[[#This Row],[Ref]],Ma_Cave[[Réf]:[Appellation]],9,FALSE)</f>
        <v>Vin de Pays de l'Ardèche</v>
      </c>
      <c r="J704" s="1">
        <v>42098</v>
      </c>
      <c r="K704" s="49"/>
      <c r="L704" s="49"/>
      <c r="M704" s="49"/>
    </row>
    <row r="705" spans="1:13" x14ac:dyDescent="0.25">
      <c r="A705" s="11">
        <v>199</v>
      </c>
      <c r="B705" s="15">
        <v>41720</v>
      </c>
      <c r="C705" t="s">
        <v>50</v>
      </c>
      <c r="D705" t="s">
        <v>308</v>
      </c>
      <c r="E705" t="s">
        <v>309</v>
      </c>
      <c r="F705" t="s">
        <v>22</v>
      </c>
      <c r="G705">
        <v>2012</v>
      </c>
      <c r="H705" s="74" t="str">
        <f>VLOOKUP(Degustations[[#This Row],[Ref]],Ma_Cave[[Réf]:[Appellation]],8,FALSE)</f>
        <v>Alsace</v>
      </c>
      <c r="I705" s="74" t="str">
        <f>VLOOKUP(Degustations[[#This Row],[Ref]],Ma_Cave[[Réf]:[Appellation]],9,FALSE)</f>
        <v>Gewurztraminer</v>
      </c>
      <c r="J705" s="1">
        <v>42084</v>
      </c>
      <c r="K705" s="49"/>
      <c r="L705" s="49"/>
      <c r="M705" s="49"/>
    </row>
    <row r="706" spans="1:13" x14ac:dyDescent="0.25">
      <c r="A706" s="11">
        <v>398</v>
      </c>
      <c r="B706" s="15">
        <v>41803</v>
      </c>
      <c r="C706" t="s">
        <v>40</v>
      </c>
      <c r="D706" t="s">
        <v>236</v>
      </c>
      <c r="E706" t="s">
        <v>799</v>
      </c>
      <c r="F706" t="s">
        <v>22</v>
      </c>
      <c r="H706" s="74" t="str">
        <f>VLOOKUP(Degustations[[#This Row],[Ref]],Ma_Cave[[Réf]:[Appellation]],8,FALSE)</f>
        <v>Rhône</v>
      </c>
      <c r="I706" s="74" t="str">
        <f>VLOOKUP(Degustations[[#This Row],[Ref]],Ma_Cave[[Réf]:[Appellation]],9,FALSE)</f>
        <v>Vin de Pays de la Drôme</v>
      </c>
      <c r="J706" s="1">
        <v>42077</v>
      </c>
      <c r="K706" s="49"/>
      <c r="L706" s="49"/>
      <c r="M706" s="49"/>
    </row>
    <row r="707" spans="1:13" x14ac:dyDescent="0.25">
      <c r="A707" s="11">
        <v>218</v>
      </c>
      <c r="B707" s="15">
        <v>41923</v>
      </c>
      <c r="C707" t="s">
        <v>50</v>
      </c>
      <c r="D707" t="s">
        <v>628</v>
      </c>
      <c r="E707" t="s">
        <v>132</v>
      </c>
      <c r="F707" t="s">
        <v>22</v>
      </c>
      <c r="G707">
        <v>2010</v>
      </c>
      <c r="H707" s="74" t="str">
        <f>VLOOKUP(Degustations[[#This Row],[Ref]],Ma_Cave[[Réf]:[Appellation]],8,FALSE)</f>
        <v>Jura</v>
      </c>
      <c r="I707" s="74" t="str">
        <f>VLOOKUP(Degustations[[#This Row],[Ref]],Ma_Cave[[Réf]:[Appellation]],9,FALSE)</f>
        <v>Arbois</v>
      </c>
      <c r="J707" s="1">
        <v>42071</v>
      </c>
      <c r="K707" s="49"/>
      <c r="L707" s="49"/>
      <c r="M707" s="49"/>
    </row>
    <row r="708" spans="1:13" x14ac:dyDescent="0.25">
      <c r="B708" s="15">
        <v>40902</v>
      </c>
      <c r="C708" t="s">
        <v>334</v>
      </c>
      <c r="D708" t="s">
        <v>839</v>
      </c>
      <c r="E708" t="s">
        <v>840</v>
      </c>
      <c r="F708" t="s">
        <v>22</v>
      </c>
      <c r="G708">
        <v>2010</v>
      </c>
      <c r="H708" s="74" t="e">
        <f>VLOOKUP(Degustations[[#This Row],[Ref]],Ma_Cave[[Réf]:[Appellation]],8,FALSE)</f>
        <v>#N/A</v>
      </c>
      <c r="I708" s="74" t="e">
        <f>VLOOKUP(Degustations[[#This Row],[Ref]],Ma_Cave[[Réf]:[Appellation]],9,FALSE)</f>
        <v>#N/A</v>
      </c>
      <c r="J708" s="1">
        <v>42071</v>
      </c>
      <c r="K708" s="49"/>
      <c r="L708" s="49"/>
      <c r="M708" s="49"/>
    </row>
    <row r="709" spans="1:13" x14ac:dyDescent="0.25">
      <c r="A709" s="11">
        <v>109</v>
      </c>
      <c r="B709" s="15">
        <v>40978</v>
      </c>
      <c r="C709" t="s">
        <v>50</v>
      </c>
      <c r="D709" t="s">
        <v>305</v>
      </c>
      <c r="E709" t="s">
        <v>591</v>
      </c>
      <c r="F709" t="s">
        <v>22</v>
      </c>
      <c r="G709">
        <v>2011</v>
      </c>
      <c r="H709" s="74" t="str">
        <f>VLOOKUP(Degustations[[#This Row],[Ref]],Ma_Cave[[Réf]:[Appellation]],8,FALSE)</f>
        <v>Alsace</v>
      </c>
      <c r="I709" s="74" t="str">
        <f>VLOOKUP(Degustations[[#This Row],[Ref]],Ma_Cave[[Réf]:[Appellation]],9,FALSE)</f>
        <v>Riesling</v>
      </c>
      <c r="J709" s="1">
        <v>42069</v>
      </c>
      <c r="K709" s="49"/>
      <c r="L709" s="49"/>
      <c r="M709" s="49"/>
    </row>
    <row r="710" spans="1:13" x14ac:dyDescent="0.25">
      <c r="D710">
        <f>SUBTOTAL(103,Degustations[Producteur])</f>
        <v>708</v>
      </c>
      <c r="G710">
        <f>SUBTOTAL(103,Degustations[Année])</f>
        <v>676</v>
      </c>
    </row>
    <row r="712" spans="1:13" x14ac:dyDescent="0.25">
      <c r="L712" s="12"/>
    </row>
  </sheetData>
  <conditionalFormatting sqref="F263">
    <cfRule type="cellIs" dxfId="1454" priority="1442" operator="equal">
      <formula>"Blanc"</formula>
    </cfRule>
    <cfRule type="cellIs" dxfId="1453" priority="1443" operator="equal">
      <formula>"Liquoreux"</formula>
    </cfRule>
    <cfRule type="cellIs" dxfId="1452" priority="1444" operator="equal">
      <formula>"Jaune"</formula>
    </cfRule>
    <cfRule type="cellIs" dxfId="1451" priority="1445" operator="equal">
      <formula>"Rouge"</formula>
    </cfRule>
  </conditionalFormatting>
  <conditionalFormatting sqref="F262">
    <cfRule type="cellIs" dxfId="1450" priority="1438" operator="equal">
      <formula>"Blanc"</formula>
    </cfRule>
    <cfRule type="cellIs" dxfId="1449" priority="1439" operator="equal">
      <formula>"Liquoreux"</formula>
    </cfRule>
    <cfRule type="cellIs" dxfId="1448" priority="1440" operator="equal">
      <formula>"Jaune"</formula>
    </cfRule>
    <cfRule type="cellIs" dxfId="1447" priority="1441" operator="equal">
      <formula>"Rouge"</formula>
    </cfRule>
  </conditionalFormatting>
  <conditionalFormatting sqref="F261">
    <cfRule type="cellIs" dxfId="1446" priority="1434" operator="equal">
      <formula>"Blanc"</formula>
    </cfRule>
    <cfRule type="cellIs" dxfId="1445" priority="1435" operator="equal">
      <formula>"Liquoreux"</formula>
    </cfRule>
    <cfRule type="cellIs" dxfId="1444" priority="1436" operator="equal">
      <formula>"Jaune"</formula>
    </cfRule>
    <cfRule type="cellIs" dxfId="1443" priority="1437" operator="equal">
      <formula>"Rouge"</formula>
    </cfRule>
  </conditionalFormatting>
  <conditionalFormatting sqref="F260">
    <cfRule type="cellIs" dxfId="1442" priority="1430" operator="equal">
      <formula>"Blanc"</formula>
    </cfRule>
    <cfRule type="cellIs" dxfId="1441" priority="1431" operator="equal">
      <formula>"Liquoreux"</formula>
    </cfRule>
    <cfRule type="cellIs" dxfId="1440" priority="1432" operator="equal">
      <formula>"Jaune"</formula>
    </cfRule>
    <cfRule type="cellIs" dxfId="1439" priority="1433" operator="equal">
      <formula>"Rouge"</formula>
    </cfRule>
  </conditionalFormatting>
  <conditionalFormatting sqref="F259">
    <cfRule type="cellIs" dxfId="1438" priority="1426" operator="equal">
      <formula>"Blanc"</formula>
    </cfRule>
    <cfRule type="cellIs" dxfId="1437" priority="1427" operator="equal">
      <formula>"Liquoreux"</formula>
    </cfRule>
    <cfRule type="cellIs" dxfId="1436" priority="1428" operator="equal">
      <formula>"Jaune"</formula>
    </cfRule>
    <cfRule type="cellIs" dxfId="1435" priority="1429" operator="equal">
      <formula>"Rouge"</formula>
    </cfRule>
  </conditionalFormatting>
  <conditionalFormatting sqref="F258">
    <cfRule type="cellIs" dxfId="1434" priority="1422" operator="equal">
      <formula>"Blanc"</formula>
    </cfRule>
    <cfRule type="cellIs" dxfId="1433" priority="1423" operator="equal">
      <formula>"Liquoreux"</formula>
    </cfRule>
    <cfRule type="cellIs" dxfId="1432" priority="1424" operator="equal">
      <formula>"Jaune"</formula>
    </cfRule>
    <cfRule type="cellIs" dxfId="1431" priority="1425" operator="equal">
      <formula>"Rouge"</formula>
    </cfRule>
  </conditionalFormatting>
  <conditionalFormatting sqref="F258">
    <cfRule type="cellIs" dxfId="1430" priority="1421" operator="equal">
      <formula>"Champagne"</formula>
    </cfRule>
  </conditionalFormatting>
  <conditionalFormatting sqref="F257">
    <cfRule type="cellIs" dxfId="1429" priority="1417" operator="equal">
      <formula>"Blanc"</formula>
    </cfRule>
    <cfRule type="cellIs" dxfId="1428" priority="1418" operator="equal">
      <formula>"Liquoreux"</formula>
    </cfRule>
    <cfRule type="cellIs" dxfId="1427" priority="1419" operator="equal">
      <formula>"Jaune"</formula>
    </cfRule>
    <cfRule type="cellIs" dxfId="1426" priority="1420" operator="equal">
      <formula>"Rouge"</formula>
    </cfRule>
  </conditionalFormatting>
  <conditionalFormatting sqref="F257">
    <cfRule type="cellIs" dxfId="1425" priority="1416" operator="equal">
      <formula>"Champagne"</formula>
    </cfRule>
  </conditionalFormatting>
  <conditionalFormatting sqref="F256">
    <cfRule type="cellIs" dxfId="1424" priority="1412" operator="equal">
      <formula>"Blanc"</formula>
    </cfRule>
    <cfRule type="cellIs" dxfId="1423" priority="1413" operator="equal">
      <formula>"Liquoreux"</formula>
    </cfRule>
    <cfRule type="cellIs" dxfId="1422" priority="1414" operator="equal">
      <formula>"Jaune"</formula>
    </cfRule>
    <cfRule type="cellIs" dxfId="1421" priority="1415" operator="equal">
      <formula>"Rouge"</formula>
    </cfRule>
  </conditionalFormatting>
  <conditionalFormatting sqref="F256">
    <cfRule type="cellIs" dxfId="1420" priority="1411" operator="equal">
      <formula>"Champagne"</formula>
    </cfRule>
  </conditionalFormatting>
  <conditionalFormatting sqref="F255">
    <cfRule type="cellIs" dxfId="1419" priority="1407" operator="equal">
      <formula>"Blanc"</formula>
    </cfRule>
    <cfRule type="cellIs" dxfId="1418" priority="1408" operator="equal">
      <formula>"Liquoreux"</formula>
    </cfRule>
    <cfRule type="cellIs" dxfId="1417" priority="1409" operator="equal">
      <formula>"Jaune"</formula>
    </cfRule>
    <cfRule type="cellIs" dxfId="1416" priority="1410" operator="equal">
      <formula>"Rouge"</formula>
    </cfRule>
  </conditionalFormatting>
  <conditionalFormatting sqref="F255">
    <cfRule type="cellIs" dxfId="1415" priority="1406" operator="equal">
      <formula>"Champagne"</formula>
    </cfRule>
  </conditionalFormatting>
  <conditionalFormatting sqref="F254">
    <cfRule type="cellIs" dxfId="1414" priority="1392" operator="equal">
      <formula>"Blanc"</formula>
    </cfRule>
    <cfRule type="cellIs" dxfId="1413" priority="1393" operator="equal">
      <formula>"Liquoreux"</formula>
    </cfRule>
    <cfRule type="cellIs" dxfId="1412" priority="1394" operator="equal">
      <formula>"Jaune"</formula>
    </cfRule>
    <cfRule type="cellIs" dxfId="1411" priority="1395" operator="equal">
      <formula>"Rouge"</formula>
    </cfRule>
  </conditionalFormatting>
  <conditionalFormatting sqref="F254">
    <cfRule type="cellIs" dxfId="1410" priority="1391" operator="equal">
      <formula>"Champagne"</formula>
    </cfRule>
  </conditionalFormatting>
  <conditionalFormatting sqref="F253">
    <cfRule type="cellIs" dxfId="1409" priority="1387" operator="equal">
      <formula>"Blanc"</formula>
    </cfRule>
    <cfRule type="cellIs" dxfId="1408" priority="1388" operator="equal">
      <formula>"Liquoreux"</formula>
    </cfRule>
    <cfRule type="cellIs" dxfId="1407" priority="1389" operator="equal">
      <formula>"Jaune"</formula>
    </cfRule>
    <cfRule type="cellIs" dxfId="1406" priority="1390" operator="equal">
      <formula>"Rouge"</formula>
    </cfRule>
  </conditionalFormatting>
  <conditionalFormatting sqref="F253">
    <cfRule type="cellIs" dxfId="1405" priority="1386" operator="equal">
      <formula>"Champagne"</formula>
    </cfRule>
  </conditionalFormatting>
  <conditionalFormatting sqref="F252">
    <cfRule type="cellIs" dxfId="1404" priority="1382" operator="equal">
      <formula>"Blanc"</formula>
    </cfRule>
    <cfRule type="cellIs" dxfId="1403" priority="1383" operator="equal">
      <formula>"Liquoreux"</formula>
    </cfRule>
    <cfRule type="cellIs" dxfId="1402" priority="1384" operator="equal">
      <formula>"Jaune"</formula>
    </cfRule>
    <cfRule type="cellIs" dxfId="1401" priority="1385" operator="equal">
      <formula>"Rouge"</formula>
    </cfRule>
  </conditionalFormatting>
  <conditionalFormatting sqref="F252">
    <cfRule type="cellIs" dxfId="1400" priority="1381" operator="equal">
      <formula>"Champagne"</formula>
    </cfRule>
  </conditionalFormatting>
  <conditionalFormatting sqref="F251">
    <cfRule type="cellIs" dxfId="1399" priority="1377" operator="equal">
      <formula>"Blanc"</formula>
    </cfRule>
    <cfRule type="cellIs" dxfId="1398" priority="1378" operator="equal">
      <formula>"Liquoreux"</formula>
    </cfRule>
    <cfRule type="cellIs" dxfId="1397" priority="1379" operator="equal">
      <formula>"Jaune"</formula>
    </cfRule>
    <cfRule type="cellIs" dxfId="1396" priority="1380" operator="equal">
      <formula>"Rouge"</formula>
    </cfRule>
  </conditionalFormatting>
  <conditionalFormatting sqref="F251">
    <cfRule type="cellIs" dxfId="1395" priority="1376" operator="equal">
      <formula>"Champagne"</formula>
    </cfRule>
  </conditionalFormatting>
  <conditionalFormatting sqref="F250">
    <cfRule type="cellIs" dxfId="1394" priority="1372" operator="equal">
      <formula>"Blanc"</formula>
    </cfRule>
    <cfRule type="cellIs" dxfId="1393" priority="1373" operator="equal">
      <formula>"Liquoreux"</formula>
    </cfRule>
    <cfRule type="cellIs" dxfId="1392" priority="1374" operator="equal">
      <formula>"Jaune"</formula>
    </cfRule>
    <cfRule type="cellIs" dxfId="1391" priority="1375" operator="equal">
      <formula>"Rouge"</formula>
    </cfRule>
  </conditionalFormatting>
  <conditionalFormatting sqref="F250">
    <cfRule type="cellIs" dxfId="1390" priority="1371" operator="equal">
      <formula>"Champagne"</formula>
    </cfRule>
  </conditionalFormatting>
  <conditionalFormatting sqref="F249">
    <cfRule type="cellIs" dxfId="1389" priority="1367" operator="equal">
      <formula>"Blanc"</formula>
    </cfRule>
    <cfRule type="cellIs" dxfId="1388" priority="1368" operator="equal">
      <formula>"Liquoreux"</formula>
    </cfRule>
    <cfRule type="cellIs" dxfId="1387" priority="1369" operator="equal">
      <formula>"Jaune"</formula>
    </cfRule>
    <cfRule type="cellIs" dxfId="1386" priority="1370" operator="equal">
      <formula>"Rouge"</formula>
    </cfRule>
  </conditionalFormatting>
  <conditionalFormatting sqref="F249">
    <cfRule type="cellIs" dxfId="1385" priority="1366" operator="equal">
      <formula>"Champagne"</formula>
    </cfRule>
  </conditionalFormatting>
  <conditionalFormatting sqref="F248">
    <cfRule type="cellIs" dxfId="1384" priority="1362" operator="equal">
      <formula>"Blanc"</formula>
    </cfRule>
    <cfRule type="cellIs" dxfId="1383" priority="1363" operator="equal">
      <formula>"Liquoreux"</formula>
    </cfRule>
    <cfRule type="cellIs" dxfId="1382" priority="1364" operator="equal">
      <formula>"Jaune"</formula>
    </cfRule>
    <cfRule type="cellIs" dxfId="1381" priority="1365" operator="equal">
      <formula>"Rouge"</formula>
    </cfRule>
  </conditionalFormatting>
  <conditionalFormatting sqref="F248">
    <cfRule type="cellIs" dxfId="1380" priority="1361" operator="equal">
      <formula>"Champagne"</formula>
    </cfRule>
  </conditionalFormatting>
  <conditionalFormatting sqref="F247">
    <cfRule type="cellIs" dxfId="1379" priority="1357" operator="equal">
      <formula>"Blanc"</formula>
    </cfRule>
    <cfRule type="cellIs" dxfId="1378" priority="1358" operator="equal">
      <formula>"Liquoreux"</formula>
    </cfRule>
    <cfRule type="cellIs" dxfId="1377" priority="1359" operator="equal">
      <formula>"Jaune"</formula>
    </cfRule>
    <cfRule type="cellIs" dxfId="1376" priority="1360" operator="equal">
      <formula>"Rouge"</formula>
    </cfRule>
  </conditionalFormatting>
  <conditionalFormatting sqref="F247">
    <cfRule type="cellIs" dxfId="1375" priority="1356" operator="equal">
      <formula>"Champagne"</formula>
    </cfRule>
  </conditionalFormatting>
  <conditionalFormatting sqref="F246">
    <cfRule type="cellIs" dxfId="1374" priority="1352" operator="equal">
      <formula>"Blanc"</formula>
    </cfRule>
    <cfRule type="cellIs" dxfId="1373" priority="1353" operator="equal">
      <formula>"Liquoreux"</formula>
    </cfRule>
    <cfRule type="cellIs" dxfId="1372" priority="1354" operator="equal">
      <formula>"Jaune"</formula>
    </cfRule>
    <cfRule type="cellIs" dxfId="1371" priority="1355" operator="equal">
      <formula>"Rouge"</formula>
    </cfRule>
  </conditionalFormatting>
  <conditionalFormatting sqref="F246">
    <cfRule type="cellIs" dxfId="1370" priority="1351" operator="equal">
      <formula>"Champagne"</formula>
    </cfRule>
  </conditionalFormatting>
  <conditionalFormatting sqref="F245">
    <cfRule type="cellIs" dxfId="1369" priority="1347" operator="equal">
      <formula>"Blanc"</formula>
    </cfRule>
    <cfRule type="cellIs" dxfId="1368" priority="1348" operator="equal">
      <formula>"Liquoreux"</formula>
    </cfRule>
    <cfRule type="cellIs" dxfId="1367" priority="1349" operator="equal">
      <formula>"Jaune"</formula>
    </cfRule>
    <cfRule type="cellIs" dxfId="1366" priority="1350" operator="equal">
      <formula>"Rouge"</formula>
    </cfRule>
  </conditionalFormatting>
  <conditionalFormatting sqref="F245">
    <cfRule type="cellIs" dxfId="1365" priority="1346" operator="equal">
      <formula>"Champagne"</formula>
    </cfRule>
  </conditionalFormatting>
  <conditionalFormatting sqref="F244">
    <cfRule type="cellIs" dxfId="1364" priority="1342" operator="equal">
      <formula>"Blanc"</formula>
    </cfRule>
    <cfRule type="cellIs" dxfId="1363" priority="1343" operator="equal">
      <formula>"Liquoreux"</formula>
    </cfRule>
    <cfRule type="cellIs" dxfId="1362" priority="1344" operator="equal">
      <formula>"Jaune"</formula>
    </cfRule>
    <cfRule type="cellIs" dxfId="1361" priority="1345" operator="equal">
      <formula>"Rouge"</formula>
    </cfRule>
  </conditionalFormatting>
  <conditionalFormatting sqref="F244">
    <cfRule type="cellIs" dxfId="1360" priority="1341" operator="equal">
      <formula>"Champagne"</formula>
    </cfRule>
  </conditionalFormatting>
  <conditionalFormatting sqref="F242">
    <cfRule type="cellIs" dxfId="1359" priority="1337" operator="equal">
      <formula>"Blanc"</formula>
    </cfRule>
    <cfRule type="cellIs" dxfId="1358" priority="1338" operator="equal">
      <formula>"Liquoreux"</formula>
    </cfRule>
    <cfRule type="cellIs" dxfId="1357" priority="1339" operator="equal">
      <formula>"Jaune"</formula>
    </cfRule>
    <cfRule type="cellIs" dxfId="1356" priority="1340" operator="equal">
      <formula>"Rouge"</formula>
    </cfRule>
  </conditionalFormatting>
  <conditionalFormatting sqref="F242">
    <cfRule type="cellIs" dxfId="1355" priority="1336" operator="equal">
      <formula>"Champagne"</formula>
    </cfRule>
  </conditionalFormatting>
  <conditionalFormatting sqref="F241">
    <cfRule type="cellIs" dxfId="1354" priority="1332" operator="equal">
      <formula>"Blanc"</formula>
    </cfRule>
    <cfRule type="cellIs" dxfId="1353" priority="1333" operator="equal">
      <formula>"Liquoreux"</formula>
    </cfRule>
    <cfRule type="cellIs" dxfId="1352" priority="1334" operator="equal">
      <formula>"Jaune"</formula>
    </cfRule>
    <cfRule type="cellIs" dxfId="1351" priority="1335" operator="equal">
      <formula>"Rouge"</formula>
    </cfRule>
  </conditionalFormatting>
  <conditionalFormatting sqref="F241">
    <cfRule type="cellIs" dxfId="1350" priority="1331" operator="equal">
      <formula>"Champagne"</formula>
    </cfRule>
  </conditionalFormatting>
  <conditionalFormatting sqref="F240">
    <cfRule type="cellIs" dxfId="1349" priority="1327" operator="equal">
      <formula>"Blanc"</formula>
    </cfRule>
    <cfRule type="cellIs" dxfId="1348" priority="1328" operator="equal">
      <formula>"Liquoreux"</formula>
    </cfRule>
    <cfRule type="cellIs" dxfId="1347" priority="1329" operator="equal">
      <formula>"Jaune"</formula>
    </cfRule>
    <cfRule type="cellIs" dxfId="1346" priority="1330" operator="equal">
      <formula>"Rouge"</formula>
    </cfRule>
  </conditionalFormatting>
  <conditionalFormatting sqref="F240">
    <cfRule type="cellIs" dxfId="1345" priority="1326" operator="equal">
      <formula>"Champagne"</formula>
    </cfRule>
  </conditionalFormatting>
  <conditionalFormatting sqref="F239">
    <cfRule type="cellIs" dxfId="1344" priority="1322" operator="equal">
      <formula>"Blanc"</formula>
    </cfRule>
    <cfRule type="cellIs" dxfId="1343" priority="1323" operator="equal">
      <formula>"Liquoreux"</formula>
    </cfRule>
    <cfRule type="cellIs" dxfId="1342" priority="1324" operator="equal">
      <formula>"Jaune"</formula>
    </cfRule>
    <cfRule type="cellIs" dxfId="1341" priority="1325" operator="equal">
      <formula>"Rouge"</formula>
    </cfRule>
  </conditionalFormatting>
  <conditionalFormatting sqref="F239">
    <cfRule type="cellIs" dxfId="1340" priority="1321" operator="equal">
      <formula>"Champagne"</formula>
    </cfRule>
  </conditionalFormatting>
  <conditionalFormatting sqref="F237">
    <cfRule type="cellIs" dxfId="1339" priority="1312" operator="equal">
      <formula>"Blanc"</formula>
    </cfRule>
    <cfRule type="cellIs" dxfId="1338" priority="1313" operator="equal">
      <formula>"Liquoreux"</formula>
    </cfRule>
    <cfRule type="cellIs" dxfId="1337" priority="1314" operator="equal">
      <formula>"Jaune"</formula>
    </cfRule>
    <cfRule type="cellIs" dxfId="1336" priority="1315" operator="equal">
      <formula>"Rouge"</formula>
    </cfRule>
  </conditionalFormatting>
  <conditionalFormatting sqref="F237">
    <cfRule type="cellIs" dxfId="1335" priority="1311" operator="equal">
      <formula>"Champagne"</formula>
    </cfRule>
  </conditionalFormatting>
  <conditionalFormatting sqref="F243">
    <cfRule type="cellIs" dxfId="1334" priority="1307" operator="equal">
      <formula>"Blanc"</formula>
    </cfRule>
    <cfRule type="cellIs" dxfId="1333" priority="1308" operator="equal">
      <formula>"Liquoreux"</formula>
    </cfRule>
    <cfRule type="cellIs" dxfId="1332" priority="1309" operator="equal">
      <formula>"Jaune"</formula>
    </cfRule>
    <cfRule type="cellIs" dxfId="1331" priority="1310" operator="equal">
      <formula>"Rouge"</formula>
    </cfRule>
  </conditionalFormatting>
  <conditionalFormatting sqref="F243">
    <cfRule type="cellIs" dxfId="1330" priority="1306" operator="equal">
      <formula>"Champagne"</formula>
    </cfRule>
  </conditionalFormatting>
  <conditionalFormatting sqref="F238">
    <cfRule type="cellIs" dxfId="1329" priority="1302" operator="equal">
      <formula>"Blanc"</formula>
    </cfRule>
    <cfRule type="cellIs" dxfId="1328" priority="1303" operator="equal">
      <formula>"Liquoreux"</formula>
    </cfRule>
    <cfRule type="cellIs" dxfId="1327" priority="1304" operator="equal">
      <formula>"Jaune"</formula>
    </cfRule>
    <cfRule type="cellIs" dxfId="1326" priority="1305" operator="equal">
      <formula>"Rouge"</formula>
    </cfRule>
  </conditionalFormatting>
  <conditionalFormatting sqref="F238">
    <cfRule type="cellIs" dxfId="1325" priority="1301" operator="equal">
      <formula>"Champagne"</formula>
    </cfRule>
  </conditionalFormatting>
  <conditionalFormatting sqref="F236">
    <cfRule type="cellIs" dxfId="1324" priority="1297" operator="equal">
      <formula>"Blanc"</formula>
    </cfRule>
    <cfRule type="cellIs" dxfId="1323" priority="1298" operator="equal">
      <formula>"Liquoreux"</formula>
    </cfRule>
    <cfRule type="cellIs" dxfId="1322" priority="1299" operator="equal">
      <formula>"Jaune"</formula>
    </cfRule>
    <cfRule type="cellIs" dxfId="1321" priority="1300" operator="equal">
      <formula>"Rouge"</formula>
    </cfRule>
  </conditionalFormatting>
  <conditionalFormatting sqref="F236">
    <cfRule type="cellIs" dxfId="1320" priority="1296" operator="equal">
      <formula>"Champagne"</formula>
    </cfRule>
  </conditionalFormatting>
  <conditionalFormatting sqref="F235">
    <cfRule type="cellIs" dxfId="1319" priority="1292" operator="equal">
      <formula>"Blanc"</formula>
    </cfRule>
    <cfRule type="cellIs" dxfId="1318" priority="1293" operator="equal">
      <formula>"Liquoreux"</formula>
    </cfRule>
    <cfRule type="cellIs" dxfId="1317" priority="1294" operator="equal">
      <formula>"Jaune"</formula>
    </cfRule>
    <cfRule type="cellIs" dxfId="1316" priority="1295" operator="equal">
      <formula>"Rouge"</formula>
    </cfRule>
  </conditionalFormatting>
  <conditionalFormatting sqref="F235">
    <cfRule type="cellIs" dxfId="1315" priority="1291" operator="equal">
      <formula>"Champagne"</formula>
    </cfRule>
  </conditionalFormatting>
  <conditionalFormatting sqref="F234">
    <cfRule type="cellIs" dxfId="1314" priority="1287" operator="equal">
      <formula>"Blanc"</formula>
    </cfRule>
    <cfRule type="cellIs" dxfId="1313" priority="1288" operator="equal">
      <formula>"Liquoreux"</formula>
    </cfRule>
    <cfRule type="cellIs" dxfId="1312" priority="1289" operator="equal">
      <formula>"Jaune"</formula>
    </cfRule>
    <cfRule type="cellIs" dxfId="1311" priority="1290" operator="equal">
      <formula>"Rouge"</formula>
    </cfRule>
  </conditionalFormatting>
  <conditionalFormatting sqref="F234">
    <cfRule type="cellIs" dxfId="1310" priority="1286" operator="equal">
      <formula>"Champagne"</formula>
    </cfRule>
  </conditionalFormatting>
  <conditionalFormatting sqref="F233">
    <cfRule type="cellIs" dxfId="1309" priority="1282" operator="equal">
      <formula>"Blanc"</formula>
    </cfRule>
    <cfRule type="cellIs" dxfId="1308" priority="1283" operator="equal">
      <formula>"Liquoreux"</formula>
    </cfRule>
    <cfRule type="cellIs" dxfId="1307" priority="1284" operator="equal">
      <formula>"Jaune"</formula>
    </cfRule>
    <cfRule type="cellIs" dxfId="1306" priority="1285" operator="equal">
      <formula>"Rouge"</formula>
    </cfRule>
  </conditionalFormatting>
  <conditionalFormatting sqref="F233">
    <cfRule type="cellIs" dxfId="1305" priority="1281" operator="equal">
      <formula>"Champagne"</formula>
    </cfRule>
  </conditionalFormatting>
  <conditionalFormatting sqref="F232">
    <cfRule type="cellIs" dxfId="1304" priority="1277" operator="equal">
      <formula>"Blanc"</formula>
    </cfRule>
    <cfRule type="cellIs" dxfId="1303" priority="1278" operator="equal">
      <formula>"Liquoreux"</formula>
    </cfRule>
    <cfRule type="cellIs" dxfId="1302" priority="1279" operator="equal">
      <formula>"Jaune"</formula>
    </cfRule>
    <cfRule type="cellIs" dxfId="1301" priority="1280" operator="equal">
      <formula>"Rouge"</formula>
    </cfRule>
  </conditionalFormatting>
  <conditionalFormatting sqref="F232">
    <cfRule type="cellIs" dxfId="1300" priority="1276" operator="equal">
      <formula>"Champagne"</formula>
    </cfRule>
  </conditionalFormatting>
  <conditionalFormatting sqref="F231">
    <cfRule type="cellIs" dxfId="1299" priority="1272" operator="equal">
      <formula>"Blanc"</formula>
    </cfRule>
    <cfRule type="cellIs" dxfId="1298" priority="1273" operator="equal">
      <formula>"Liquoreux"</formula>
    </cfRule>
    <cfRule type="cellIs" dxfId="1297" priority="1274" operator="equal">
      <formula>"Jaune"</formula>
    </cfRule>
    <cfRule type="cellIs" dxfId="1296" priority="1275" operator="equal">
      <formula>"Rouge"</formula>
    </cfRule>
  </conditionalFormatting>
  <conditionalFormatting sqref="F231">
    <cfRule type="cellIs" dxfId="1295" priority="1271" operator="equal">
      <formula>"Champagne"</formula>
    </cfRule>
  </conditionalFormatting>
  <conditionalFormatting sqref="F230">
    <cfRule type="cellIs" dxfId="1294" priority="1267" operator="equal">
      <formula>"Blanc"</formula>
    </cfRule>
    <cfRule type="cellIs" dxfId="1293" priority="1268" operator="equal">
      <formula>"Liquoreux"</formula>
    </cfRule>
    <cfRule type="cellIs" dxfId="1292" priority="1269" operator="equal">
      <formula>"Jaune"</formula>
    </cfRule>
    <cfRule type="cellIs" dxfId="1291" priority="1270" operator="equal">
      <formula>"Rouge"</formula>
    </cfRule>
  </conditionalFormatting>
  <conditionalFormatting sqref="F230">
    <cfRule type="cellIs" dxfId="1290" priority="1266" operator="equal">
      <formula>"Champagne"</formula>
    </cfRule>
  </conditionalFormatting>
  <conditionalFormatting sqref="F229">
    <cfRule type="cellIs" dxfId="1289" priority="1262" operator="equal">
      <formula>"Blanc"</formula>
    </cfRule>
    <cfRule type="cellIs" dxfId="1288" priority="1263" operator="equal">
      <formula>"Liquoreux"</formula>
    </cfRule>
    <cfRule type="cellIs" dxfId="1287" priority="1264" operator="equal">
      <formula>"Jaune"</formula>
    </cfRule>
    <cfRule type="cellIs" dxfId="1286" priority="1265" operator="equal">
      <formula>"Rouge"</formula>
    </cfRule>
  </conditionalFormatting>
  <conditionalFormatting sqref="F229">
    <cfRule type="cellIs" dxfId="1285" priority="1261" operator="equal">
      <formula>"Champagne"</formula>
    </cfRule>
  </conditionalFormatting>
  <conditionalFormatting sqref="F228">
    <cfRule type="cellIs" dxfId="1284" priority="1257" operator="equal">
      <formula>"Blanc"</formula>
    </cfRule>
    <cfRule type="cellIs" dxfId="1283" priority="1258" operator="equal">
      <formula>"Liquoreux"</formula>
    </cfRule>
    <cfRule type="cellIs" dxfId="1282" priority="1259" operator="equal">
      <formula>"Jaune"</formula>
    </cfRule>
    <cfRule type="cellIs" dxfId="1281" priority="1260" operator="equal">
      <formula>"Rouge"</formula>
    </cfRule>
  </conditionalFormatting>
  <conditionalFormatting sqref="F228">
    <cfRule type="cellIs" dxfId="1280" priority="1256" operator="equal">
      <formula>"Champagne"</formula>
    </cfRule>
  </conditionalFormatting>
  <conditionalFormatting sqref="F227">
    <cfRule type="cellIs" dxfId="1279" priority="1252" operator="equal">
      <formula>"Blanc"</formula>
    </cfRule>
    <cfRule type="cellIs" dxfId="1278" priority="1253" operator="equal">
      <formula>"Liquoreux"</formula>
    </cfRule>
    <cfRule type="cellIs" dxfId="1277" priority="1254" operator="equal">
      <formula>"Jaune"</formula>
    </cfRule>
    <cfRule type="cellIs" dxfId="1276" priority="1255" operator="equal">
      <formula>"Rouge"</formula>
    </cfRule>
  </conditionalFormatting>
  <conditionalFormatting sqref="F227">
    <cfRule type="cellIs" dxfId="1275" priority="1251" operator="equal">
      <formula>"Champagne"</formula>
    </cfRule>
  </conditionalFormatting>
  <conditionalFormatting sqref="F226">
    <cfRule type="cellIs" dxfId="1274" priority="1247" operator="equal">
      <formula>"Blanc"</formula>
    </cfRule>
    <cfRule type="cellIs" dxfId="1273" priority="1248" operator="equal">
      <formula>"Liquoreux"</formula>
    </cfRule>
    <cfRule type="cellIs" dxfId="1272" priority="1249" operator="equal">
      <formula>"Jaune"</formula>
    </cfRule>
    <cfRule type="cellIs" dxfId="1271" priority="1250" operator="equal">
      <formula>"Rouge"</formula>
    </cfRule>
  </conditionalFormatting>
  <conditionalFormatting sqref="F226">
    <cfRule type="cellIs" dxfId="1270" priority="1246" operator="equal">
      <formula>"Champagne"</formula>
    </cfRule>
  </conditionalFormatting>
  <conditionalFormatting sqref="F225">
    <cfRule type="cellIs" dxfId="1269" priority="1242" operator="equal">
      <formula>"Blanc"</formula>
    </cfRule>
    <cfRule type="cellIs" dxfId="1268" priority="1243" operator="equal">
      <formula>"Liquoreux"</formula>
    </cfRule>
    <cfRule type="cellIs" dxfId="1267" priority="1244" operator="equal">
      <formula>"Jaune"</formula>
    </cfRule>
    <cfRule type="cellIs" dxfId="1266" priority="1245" operator="equal">
      <formula>"Rouge"</formula>
    </cfRule>
  </conditionalFormatting>
  <conditionalFormatting sqref="F225">
    <cfRule type="cellIs" dxfId="1265" priority="1241" operator="equal">
      <formula>"Champagne"</formula>
    </cfRule>
  </conditionalFormatting>
  <conditionalFormatting sqref="F224">
    <cfRule type="cellIs" dxfId="1264" priority="1237" operator="equal">
      <formula>"Blanc"</formula>
    </cfRule>
    <cfRule type="cellIs" dxfId="1263" priority="1238" operator="equal">
      <formula>"Liquoreux"</formula>
    </cfRule>
    <cfRule type="cellIs" dxfId="1262" priority="1239" operator="equal">
      <formula>"Jaune"</formula>
    </cfRule>
    <cfRule type="cellIs" dxfId="1261" priority="1240" operator="equal">
      <formula>"Rouge"</formula>
    </cfRule>
  </conditionalFormatting>
  <conditionalFormatting sqref="F224">
    <cfRule type="cellIs" dxfId="1260" priority="1236" operator="equal">
      <formula>"Champagne"</formula>
    </cfRule>
  </conditionalFormatting>
  <conditionalFormatting sqref="F223">
    <cfRule type="cellIs" dxfId="1259" priority="1232" operator="equal">
      <formula>"Blanc"</formula>
    </cfRule>
    <cfRule type="cellIs" dxfId="1258" priority="1233" operator="equal">
      <formula>"Liquoreux"</formula>
    </cfRule>
    <cfRule type="cellIs" dxfId="1257" priority="1234" operator="equal">
      <formula>"Jaune"</formula>
    </cfRule>
    <cfRule type="cellIs" dxfId="1256" priority="1235" operator="equal">
      <formula>"Rouge"</formula>
    </cfRule>
  </conditionalFormatting>
  <conditionalFormatting sqref="F223">
    <cfRule type="cellIs" dxfId="1255" priority="1231" operator="equal">
      <formula>"Champagne"</formula>
    </cfRule>
  </conditionalFormatting>
  <conditionalFormatting sqref="F222">
    <cfRule type="cellIs" dxfId="1254" priority="1227" operator="equal">
      <formula>"Blanc"</formula>
    </cfRule>
    <cfRule type="cellIs" dxfId="1253" priority="1228" operator="equal">
      <formula>"Liquoreux"</formula>
    </cfRule>
    <cfRule type="cellIs" dxfId="1252" priority="1229" operator="equal">
      <formula>"Jaune"</formula>
    </cfRule>
    <cfRule type="cellIs" dxfId="1251" priority="1230" operator="equal">
      <formula>"Rouge"</formula>
    </cfRule>
  </conditionalFormatting>
  <conditionalFormatting sqref="F222">
    <cfRule type="cellIs" dxfId="1250" priority="1226" operator="equal">
      <formula>"Champagne"</formula>
    </cfRule>
  </conditionalFormatting>
  <conditionalFormatting sqref="F221">
    <cfRule type="cellIs" dxfId="1249" priority="1222" operator="equal">
      <formula>"Blanc"</formula>
    </cfRule>
    <cfRule type="cellIs" dxfId="1248" priority="1223" operator="equal">
      <formula>"Liquoreux"</formula>
    </cfRule>
    <cfRule type="cellIs" dxfId="1247" priority="1224" operator="equal">
      <formula>"Jaune"</formula>
    </cfRule>
    <cfRule type="cellIs" dxfId="1246" priority="1225" operator="equal">
      <formula>"Rouge"</formula>
    </cfRule>
  </conditionalFormatting>
  <conditionalFormatting sqref="F221">
    <cfRule type="cellIs" dxfId="1245" priority="1221" operator="equal">
      <formula>"Champagne"</formula>
    </cfRule>
  </conditionalFormatting>
  <conditionalFormatting sqref="F220">
    <cfRule type="cellIs" dxfId="1244" priority="1217" operator="equal">
      <formula>"Blanc"</formula>
    </cfRule>
    <cfRule type="cellIs" dxfId="1243" priority="1218" operator="equal">
      <formula>"Liquoreux"</formula>
    </cfRule>
    <cfRule type="cellIs" dxfId="1242" priority="1219" operator="equal">
      <formula>"Jaune"</formula>
    </cfRule>
    <cfRule type="cellIs" dxfId="1241" priority="1220" operator="equal">
      <formula>"Rouge"</formula>
    </cfRule>
  </conditionalFormatting>
  <conditionalFormatting sqref="F220">
    <cfRule type="cellIs" dxfId="1240" priority="1216" operator="equal">
      <formula>"Champagne"</formula>
    </cfRule>
  </conditionalFormatting>
  <conditionalFormatting sqref="F219">
    <cfRule type="cellIs" dxfId="1239" priority="1212" operator="equal">
      <formula>"Blanc"</formula>
    </cfRule>
    <cfRule type="cellIs" dxfId="1238" priority="1213" operator="equal">
      <formula>"Liquoreux"</formula>
    </cfRule>
    <cfRule type="cellIs" dxfId="1237" priority="1214" operator="equal">
      <formula>"Jaune"</formula>
    </cfRule>
    <cfRule type="cellIs" dxfId="1236" priority="1215" operator="equal">
      <formula>"Rouge"</formula>
    </cfRule>
  </conditionalFormatting>
  <conditionalFormatting sqref="F219">
    <cfRule type="cellIs" dxfId="1235" priority="1211" operator="equal">
      <formula>"Champagne"</formula>
    </cfRule>
  </conditionalFormatting>
  <conditionalFormatting sqref="F218">
    <cfRule type="cellIs" dxfId="1234" priority="1207" operator="equal">
      <formula>"Blanc"</formula>
    </cfRule>
    <cfRule type="cellIs" dxfId="1233" priority="1208" operator="equal">
      <formula>"Liquoreux"</formula>
    </cfRule>
    <cfRule type="cellIs" dxfId="1232" priority="1209" operator="equal">
      <formula>"Jaune"</formula>
    </cfRule>
    <cfRule type="cellIs" dxfId="1231" priority="1210" operator="equal">
      <formula>"Rouge"</formula>
    </cfRule>
  </conditionalFormatting>
  <conditionalFormatting sqref="F218">
    <cfRule type="cellIs" dxfId="1230" priority="1206" operator="equal">
      <formula>"Champagne"</formula>
    </cfRule>
  </conditionalFormatting>
  <conditionalFormatting sqref="F217">
    <cfRule type="cellIs" dxfId="1229" priority="1202" operator="equal">
      <formula>"Blanc"</formula>
    </cfRule>
    <cfRule type="cellIs" dxfId="1228" priority="1203" operator="equal">
      <formula>"Liquoreux"</formula>
    </cfRule>
    <cfRule type="cellIs" dxfId="1227" priority="1204" operator="equal">
      <formula>"Jaune"</formula>
    </cfRule>
    <cfRule type="cellIs" dxfId="1226" priority="1205" operator="equal">
      <formula>"Rouge"</formula>
    </cfRule>
  </conditionalFormatting>
  <conditionalFormatting sqref="F217">
    <cfRule type="cellIs" dxfId="1225" priority="1201" operator="equal">
      <formula>"Champagne"</formula>
    </cfRule>
  </conditionalFormatting>
  <conditionalFormatting sqref="F216">
    <cfRule type="cellIs" dxfId="1224" priority="1197" operator="equal">
      <formula>"Blanc"</formula>
    </cfRule>
    <cfRule type="cellIs" dxfId="1223" priority="1198" operator="equal">
      <formula>"Liquoreux"</formula>
    </cfRule>
    <cfRule type="cellIs" dxfId="1222" priority="1199" operator="equal">
      <formula>"Jaune"</formula>
    </cfRule>
    <cfRule type="cellIs" dxfId="1221" priority="1200" operator="equal">
      <formula>"Rouge"</formula>
    </cfRule>
  </conditionalFormatting>
  <conditionalFormatting sqref="F216">
    <cfRule type="cellIs" dxfId="1220" priority="1196" operator="equal">
      <formula>"Champagne"</formula>
    </cfRule>
  </conditionalFormatting>
  <conditionalFormatting sqref="F215">
    <cfRule type="cellIs" dxfId="1219" priority="1192" operator="equal">
      <formula>"Blanc"</formula>
    </cfRule>
    <cfRule type="cellIs" dxfId="1218" priority="1193" operator="equal">
      <formula>"Liquoreux"</formula>
    </cfRule>
    <cfRule type="cellIs" dxfId="1217" priority="1194" operator="equal">
      <formula>"Jaune"</formula>
    </cfRule>
    <cfRule type="cellIs" dxfId="1216" priority="1195" operator="equal">
      <formula>"Rouge"</formula>
    </cfRule>
  </conditionalFormatting>
  <conditionalFormatting sqref="F215">
    <cfRule type="cellIs" dxfId="1215" priority="1191" operator="equal">
      <formula>"Champagne"</formula>
    </cfRule>
  </conditionalFormatting>
  <conditionalFormatting sqref="F214">
    <cfRule type="cellIs" dxfId="1214" priority="1187" operator="equal">
      <formula>"Blanc"</formula>
    </cfRule>
    <cfRule type="cellIs" dxfId="1213" priority="1188" operator="equal">
      <formula>"Liquoreux"</formula>
    </cfRule>
    <cfRule type="cellIs" dxfId="1212" priority="1189" operator="equal">
      <formula>"Jaune"</formula>
    </cfRule>
    <cfRule type="cellIs" dxfId="1211" priority="1190" operator="equal">
      <formula>"Rouge"</formula>
    </cfRule>
  </conditionalFormatting>
  <conditionalFormatting sqref="F214">
    <cfRule type="cellIs" dxfId="1210" priority="1186" operator="equal">
      <formula>"Champagne"</formula>
    </cfRule>
  </conditionalFormatting>
  <conditionalFormatting sqref="F213">
    <cfRule type="cellIs" dxfId="1209" priority="1182" operator="equal">
      <formula>"Blanc"</formula>
    </cfRule>
    <cfRule type="cellIs" dxfId="1208" priority="1183" operator="equal">
      <formula>"Liquoreux"</formula>
    </cfRule>
    <cfRule type="cellIs" dxfId="1207" priority="1184" operator="equal">
      <formula>"Jaune"</formula>
    </cfRule>
    <cfRule type="cellIs" dxfId="1206" priority="1185" operator="equal">
      <formula>"Rouge"</formula>
    </cfRule>
  </conditionalFormatting>
  <conditionalFormatting sqref="F213">
    <cfRule type="cellIs" dxfId="1205" priority="1181" operator="equal">
      <formula>"Champagne"</formula>
    </cfRule>
  </conditionalFormatting>
  <conditionalFormatting sqref="F212">
    <cfRule type="cellIs" dxfId="1204" priority="1177" operator="equal">
      <formula>"Blanc"</formula>
    </cfRule>
    <cfRule type="cellIs" dxfId="1203" priority="1178" operator="equal">
      <formula>"Liquoreux"</formula>
    </cfRule>
    <cfRule type="cellIs" dxfId="1202" priority="1179" operator="equal">
      <formula>"Jaune"</formula>
    </cfRule>
    <cfRule type="cellIs" dxfId="1201" priority="1180" operator="equal">
      <formula>"Rouge"</formula>
    </cfRule>
  </conditionalFormatting>
  <conditionalFormatting sqref="F212">
    <cfRule type="cellIs" dxfId="1200" priority="1176" operator="equal">
      <formula>"Champagne"</formula>
    </cfRule>
  </conditionalFormatting>
  <conditionalFormatting sqref="F211">
    <cfRule type="cellIs" dxfId="1199" priority="1172" operator="equal">
      <formula>"Blanc"</formula>
    </cfRule>
    <cfRule type="cellIs" dxfId="1198" priority="1173" operator="equal">
      <formula>"Liquoreux"</formula>
    </cfRule>
    <cfRule type="cellIs" dxfId="1197" priority="1174" operator="equal">
      <formula>"Jaune"</formula>
    </cfRule>
    <cfRule type="cellIs" dxfId="1196" priority="1175" operator="equal">
      <formula>"Rouge"</formula>
    </cfRule>
  </conditionalFormatting>
  <conditionalFormatting sqref="F211">
    <cfRule type="cellIs" dxfId="1195" priority="1171" operator="equal">
      <formula>"Champagne"</formula>
    </cfRule>
  </conditionalFormatting>
  <conditionalFormatting sqref="F210">
    <cfRule type="cellIs" dxfId="1194" priority="1167" operator="equal">
      <formula>"Blanc"</formula>
    </cfRule>
    <cfRule type="cellIs" dxfId="1193" priority="1168" operator="equal">
      <formula>"Liquoreux"</formula>
    </cfRule>
    <cfRule type="cellIs" dxfId="1192" priority="1169" operator="equal">
      <formula>"Jaune"</formula>
    </cfRule>
    <cfRule type="cellIs" dxfId="1191" priority="1170" operator="equal">
      <formula>"Rouge"</formula>
    </cfRule>
  </conditionalFormatting>
  <conditionalFormatting sqref="F210">
    <cfRule type="cellIs" dxfId="1190" priority="1166" operator="equal">
      <formula>"Champagne"</formula>
    </cfRule>
  </conditionalFormatting>
  <conditionalFormatting sqref="F209">
    <cfRule type="cellIs" dxfId="1189" priority="1162" operator="equal">
      <formula>"Blanc"</formula>
    </cfRule>
    <cfRule type="cellIs" dxfId="1188" priority="1163" operator="equal">
      <formula>"Liquoreux"</formula>
    </cfRule>
    <cfRule type="cellIs" dxfId="1187" priority="1164" operator="equal">
      <formula>"Jaune"</formula>
    </cfRule>
    <cfRule type="cellIs" dxfId="1186" priority="1165" operator="equal">
      <formula>"Rouge"</formula>
    </cfRule>
  </conditionalFormatting>
  <conditionalFormatting sqref="F209">
    <cfRule type="cellIs" dxfId="1185" priority="1161" operator="equal">
      <formula>"Champagne"</formula>
    </cfRule>
  </conditionalFormatting>
  <conditionalFormatting sqref="F208">
    <cfRule type="cellIs" dxfId="1184" priority="1157" operator="equal">
      <formula>"Blanc"</formula>
    </cfRule>
    <cfRule type="cellIs" dxfId="1183" priority="1158" operator="equal">
      <formula>"Liquoreux"</formula>
    </cfRule>
    <cfRule type="cellIs" dxfId="1182" priority="1159" operator="equal">
      <formula>"Jaune"</formula>
    </cfRule>
    <cfRule type="cellIs" dxfId="1181" priority="1160" operator="equal">
      <formula>"Rouge"</formula>
    </cfRule>
  </conditionalFormatting>
  <conditionalFormatting sqref="F208">
    <cfRule type="cellIs" dxfId="1180" priority="1156" operator="equal">
      <formula>"Champagne"</formula>
    </cfRule>
  </conditionalFormatting>
  <conditionalFormatting sqref="F207">
    <cfRule type="cellIs" dxfId="1179" priority="1152" operator="equal">
      <formula>"Blanc"</formula>
    </cfRule>
    <cfRule type="cellIs" dxfId="1178" priority="1153" operator="equal">
      <formula>"Liquoreux"</formula>
    </cfRule>
    <cfRule type="cellIs" dxfId="1177" priority="1154" operator="equal">
      <formula>"Jaune"</formula>
    </cfRule>
    <cfRule type="cellIs" dxfId="1176" priority="1155" operator="equal">
      <formula>"Rouge"</formula>
    </cfRule>
  </conditionalFormatting>
  <conditionalFormatting sqref="F207">
    <cfRule type="cellIs" dxfId="1175" priority="1151" operator="equal">
      <formula>"Champagne"</formula>
    </cfRule>
  </conditionalFormatting>
  <conditionalFormatting sqref="F206">
    <cfRule type="cellIs" dxfId="1174" priority="1147" operator="equal">
      <formula>"Blanc"</formula>
    </cfRule>
    <cfRule type="cellIs" dxfId="1173" priority="1148" operator="equal">
      <formula>"Liquoreux"</formula>
    </cfRule>
    <cfRule type="cellIs" dxfId="1172" priority="1149" operator="equal">
      <formula>"Jaune"</formula>
    </cfRule>
    <cfRule type="cellIs" dxfId="1171" priority="1150" operator="equal">
      <formula>"Rouge"</formula>
    </cfRule>
  </conditionalFormatting>
  <conditionalFormatting sqref="F206">
    <cfRule type="cellIs" dxfId="1170" priority="1146" operator="equal">
      <formula>"Champagne"</formula>
    </cfRule>
  </conditionalFormatting>
  <conditionalFormatting sqref="F205">
    <cfRule type="cellIs" dxfId="1169" priority="1142" operator="equal">
      <formula>"Blanc"</formula>
    </cfRule>
    <cfRule type="cellIs" dxfId="1168" priority="1143" operator="equal">
      <formula>"Liquoreux"</formula>
    </cfRule>
    <cfRule type="cellIs" dxfId="1167" priority="1144" operator="equal">
      <formula>"Jaune"</formula>
    </cfRule>
    <cfRule type="cellIs" dxfId="1166" priority="1145" operator="equal">
      <formula>"Rouge"</formula>
    </cfRule>
  </conditionalFormatting>
  <conditionalFormatting sqref="F205">
    <cfRule type="cellIs" dxfId="1165" priority="1141" operator="equal">
      <formula>"Champagne"</formula>
    </cfRule>
  </conditionalFormatting>
  <conditionalFormatting sqref="F204">
    <cfRule type="cellIs" dxfId="1164" priority="1137" operator="equal">
      <formula>"Blanc"</formula>
    </cfRule>
    <cfRule type="cellIs" dxfId="1163" priority="1138" operator="equal">
      <formula>"Liquoreux"</formula>
    </cfRule>
    <cfRule type="cellIs" dxfId="1162" priority="1139" operator="equal">
      <formula>"Jaune"</formula>
    </cfRule>
    <cfRule type="cellIs" dxfId="1161" priority="1140" operator="equal">
      <formula>"Rouge"</formula>
    </cfRule>
  </conditionalFormatting>
  <conditionalFormatting sqref="F204">
    <cfRule type="cellIs" dxfId="1160" priority="1136" operator="equal">
      <formula>"Champagne"</formula>
    </cfRule>
  </conditionalFormatting>
  <conditionalFormatting sqref="F203">
    <cfRule type="cellIs" dxfId="1159" priority="1132" operator="equal">
      <formula>"Blanc"</formula>
    </cfRule>
    <cfRule type="cellIs" dxfId="1158" priority="1133" operator="equal">
      <formula>"Liquoreux"</formula>
    </cfRule>
    <cfRule type="cellIs" dxfId="1157" priority="1134" operator="equal">
      <formula>"Jaune"</formula>
    </cfRule>
    <cfRule type="cellIs" dxfId="1156" priority="1135" operator="equal">
      <formula>"Rouge"</formula>
    </cfRule>
  </conditionalFormatting>
  <conditionalFormatting sqref="F203">
    <cfRule type="cellIs" dxfId="1155" priority="1131" operator="equal">
      <formula>"Champagne"</formula>
    </cfRule>
  </conditionalFormatting>
  <conditionalFormatting sqref="F202">
    <cfRule type="cellIs" dxfId="1154" priority="1127" operator="equal">
      <formula>"Blanc"</formula>
    </cfRule>
    <cfRule type="cellIs" dxfId="1153" priority="1128" operator="equal">
      <formula>"Liquoreux"</formula>
    </cfRule>
    <cfRule type="cellIs" dxfId="1152" priority="1129" operator="equal">
      <formula>"Jaune"</formula>
    </cfRule>
    <cfRule type="cellIs" dxfId="1151" priority="1130" operator="equal">
      <formula>"Rouge"</formula>
    </cfRule>
  </conditionalFormatting>
  <conditionalFormatting sqref="F202">
    <cfRule type="cellIs" dxfId="1150" priority="1126" operator="equal">
      <formula>"Champagne"</formula>
    </cfRule>
  </conditionalFormatting>
  <conditionalFormatting sqref="F201">
    <cfRule type="cellIs" dxfId="1149" priority="1122" operator="equal">
      <formula>"Blanc"</formula>
    </cfRule>
    <cfRule type="cellIs" dxfId="1148" priority="1123" operator="equal">
      <formula>"Liquoreux"</formula>
    </cfRule>
    <cfRule type="cellIs" dxfId="1147" priority="1124" operator="equal">
      <formula>"Jaune"</formula>
    </cfRule>
    <cfRule type="cellIs" dxfId="1146" priority="1125" operator="equal">
      <formula>"Rouge"</formula>
    </cfRule>
  </conditionalFormatting>
  <conditionalFormatting sqref="F201">
    <cfRule type="cellIs" dxfId="1145" priority="1121" operator="equal">
      <formula>"Champagne"</formula>
    </cfRule>
  </conditionalFormatting>
  <conditionalFormatting sqref="F200">
    <cfRule type="cellIs" dxfId="1144" priority="1117" operator="equal">
      <formula>"Blanc"</formula>
    </cfRule>
    <cfRule type="cellIs" dxfId="1143" priority="1118" operator="equal">
      <formula>"Liquoreux"</formula>
    </cfRule>
    <cfRule type="cellIs" dxfId="1142" priority="1119" operator="equal">
      <formula>"Jaune"</formula>
    </cfRule>
    <cfRule type="cellIs" dxfId="1141" priority="1120" operator="equal">
      <formula>"Rouge"</formula>
    </cfRule>
  </conditionalFormatting>
  <conditionalFormatting sqref="F200">
    <cfRule type="cellIs" dxfId="1140" priority="1116" operator="equal">
      <formula>"Champagne"</formula>
    </cfRule>
  </conditionalFormatting>
  <conditionalFormatting sqref="F199">
    <cfRule type="cellIs" dxfId="1139" priority="1112" operator="equal">
      <formula>"Blanc"</formula>
    </cfRule>
    <cfRule type="cellIs" dxfId="1138" priority="1113" operator="equal">
      <formula>"Liquoreux"</formula>
    </cfRule>
    <cfRule type="cellIs" dxfId="1137" priority="1114" operator="equal">
      <formula>"Jaune"</formula>
    </cfRule>
    <cfRule type="cellIs" dxfId="1136" priority="1115" operator="equal">
      <formula>"Rouge"</formula>
    </cfRule>
  </conditionalFormatting>
  <conditionalFormatting sqref="F199">
    <cfRule type="cellIs" dxfId="1135" priority="1111" operator="equal">
      <formula>"Champagne"</formula>
    </cfRule>
  </conditionalFormatting>
  <conditionalFormatting sqref="F198">
    <cfRule type="cellIs" dxfId="1134" priority="1107" operator="equal">
      <formula>"Blanc"</formula>
    </cfRule>
    <cfRule type="cellIs" dxfId="1133" priority="1108" operator="equal">
      <formula>"Liquoreux"</formula>
    </cfRule>
    <cfRule type="cellIs" dxfId="1132" priority="1109" operator="equal">
      <formula>"Jaune"</formula>
    </cfRule>
    <cfRule type="cellIs" dxfId="1131" priority="1110" operator="equal">
      <formula>"Rouge"</formula>
    </cfRule>
  </conditionalFormatting>
  <conditionalFormatting sqref="F198">
    <cfRule type="cellIs" dxfId="1130" priority="1106" operator="equal">
      <formula>"Champagne"</formula>
    </cfRule>
  </conditionalFormatting>
  <conditionalFormatting sqref="F197">
    <cfRule type="cellIs" dxfId="1129" priority="1102" operator="equal">
      <formula>"Blanc"</formula>
    </cfRule>
    <cfRule type="cellIs" dxfId="1128" priority="1103" operator="equal">
      <formula>"Liquoreux"</formula>
    </cfRule>
    <cfRule type="cellIs" dxfId="1127" priority="1104" operator="equal">
      <formula>"Jaune"</formula>
    </cfRule>
    <cfRule type="cellIs" dxfId="1126" priority="1105" operator="equal">
      <formula>"Rouge"</formula>
    </cfRule>
  </conditionalFormatting>
  <conditionalFormatting sqref="F197">
    <cfRule type="cellIs" dxfId="1125" priority="1101" operator="equal">
      <formula>"Champagne"</formula>
    </cfRule>
  </conditionalFormatting>
  <conditionalFormatting sqref="F196">
    <cfRule type="cellIs" dxfId="1124" priority="1097" operator="equal">
      <formula>"Blanc"</formula>
    </cfRule>
    <cfRule type="cellIs" dxfId="1123" priority="1098" operator="equal">
      <formula>"Liquoreux"</formula>
    </cfRule>
    <cfRule type="cellIs" dxfId="1122" priority="1099" operator="equal">
      <formula>"Jaune"</formula>
    </cfRule>
    <cfRule type="cellIs" dxfId="1121" priority="1100" operator="equal">
      <formula>"Rouge"</formula>
    </cfRule>
  </conditionalFormatting>
  <conditionalFormatting sqref="F196">
    <cfRule type="cellIs" dxfId="1120" priority="1096" operator="equal">
      <formula>"Champagne"</formula>
    </cfRule>
  </conditionalFormatting>
  <conditionalFormatting sqref="F195">
    <cfRule type="cellIs" dxfId="1119" priority="1092" operator="equal">
      <formula>"Blanc"</formula>
    </cfRule>
    <cfRule type="cellIs" dxfId="1118" priority="1093" operator="equal">
      <formula>"Liquoreux"</formula>
    </cfRule>
    <cfRule type="cellIs" dxfId="1117" priority="1094" operator="equal">
      <formula>"Jaune"</formula>
    </cfRule>
    <cfRule type="cellIs" dxfId="1116" priority="1095" operator="equal">
      <formula>"Rouge"</formula>
    </cfRule>
  </conditionalFormatting>
  <conditionalFormatting sqref="F195">
    <cfRule type="cellIs" dxfId="1115" priority="1091" operator="equal">
      <formula>"Champagne"</formula>
    </cfRule>
  </conditionalFormatting>
  <conditionalFormatting sqref="F194">
    <cfRule type="cellIs" dxfId="1114" priority="1087" operator="equal">
      <formula>"Blanc"</formula>
    </cfRule>
    <cfRule type="cellIs" dxfId="1113" priority="1088" operator="equal">
      <formula>"Liquoreux"</formula>
    </cfRule>
    <cfRule type="cellIs" dxfId="1112" priority="1089" operator="equal">
      <formula>"Jaune"</formula>
    </cfRule>
    <cfRule type="cellIs" dxfId="1111" priority="1090" operator="equal">
      <formula>"Rouge"</formula>
    </cfRule>
  </conditionalFormatting>
  <conditionalFormatting sqref="F194">
    <cfRule type="cellIs" dxfId="1110" priority="1086" operator="equal">
      <formula>"Champagne"</formula>
    </cfRule>
  </conditionalFormatting>
  <conditionalFormatting sqref="F193">
    <cfRule type="cellIs" dxfId="1109" priority="1082" operator="equal">
      <formula>"Blanc"</formula>
    </cfRule>
    <cfRule type="cellIs" dxfId="1108" priority="1083" operator="equal">
      <formula>"Liquoreux"</formula>
    </cfRule>
    <cfRule type="cellIs" dxfId="1107" priority="1084" operator="equal">
      <formula>"Jaune"</formula>
    </cfRule>
    <cfRule type="cellIs" dxfId="1106" priority="1085" operator="equal">
      <formula>"Rouge"</formula>
    </cfRule>
  </conditionalFormatting>
  <conditionalFormatting sqref="F193">
    <cfRule type="cellIs" dxfId="1105" priority="1081" operator="equal">
      <formula>"Champagne"</formula>
    </cfRule>
  </conditionalFormatting>
  <conditionalFormatting sqref="F192">
    <cfRule type="cellIs" dxfId="1104" priority="1077" operator="equal">
      <formula>"Blanc"</formula>
    </cfRule>
    <cfRule type="cellIs" dxfId="1103" priority="1078" operator="equal">
      <formula>"Liquoreux"</formula>
    </cfRule>
    <cfRule type="cellIs" dxfId="1102" priority="1079" operator="equal">
      <formula>"Jaune"</formula>
    </cfRule>
    <cfRule type="cellIs" dxfId="1101" priority="1080" operator="equal">
      <formula>"Rouge"</formula>
    </cfRule>
  </conditionalFormatting>
  <conditionalFormatting sqref="F192">
    <cfRule type="cellIs" dxfId="1100" priority="1076" operator="equal">
      <formula>"Champagne"</formula>
    </cfRule>
  </conditionalFormatting>
  <conditionalFormatting sqref="F191">
    <cfRule type="cellIs" dxfId="1099" priority="1072" operator="equal">
      <formula>"Blanc"</formula>
    </cfRule>
    <cfRule type="cellIs" dxfId="1098" priority="1073" operator="equal">
      <formula>"Liquoreux"</formula>
    </cfRule>
    <cfRule type="cellIs" dxfId="1097" priority="1074" operator="equal">
      <formula>"Jaune"</formula>
    </cfRule>
    <cfRule type="cellIs" dxfId="1096" priority="1075" operator="equal">
      <formula>"Rouge"</formula>
    </cfRule>
  </conditionalFormatting>
  <conditionalFormatting sqref="F191">
    <cfRule type="cellIs" dxfId="1095" priority="1071" operator="equal">
      <formula>"Champagne"</formula>
    </cfRule>
  </conditionalFormatting>
  <conditionalFormatting sqref="F190">
    <cfRule type="cellIs" dxfId="1094" priority="1067" operator="equal">
      <formula>"Blanc"</formula>
    </cfRule>
    <cfRule type="cellIs" dxfId="1093" priority="1068" operator="equal">
      <formula>"Liquoreux"</formula>
    </cfRule>
    <cfRule type="cellIs" dxfId="1092" priority="1069" operator="equal">
      <formula>"Jaune"</formula>
    </cfRule>
    <cfRule type="cellIs" dxfId="1091" priority="1070" operator="equal">
      <formula>"Rouge"</formula>
    </cfRule>
  </conditionalFormatting>
  <conditionalFormatting sqref="F190">
    <cfRule type="cellIs" dxfId="1090" priority="1066" operator="equal">
      <formula>"Champagne"</formula>
    </cfRule>
  </conditionalFormatting>
  <conditionalFormatting sqref="F189">
    <cfRule type="cellIs" dxfId="1089" priority="1062" operator="equal">
      <formula>"Blanc"</formula>
    </cfRule>
    <cfRule type="cellIs" dxfId="1088" priority="1063" operator="equal">
      <formula>"Liquoreux"</formula>
    </cfRule>
    <cfRule type="cellIs" dxfId="1087" priority="1064" operator="equal">
      <formula>"Jaune"</formula>
    </cfRule>
    <cfRule type="cellIs" dxfId="1086" priority="1065" operator="equal">
      <formula>"Rouge"</formula>
    </cfRule>
  </conditionalFormatting>
  <conditionalFormatting sqref="F189">
    <cfRule type="cellIs" dxfId="1085" priority="1061" operator="equal">
      <formula>"Champagne"</formula>
    </cfRule>
  </conditionalFormatting>
  <conditionalFormatting sqref="F188">
    <cfRule type="cellIs" dxfId="1084" priority="1057" operator="equal">
      <formula>"Blanc"</formula>
    </cfRule>
    <cfRule type="cellIs" dxfId="1083" priority="1058" operator="equal">
      <formula>"Liquoreux"</formula>
    </cfRule>
    <cfRule type="cellIs" dxfId="1082" priority="1059" operator="equal">
      <formula>"Jaune"</formula>
    </cfRule>
    <cfRule type="cellIs" dxfId="1081" priority="1060" operator="equal">
      <formula>"Rouge"</formula>
    </cfRule>
  </conditionalFormatting>
  <conditionalFormatting sqref="F188">
    <cfRule type="cellIs" dxfId="1080" priority="1056" operator="equal">
      <formula>"Champagne"</formula>
    </cfRule>
  </conditionalFormatting>
  <conditionalFormatting sqref="F187">
    <cfRule type="cellIs" dxfId="1079" priority="1052" operator="equal">
      <formula>"Blanc"</formula>
    </cfRule>
    <cfRule type="cellIs" dxfId="1078" priority="1053" operator="equal">
      <formula>"Liquoreux"</formula>
    </cfRule>
    <cfRule type="cellIs" dxfId="1077" priority="1054" operator="equal">
      <formula>"Jaune"</formula>
    </cfRule>
    <cfRule type="cellIs" dxfId="1076" priority="1055" operator="equal">
      <formula>"Rouge"</formula>
    </cfRule>
  </conditionalFormatting>
  <conditionalFormatting sqref="F187">
    <cfRule type="cellIs" dxfId="1075" priority="1051" operator="equal">
      <formula>"Champagne"</formula>
    </cfRule>
  </conditionalFormatting>
  <conditionalFormatting sqref="F186">
    <cfRule type="cellIs" dxfId="1074" priority="1047" operator="equal">
      <formula>"Blanc"</formula>
    </cfRule>
    <cfRule type="cellIs" dxfId="1073" priority="1048" operator="equal">
      <formula>"Liquoreux"</formula>
    </cfRule>
    <cfRule type="cellIs" dxfId="1072" priority="1049" operator="equal">
      <formula>"Jaune"</formula>
    </cfRule>
    <cfRule type="cellIs" dxfId="1071" priority="1050" operator="equal">
      <formula>"Rouge"</formula>
    </cfRule>
  </conditionalFormatting>
  <conditionalFormatting sqref="F186">
    <cfRule type="cellIs" dxfId="1070" priority="1046" operator="equal">
      <formula>"Champagne"</formula>
    </cfRule>
  </conditionalFormatting>
  <conditionalFormatting sqref="F185">
    <cfRule type="cellIs" dxfId="1069" priority="1042" operator="equal">
      <formula>"Blanc"</formula>
    </cfRule>
    <cfRule type="cellIs" dxfId="1068" priority="1043" operator="equal">
      <formula>"Liquoreux"</formula>
    </cfRule>
    <cfRule type="cellIs" dxfId="1067" priority="1044" operator="equal">
      <formula>"Jaune"</formula>
    </cfRule>
    <cfRule type="cellIs" dxfId="1066" priority="1045" operator="equal">
      <formula>"Rouge"</formula>
    </cfRule>
  </conditionalFormatting>
  <conditionalFormatting sqref="F185">
    <cfRule type="cellIs" dxfId="1065" priority="1041" operator="equal">
      <formula>"Champagne"</formula>
    </cfRule>
  </conditionalFormatting>
  <conditionalFormatting sqref="F184">
    <cfRule type="cellIs" dxfId="1064" priority="1037" operator="equal">
      <formula>"Blanc"</formula>
    </cfRule>
    <cfRule type="cellIs" dxfId="1063" priority="1038" operator="equal">
      <formula>"Liquoreux"</formula>
    </cfRule>
    <cfRule type="cellIs" dxfId="1062" priority="1039" operator="equal">
      <formula>"Jaune"</formula>
    </cfRule>
    <cfRule type="cellIs" dxfId="1061" priority="1040" operator="equal">
      <formula>"Rouge"</formula>
    </cfRule>
  </conditionalFormatting>
  <conditionalFormatting sqref="F184">
    <cfRule type="cellIs" dxfId="1060" priority="1036" operator="equal">
      <formula>"Champagne"</formula>
    </cfRule>
  </conditionalFormatting>
  <conditionalFormatting sqref="F183">
    <cfRule type="cellIs" dxfId="1059" priority="1032" operator="equal">
      <formula>"Blanc"</formula>
    </cfRule>
    <cfRule type="cellIs" dxfId="1058" priority="1033" operator="equal">
      <formula>"Liquoreux"</formula>
    </cfRule>
    <cfRule type="cellIs" dxfId="1057" priority="1034" operator="equal">
      <formula>"Jaune"</formula>
    </cfRule>
    <cfRule type="cellIs" dxfId="1056" priority="1035" operator="equal">
      <formula>"Rouge"</formula>
    </cfRule>
  </conditionalFormatting>
  <conditionalFormatting sqref="F183">
    <cfRule type="cellIs" dxfId="1055" priority="1031" operator="equal">
      <formula>"Champagne"</formula>
    </cfRule>
  </conditionalFormatting>
  <conditionalFormatting sqref="F182">
    <cfRule type="cellIs" dxfId="1054" priority="1027" operator="equal">
      <formula>"Blanc"</formula>
    </cfRule>
    <cfRule type="cellIs" dxfId="1053" priority="1028" operator="equal">
      <formula>"Liquoreux"</formula>
    </cfRule>
    <cfRule type="cellIs" dxfId="1052" priority="1029" operator="equal">
      <formula>"Jaune"</formula>
    </cfRule>
    <cfRule type="cellIs" dxfId="1051" priority="1030" operator="equal">
      <formula>"Rouge"</formula>
    </cfRule>
  </conditionalFormatting>
  <conditionalFormatting sqref="F182">
    <cfRule type="cellIs" dxfId="1050" priority="1026" operator="equal">
      <formula>"Champagne"</formula>
    </cfRule>
  </conditionalFormatting>
  <conditionalFormatting sqref="F181">
    <cfRule type="cellIs" dxfId="1049" priority="1022" operator="equal">
      <formula>"Blanc"</formula>
    </cfRule>
    <cfRule type="cellIs" dxfId="1048" priority="1023" operator="equal">
      <formula>"Liquoreux"</formula>
    </cfRule>
    <cfRule type="cellIs" dxfId="1047" priority="1024" operator="equal">
      <formula>"Jaune"</formula>
    </cfRule>
    <cfRule type="cellIs" dxfId="1046" priority="1025" operator="equal">
      <formula>"Rouge"</formula>
    </cfRule>
  </conditionalFormatting>
  <conditionalFormatting sqref="F181">
    <cfRule type="cellIs" dxfId="1045" priority="1021" operator="equal">
      <formula>"Champagne"</formula>
    </cfRule>
  </conditionalFormatting>
  <conditionalFormatting sqref="F180">
    <cfRule type="cellIs" dxfId="1044" priority="1017" operator="equal">
      <formula>"Blanc"</formula>
    </cfRule>
    <cfRule type="cellIs" dxfId="1043" priority="1018" operator="equal">
      <formula>"Liquoreux"</formula>
    </cfRule>
    <cfRule type="cellIs" dxfId="1042" priority="1019" operator="equal">
      <formula>"Jaune"</formula>
    </cfRule>
    <cfRule type="cellIs" dxfId="1041" priority="1020" operator="equal">
      <formula>"Rouge"</formula>
    </cfRule>
  </conditionalFormatting>
  <conditionalFormatting sqref="F180">
    <cfRule type="cellIs" dxfId="1040" priority="1016" operator="equal">
      <formula>"Champagne"</formula>
    </cfRule>
  </conditionalFormatting>
  <conditionalFormatting sqref="F179">
    <cfRule type="cellIs" dxfId="1039" priority="1012" operator="equal">
      <formula>"Blanc"</formula>
    </cfRule>
    <cfRule type="cellIs" dxfId="1038" priority="1013" operator="equal">
      <formula>"Liquoreux"</formula>
    </cfRule>
    <cfRule type="cellIs" dxfId="1037" priority="1014" operator="equal">
      <formula>"Jaune"</formula>
    </cfRule>
    <cfRule type="cellIs" dxfId="1036" priority="1015" operator="equal">
      <formula>"Rouge"</formula>
    </cfRule>
  </conditionalFormatting>
  <conditionalFormatting sqref="F179">
    <cfRule type="cellIs" dxfId="1035" priority="1011" operator="equal">
      <formula>"Champagne"</formula>
    </cfRule>
  </conditionalFormatting>
  <conditionalFormatting sqref="F178">
    <cfRule type="cellIs" dxfId="1034" priority="1007" operator="equal">
      <formula>"Blanc"</formula>
    </cfRule>
    <cfRule type="cellIs" dxfId="1033" priority="1008" operator="equal">
      <formula>"Liquoreux"</formula>
    </cfRule>
    <cfRule type="cellIs" dxfId="1032" priority="1009" operator="equal">
      <formula>"Jaune"</formula>
    </cfRule>
    <cfRule type="cellIs" dxfId="1031" priority="1010" operator="equal">
      <formula>"Rouge"</formula>
    </cfRule>
  </conditionalFormatting>
  <conditionalFormatting sqref="F178">
    <cfRule type="cellIs" dxfId="1030" priority="1006" operator="equal">
      <formula>"Champagne"</formula>
    </cfRule>
  </conditionalFormatting>
  <conditionalFormatting sqref="F177">
    <cfRule type="cellIs" dxfId="1029" priority="1002" operator="equal">
      <formula>"Blanc"</formula>
    </cfRule>
    <cfRule type="cellIs" dxfId="1028" priority="1003" operator="equal">
      <formula>"Liquoreux"</formula>
    </cfRule>
    <cfRule type="cellIs" dxfId="1027" priority="1004" operator="equal">
      <formula>"Jaune"</formula>
    </cfRule>
    <cfRule type="cellIs" dxfId="1026" priority="1005" operator="equal">
      <formula>"Rouge"</formula>
    </cfRule>
  </conditionalFormatting>
  <conditionalFormatting sqref="F177">
    <cfRule type="cellIs" dxfId="1025" priority="1001" operator="equal">
      <formula>"Champagne"</formula>
    </cfRule>
  </conditionalFormatting>
  <conditionalFormatting sqref="F176">
    <cfRule type="cellIs" dxfId="1024" priority="997" operator="equal">
      <formula>"Blanc"</formula>
    </cfRule>
    <cfRule type="cellIs" dxfId="1023" priority="998" operator="equal">
      <formula>"Liquoreux"</formula>
    </cfRule>
    <cfRule type="cellIs" dxfId="1022" priority="999" operator="equal">
      <formula>"Jaune"</formula>
    </cfRule>
    <cfRule type="cellIs" dxfId="1021" priority="1000" operator="equal">
      <formula>"Rouge"</formula>
    </cfRule>
  </conditionalFormatting>
  <conditionalFormatting sqref="F176">
    <cfRule type="cellIs" dxfId="1020" priority="996" operator="equal">
      <formula>"Champagne"</formula>
    </cfRule>
  </conditionalFormatting>
  <conditionalFormatting sqref="F175">
    <cfRule type="cellIs" dxfId="1019" priority="992" operator="equal">
      <formula>"Blanc"</formula>
    </cfRule>
    <cfRule type="cellIs" dxfId="1018" priority="993" operator="equal">
      <formula>"Liquoreux"</formula>
    </cfRule>
    <cfRule type="cellIs" dxfId="1017" priority="994" operator="equal">
      <formula>"Jaune"</formula>
    </cfRule>
    <cfRule type="cellIs" dxfId="1016" priority="995" operator="equal">
      <formula>"Rouge"</formula>
    </cfRule>
  </conditionalFormatting>
  <conditionalFormatting sqref="F175">
    <cfRule type="cellIs" dxfId="1015" priority="991" operator="equal">
      <formula>"Champagne"</formula>
    </cfRule>
  </conditionalFormatting>
  <conditionalFormatting sqref="F174">
    <cfRule type="cellIs" dxfId="1014" priority="987" operator="equal">
      <formula>"Blanc"</formula>
    </cfRule>
    <cfRule type="cellIs" dxfId="1013" priority="988" operator="equal">
      <formula>"Liquoreux"</formula>
    </cfRule>
    <cfRule type="cellIs" dxfId="1012" priority="989" operator="equal">
      <formula>"Jaune"</formula>
    </cfRule>
    <cfRule type="cellIs" dxfId="1011" priority="990" operator="equal">
      <formula>"Rouge"</formula>
    </cfRule>
  </conditionalFormatting>
  <conditionalFormatting sqref="F174">
    <cfRule type="cellIs" dxfId="1010" priority="986" operator="equal">
      <formula>"Champagne"</formula>
    </cfRule>
  </conditionalFormatting>
  <conditionalFormatting sqref="F173">
    <cfRule type="cellIs" dxfId="1009" priority="982" operator="equal">
      <formula>"Blanc"</formula>
    </cfRule>
    <cfRule type="cellIs" dxfId="1008" priority="983" operator="equal">
      <formula>"Liquoreux"</formula>
    </cfRule>
    <cfRule type="cellIs" dxfId="1007" priority="984" operator="equal">
      <formula>"Jaune"</formula>
    </cfRule>
    <cfRule type="cellIs" dxfId="1006" priority="985" operator="equal">
      <formula>"Rouge"</formula>
    </cfRule>
  </conditionalFormatting>
  <conditionalFormatting sqref="F173">
    <cfRule type="cellIs" dxfId="1005" priority="981" operator="equal">
      <formula>"Champagne"</formula>
    </cfRule>
  </conditionalFormatting>
  <conditionalFormatting sqref="F172">
    <cfRule type="cellIs" dxfId="1004" priority="977" operator="equal">
      <formula>"Blanc"</formula>
    </cfRule>
    <cfRule type="cellIs" dxfId="1003" priority="978" operator="equal">
      <formula>"Liquoreux"</formula>
    </cfRule>
    <cfRule type="cellIs" dxfId="1002" priority="979" operator="equal">
      <formula>"Jaune"</formula>
    </cfRule>
    <cfRule type="cellIs" dxfId="1001" priority="980" operator="equal">
      <formula>"Rouge"</formula>
    </cfRule>
  </conditionalFormatting>
  <conditionalFormatting sqref="F172">
    <cfRule type="cellIs" dxfId="1000" priority="976" operator="equal">
      <formula>"Champagne"</formula>
    </cfRule>
  </conditionalFormatting>
  <conditionalFormatting sqref="F171">
    <cfRule type="cellIs" dxfId="999" priority="972" operator="equal">
      <formula>"Blanc"</formula>
    </cfRule>
    <cfRule type="cellIs" dxfId="998" priority="973" operator="equal">
      <formula>"Liquoreux"</formula>
    </cfRule>
    <cfRule type="cellIs" dxfId="997" priority="974" operator="equal">
      <formula>"Jaune"</formula>
    </cfRule>
    <cfRule type="cellIs" dxfId="996" priority="975" operator="equal">
      <formula>"Rouge"</formula>
    </cfRule>
  </conditionalFormatting>
  <conditionalFormatting sqref="F171">
    <cfRule type="cellIs" dxfId="995" priority="971" operator="equal">
      <formula>"Champagne"</formula>
    </cfRule>
  </conditionalFormatting>
  <conditionalFormatting sqref="F170">
    <cfRule type="cellIs" dxfId="994" priority="967" operator="equal">
      <formula>"Blanc"</formula>
    </cfRule>
    <cfRule type="cellIs" dxfId="993" priority="968" operator="equal">
      <formula>"Liquoreux"</formula>
    </cfRule>
    <cfRule type="cellIs" dxfId="992" priority="969" operator="equal">
      <formula>"Jaune"</formula>
    </cfRule>
    <cfRule type="cellIs" dxfId="991" priority="970" operator="equal">
      <formula>"Rouge"</formula>
    </cfRule>
  </conditionalFormatting>
  <conditionalFormatting sqref="F170">
    <cfRule type="cellIs" dxfId="990" priority="966" operator="equal">
      <formula>"Champagne"</formula>
    </cfRule>
  </conditionalFormatting>
  <conditionalFormatting sqref="F169">
    <cfRule type="cellIs" dxfId="989" priority="962" operator="equal">
      <formula>"Blanc"</formula>
    </cfRule>
    <cfRule type="cellIs" dxfId="988" priority="963" operator="equal">
      <formula>"Liquoreux"</formula>
    </cfRule>
    <cfRule type="cellIs" dxfId="987" priority="964" operator="equal">
      <formula>"Jaune"</formula>
    </cfRule>
    <cfRule type="cellIs" dxfId="986" priority="965" operator="equal">
      <formula>"Rouge"</formula>
    </cfRule>
  </conditionalFormatting>
  <conditionalFormatting sqref="F169">
    <cfRule type="cellIs" dxfId="985" priority="961" operator="equal">
      <formula>"Champagne"</formula>
    </cfRule>
  </conditionalFormatting>
  <conditionalFormatting sqref="F168">
    <cfRule type="cellIs" dxfId="984" priority="957" operator="equal">
      <formula>"Blanc"</formula>
    </cfRule>
    <cfRule type="cellIs" dxfId="983" priority="958" operator="equal">
      <formula>"Liquoreux"</formula>
    </cfRule>
    <cfRule type="cellIs" dxfId="982" priority="959" operator="equal">
      <formula>"Jaune"</formula>
    </cfRule>
    <cfRule type="cellIs" dxfId="981" priority="960" operator="equal">
      <formula>"Rouge"</formula>
    </cfRule>
  </conditionalFormatting>
  <conditionalFormatting sqref="F168">
    <cfRule type="cellIs" dxfId="980" priority="956" operator="equal">
      <formula>"Champagne"</formula>
    </cfRule>
  </conditionalFormatting>
  <conditionalFormatting sqref="F167">
    <cfRule type="cellIs" dxfId="979" priority="952" operator="equal">
      <formula>"Blanc"</formula>
    </cfRule>
    <cfRule type="cellIs" dxfId="978" priority="953" operator="equal">
      <formula>"Liquoreux"</formula>
    </cfRule>
    <cfRule type="cellIs" dxfId="977" priority="954" operator="equal">
      <formula>"Jaune"</formula>
    </cfRule>
    <cfRule type="cellIs" dxfId="976" priority="955" operator="equal">
      <formula>"Rouge"</formula>
    </cfRule>
  </conditionalFormatting>
  <conditionalFormatting sqref="F167">
    <cfRule type="cellIs" dxfId="975" priority="951" operator="equal">
      <formula>"Champagne"</formula>
    </cfRule>
  </conditionalFormatting>
  <conditionalFormatting sqref="F166">
    <cfRule type="cellIs" dxfId="974" priority="947" operator="equal">
      <formula>"Blanc"</formula>
    </cfRule>
    <cfRule type="cellIs" dxfId="973" priority="948" operator="equal">
      <formula>"Liquoreux"</formula>
    </cfRule>
    <cfRule type="cellIs" dxfId="972" priority="949" operator="equal">
      <formula>"Jaune"</formula>
    </cfRule>
    <cfRule type="cellIs" dxfId="971" priority="950" operator="equal">
      <formula>"Rouge"</formula>
    </cfRule>
  </conditionalFormatting>
  <conditionalFormatting sqref="F166">
    <cfRule type="cellIs" dxfId="970" priority="946" operator="equal">
      <formula>"Champagne"</formula>
    </cfRule>
  </conditionalFormatting>
  <conditionalFormatting sqref="F165">
    <cfRule type="cellIs" dxfId="969" priority="942" operator="equal">
      <formula>"Blanc"</formula>
    </cfRule>
    <cfRule type="cellIs" dxfId="968" priority="943" operator="equal">
      <formula>"Liquoreux"</formula>
    </cfRule>
    <cfRule type="cellIs" dxfId="967" priority="944" operator="equal">
      <formula>"Jaune"</formula>
    </cfRule>
    <cfRule type="cellIs" dxfId="966" priority="945" operator="equal">
      <formula>"Rouge"</formula>
    </cfRule>
  </conditionalFormatting>
  <conditionalFormatting sqref="F165">
    <cfRule type="cellIs" dxfId="965" priority="941" operator="equal">
      <formula>"Champagne"</formula>
    </cfRule>
  </conditionalFormatting>
  <conditionalFormatting sqref="F164">
    <cfRule type="cellIs" dxfId="964" priority="937" operator="equal">
      <formula>"Blanc"</formula>
    </cfRule>
    <cfRule type="cellIs" dxfId="963" priority="938" operator="equal">
      <formula>"Liquoreux"</formula>
    </cfRule>
    <cfRule type="cellIs" dxfId="962" priority="939" operator="equal">
      <formula>"Jaune"</formula>
    </cfRule>
    <cfRule type="cellIs" dxfId="961" priority="940" operator="equal">
      <formula>"Rouge"</formula>
    </cfRule>
  </conditionalFormatting>
  <conditionalFormatting sqref="F164">
    <cfRule type="cellIs" dxfId="960" priority="936" operator="equal">
      <formula>"Champagne"</formula>
    </cfRule>
  </conditionalFormatting>
  <conditionalFormatting sqref="F163">
    <cfRule type="cellIs" dxfId="959" priority="932" operator="equal">
      <formula>"Blanc"</formula>
    </cfRule>
    <cfRule type="cellIs" dxfId="958" priority="933" operator="equal">
      <formula>"Liquoreux"</formula>
    </cfRule>
    <cfRule type="cellIs" dxfId="957" priority="934" operator="equal">
      <formula>"Jaune"</formula>
    </cfRule>
    <cfRule type="cellIs" dxfId="956" priority="935" operator="equal">
      <formula>"Rouge"</formula>
    </cfRule>
  </conditionalFormatting>
  <conditionalFormatting sqref="F163">
    <cfRule type="cellIs" dxfId="955" priority="931" operator="equal">
      <formula>"Champagne"</formula>
    </cfRule>
  </conditionalFormatting>
  <conditionalFormatting sqref="F162">
    <cfRule type="cellIs" dxfId="954" priority="927" operator="equal">
      <formula>"Blanc"</formula>
    </cfRule>
    <cfRule type="cellIs" dxfId="953" priority="928" operator="equal">
      <formula>"Liquoreux"</formula>
    </cfRule>
    <cfRule type="cellIs" dxfId="952" priority="929" operator="equal">
      <formula>"Jaune"</formula>
    </cfRule>
    <cfRule type="cellIs" dxfId="951" priority="930" operator="equal">
      <formula>"Rouge"</formula>
    </cfRule>
  </conditionalFormatting>
  <conditionalFormatting sqref="F162">
    <cfRule type="cellIs" dxfId="950" priority="926" operator="equal">
      <formula>"Champagne"</formula>
    </cfRule>
  </conditionalFormatting>
  <conditionalFormatting sqref="F161">
    <cfRule type="cellIs" dxfId="949" priority="922" operator="equal">
      <formula>"Blanc"</formula>
    </cfRule>
    <cfRule type="cellIs" dxfId="948" priority="923" operator="equal">
      <formula>"Liquoreux"</formula>
    </cfRule>
    <cfRule type="cellIs" dxfId="947" priority="924" operator="equal">
      <formula>"Jaune"</formula>
    </cfRule>
    <cfRule type="cellIs" dxfId="946" priority="925" operator="equal">
      <formula>"Rouge"</formula>
    </cfRule>
  </conditionalFormatting>
  <conditionalFormatting sqref="F161">
    <cfRule type="cellIs" dxfId="945" priority="921" operator="equal">
      <formula>"Champagne"</formula>
    </cfRule>
  </conditionalFormatting>
  <conditionalFormatting sqref="F160">
    <cfRule type="cellIs" dxfId="944" priority="917" operator="equal">
      <formula>"Blanc"</formula>
    </cfRule>
    <cfRule type="cellIs" dxfId="943" priority="918" operator="equal">
      <formula>"Liquoreux"</formula>
    </cfRule>
    <cfRule type="cellIs" dxfId="942" priority="919" operator="equal">
      <formula>"Jaune"</formula>
    </cfRule>
    <cfRule type="cellIs" dxfId="941" priority="920" operator="equal">
      <formula>"Rouge"</formula>
    </cfRule>
  </conditionalFormatting>
  <conditionalFormatting sqref="F160">
    <cfRule type="cellIs" dxfId="940" priority="916" operator="equal">
      <formula>"Champagne"</formula>
    </cfRule>
  </conditionalFormatting>
  <conditionalFormatting sqref="F159">
    <cfRule type="cellIs" dxfId="939" priority="912" operator="equal">
      <formula>"Blanc"</formula>
    </cfRule>
    <cfRule type="cellIs" dxfId="938" priority="913" operator="equal">
      <formula>"Liquoreux"</formula>
    </cfRule>
    <cfRule type="cellIs" dxfId="937" priority="914" operator="equal">
      <formula>"Jaune"</formula>
    </cfRule>
    <cfRule type="cellIs" dxfId="936" priority="915" operator="equal">
      <formula>"Rouge"</formula>
    </cfRule>
  </conditionalFormatting>
  <conditionalFormatting sqref="F159">
    <cfRule type="cellIs" dxfId="935" priority="911" operator="equal">
      <formula>"Champagne"</formula>
    </cfRule>
  </conditionalFormatting>
  <conditionalFormatting sqref="F158">
    <cfRule type="cellIs" dxfId="934" priority="907" operator="equal">
      <formula>"Blanc"</formula>
    </cfRule>
    <cfRule type="cellIs" dxfId="933" priority="908" operator="equal">
      <formula>"Liquoreux"</formula>
    </cfRule>
    <cfRule type="cellIs" dxfId="932" priority="909" operator="equal">
      <formula>"Jaune"</formula>
    </cfRule>
    <cfRule type="cellIs" dxfId="931" priority="910" operator="equal">
      <formula>"Rouge"</formula>
    </cfRule>
  </conditionalFormatting>
  <conditionalFormatting sqref="F158">
    <cfRule type="cellIs" dxfId="930" priority="906" operator="equal">
      <formula>"Champagne"</formula>
    </cfRule>
  </conditionalFormatting>
  <conditionalFormatting sqref="F157">
    <cfRule type="cellIs" dxfId="929" priority="902" operator="equal">
      <formula>"Blanc"</formula>
    </cfRule>
    <cfRule type="cellIs" dxfId="928" priority="903" operator="equal">
      <formula>"Liquoreux"</formula>
    </cfRule>
    <cfRule type="cellIs" dxfId="927" priority="904" operator="equal">
      <formula>"Jaune"</formula>
    </cfRule>
    <cfRule type="cellIs" dxfId="926" priority="905" operator="equal">
      <formula>"Rouge"</formula>
    </cfRule>
  </conditionalFormatting>
  <conditionalFormatting sqref="F157">
    <cfRule type="cellIs" dxfId="925" priority="901" operator="equal">
      <formula>"Champagne"</formula>
    </cfRule>
  </conditionalFormatting>
  <conditionalFormatting sqref="F156">
    <cfRule type="cellIs" dxfId="924" priority="897" operator="equal">
      <formula>"Blanc"</formula>
    </cfRule>
    <cfRule type="cellIs" dxfId="923" priority="898" operator="equal">
      <formula>"Liquoreux"</formula>
    </cfRule>
    <cfRule type="cellIs" dxfId="922" priority="899" operator="equal">
      <formula>"Jaune"</formula>
    </cfRule>
    <cfRule type="cellIs" dxfId="921" priority="900" operator="equal">
      <formula>"Rouge"</formula>
    </cfRule>
  </conditionalFormatting>
  <conditionalFormatting sqref="F156">
    <cfRule type="cellIs" dxfId="920" priority="896" operator="equal">
      <formula>"Champagne"</formula>
    </cfRule>
  </conditionalFormatting>
  <conditionalFormatting sqref="F155">
    <cfRule type="cellIs" dxfId="919" priority="892" operator="equal">
      <formula>"Blanc"</formula>
    </cfRule>
    <cfRule type="cellIs" dxfId="918" priority="893" operator="equal">
      <formula>"Liquoreux"</formula>
    </cfRule>
    <cfRule type="cellIs" dxfId="917" priority="894" operator="equal">
      <formula>"Jaune"</formula>
    </cfRule>
    <cfRule type="cellIs" dxfId="916" priority="895" operator="equal">
      <formula>"Rouge"</formula>
    </cfRule>
  </conditionalFormatting>
  <conditionalFormatting sqref="F155">
    <cfRule type="cellIs" dxfId="915" priority="891" operator="equal">
      <formula>"Champagne"</formula>
    </cfRule>
  </conditionalFormatting>
  <conditionalFormatting sqref="F154">
    <cfRule type="cellIs" dxfId="914" priority="887" operator="equal">
      <formula>"Blanc"</formula>
    </cfRule>
    <cfRule type="cellIs" dxfId="913" priority="888" operator="equal">
      <formula>"Liquoreux"</formula>
    </cfRule>
    <cfRule type="cellIs" dxfId="912" priority="889" operator="equal">
      <formula>"Jaune"</formula>
    </cfRule>
    <cfRule type="cellIs" dxfId="911" priority="890" operator="equal">
      <formula>"Rouge"</formula>
    </cfRule>
  </conditionalFormatting>
  <conditionalFormatting sqref="F154">
    <cfRule type="cellIs" dxfId="910" priority="886" operator="equal">
      <formula>"Champagne"</formula>
    </cfRule>
  </conditionalFormatting>
  <conditionalFormatting sqref="F153">
    <cfRule type="cellIs" dxfId="909" priority="882" operator="equal">
      <formula>"Blanc"</formula>
    </cfRule>
    <cfRule type="cellIs" dxfId="908" priority="883" operator="equal">
      <formula>"Liquoreux"</formula>
    </cfRule>
    <cfRule type="cellIs" dxfId="907" priority="884" operator="equal">
      <formula>"Jaune"</formula>
    </cfRule>
    <cfRule type="cellIs" dxfId="906" priority="885" operator="equal">
      <formula>"Rouge"</formula>
    </cfRule>
  </conditionalFormatting>
  <conditionalFormatting sqref="F153">
    <cfRule type="cellIs" dxfId="905" priority="881" operator="equal">
      <formula>"Champagne"</formula>
    </cfRule>
  </conditionalFormatting>
  <conditionalFormatting sqref="F152">
    <cfRule type="cellIs" dxfId="904" priority="877" operator="equal">
      <formula>"Blanc"</formula>
    </cfRule>
    <cfRule type="cellIs" dxfId="903" priority="878" operator="equal">
      <formula>"Liquoreux"</formula>
    </cfRule>
    <cfRule type="cellIs" dxfId="902" priority="879" operator="equal">
      <formula>"Jaune"</formula>
    </cfRule>
    <cfRule type="cellIs" dxfId="901" priority="880" operator="equal">
      <formula>"Rouge"</formula>
    </cfRule>
  </conditionalFormatting>
  <conditionalFormatting sqref="F152">
    <cfRule type="cellIs" dxfId="900" priority="876" operator="equal">
      <formula>"Champagne"</formula>
    </cfRule>
  </conditionalFormatting>
  <conditionalFormatting sqref="F151">
    <cfRule type="cellIs" dxfId="899" priority="872" operator="equal">
      <formula>"Blanc"</formula>
    </cfRule>
    <cfRule type="cellIs" dxfId="898" priority="873" operator="equal">
      <formula>"Liquoreux"</formula>
    </cfRule>
    <cfRule type="cellIs" dxfId="897" priority="874" operator="equal">
      <formula>"Jaune"</formula>
    </cfRule>
    <cfRule type="cellIs" dxfId="896" priority="875" operator="equal">
      <formula>"Rouge"</formula>
    </cfRule>
  </conditionalFormatting>
  <conditionalFormatting sqref="F151">
    <cfRule type="cellIs" dxfId="895" priority="871" operator="equal">
      <formula>"Champagne"</formula>
    </cfRule>
  </conditionalFormatting>
  <conditionalFormatting sqref="F150">
    <cfRule type="cellIs" dxfId="894" priority="867" operator="equal">
      <formula>"Blanc"</formula>
    </cfRule>
    <cfRule type="cellIs" dxfId="893" priority="868" operator="equal">
      <formula>"Liquoreux"</formula>
    </cfRule>
    <cfRule type="cellIs" dxfId="892" priority="869" operator="equal">
      <formula>"Jaune"</formula>
    </cfRule>
    <cfRule type="cellIs" dxfId="891" priority="870" operator="equal">
      <formula>"Rouge"</formula>
    </cfRule>
  </conditionalFormatting>
  <conditionalFormatting sqref="F150">
    <cfRule type="cellIs" dxfId="890" priority="866" operator="equal">
      <formula>"Champagne"</formula>
    </cfRule>
  </conditionalFormatting>
  <conditionalFormatting sqref="F149">
    <cfRule type="cellIs" dxfId="889" priority="862" operator="equal">
      <formula>"Blanc"</formula>
    </cfRule>
    <cfRule type="cellIs" dxfId="888" priority="863" operator="equal">
      <formula>"Liquoreux"</formula>
    </cfRule>
    <cfRule type="cellIs" dxfId="887" priority="864" operator="equal">
      <formula>"Jaune"</formula>
    </cfRule>
    <cfRule type="cellIs" dxfId="886" priority="865" operator="equal">
      <formula>"Rouge"</formula>
    </cfRule>
  </conditionalFormatting>
  <conditionalFormatting sqref="F149">
    <cfRule type="cellIs" dxfId="885" priority="861" operator="equal">
      <formula>"Champagne"</formula>
    </cfRule>
  </conditionalFormatting>
  <conditionalFormatting sqref="F148">
    <cfRule type="cellIs" dxfId="884" priority="857" operator="equal">
      <formula>"Blanc"</formula>
    </cfRule>
    <cfRule type="cellIs" dxfId="883" priority="858" operator="equal">
      <formula>"Liquoreux"</formula>
    </cfRule>
    <cfRule type="cellIs" dxfId="882" priority="859" operator="equal">
      <formula>"Jaune"</formula>
    </cfRule>
    <cfRule type="cellIs" dxfId="881" priority="860" operator="equal">
      <formula>"Rouge"</formula>
    </cfRule>
  </conditionalFormatting>
  <conditionalFormatting sqref="F148">
    <cfRule type="cellIs" dxfId="880" priority="856" operator="equal">
      <formula>"Champagne"</formula>
    </cfRule>
  </conditionalFormatting>
  <conditionalFormatting sqref="F147">
    <cfRule type="cellIs" dxfId="879" priority="852" operator="equal">
      <formula>"Blanc"</formula>
    </cfRule>
    <cfRule type="cellIs" dxfId="878" priority="853" operator="equal">
      <formula>"Liquoreux"</formula>
    </cfRule>
    <cfRule type="cellIs" dxfId="877" priority="854" operator="equal">
      <formula>"Jaune"</formula>
    </cfRule>
    <cfRule type="cellIs" dxfId="876" priority="855" operator="equal">
      <formula>"Rouge"</formula>
    </cfRule>
  </conditionalFormatting>
  <conditionalFormatting sqref="F147">
    <cfRule type="cellIs" dxfId="875" priority="851" operator="equal">
      <formula>"Champagne"</formula>
    </cfRule>
  </conditionalFormatting>
  <conditionalFormatting sqref="F146">
    <cfRule type="cellIs" dxfId="874" priority="842" operator="equal">
      <formula>"Blanc"</formula>
    </cfRule>
    <cfRule type="cellIs" dxfId="873" priority="843" operator="equal">
      <formula>"Liquoreux"</formula>
    </cfRule>
    <cfRule type="cellIs" dxfId="872" priority="844" operator="equal">
      <formula>"Jaune"</formula>
    </cfRule>
    <cfRule type="cellIs" dxfId="871" priority="845" operator="equal">
      <formula>"Rouge"</formula>
    </cfRule>
  </conditionalFormatting>
  <conditionalFormatting sqref="F146">
    <cfRule type="cellIs" dxfId="870" priority="841" operator="equal">
      <formula>"Champagne"</formula>
    </cfRule>
  </conditionalFormatting>
  <conditionalFormatting sqref="F145">
    <cfRule type="cellIs" dxfId="869" priority="837" operator="equal">
      <formula>"Blanc"</formula>
    </cfRule>
    <cfRule type="cellIs" dxfId="868" priority="838" operator="equal">
      <formula>"Liquoreux"</formula>
    </cfRule>
    <cfRule type="cellIs" dxfId="867" priority="839" operator="equal">
      <formula>"Jaune"</formula>
    </cfRule>
    <cfRule type="cellIs" dxfId="866" priority="840" operator="equal">
      <formula>"Rouge"</formula>
    </cfRule>
  </conditionalFormatting>
  <conditionalFormatting sqref="F145">
    <cfRule type="cellIs" dxfId="865" priority="836" operator="equal">
      <formula>"Champagne"</formula>
    </cfRule>
  </conditionalFormatting>
  <conditionalFormatting sqref="F144">
    <cfRule type="cellIs" dxfId="864" priority="832" operator="equal">
      <formula>"Blanc"</formula>
    </cfRule>
    <cfRule type="cellIs" dxfId="863" priority="833" operator="equal">
      <formula>"Liquoreux"</formula>
    </cfRule>
    <cfRule type="cellIs" dxfId="862" priority="834" operator="equal">
      <formula>"Jaune"</formula>
    </cfRule>
    <cfRule type="cellIs" dxfId="861" priority="835" operator="equal">
      <formula>"Rouge"</formula>
    </cfRule>
  </conditionalFormatting>
  <conditionalFormatting sqref="F144">
    <cfRule type="cellIs" dxfId="860" priority="831" operator="equal">
      <formula>"Champagne"</formula>
    </cfRule>
  </conditionalFormatting>
  <conditionalFormatting sqref="F143">
    <cfRule type="cellIs" dxfId="859" priority="827" operator="equal">
      <formula>"Blanc"</formula>
    </cfRule>
    <cfRule type="cellIs" dxfId="858" priority="828" operator="equal">
      <formula>"Liquoreux"</formula>
    </cfRule>
    <cfRule type="cellIs" dxfId="857" priority="829" operator="equal">
      <formula>"Jaune"</formula>
    </cfRule>
    <cfRule type="cellIs" dxfId="856" priority="830" operator="equal">
      <formula>"Rouge"</formula>
    </cfRule>
  </conditionalFormatting>
  <conditionalFormatting sqref="F143">
    <cfRule type="cellIs" dxfId="855" priority="826" operator="equal">
      <formula>"Champagne"</formula>
    </cfRule>
  </conditionalFormatting>
  <conditionalFormatting sqref="F142">
    <cfRule type="cellIs" dxfId="854" priority="822" operator="equal">
      <formula>"Blanc"</formula>
    </cfRule>
    <cfRule type="cellIs" dxfId="853" priority="823" operator="equal">
      <formula>"Liquoreux"</formula>
    </cfRule>
    <cfRule type="cellIs" dxfId="852" priority="824" operator="equal">
      <formula>"Jaune"</formula>
    </cfRule>
    <cfRule type="cellIs" dxfId="851" priority="825" operator="equal">
      <formula>"Rouge"</formula>
    </cfRule>
  </conditionalFormatting>
  <conditionalFormatting sqref="F142">
    <cfRule type="cellIs" dxfId="850" priority="821" operator="equal">
      <formula>"Champagne"</formula>
    </cfRule>
  </conditionalFormatting>
  <conditionalFormatting sqref="F141">
    <cfRule type="cellIs" dxfId="849" priority="817" operator="equal">
      <formula>"Blanc"</formula>
    </cfRule>
    <cfRule type="cellIs" dxfId="848" priority="818" operator="equal">
      <formula>"Liquoreux"</formula>
    </cfRule>
    <cfRule type="cellIs" dxfId="847" priority="819" operator="equal">
      <formula>"Jaune"</formula>
    </cfRule>
    <cfRule type="cellIs" dxfId="846" priority="820" operator="equal">
      <formula>"Rouge"</formula>
    </cfRule>
  </conditionalFormatting>
  <conditionalFormatting sqref="F141">
    <cfRule type="cellIs" dxfId="845" priority="816" operator="equal">
      <formula>"Champagne"</formula>
    </cfRule>
  </conditionalFormatting>
  <conditionalFormatting sqref="F140">
    <cfRule type="cellIs" dxfId="844" priority="812" operator="equal">
      <formula>"Blanc"</formula>
    </cfRule>
    <cfRule type="cellIs" dxfId="843" priority="813" operator="equal">
      <formula>"Liquoreux"</formula>
    </cfRule>
    <cfRule type="cellIs" dxfId="842" priority="814" operator="equal">
      <formula>"Jaune"</formula>
    </cfRule>
    <cfRule type="cellIs" dxfId="841" priority="815" operator="equal">
      <formula>"Rouge"</formula>
    </cfRule>
  </conditionalFormatting>
  <conditionalFormatting sqref="F140">
    <cfRule type="cellIs" dxfId="840" priority="811" operator="equal">
      <formula>"Champagne"</formula>
    </cfRule>
  </conditionalFormatting>
  <conditionalFormatting sqref="F139">
    <cfRule type="cellIs" dxfId="839" priority="807" operator="equal">
      <formula>"Blanc"</formula>
    </cfRule>
    <cfRule type="cellIs" dxfId="838" priority="808" operator="equal">
      <formula>"Liquoreux"</formula>
    </cfRule>
    <cfRule type="cellIs" dxfId="837" priority="809" operator="equal">
      <formula>"Jaune"</formula>
    </cfRule>
    <cfRule type="cellIs" dxfId="836" priority="810" operator="equal">
      <formula>"Rouge"</formula>
    </cfRule>
  </conditionalFormatting>
  <conditionalFormatting sqref="F139">
    <cfRule type="cellIs" dxfId="835" priority="806" operator="equal">
      <formula>"Champagne"</formula>
    </cfRule>
  </conditionalFormatting>
  <conditionalFormatting sqref="F138">
    <cfRule type="cellIs" dxfId="834" priority="802" operator="equal">
      <formula>"Blanc"</formula>
    </cfRule>
    <cfRule type="cellIs" dxfId="833" priority="803" operator="equal">
      <formula>"Liquoreux"</formula>
    </cfRule>
    <cfRule type="cellIs" dxfId="832" priority="804" operator="equal">
      <formula>"Jaune"</formula>
    </cfRule>
    <cfRule type="cellIs" dxfId="831" priority="805" operator="equal">
      <formula>"Rouge"</formula>
    </cfRule>
  </conditionalFormatting>
  <conditionalFormatting sqref="F138">
    <cfRule type="cellIs" dxfId="830" priority="801" operator="equal">
      <formula>"Champagne"</formula>
    </cfRule>
  </conditionalFormatting>
  <conditionalFormatting sqref="F137">
    <cfRule type="cellIs" dxfId="829" priority="797" operator="equal">
      <formula>"Blanc"</formula>
    </cfRule>
    <cfRule type="cellIs" dxfId="828" priority="798" operator="equal">
      <formula>"Liquoreux"</formula>
    </cfRule>
    <cfRule type="cellIs" dxfId="827" priority="799" operator="equal">
      <formula>"Jaune"</formula>
    </cfRule>
    <cfRule type="cellIs" dxfId="826" priority="800" operator="equal">
      <formula>"Rouge"</formula>
    </cfRule>
  </conditionalFormatting>
  <conditionalFormatting sqref="F137">
    <cfRule type="cellIs" dxfId="825" priority="796" operator="equal">
      <formula>"Champagne"</formula>
    </cfRule>
  </conditionalFormatting>
  <conditionalFormatting sqref="F136">
    <cfRule type="cellIs" dxfId="824" priority="792" operator="equal">
      <formula>"Blanc"</formula>
    </cfRule>
    <cfRule type="cellIs" dxfId="823" priority="793" operator="equal">
      <formula>"Liquoreux"</formula>
    </cfRule>
    <cfRule type="cellIs" dxfId="822" priority="794" operator="equal">
      <formula>"Jaune"</formula>
    </cfRule>
    <cfRule type="cellIs" dxfId="821" priority="795" operator="equal">
      <formula>"Rouge"</formula>
    </cfRule>
  </conditionalFormatting>
  <conditionalFormatting sqref="F136">
    <cfRule type="cellIs" dxfId="820" priority="791" operator="equal">
      <formula>"Champagne"</formula>
    </cfRule>
  </conditionalFormatting>
  <conditionalFormatting sqref="F135">
    <cfRule type="cellIs" dxfId="819" priority="787" operator="equal">
      <formula>"Blanc"</formula>
    </cfRule>
    <cfRule type="cellIs" dxfId="818" priority="788" operator="equal">
      <formula>"Liquoreux"</formula>
    </cfRule>
    <cfRule type="cellIs" dxfId="817" priority="789" operator="equal">
      <formula>"Jaune"</formula>
    </cfRule>
    <cfRule type="cellIs" dxfId="816" priority="790" operator="equal">
      <formula>"Rouge"</formula>
    </cfRule>
  </conditionalFormatting>
  <conditionalFormatting sqref="F135">
    <cfRule type="cellIs" dxfId="815" priority="786" operator="equal">
      <formula>"Champagne"</formula>
    </cfRule>
  </conditionalFormatting>
  <conditionalFormatting sqref="F134">
    <cfRule type="cellIs" dxfId="814" priority="782" operator="equal">
      <formula>"Blanc"</formula>
    </cfRule>
    <cfRule type="cellIs" dxfId="813" priority="783" operator="equal">
      <formula>"Liquoreux"</formula>
    </cfRule>
    <cfRule type="cellIs" dxfId="812" priority="784" operator="equal">
      <formula>"Jaune"</formula>
    </cfRule>
    <cfRule type="cellIs" dxfId="811" priority="785" operator="equal">
      <formula>"Rouge"</formula>
    </cfRule>
  </conditionalFormatting>
  <conditionalFormatting sqref="F134">
    <cfRule type="cellIs" dxfId="810" priority="781" operator="equal">
      <formula>"Champagne"</formula>
    </cfRule>
  </conditionalFormatting>
  <conditionalFormatting sqref="F133">
    <cfRule type="cellIs" dxfId="809" priority="777" operator="equal">
      <formula>"Blanc"</formula>
    </cfRule>
    <cfRule type="cellIs" dxfId="808" priority="778" operator="equal">
      <formula>"Liquoreux"</formula>
    </cfRule>
    <cfRule type="cellIs" dxfId="807" priority="779" operator="equal">
      <formula>"Jaune"</formula>
    </cfRule>
    <cfRule type="cellIs" dxfId="806" priority="780" operator="equal">
      <formula>"Rouge"</formula>
    </cfRule>
  </conditionalFormatting>
  <conditionalFormatting sqref="F133">
    <cfRule type="cellIs" dxfId="805" priority="776" operator="equal">
      <formula>"Champagne"</formula>
    </cfRule>
  </conditionalFormatting>
  <conditionalFormatting sqref="F132">
    <cfRule type="cellIs" dxfId="804" priority="772" operator="equal">
      <formula>"Blanc"</formula>
    </cfRule>
    <cfRule type="cellIs" dxfId="803" priority="773" operator="equal">
      <formula>"Liquoreux"</formula>
    </cfRule>
    <cfRule type="cellIs" dxfId="802" priority="774" operator="equal">
      <formula>"Jaune"</formula>
    </cfRule>
    <cfRule type="cellIs" dxfId="801" priority="775" operator="equal">
      <formula>"Rouge"</formula>
    </cfRule>
  </conditionalFormatting>
  <conditionalFormatting sqref="F132">
    <cfRule type="cellIs" dxfId="800" priority="771" operator="equal">
      <formula>"Champagne"</formula>
    </cfRule>
  </conditionalFormatting>
  <conditionalFormatting sqref="F131">
    <cfRule type="cellIs" dxfId="799" priority="767" operator="equal">
      <formula>"Blanc"</formula>
    </cfRule>
    <cfRule type="cellIs" dxfId="798" priority="768" operator="equal">
      <formula>"Liquoreux"</formula>
    </cfRule>
    <cfRule type="cellIs" dxfId="797" priority="769" operator="equal">
      <formula>"Jaune"</formula>
    </cfRule>
    <cfRule type="cellIs" dxfId="796" priority="770" operator="equal">
      <formula>"Rouge"</formula>
    </cfRule>
  </conditionalFormatting>
  <conditionalFormatting sqref="F131">
    <cfRule type="cellIs" dxfId="795" priority="766" operator="equal">
      <formula>"Champagne"</formula>
    </cfRule>
  </conditionalFormatting>
  <conditionalFormatting sqref="F130">
    <cfRule type="cellIs" dxfId="794" priority="762" operator="equal">
      <formula>"Blanc"</formula>
    </cfRule>
    <cfRule type="cellIs" dxfId="793" priority="763" operator="equal">
      <formula>"Liquoreux"</formula>
    </cfRule>
    <cfRule type="cellIs" dxfId="792" priority="764" operator="equal">
      <formula>"Jaune"</formula>
    </cfRule>
    <cfRule type="cellIs" dxfId="791" priority="765" operator="equal">
      <formula>"Rouge"</formula>
    </cfRule>
  </conditionalFormatting>
  <conditionalFormatting sqref="F130">
    <cfRule type="cellIs" dxfId="790" priority="761" operator="equal">
      <formula>"Champagne"</formula>
    </cfRule>
  </conditionalFormatting>
  <conditionalFormatting sqref="F129">
    <cfRule type="cellIs" dxfId="789" priority="757" operator="equal">
      <formula>"Blanc"</formula>
    </cfRule>
    <cfRule type="cellIs" dxfId="788" priority="758" operator="equal">
      <formula>"Liquoreux"</formula>
    </cfRule>
    <cfRule type="cellIs" dxfId="787" priority="759" operator="equal">
      <formula>"Jaune"</formula>
    </cfRule>
    <cfRule type="cellIs" dxfId="786" priority="760" operator="equal">
      <formula>"Rouge"</formula>
    </cfRule>
  </conditionalFormatting>
  <conditionalFormatting sqref="F129">
    <cfRule type="cellIs" dxfId="785" priority="756" operator="equal">
      <formula>"Champagne"</formula>
    </cfRule>
  </conditionalFormatting>
  <conditionalFormatting sqref="F128">
    <cfRule type="cellIs" dxfId="784" priority="752" operator="equal">
      <formula>"Blanc"</formula>
    </cfRule>
    <cfRule type="cellIs" dxfId="783" priority="753" operator="equal">
      <formula>"Liquoreux"</formula>
    </cfRule>
    <cfRule type="cellIs" dxfId="782" priority="754" operator="equal">
      <formula>"Jaune"</formula>
    </cfRule>
    <cfRule type="cellIs" dxfId="781" priority="755" operator="equal">
      <formula>"Rouge"</formula>
    </cfRule>
  </conditionalFormatting>
  <conditionalFormatting sqref="F128">
    <cfRule type="cellIs" dxfId="780" priority="751" operator="equal">
      <formula>"Champagne"</formula>
    </cfRule>
  </conditionalFormatting>
  <conditionalFormatting sqref="F127">
    <cfRule type="cellIs" dxfId="779" priority="747" operator="equal">
      <formula>"Blanc"</formula>
    </cfRule>
    <cfRule type="cellIs" dxfId="778" priority="748" operator="equal">
      <formula>"Liquoreux"</formula>
    </cfRule>
    <cfRule type="cellIs" dxfId="777" priority="749" operator="equal">
      <formula>"Jaune"</formula>
    </cfRule>
    <cfRule type="cellIs" dxfId="776" priority="750" operator="equal">
      <formula>"Rouge"</formula>
    </cfRule>
  </conditionalFormatting>
  <conditionalFormatting sqref="F127">
    <cfRule type="cellIs" dxfId="775" priority="746" operator="equal">
      <formula>"Champagne"</formula>
    </cfRule>
  </conditionalFormatting>
  <conditionalFormatting sqref="F126">
    <cfRule type="cellIs" dxfId="774" priority="742" operator="equal">
      <formula>"Blanc"</formula>
    </cfRule>
    <cfRule type="cellIs" dxfId="773" priority="743" operator="equal">
      <formula>"Liquoreux"</formula>
    </cfRule>
    <cfRule type="cellIs" dxfId="772" priority="744" operator="equal">
      <formula>"Jaune"</formula>
    </cfRule>
    <cfRule type="cellIs" dxfId="771" priority="745" operator="equal">
      <formula>"Rouge"</formula>
    </cfRule>
  </conditionalFormatting>
  <conditionalFormatting sqref="F126">
    <cfRule type="cellIs" dxfId="770" priority="741" operator="equal">
      <formula>"Champagne"</formula>
    </cfRule>
  </conditionalFormatting>
  <conditionalFormatting sqref="F125">
    <cfRule type="cellIs" dxfId="769" priority="737" operator="equal">
      <formula>"Blanc"</formula>
    </cfRule>
    <cfRule type="cellIs" dxfId="768" priority="738" operator="equal">
      <formula>"Liquoreux"</formula>
    </cfRule>
    <cfRule type="cellIs" dxfId="767" priority="739" operator="equal">
      <formula>"Jaune"</formula>
    </cfRule>
    <cfRule type="cellIs" dxfId="766" priority="740" operator="equal">
      <formula>"Rouge"</formula>
    </cfRule>
  </conditionalFormatting>
  <conditionalFormatting sqref="F125">
    <cfRule type="cellIs" dxfId="765" priority="736" operator="equal">
      <formula>"Champagne"</formula>
    </cfRule>
  </conditionalFormatting>
  <conditionalFormatting sqref="F124">
    <cfRule type="cellIs" dxfId="764" priority="732" operator="equal">
      <formula>"Blanc"</formula>
    </cfRule>
    <cfRule type="cellIs" dxfId="763" priority="733" operator="equal">
      <formula>"Liquoreux"</formula>
    </cfRule>
    <cfRule type="cellIs" dxfId="762" priority="734" operator="equal">
      <formula>"Jaune"</formula>
    </cfRule>
    <cfRule type="cellIs" dxfId="761" priority="735" operator="equal">
      <formula>"Rouge"</formula>
    </cfRule>
  </conditionalFormatting>
  <conditionalFormatting sqref="F124">
    <cfRule type="cellIs" dxfId="760" priority="731" operator="equal">
      <formula>"Champagne"</formula>
    </cfRule>
  </conditionalFormatting>
  <conditionalFormatting sqref="F123">
    <cfRule type="cellIs" dxfId="759" priority="727" operator="equal">
      <formula>"Blanc"</formula>
    </cfRule>
    <cfRule type="cellIs" dxfId="758" priority="728" operator="equal">
      <formula>"Liquoreux"</formula>
    </cfRule>
    <cfRule type="cellIs" dxfId="757" priority="729" operator="equal">
      <formula>"Jaune"</formula>
    </cfRule>
    <cfRule type="cellIs" dxfId="756" priority="730" operator="equal">
      <formula>"Rouge"</formula>
    </cfRule>
  </conditionalFormatting>
  <conditionalFormatting sqref="F123">
    <cfRule type="cellIs" dxfId="755" priority="726" operator="equal">
      <formula>"Champagne"</formula>
    </cfRule>
  </conditionalFormatting>
  <conditionalFormatting sqref="F122">
    <cfRule type="cellIs" dxfId="754" priority="722" operator="equal">
      <formula>"Blanc"</formula>
    </cfRule>
    <cfRule type="cellIs" dxfId="753" priority="723" operator="equal">
      <formula>"Liquoreux"</formula>
    </cfRule>
    <cfRule type="cellIs" dxfId="752" priority="724" operator="equal">
      <formula>"Jaune"</formula>
    </cfRule>
    <cfRule type="cellIs" dxfId="751" priority="725" operator="equal">
      <formula>"Rouge"</formula>
    </cfRule>
  </conditionalFormatting>
  <conditionalFormatting sqref="F122">
    <cfRule type="cellIs" dxfId="750" priority="721" operator="equal">
      <formula>"Champagne"</formula>
    </cfRule>
  </conditionalFormatting>
  <conditionalFormatting sqref="F121">
    <cfRule type="cellIs" dxfId="749" priority="717" operator="equal">
      <formula>"Blanc"</formula>
    </cfRule>
    <cfRule type="cellIs" dxfId="748" priority="718" operator="equal">
      <formula>"Liquoreux"</formula>
    </cfRule>
    <cfRule type="cellIs" dxfId="747" priority="719" operator="equal">
      <formula>"Jaune"</formula>
    </cfRule>
    <cfRule type="cellIs" dxfId="746" priority="720" operator="equal">
      <formula>"Rouge"</formula>
    </cfRule>
  </conditionalFormatting>
  <conditionalFormatting sqref="F121">
    <cfRule type="cellIs" dxfId="745" priority="716" operator="equal">
      <formula>"Champagne"</formula>
    </cfRule>
  </conditionalFormatting>
  <conditionalFormatting sqref="F120">
    <cfRule type="cellIs" dxfId="744" priority="712" operator="equal">
      <formula>"Blanc"</formula>
    </cfRule>
    <cfRule type="cellIs" dxfId="743" priority="713" operator="equal">
      <formula>"Liquoreux"</formula>
    </cfRule>
    <cfRule type="cellIs" dxfId="742" priority="714" operator="equal">
      <formula>"Jaune"</formula>
    </cfRule>
    <cfRule type="cellIs" dxfId="741" priority="715" operator="equal">
      <formula>"Rouge"</formula>
    </cfRule>
  </conditionalFormatting>
  <conditionalFormatting sqref="F120">
    <cfRule type="cellIs" dxfId="740" priority="711" operator="equal">
      <formula>"Champagne"</formula>
    </cfRule>
  </conditionalFormatting>
  <conditionalFormatting sqref="F119">
    <cfRule type="cellIs" dxfId="739" priority="707" operator="equal">
      <formula>"Blanc"</formula>
    </cfRule>
    <cfRule type="cellIs" dxfId="738" priority="708" operator="equal">
      <formula>"Liquoreux"</formula>
    </cfRule>
    <cfRule type="cellIs" dxfId="737" priority="709" operator="equal">
      <formula>"Jaune"</formula>
    </cfRule>
    <cfRule type="cellIs" dxfId="736" priority="710" operator="equal">
      <formula>"Rouge"</formula>
    </cfRule>
  </conditionalFormatting>
  <conditionalFormatting sqref="F119">
    <cfRule type="cellIs" dxfId="735" priority="706" operator="equal">
      <formula>"Champagne"</formula>
    </cfRule>
  </conditionalFormatting>
  <conditionalFormatting sqref="F118">
    <cfRule type="cellIs" dxfId="734" priority="702" operator="equal">
      <formula>"Blanc"</formula>
    </cfRule>
    <cfRule type="cellIs" dxfId="733" priority="703" operator="equal">
      <formula>"Liquoreux"</formula>
    </cfRule>
    <cfRule type="cellIs" dxfId="732" priority="704" operator="equal">
      <formula>"Jaune"</formula>
    </cfRule>
    <cfRule type="cellIs" dxfId="731" priority="705" operator="equal">
      <formula>"Rouge"</formula>
    </cfRule>
  </conditionalFormatting>
  <conditionalFormatting sqref="F118">
    <cfRule type="cellIs" dxfId="730" priority="701" operator="equal">
      <formula>"Champagne"</formula>
    </cfRule>
  </conditionalFormatting>
  <conditionalFormatting sqref="F117">
    <cfRule type="cellIs" dxfId="729" priority="697" operator="equal">
      <formula>"Blanc"</formula>
    </cfRule>
    <cfRule type="cellIs" dxfId="728" priority="698" operator="equal">
      <formula>"Liquoreux"</formula>
    </cfRule>
    <cfRule type="cellIs" dxfId="727" priority="699" operator="equal">
      <formula>"Jaune"</formula>
    </cfRule>
    <cfRule type="cellIs" dxfId="726" priority="700" operator="equal">
      <formula>"Rouge"</formula>
    </cfRule>
  </conditionalFormatting>
  <conditionalFormatting sqref="F117">
    <cfRule type="cellIs" dxfId="725" priority="696" operator="equal">
      <formula>"Champagne"</formula>
    </cfRule>
  </conditionalFormatting>
  <conditionalFormatting sqref="F116">
    <cfRule type="cellIs" dxfId="724" priority="692" operator="equal">
      <formula>"Blanc"</formula>
    </cfRule>
    <cfRule type="cellIs" dxfId="723" priority="693" operator="equal">
      <formula>"Liquoreux"</formula>
    </cfRule>
    <cfRule type="cellIs" dxfId="722" priority="694" operator="equal">
      <formula>"Jaune"</formula>
    </cfRule>
    <cfRule type="cellIs" dxfId="721" priority="695" operator="equal">
      <formula>"Rouge"</formula>
    </cfRule>
  </conditionalFormatting>
  <conditionalFormatting sqref="F116">
    <cfRule type="cellIs" dxfId="720" priority="691" operator="equal">
      <formula>"Champagne"</formula>
    </cfRule>
  </conditionalFormatting>
  <conditionalFormatting sqref="F115">
    <cfRule type="cellIs" dxfId="719" priority="687" operator="equal">
      <formula>"Blanc"</formula>
    </cfRule>
    <cfRule type="cellIs" dxfId="718" priority="688" operator="equal">
      <formula>"Liquoreux"</formula>
    </cfRule>
    <cfRule type="cellIs" dxfId="717" priority="689" operator="equal">
      <formula>"Jaune"</formula>
    </cfRule>
    <cfRule type="cellIs" dxfId="716" priority="690" operator="equal">
      <formula>"Rouge"</formula>
    </cfRule>
  </conditionalFormatting>
  <conditionalFormatting sqref="F115">
    <cfRule type="cellIs" dxfId="715" priority="686" operator="equal">
      <formula>"Champagne"</formula>
    </cfRule>
  </conditionalFormatting>
  <conditionalFormatting sqref="F114">
    <cfRule type="cellIs" dxfId="714" priority="682" operator="equal">
      <formula>"Blanc"</formula>
    </cfRule>
    <cfRule type="cellIs" dxfId="713" priority="683" operator="equal">
      <formula>"Liquoreux"</formula>
    </cfRule>
    <cfRule type="cellIs" dxfId="712" priority="684" operator="equal">
      <formula>"Jaune"</formula>
    </cfRule>
    <cfRule type="cellIs" dxfId="711" priority="685" operator="equal">
      <formula>"Rouge"</formula>
    </cfRule>
  </conditionalFormatting>
  <conditionalFormatting sqref="F114">
    <cfRule type="cellIs" dxfId="710" priority="681" operator="equal">
      <formula>"Champagne"</formula>
    </cfRule>
  </conditionalFormatting>
  <conditionalFormatting sqref="F113">
    <cfRule type="cellIs" dxfId="709" priority="677" operator="equal">
      <formula>"Blanc"</formula>
    </cfRule>
    <cfRule type="cellIs" dxfId="708" priority="678" operator="equal">
      <formula>"Liquoreux"</formula>
    </cfRule>
    <cfRule type="cellIs" dxfId="707" priority="679" operator="equal">
      <formula>"Jaune"</formula>
    </cfRule>
    <cfRule type="cellIs" dxfId="706" priority="680" operator="equal">
      <formula>"Rouge"</formula>
    </cfRule>
  </conditionalFormatting>
  <conditionalFormatting sqref="F113">
    <cfRule type="cellIs" dxfId="705" priority="676" operator="equal">
      <formula>"Champagne"</formula>
    </cfRule>
  </conditionalFormatting>
  <conditionalFormatting sqref="F110">
    <cfRule type="cellIs" dxfId="704" priority="672" operator="equal">
      <formula>"Blanc"</formula>
    </cfRule>
    <cfRule type="cellIs" dxfId="703" priority="673" operator="equal">
      <formula>"Liquoreux"</formula>
    </cfRule>
    <cfRule type="cellIs" dxfId="702" priority="674" operator="equal">
      <formula>"Jaune"</formula>
    </cfRule>
    <cfRule type="cellIs" dxfId="701" priority="675" operator="equal">
      <formula>"Rouge"</formula>
    </cfRule>
  </conditionalFormatting>
  <conditionalFormatting sqref="F110">
    <cfRule type="cellIs" dxfId="700" priority="671" operator="equal">
      <formula>"Champagne"</formula>
    </cfRule>
  </conditionalFormatting>
  <conditionalFormatting sqref="F109">
    <cfRule type="cellIs" dxfId="699" priority="667" operator="equal">
      <formula>"Blanc"</formula>
    </cfRule>
    <cfRule type="cellIs" dxfId="698" priority="668" operator="equal">
      <formula>"Liquoreux"</formula>
    </cfRule>
    <cfRule type="cellIs" dxfId="697" priority="669" operator="equal">
      <formula>"Jaune"</formula>
    </cfRule>
    <cfRule type="cellIs" dxfId="696" priority="670" operator="equal">
      <formula>"Rouge"</formula>
    </cfRule>
  </conditionalFormatting>
  <conditionalFormatting sqref="F109">
    <cfRule type="cellIs" dxfId="695" priority="666" operator="equal">
      <formula>"Champagne"</formula>
    </cfRule>
  </conditionalFormatting>
  <conditionalFormatting sqref="F112">
    <cfRule type="cellIs" dxfId="694" priority="662" operator="equal">
      <formula>"Blanc"</formula>
    </cfRule>
    <cfRule type="cellIs" dxfId="693" priority="663" operator="equal">
      <formula>"Liquoreux"</formula>
    </cfRule>
    <cfRule type="cellIs" dxfId="692" priority="664" operator="equal">
      <formula>"Jaune"</formula>
    </cfRule>
    <cfRule type="cellIs" dxfId="691" priority="665" operator="equal">
      <formula>"Rouge"</formula>
    </cfRule>
  </conditionalFormatting>
  <conditionalFormatting sqref="F112">
    <cfRule type="cellIs" dxfId="690" priority="661" operator="equal">
      <formula>"Champagne"</formula>
    </cfRule>
  </conditionalFormatting>
  <conditionalFormatting sqref="F111">
    <cfRule type="cellIs" dxfId="689" priority="657" operator="equal">
      <formula>"Blanc"</formula>
    </cfRule>
    <cfRule type="cellIs" dxfId="688" priority="658" operator="equal">
      <formula>"Liquoreux"</formula>
    </cfRule>
    <cfRule type="cellIs" dxfId="687" priority="659" operator="equal">
      <formula>"Jaune"</formula>
    </cfRule>
    <cfRule type="cellIs" dxfId="686" priority="660" operator="equal">
      <formula>"Rouge"</formula>
    </cfRule>
  </conditionalFormatting>
  <conditionalFormatting sqref="F111">
    <cfRule type="cellIs" dxfId="685" priority="656" operator="equal">
      <formula>"Champagne"</formula>
    </cfRule>
  </conditionalFormatting>
  <conditionalFormatting sqref="F108">
    <cfRule type="cellIs" dxfId="684" priority="652" operator="equal">
      <formula>"Blanc"</formula>
    </cfRule>
    <cfRule type="cellIs" dxfId="683" priority="653" operator="equal">
      <formula>"Liquoreux"</formula>
    </cfRule>
    <cfRule type="cellIs" dxfId="682" priority="654" operator="equal">
      <formula>"Jaune"</formula>
    </cfRule>
    <cfRule type="cellIs" dxfId="681" priority="655" operator="equal">
      <formula>"Rouge"</formula>
    </cfRule>
  </conditionalFormatting>
  <conditionalFormatting sqref="F108">
    <cfRule type="cellIs" dxfId="680" priority="651" operator="equal">
      <formula>"Champagne"</formula>
    </cfRule>
  </conditionalFormatting>
  <conditionalFormatting sqref="F107">
    <cfRule type="cellIs" dxfId="679" priority="647" operator="equal">
      <formula>"Blanc"</formula>
    </cfRule>
    <cfRule type="cellIs" dxfId="678" priority="648" operator="equal">
      <formula>"Liquoreux"</formula>
    </cfRule>
    <cfRule type="cellIs" dxfId="677" priority="649" operator="equal">
      <formula>"Jaune"</formula>
    </cfRule>
    <cfRule type="cellIs" dxfId="676" priority="650" operator="equal">
      <formula>"Rouge"</formula>
    </cfRule>
  </conditionalFormatting>
  <conditionalFormatting sqref="F107">
    <cfRule type="cellIs" dxfId="675" priority="646" operator="equal">
      <formula>"Champagne"</formula>
    </cfRule>
  </conditionalFormatting>
  <conditionalFormatting sqref="F106">
    <cfRule type="cellIs" dxfId="674" priority="642" operator="equal">
      <formula>"Blanc"</formula>
    </cfRule>
    <cfRule type="cellIs" dxfId="673" priority="643" operator="equal">
      <formula>"Liquoreux"</formula>
    </cfRule>
    <cfRule type="cellIs" dxfId="672" priority="644" operator="equal">
      <formula>"Jaune"</formula>
    </cfRule>
    <cfRule type="cellIs" dxfId="671" priority="645" operator="equal">
      <formula>"Rouge"</formula>
    </cfRule>
  </conditionalFormatting>
  <conditionalFormatting sqref="F106">
    <cfRule type="cellIs" dxfId="670" priority="641" operator="equal">
      <formula>"Champagne"</formula>
    </cfRule>
  </conditionalFormatting>
  <conditionalFormatting sqref="F105">
    <cfRule type="cellIs" dxfId="669" priority="637" operator="equal">
      <formula>"Blanc"</formula>
    </cfRule>
    <cfRule type="cellIs" dxfId="668" priority="638" operator="equal">
      <formula>"Liquoreux"</formula>
    </cfRule>
    <cfRule type="cellIs" dxfId="667" priority="639" operator="equal">
      <formula>"Jaune"</formula>
    </cfRule>
    <cfRule type="cellIs" dxfId="666" priority="640" operator="equal">
      <formula>"Rouge"</formula>
    </cfRule>
  </conditionalFormatting>
  <conditionalFormatting sqref="F105">
    <cfRule type="cellIs" dxfId="665" priority="636" operator="equal">
      <formula>"Champagne"</formula>
    </cfRule>
  </conditionalFormatting>
  <conditionalFormatting sqref="F104">
    <cfRule type="cellIs" dxfId="664" priority="632" operator="equal">
      <formula>"Blanc"</formula>
    </cfRule>
    <cfRule type="cellIs" dxfId="663" priority="633" operator="equal">
      <formula>"Liquoreux"</formula>
    </cfRule>
    <cfRule type="cellIs" dxfId="662" priority="634" operator="equal">
      <formula>"Jaune"</formula>
    </cfRule>
    <cfRule type="cellIs" dxfId="661" priority="635" operator="equal">
      <formula>"Rouge"</formula>
    </cfRule>
  </conditionalFormatting>
  <conditionalFormatting sqref="F104">
    <cfRule type="cellIs" dxfId="660" priority="631" operator="equal">
      <formula>"Champagne"</formula>
    </cfRule>
  </conditionalFormatting>
  <conditionalFormatting sqref="F103">
    <cfRule type="cellIs" dxfId="659" priority="627" operator="equal">
      <formula>"Blanc"</formula>
    </cfRule>
    <cfRule type="cellIs" dxfId="658" priority="628" operator="equal">
      <formula>"Liquoreux"</formula>
    </cfRule>
    <cfRule type="cellIs" dxfId="657" priority="629" operator="equal">
      <formula>"Jaune"</formula>
    </cfRule>
    <cfRule type="cellIs" dxfId="656" priority="630" operator="equal">
      <formula>"Rouge"</formula>
    </cfRule>
  </conditionalFormatting>
  <conditionalFormatting sqref="F103">
    <cfRule type="cellIs" dxfId="655" priority="626" operator="equal">
      <formula>"Champagne"</formula>
    </cfRule>
  </conditionalFormatting>
  <conditionalFormatting sqref="F102">
    <cfRule type="cellIs" dxfId="654" priority="622" operator="equal">
      <formula>"Blanc"</formula>
    </cfRule>
    <cfRule type="cellIs" dxfId="653" priority="623" operator="equal">
      <formula>"Liquoreux"</formula>
    </cfRule>
    <cfRule type="cellIs" dxfId="652" priority="624" operator="equal">
      <formula>"Jaune"</formula>
    </cfRule>
    <cfRule type="cellIs" dxfId="651" priority="625" operator="equal">
      <formula>"Rouge"</formula>
    </cfRule>
  </conditionalFormatting>
  <conditionalFormatting sqref="F102">
    <cfRule type="cellIs" dxfId="650" priority="621" operator="equal">
      <formula>"Champagne"</formula>
    </cfRule>
  </conditionalFormatting>
  <conditionalFormatting sqref="F101">
    <cfRule type="cellIs" dxfId="649" priority="617" operator="equal">
      <formula>"Blanc"</formula>
    </cfRule>
    <cfRule type="cellIs" dxfId="648" priority="618" operator="equal">
      <formula>"Liquoreux"</formula>
    </cfRule>
    <cfRule type="cellIs" dxfId="647" priority="619" operator="equal">
      <formula>"Jaune"</formula>
    </cfRule>
    <cfRule type="cellIs" dxfId="646" priority="620" operator="equal">
      <formula>"Rouge"</formula>
    </cfRule>
  </conditionalFormatting>
  <conditionalFormatting sqref="F101">
    <cfRule type="cellIs" dxfId="645" priority="616" operator="equal">
      <formula>"Champagne"</formula>
    </cfRule>
  </conditionalFormatting>
  <conditionalFormatting sqref="F100">
    <cfRule type="cellIs" dxfId="644" priority="612" operator="equal">
      <formula>"Blanc"</formula>
    </cfRule>
    <cfRule type="cellIs" dxfId="643" priority="613" operator="equal">
      <formula>"Liquoreux"</formula>
    </cfRule>
    <cfRule type="cellIs" dxfId="642" priority="614" operator="equal">
      <formula>"Jaune"</formula>
    </cfRule>
    <cfRule type="cellIs" dxfId="641" priority="615" operator="equal">
      <formula>"Rouge"</formula>
    </cfRule>
  </conditionalFormatting>
  <conditionalFormatting sqref="F100">
    <cfRule type="cellIs" dxfId="640" priority="611" operator="equal">
      <formula>"Champagne"</formula>
    </cfRule>
  </conditionalFormatting>
  <conditionalFormatting sqref="F99">
    <cfRule type="cellIs" dxfId="639" priority="607" operator="equal">
      <formula>"Blanc"</formula>
    </cfRule>
    <cfRule type="cellIs" dxfId="638" priority="608" operator="equal">
      <formula>"Liquoreux"</formula>
    </cfRule>
    <cfRule type="cellIs" dxfId="637" priority="609" operator="equal">
      <formula>"Jaune"</formula>
    </cfRule>
    <cfRule type="cellIs" dxfId="636" priority="610" operator="equal">
      <formula>"Rouge"</formula>
    </cfRule>
  </conditionalFormatting>
  <conditionalFormatting sqref="F99">
    <cfRule type="cellIs" dxfId="635" priority="606" operator="equal">
      <formula>"Champagne"</formula>
    </cfRule>
  </conditionalFormatting>
  <conditionalFormatting sqref="F98">
    <cfRule type="cellIs" dxfId="634" priority="602" operator="equal">
      <formula>"Blanc"</formula>
    </cfRule>
    <cfRule type="cellIs" dxfId="633" priority="603" operator="equal">
      <formula>"Liquoreux"</formula>
    </cfRule>
    <cfRule type="cellIs" dxfId="632" priority="604" operator="equal">
      <formula>"Jaune"</formula>
    </cfRule>
    <cfRule type="cellIs" dxfId="631" priority="605" operator="equal">
      <formula>"Rouge"</formula>
    </cfRule>
  </conditionalFormatting>
  <conditionalFormatting sqref="F98">
    <cfRule type="cellIs" dxfId="630" priority="601" operator="equal">
      <formula>"Champagne"</formula>
    </cfRule>
  </conditionalFormatting>
  <conditionalFormatting sqref="F97">
    <cfRule type="cellIs" dxfId="629" priority="597" operator="equal">
      <formula>"Blanc"</formula>
    </cfRule>
    <cfRule type="cellIs" dxfId="628" priority="598" operator="equal">
      <formula>"Liquoreux"</formula>
    </cfRule>
    <cfRule type="cellIs" dxfId="627" priority="599" operator="equal">
      <formula>"Jaune"</formula>
    </cfRule>
    <cfRule type="cellIs" dxfId="626" priority="600" operator="equal">
      <formula>"Rouge"</formula>
    </cfRule>
  </conditionalFormatting>
  <conditionalFormatting sqref="F97">
    <cfRule type="cellIs" dxfId="625" priority="596" operator="equal">
      <formula>"Champagne"</formula>
    </cfRule>
  </conditionalFormatting>
  <conditionalFormatting sqref="F96">
    <cfRule type="cellIs" dxfId="624" priority="582" operator="equal">
      <formula>"Blanc"</formula>
    </cfRule>
    <cfRule type="cellIs" dxfId="623" priority="583" operator="equal">
      <formula>"Liquoreux"</formula>
    </cfRule>
    <cfRule type="cellIs" dxfId="622" priority="584" operator="equal">
      <formula>"Jaune"</formula>
    </cfRule>
    <cfRule type="cellIs" dxfId="621" priority="585" operator="equal">
      <formula>"Rouge"</formula>
    </cfRule>
  </conditionalFormatting>
  <conditionalFormatting sqref="F96">
    <cfRule type="cellIs" dxfId="620" priority="581" operator="equal">
      <formula>"Champagne"</formula>
    </cfRule>
  </conditionalFormatting>
  <conditionalFormatting sqref="F95">
    <cfRule type="cellIs" dxfId="619" priority="572" operator="equal">
      <formula>"Blanc"</formula>
    </cfRule>
    <cfRule type="cellIs" dxfId="618" priority="573" operator="equal">
      <formula>"Liquoreux"</formula>
    </cfRule>
    <cfRule type="cellIs" dxfId="617" priority="574" operator="equal">
      <formula>"Jaune"</formula>
    </cfRule>
    <cfRule type="cellIs" dxfId="616" priority="575" operator="equal">
      <formula>"Rouge"</formula>
    </cfRule>
  </conditionalFormatting>
  <conditionalFormatting sqref="F95">
    <cfRule type="cellIs" dxfId="615" priority="571" operator="equal">
      <formula>"Champagne"</formula>
    </cfRule>
  </conditionalFormatting>
  <conditionalFormatting sqref="F94">
    <cfRule type="cellIs" dxfId="614" priority="562" operator="equal">
      <formula>"Blanc"</formula>
    </cfRule>
    <cfRule type="cellIs" dxfId="613" priority="563" operator="equal">
      <formula>"Liquoreux"</formula>
    </cfRule>
    <cfRule type="cellIs" dxfId="612" priority="564" operator="equal">
      <formula>"Jaune"</formula>
    </cfRule>
    <cfRule type="cellIs" dxfId="611" priority="565" operator="equal">
      <formula>"Rouge"</formula>
    </cfRule>
  </conditionalFormatting>
  <conditionalFormatting sqref="F94">
    <cfRule type="cellIs" dxfId="610" priority="561" operator="equal">
      <formula>"Champagne"</formula>
    </cfRule>
  </conditionalFormatting>
  <conditionalFormatting sqref="F93">
    <cfRule type="cellIs" dxfId="609" priority="556" operator="equal">
      <formula>"Champagne"</formula>
    </cfRule>
    <cfRule type="cellIs" dxfId="608" priority="557" operator="equal">
      <formula>"Blanc"</formula>
    </cfRule>
    <cfRule type="cellIs" dxfId="607" priority="558" operator="equal">
      <formula>"Liquoreux"</formula>
    </cfRule>
    <cfRule type="cellIs" dxfId="606" priority="559" operator="equal">
      <formula>"Jaune"</formula>
    </cfRule>
    <cfRule type="cellIs" dxfId="605" priority="560" operator="equal">
      <formula>"Rouge"</formula>
    </cfRule>
  </conditionalFormatting>
  <conditionalFormatting sqref="F92">
    <cfRule type="cellIs" dxfId="604" priority="551" operator="equal">
      <formula>"Champagne"</formula>
    </cfRule>
    <cfRule type="cellIs" dxfId="603" priority="552" operator="equal">
      <formula>"Blanc"</formula>
    </cfRule>
    <cfRule type="cellIs" dxfId="602" priority="553" operator="equal">
      <formula>"Liquoreux"</formula>
    </cfRule>
    <cfRule type="cellIs" dxfId="601" priority="554" operator="equal">
      <formula>"Jaune"</formula>
    </cfRule>
    <cfRule type="cellIs" dxfId="600" priority="555" operator="equal">
      <formula>"Rouge"</formula>
    </cfRule>
  </conditionalFormatting>
  <conditionalFormatting sqref="F91">
    <cfRule type="cellIs" dxfId="599" priority="546" operator="equal">
      <formula>"Champagne"</formula>
    </cfRule>
    <cfRule type="cellIs" dxfId="598" priority="547" operator="equal">
      <formula>"Blanc"</formula>
    </cfRule>
    <cfRule type="cellIs" dxfId="597" priority="548" operator="equal">
      <formula>"Liquoreux"</formula>
    </cfRule>
    <cfRule type="cellIs" dxfId="596" priority="549" operator="equal">
      <formula>"Jaune"</formula>
    </cfRule>
    <cfRule type="cellIs" dxfId="595" priority="550" operator="equal">
      <formula>"Rouge"</formula>
    </cfRule>
  </conditionalFormatting>
  <conditionalFormatting sqref="F90">
    <cfRule type="cellIs" dxfId="594" priority="541" operator="equal">
      <formula>"Champagne"</formula>
    </cfRule>
    <cfRule type="cellIs" dxfId="593" priority="542" operator="equal">
      <formula>"Blanc"</formula>
    </cfRule>
    <cfRule type="cellIs" dxfId="592" priority="543" operator="equal">
      <formula>"Liquoreux"</formula>
    </cfRule>
    <cfRule type="cellIs" dxfId="591" priority="544" operator="equal">
      <formula>"Jaune"</formula>
    </cfRule>
    <cfRule type="cellIs" dxfId="590" priority="545" operator="equal">
      <formula>"Rouge"</formula>
    </cfRule>
  </conditionalFormatting>
  <conditionalFormatting sqref="F89">
    <cfRule type="cellIs" dxfId="589" priority="531" operator="equal">
      <formula>"Champagne"</formula>
    </cfRule>
    <cfRule type="cellIs" dxfId="588" priority="532" operator="equal">
      <formula>"Blanc"</formula>
    </cfRule>
    <cfRule type="cellIs" dxfId="587" priority="533" operator="equal">
      <formula>"Liquoreux"</formula>
    </cfRule>
    <cfRule type="cellIs" dxfId="586" priority="534" operator="equal">
      <formula>"Jaune"</formula>
    </cfRule>
    <cfRule type="cellIs" dxfId="585" priority="535" operator="equal">
      <formula>"Rouge"</formula>
    </cfRule>
  </conditionalFormatting>
  <conditionalFormatting sqref="F88">
    <cfRule type="cellIs" dxfId="584" priority="526" operator="equal">
      <formula>"Champagne"</formula>
    </cfRule>
    <cfRule type="cellIs" dxfId="583" priority="527" operator="equal">
      <formula>"Blanc"</formula>
    </cfRule>
    <cfRule type="cellIs" dxfId="582" priority="528" operator="equal">
      <formula>"Liquoreux"</formula>
    </cfRule>
    <cfRule type="cellIs" dxfId="581" priority="529" operator="equal">
      <formula>"Jaune"</formula>
    </cfRule>
    <cfRule type="cellIs" dxfId="580" priority="530" operator="equal">
      <formula>"Rouge"</formula>
    </cfRule>
  </conditionalFormatting>
  <conditionalFormatting sqref="F86">
    <cfRule type="cellIs" dxfId="579" priority="521" operator="equal">
      <formula>"Champagne"</formula>
    </cfRule>
    <cfRule type="cellIs" dxfId="578" priority="522" operator="equal">
      <formula>"Blanc"</formula>
    </cfRule>
    <cfRule type="cellIs" dxfId="577" priority="523" operator="equal">
      <formula>"Liquoreux"</formula>
    </cfRule>
    <cfRule type="cellIs" dxfId="576" priority="524" operator="equal">
      <formula>"Jaune"</formula>
    </cfRule>
    <cfRule type="cellIs" dxfId="575" priority="525" operator="equal">
      <formula>"Rouge"</formula>
    </cfRule>
  </conditionalFormatting>
  <conditionalFormatting sqref="F85">
    <cfRule type="cellIs" dxfId="574" priority="516" operator="equal">
      <formula>"Champagne"</formula>
    </cfRule>
    <cfRule type="cellIs" dxfId="573" priority="517" operator="equal">
      <formula>"Blanc"</formula>
    </cfRule>
    <cfRule type="cellIs" dxfId="572" priority="518" operator="equal">
      <formula>"Liquoreux"</formula>
    </cfRule>
    <cfRule type="cellIs" dxfId="571" priority="519" operator="equal">
      <formula>"Jaune"</formula>
    </cfRule>
    <cfRule type="cellIs" dxfId="570" priority="520" operator="equal">
      <formula>"Rouge"</formula>
    </cfRule>
  </conditionalFormatting>
  <conditionalFormatting sqref="F84">
    <cfRule type="cellIs" dxfId="569" priority="511" operator="equal">
      <formula>"Champagne"</formula>
    </cfRule>
    <cfRule type="cellIs" dxfId="568" priority="512" operator="equal">
      <formula>"Blanc"</formula>
    </cfRule>
    <cfRule type="cellIs" dxfId="567" priority="513" operator="equal">
      <formula>"Liquoreux"</formula>
    </cfRule>
    <cfRule type="cellIs" dxfId="566" priority="514" operator="equal">
      <formula>"Jaune"</formula>
    </cfRule>
    <cfRule type="cellIs" dxfId="565" priority="515" operator="equal">
      <formula>"Rouge"</formula>
    </cfRule>
  </conditionalFormatting>
  <conditionalFormatting sqref="F83">
    <cfRule type="cellIs" dxfId="564" priority="506" operator="equal">
      <formula>"Champagne"</formula>
    </cfRule>
    <cfRule type="cellIs" dxfId="563" priority="507" operator="equal">
      <formula>"Blanc"</formula>
    </cfRule>
    <cfRule type="cellIs" dxfId="562" priority="508" operator="equal">
      <formula>"Liquoreux"</formula>
    </cfRule>
    <cfRule type="cellIs" dxfId="561" priority="509" operator="equal">
      <formula>"Jaune"</formula>
    </cfRule>
    <cfRule type="cellIs" dxfId="560" priority="510" operator="equal">
      <formula>"Rouge"</formula>
    </cfRule>
  </conditionalFormatting>
  <conditionalFormatting sqref="F82">
    <cfRule type="cellIs" dxfId="559" priority="501" operator="equal">
      <formula>"Champagne"</formula>
    </cfRule>
    <cfRule type="cellIs" dxfId="558" priority="502" operator="equal">
      <formula>"Blanc"</formula>
    </cfRule>
    <cfRule type="cellIs" dxfId="557" priority="503" operator="equal">
      <formula>"Liquoreux"</formula>
    </cfRule>
    <cfRule type="cellIs" dxfId="556" priority="504" operator="equal">
      <formula>"Jaune"</formula>
    </cfRule>
    <cfRule type="cellIs" dxfId="555" priority="505" operator="equal">
      <formula>"Rouge"</formula>
    </cfRule>
  </conditionalFormatting>
  <conditionalFormatting sqref="F81">
    <cfRule type="cellIs" dxfId="554" priority="496" operator="equal">
      <formula>"Champagne"</formula>
    </cfRule>
    <cfRule type="cellIs" dxfId="553" priority="497" operator="equal">
      <formula>"Blanc"</formula>
    </cfRule>
    <cfRule type="cellIs" dxfId="552" priority="498" operator="equal">
      <formula>"Liquoreux"</formula>
    </cfRule>
    <cfRule type="cellIs" dxfId="551" priority="499" operator="equal">
      <formula>"Jaune"</formula>
    </cfRule>
    <cfRule type="cellIs" dxfId="550" priority="500" operator="equal">
      <formula>"Rouge"</formula>
    </cfRule>
  </conditionalFormatting>
  <conditionalFormatting sqref="F80">
    <cfRule type="cellIs" dxfId="549" priority="491" operator="equal">
      <formula>"Champagne"</formula>
    </cfRule>
    <cfRule type="cellIs" dxfId="548" priority="492" operator="equal">
      <formula>"Blanc"</formula>
    </cfRule>
    <cfRule type="cellIs" dxfId="547" priority="493" operator="equal">
      <formula>"Liquoreux"</formula>
    </cfRule>
    <cfRule type="cellIs" dxfId="546" priority="494" operator="equal">
      <formula>"Jaune"</formula>
    </cfRule>
    <cfRule type="cellIs" dxfId="545" priority="495" operator="equal">
      <formula>"Rouge"</formula>
    </cfRule>
  </conditionalFormatting>
  <conditionalFormatting sqref="F79">
    <cfRule type="cellIs" dxfId="544" priority="486" operator="equal">
      <formula>"Champagne"</formula>
    </cfRule>
    <cfRule type="cellIs" dxfId="543" priority="487" operator="equal">
      <formula>"Blanc"</formula>
    </cfRule>
    <cfRule type="cellIs" dxfId="542" priority="488" operator="equal">
      <formula>"Liquoreux"</formula>
    </cfRule>
    <cfRule type="cellIs" dxfId="541" priority="489" operator="equal">
      <formula>"Jaune"</formula>
    </cfRule>
    <cfRule type="cellIs" dxfId="540" priority="490" operator="equal">
      <formula>"Rouge"</formula>
    </cfRule>
  </conditionalFormatting>
  <conditionalFormatting sqref="F78">
    <cfRule type="cellIs" dxfId="539" priority="481" operator="equal">
      <formula>"Champagne"</formula>
    </cfRule>
    <cfRule type="cellIs" dxfId="538" priority="482" operator="equal">
      <formula>"Blanc"</formula>
    </cfRule>
    <cfRule type="cellIs" dxfId="537" priority="483" operator="equal">
      <formula>"Liquoreux"</formula>
    </cfRule>
    <cfRule type="cellIs" dxfId="536" priority="484" operator="equal">
      <formula>"Jaune"</formula>
    </cfRule>
    <cfRule type="cellIs" dxfId="535" priority="485" operator="equal">
      <formula>"Rouge"</formula>
    </cfRule>
  </conditionalFormatting>
  <conditionalFormatting sqref="F77">
    <cfRule type="cellIs" dxfId="534" priority="476" operator="equal">
      <formula>"Champagne"</formula>
    </cfRule>
    <cfRule type="cellIs" dxfId="533" priority="477" operator="equal">
      <formula>"Blanc"</formula>
    </cfRule>
    <cfRule type="cellIs" dxfId="532" priority="478" operator="equal">
      <formula>"Liquoreux"</formula>
    </cfRule>
    <cfRule type="cellIs" dxfId="531" priority="479" operator="equal">
      <formula>"Jaune"</formula>
    </cfRule>
    <cfRule type="cellIs" dxfId="530" priority="480" operator="equal">
      <formula>"Rouge"</formula>
    </cfRule>
  </conditionalFormatting>
  <conditionalFormatting sqref="F87">
    <cfRule type="cellIs" dxfId="529" priority="471" operator="equal">
      <formula>"Champagne"</formula>
    </cfRule>
    <cfRule type="cellIs" dxfId="528" priority="472" operator="equal">
      <formula>"Blanc"</formula>
    </cfRule>
    <cfRule type="cellIs" dxfId="527" priority="473" operator="equal">
      <formula>"Liquoreux"</formula>
    </cfRule>
    <cfRule type="cellIs" dxfId="526" priority="474" operator="equal">
      <formula>"Jaune"</formula>
    </cfRule>
    <cfRule type="cellIs" dxfId="525" priority="475" operator="equal">
      <formula>"Rouge"</formula>
    </cfRule>
  </conditionalFormatting>
  <conditionalFormatting sqref="F76">
    <cfRule type="cellIs" dxfId="524" priority="466" operator="equal">
      <formula>"Champagne"</formula>
    </cfRule>
    <cfRule type="cellIs" dxfId="523" priority="467" operator="equal">
      <formula>"Blanc"</formula>
    </cfRule>
    <cfRule type="cellIs" dxfId="522" priority="468" operator="equal">
      <formula>"Liquoreux"</formula>
    </cfRule>
    <cfRule type="cellIs" dxfId="521" priority="469" operator="equal">
      <formula>"Jaune"</formula>
    </cfRule>
    <cfRule type="cellIs" dxfId="520" priority="470" operator="equal">
      <formula>"Rouge"</formula>
    </cfRule>
  </conditionalFormatting>
  <conditionalFormatting sqref="F75">
    <cfRule type="cellIs" dxfId="519" priority="461" operator="equal">
      <formula>"Champagne"</formula>
    </cfRule>
    <cfRule type="cellIs" dxfId="518" priority="462" operator="equal">
      <formula>"Blanc"</formula>
    </cfRule>
    <cfRule type="cellIs" dxfId="517" priority="463" operator="equal">
      <formula>"Liquoreux"</formula>
    </cfRule>
    <cfRule type="cellIs" dxfId="516" priority="464" operator="equal">
      <formula>"Jaune"</formula>
    </cfRule>
    <cfRule type="cellIs" dxfId="515" priority="465" operator="equal">
      <formula>"Rouge"</formula>
    </cfRule>
  </conditionalFormatting>
  <conditionalFormatting sqref="F74">
    <cfRule type="cellIs" dxfId="514" priority="456" operator="equal">
      <formula>"Champagne"</formula>
    </cfRule>
    <cfRule type="cellIs" dxfId="513" priority="457" operator="equal">
      <formula>"Blanc"</formula>
    </cfRule>
    <cfRule type="cellIs" dxfId="512" priority="458" operator="equal">
      <formula>"Liquoreux"</formula>
    </cfRule>
    <cfRule type="cellIs" dxfId="511" priority="459" operator="equal">
      <formula>"Jaune"</formula>
    </cfRule>
    <cfRule type="cellIs" dxfId="510" priority="460" operator="equal">
      <formula>"Rouge"</formula>
    </cfRule>
  </conditionalFormatting>
  <conditionalFormatting sqref="F73">
    <cfRule type="cellIs" dxfId="509" priority="451" operator="equal">
      <formula>"Champagne"</formula>
    </cfRule>
    <cfRule type="cellIs" dxfId="508" priority="452" operator="equal">
      <formula>"Blanc"</formula>
    </cfRule>
    <cfRule type="cellIs" dxfId="507" priority="453" operator="equal">
      <formula>"Liquoreux"</formula>
    </cfRule>
    <cfRule type="cellIs" dxfId="506" priority="454" operator="equal">
      <formula>"Jaune"</formula>
    </cfRule>
    <cfRule type="cellIs" dxfId="505" priority="455" operator="equal">
      <formula>"Rouge"</formula>
    </cfRule>
  </conditionalFormatting>
  <conditionalFormatting sqref="F72">
    <cfRule type="cellIs" dxfId="504" priority="446" operator="equal">
      <formula>"Champagne"</formula>
    </cfRule>
    <cfRule type="cellIs" dxfId="503" priority="447" operator="equal">
      <formula>"Blanc"</formula>
    </cfRule>
    <cfRule type="cellIs" dxfId="502" priority="448" operator="equal">
      <formula>"Liquoreux"</formula>
    </cfRule>
    <cfRule type="cellIs" dxfId="501" priority="449" operator="equal">
      <formula>"Jaune"</formula>
    </cfRule>
    <cfRule type="cellIs" dxfId="500" priority="450" operator="equal">
      <formula>"Rouge"</formula>
    </cfRule>
  </conditionalFormatting>
  <conditionalFormatting sqref="F71">
    <cfRule type="cellIs" dxfId="499" priority="441" operator="equal">
      <formula>"Champagne"</formula>
    </cfRule>
    <cfRule type="cellIs" dxfId="498" priority="442" operator="equal">
      <formula>"Blanc"</formula>
    </cfRule>
    <cfRule type="cellIs" dxfId="497" priority="443" operator="equal">
      <formula>"Liquoreux"</formula>
    </cfRule>
    <cfRule type="cellIs" dxfId="496" priority="444" operator="equal">
      <formula>"Jaune"</formula>
    </cfRule>
    <cfRule type="cellIs" dxfId="495" priority="445" operator="equal">
      <formula>"Rouge"</formula>
    </cfRule>
  </conditionalFormatting>
  <conditionalFormatting sqref="F70">
    <cfRule type="cellIs" dxfId="494" priority="436" operator="equal">
      <formula>"Champagne"</formula>
    </cfRule>
    <cfRule type="cellIs" dxfId="493" priority="437" operator="equal">
      <formula>"Blanc"</formula>
    </cfRule>
    <cfRule type="cellIs" dxfId="492" priority="438" operator="equal">
      <formula>"Liquoreux"</formula>
    </cfRule>
    <cfRule type="cellIs" dxfId="491" priority="439" operator="equal">
      <formula>"Jaune"</formula>
    </cfRule>
    <cfRule type="cellIs" dxfId="490" priority="440" operator="equal">
      <formula>"Rouge"</formula>
    </cfRule>
  </conditionalFormatting>
  <conditionalFormatting sqref="F69">
    <cfRule type="cellIs" dxfId="489" priority="431" operator="equal">
      <formula>"Champagne"</formula>
    </cfRule>
    <cfRule type="cellIs" dxfId="488" priority="432" operator="equal">
      <formula>"Blanc"</formula>
    </cfRule>
    <cfRule type="cellIs" dxfId="487" priority="433" operator="equal">
      <formula>"Liquoreux"</formula>
    </cfRule>
    <cfRule type="cellIs" dxfId="486" priority="434" operator="equal">
      <formula>"Jaune"</formula>
    </cfRule>
    <cfRule type="cellIs" dxfId="485" priority="435" operator="equal">
      <formula>"Rouge"</formula>
    </cfRule>
  </conditionalFormatting>
  <conditionalFormatting sqref="F68">
    <cfRule type="cellIs" dxfId="484" priority="426" operator="equal">
      <formula>"Champagne"</formula>
    </cfRule>
    <cfRule type="cellIs" dxfId="483" priority="427" operator="equal">
      <formula>"Blanc"</formula>
    </cfRule>
    <cfRule type="cellIs" dxfId="482" priority="428" operator="equal">
      <formula>"Liquoreux"</formula>
    </cfRule>
    <cfRule type="cellIs" dxfId="481" priority="429" operator="equal">
      <formula>"Jaune"</formula>
    </cfRule>
    <cfRule type="cellIs" dxfId="480" priority="430" operator="equal">
      <formula>"Rouge"</formula>
    </cfRule>
  </conditionalFormatting>
  <conditionalFormatting sqref="F67">
    <cfRule type="cellIs" dxfId="479" priority="421" operator="equal">
      <formula>"Champagne"</formula>
    </cfRule>
    <cfRule type="cellIs" dxfId="478" priority="422" operator="equal">
      <formula>"Blanc"</formula>
    </cfRule>
    <cfRule type="cellIs" dxfId="477" priority="423" operator="equal">
      <formula>"Liquoreux"</formula>
    </cfRule>
    <cfRule type="cellIs" dxfId="476" priority="424" operator="equal">
      <formula>"Jaune"</formula>
    </cfRule>
    <cfRule type="cellIs" dxfId="475" priority="425" operator="equal">
      <formula>"Rouge"</formula>
    </cfRule>
  </conditionalFormatting>
  <conditionalFormatting sqref="F66">
    <cfRule type="cellIs" dxfId="474" priority="416" operator="equal">
      <formula>"Champagne"</formula>
    </cfRule>
    <cfRule type="cellIs" dxfId="473" priority="417" operator="equal">
      <formula>"Blanc"</formula>
    </cfRule>
    <cfRule type="cellIs" dxfId="472" priority="418" operator="equal">
      <formula>"Liquoreux"</formula>
    </cfRule>
    <cfRule type="cellIs" dxfId="471" priority="419" operator="equal">
      <formula>"Jaune"</formula>
    </cfRule>
    <cfRule type="cellIs" dxfId="470" priority="420" operator="equal">
      <formula>"Rouge"</formula>
    </cfRule>
  </conditionalFormatting>
  <conditionalFormatting sqref="F65">
    <cfRule type="cellIs" dxfId="469" priority="411" operator="equal">
      <formula>"Champagne"</formula>
    </cfRule>
    <cfRule type="cellIs" dxfId="468" priority="412" operator="equal">
      <formula>"Blanc"</formula>
    </cfRule>
    <cfRule type="cellIs" dxfId="467" priority="413" operator="equal">
      <formula>"Liquoreux"</formula>
    </cfRule>
    <cfRule type="cellIs" dxfId="466" priority="414" operator="equal">
      <formula>"Jaune"</formula>
    </cfRule>
    <cfRule type="cellIs" dxfId="465" priority="415" operator="equal">
      <formula>"Rouge"</formula>
    </cfRule>
  </conditionalFormatting>
  <conditionalFormatting sqref="F64">
    <cfRule type="cellIs" dxfId="464" priority="406" operator="equal">
      <formula>"Champagne"</formula>
    </cfRule>
    <cfRule type="cellIs" dxfId="463" priority="407" operator="equal">
      <formula>"Blanc"</formula>
    </cfRule>
    <cfRule type="cellIs" dxfId="462" priority="408" operator="equal">
      <formula>"Liquoreux"</formula>
    </cfRule>
    <cfRule type="cellIs" dxfId="461" priority="409" operator="equal">
      <formula>"Jaune"</formula>
    </cfRule>
    <cfRule type="cellIs" dxfId="460" priority="410" operator="equal">
      <formula>"Rouge"</formula>
    </cfRule>
  </conditionalFormatting>
  <conditionalFormatting sqref="F63">
    <cfRule type="cellIs" dxfId="459" priority="401" operator="equal">
      <formula>"Champagne"</formula>
    </cfRule>
    <cfRule type="cellIs" dxfId="458" priority="402" operator="equal">
      <formula>"Blanc"</formula>
    </cfRule>
    <cfRule type="cellIs" dxfId="457" priority="403" operator="equal">
      <formula>"Liquoreux"</formula>
    </cfRule>
    <cfRule type="cellIs" dxfId="456" priority="404" operator="equal">
      <formula>"Jaune"</formula>
    </cfRule>
    <cfRule type="cellIs" dxfId="455" priority="405" operator="equal">
      <formula>"Rouge"</formula>
    </cfRule>
  </conditionalFormatting>
  <conditionalFormatting sqref="F62">
    <cfRule type="cellIs" dxfId="454" priority="396" operator="equal">
      <formula>"Champagne"</formula>
    </cfRule>
    <cfRule type="cellIs" dxfId="453" priority="397" operator="equal">
      <formula>"Blanc"</formula>
    </cfRule>
    <cfRule type="cellIs" dxfId="452" priority="398" operator="equal">
      <formula>"Liquoreux"</formula>
    </cfRule>
    <cfRule type="cellIs" dxfId="451" priority="399" operator="equal">
      <formula>"Jaune"</formula>
    </cfRule>
    <cfRule type="cellIs" dxfId="450" priority="400" operator="equal">
      <formula>"Rouge"</formula>
    </cfRule>
  </conditionalFormatting>
  <conditionalFormatting sqref="F61">
    <cfRule type="cellIs" dxfId="449" priority="391" operator="equal">
      <formula>"Champagne"</formula>
    </cfRule>
    <cfRule type="cellIs" dxfId="448" priority="392" operator="equal">
      <formula>"Blanc"</formula>
    </cfRule>
    <cfRule type="cellIs" dxfId="447" priority="393" operator="equal">
      <formula>"Liquoreux"</formula>
    </cfRule>
    <cfRule type="cellIs" dxfId="446" priority="394" operator="equal">
      <formula>"Jaune"</formula>
    </cfRule>
    <cfRule type="cellIs" dxfId="445" priority="395" operator="equal">
      <formula>"Rouge"</formula>
    </cfRule>
  </conditionalFormatting>
  <conditionalFormatting sqref="F59">
    <cfRule type="cellIs" dxfId="444" priority="386" operator="equal">
      <formula>"Champagne"</formula>
    </cfRule>
    <cfRule type="cellIs" dxfId="443" priority="387" operator="equal">
      <formula>"Blanc"</formula>
    </cfRule>
    <cfRule type="cellIs" dxfId="442" priority="388" operator="equal">
      <formula>"Liquoreux"</formula>
    </cfRule>
    <cfRule type="cellIs" dxfId="441" priority="389" operator="equal">
      <formula>"Jaune"</formula>
    </cfRule>
    <cfRule type="cellIs" dxfId="440" priority="390" operator="equal">
      <formula>"Rouge"</formula>
    </cfRule>
  </conditionalFormatting>
  <conditionalFormatting sqref="F58">
    <cfRule type="cellIs" dxfId="439" priority="381" operator="equal">
      <formula>"Champagne"</formula>
    </cfRule>
    <cfRule type="cellIs" dxfId="438" priority="382" operator="equal">
      <formula>"Blanc"</formula>
    </cfRule>
    <cfRule type="cellIs" dxfId="437" priority="383" operator="equal">
      <formula>"Liquoreux"</formula>
    </cfRule>
    <cfRule type="cellIs" dxfId="436" priority="384" operator="equal">
      <formula>"Jaune"</formula>
    </cfRule>
    <cfRule type="cellIs" dxfId="435" priority="385" operator="equal">
      <formula>"Rouge"</formula>
    </cfRule>
  </conditionalFormatting>
  <conditionalFormatting sqref="F60">
    <cfRule type="cellIs" dxfId="434" priority="376" operator="equal">
      <formula>"Champagne"</formula>
    </cfRule>
    <cfRule type="cellIs" dxfId="433" priority="377" operator="equal">
      <formula>"Blanc"</formula>
    </cfRule>
    <cfRule type="cellIs" dxfId="432" priority="378" operator="equal">
      <formula>"Liquoreux"</formula>
    </cfRule>
    <cfRule type="cellIs" dxfId="431" priority="379" operator="equal">
      <formula>"Jaune"</formula>
    </cfRule>
    <cfRule type="cellIs" dxfId="430" priority="380" operator="equal">
      <formula>"Rouge"</formula>
    </cfRule>
  </conditionalFormatting>
  <conditionalFormatting sqref="F57">
    <cfRule type="cellIs" dxfId="429" priority="371" operator="equal">
      <formula>"Champagne"</formula>
    </cfRule>
    <cfRule type="cellIs" dxfId="428" priority="372" operator="equal">
      <formula>"Blanc"</formula>
    </cfRule>
    <cfRule type="cellIs" dxfId="427" priority="373" operator="equal">
      <formula>"Liquoreux"</formula>
    </cfRule>
    <cfRule type="cellIs" dxfId="426" priority="374" operator="equal">
      <formula>"Jaune"</formula>
    </cfRule>
    <cfRule type="cellIs" dxfId="425" priority="375" operator="equal">
      <formula>"Rouge"</formula>
    </cfRule>
  </conditionalFormatting>
  <conditionalFormatting sqref="F56">
    <cfRule type="cellIs" dxfId="424" priority="366" operator="equal">
      <formula>"Champagne"</formula>
    </cfRule>
    <cfRule type="cellIs" dxfId="423" priority="367" operator="equal">
      <formula>"Blanc"</formula>
    </cfRule>
    <cfRule type="cellIs" dxfId="422" priority="368" operator="equal">
      <formula>"Liquoreux"</formula>
    </cfRule>
    <cfRule type="cellIs" dxfId="421" priority="369" operator="equal">
      <formula>"Jaune"</formula>
    </cfRule>
    <cfRule type="cellIs" dxfId="420" priority="370" operator="equal">
      <formula>"Rouge"</formula>
    </cfRule>
  </conditionalFormatting>
  <conditionalFormatting sqref="F55">
    <cfRule type="cellIs" dxfId="419" priority="361" operator="equal">
      <formula>"Champagne"</formula>
    </cfRule>
    <cfRule type="cellIs" dxfId="418" priority="362" operator="equal">
      <formula>"Blanc"</formula>
    </cfRule>
    <cfRule type="cellIs" dxfId="417" priority="363" operator="equal">
      <formula>"Liquoreux"</formula>
    </cfRule>
    <cfRule type="cellIs" dxfId="416" priority="364" operator="equal">
      <formula>"Jaune"</formula>
    </cfRule>
    <cfRule type="cellIs" dxfId="415" priority="365" operator="equal">
      <formula>"Rouge"</formula>
    </cfRule>
  </conditionalFormatting>
  <conditionalFormatting sqref="F54">
    <cfRule type="cellIs" dxfId="414" priority="356" operator="equal">
      <formula>"Champagne"</formula>
    </cfRule>
    <cfRule type="cellIs" dxfId="413" priority="357" operator="equal">
      <formula>"Blanc"</formula>
    </cfRule>
    <cfRule type="cellIs" dxfId="412" priority="358" operator="equal">
      <formula>"Liquoreux"</formula>
    </cfRule>
    <cfRule type="cellIs" dxfId="411" priority="359" operator="equal">
      <formula>"Jaune"</formula>
    </cfRule>
    <cfRule type="cellIs" dxfId="410" priority="360" operator="equal">
      <formula>"Rouge"</formula>
    </cfRule>
  </conditionalFormatting>
  <conditionalFormatting sqref="F53">
    <cfRule type="cellIs" dxfId="409" priority="351" operator="equal">
      <formula>"Champagne"</formula>
    </cfRule>
    <cfRule type="cellIs" dxfId="408" priority="352" operator="equal">
      <formula>"Blanc"</formula>
    </cfRule>
    <cfRule type="cellIs" dxfId="407" priority="353" operator="equal">
      <formula>"Liquoreux"</formula>
    </cfRule>
    <cfRule type="cellIs" dxfId="406" priority="354" operator="equal">
      <formula>"Jaune"</formula>
    </cfRule>
    <cfRule type="cellIs" dxfId="405" priority="355" operator="equal">
      <formula>"Rouge"</formula>
    </cfRule>
  </conditionalFormatting>
  <conditionalFormatting sqref="F52">
    <cfRule type="cellIs" dxfId="404" priority="346" operator="equal">
      <formula>"Champagne"</formula>
    </cfRule>
    <cfRule type="cellIs" dxfId="403" priority="347" operator="equal">
      <formula>"Blanc"</formula>
    </cfRule>
    <cfRule type="cellIs" dxfId="402" priority="348" operator="equal">
      <formula>"Liquoreux"</formula>
    </cfRule>
    <cfRule type="cellIs" dxfId="401" priority="349" operator="equal">
      <formula>"Jaune"</formula>
    </cfRule>
    <cfRule type="cellIs" dxfId="400" priority="350" operator="equal">
      <formula>"Rouge"</formula>
    </cfRule>
  </conditionalFormatting>
  <conditionalFormatting sqref="F51">
    <cfRule type="cellIs" dxfId="399" priority="341" operator="equal">
      <formula>"Champagne"</formula>
    </cfRule>
    <cfRule type="cellIs" dxfId="398" priority="342" operator="equal">
      <formula>"Blanc"</formula>
    </cfRule>
    <cfRule type="cellIs" dxfId="397" priority="343" operator="equal">
      <formula>"Liquoreux"</formula>
    </cfRule>
    <cfRule type="cellIs" dxfId="396" priority="344" operator="equal">
      <formula>"Jaune"</formula>
    </cfRule>
    <cfRule type="cellIs" dxfId="395" priority="345" operator="equal">
      <formula>"Rouge"</formula>
    </cfRule>
  </conditionalFormatting>
  <conditionalFormatting sqref="F50">
    <cfRule type="cellIs" dxfId="394" priority="336" operator="equal">
      <formula>"Champagne"</formula>
    </cfRule>
    <cfRule type="cellIs" dxfId="393" priority="337" operator="equal">
      <formula>"Blanc"</formula>
    </cfRule>
    <cfRule type="cellIs" dxfId="392" priority="338" operator="equal">
      <formula>"Liquoreux"</formula>
    </cfRule>
    <cfRule type="cellIs" dxfId="391" priority="339" operator="equal">
      <formula>"Jaune"</formula>
    </cfRule>
    <cfRule type="cellIs" dxfId="390" priority="340" operator="equal">
      <formula>"Rouge"</formula>
    </cfRule>
  </conditionalFormatting>
  <conditionalFormatting sqref="F49">
    <cfRule type="cellIs" dxfId="389" priority="331" operator="equal">
      <formula>"Champagne"</formula>
    </cfRule>
    <cfRule type="cellIs" dxfId="388" priority="332" operator="equal">
      <formula>"Blanc"</formula>
    </cfRule>
    <cfRule type="cellIs" dxfId="387" priority="333" operator="equal">
      <formula>"Liquoreux"</formula>
    </cfRule>
    <cfRule type="cellIs" dxfId="386" priority="334" operator="equal">
      <formula>"Jaune"</formula>
    </cfRule>
    <cfRule type="cellIs" dxfId="385" priority="335" operator="equal">
      <formula>"Rouge"</formula>
    </cfRule>
  </conditionalFormatting>
  <conditionalFormatting sqref="F48">
    <cfRule type="cellIs" dxfId="384" priority="326" operator="equal">
      <formula>"Champagne"</formula>
    </cfRule>
    <cfRule type="cellIs" dxfId="383" priority="327" operator="equal">
      <formula>"Blanc"</formula>
    </cfRule>
    <cfRule type="cellIs" dxfId="382" priority="328" operator="equal">
      <formula>"Liquoreux"</formula>
    </cfRule>
    <cfRule type="cellIs" dxfId="381" priority="329" operator="equal">
      <formula>"Jaune"</formula>
    </cfRule>
    <cfRule type="cellIs" dxfId="380" priority="330" operator="equal">
      <formula>"Rouge"</formula>
    </cfRule>
  </conditionalFormatting>
  <conditionalFormatting sqref="F47">
    <cfRule type="cellIs" dxfId="379" priority="321" operator="equal">
      <formula>"Champagne"</formula>
    </cfRule>
    <cfRule type="cellIs" dxfId="378" priority="322" operator="equal">
      <formula>"Blanc"</formula>
    </cfRule>
    <cfRule type="cellIs" dxfId="377" priority="323" operator="equal">
      <formula>"Liquoreux"</formula>
    </cfRule>
    <cfRule type="cellIs" dxfId="376" priority="324" operator="equal">
      <formula>"Jaune"</formula>
    </cfRule>
    <cfRule type="cellIs" dxfId="375" priority="325" operator="equal">
      <formula>"Rouge"</formula>
    </cfRule>
  </conditionalFormatting>
  <conditionalFormatting sqref="F46">
    <cfRule type="cellIs" dxfId="374" priority="316" operator="equal">
      <formula>"Champagne"</formula>
    </cfRule>
    <cfRule type="cellIs" dxfId="373" priority="317" operator="equal">
      <formula>"Blanc"</formula>
    </cfRule>
    <cfRule type="cellIs" dxfId="372" priority="318" operator="equal">
      <formula>"Liquoreux"</formula>
    </cfRule>
    <cfRule type="cellIs" dxfId="371" priority="319" operator="equal">
      <formula>"Jaune"</formula>
    </cfRule>
    <cfRule type="cellIs" dxfId="370" priority="320" operator="equal">
      <formula>"Rouge"</formula>
    </cfRule>
  </conditionalFormatting>
  <conditionalFormatting sqref="F45">
    <cfRule type="cellIs" dxfId="369" priority="311" operator="equal">
      <formula>"Champagne"</formula>
    </cfRule>
    <cfRule type="cellIs" dxfId="368" priority="312" operator="equal">
      <formula>"Blanc"</formula>
    </cfRule>
    <cfRule type="cellIs" dxfId="367" priority="313" operator="equal">
      <formula>"Liquoreux"</formula>
    </cfRule>
    <cfRule type="cellIs" dxfId="366" priority="314" operator="equal">
      <formula>"Jaune"</formula>
    </cfRule>
    <cfRule type="cellIs" dxfId="365" priority="315" operator="equal">
      <formula>"Rouge"</formula>
    </cfRule>
  </conditionalFormatting>
  <conditionalFormatting sqref="F44">
    <cfRule type="cellIs" dxfId="364" priority="306" operator="equal">
      <formula>"Champagne"</formula>
    </cfRule>
    <cfRule type="cellIs" dxfId="363" priority="307" operator="equal">
      <formula>"Blanc"</formula>
    </cfRule>
    <cfRule type="cellIs" dxfId="362" priority="308" operator="equal">
      <formula>"Liquoreux"</formula>
    </cfRule>
    <cfRule type="cellIs" dxfId="361" priority="309" operator="equal">
      <formula>"Jaune"</formula>
    </cfRule>
    <cfRule type="cellIs" dxfId="360" priority="310" operator="equal">
      <formula>"Rouge"</formula>
    </cfRule>
  </conditionalFormatting>
  <conditionalFormatting sqref="F43">
    <cfRule type="cellIs" dxfId="359" priority="301" operator="equal">
      <formula>"Champagne"</formula>
    </cfRule>
    <cfRule type="cellIs" dxfId="358" priority="302" operator="equal">
      <formula>"Blanc"</formula>
    </cfRule>
    <cfRule type="cellIs" dxfId="357" priority="303" operator="equal">
      <formula>"Liquoreux"</formula>
    </cfRule>
    <cfRule type="cellIs" dxfId="356" priority="304" operator="equal">
      <formula>"Jaune"</formula>
    </cfRule>
    <cfRule type="cellIs" dxfId="355" priority="305" operator="equal">
      <formula>"Rouge"</formula>
    </cfRule>
  </conditionalFormatting>
  <conditionalFormatting sqref="F42">
    <cfRule type="cellIs" dxfId="354" priority="296" operator="equal">
      <formula>"Champagne"</formula>
    </cfRule>
    <cfRule type="cellIs" dxfId="353" priority="297" operator="equal">
      <formula>"Blanc"</formula>
    </cfRule>
    <cfRule type="cellIs" dxfId="352" priority="298" operator="equal">
      <formula>"Liquoreux"</formula>
    </cfRule>
    <cfRule type="cellIs" dxfId="351" priority="299" operator="equal">
      <formula>"Jaune"</formula>
    </cfRule>
    <cfRule type="cellIs" dxfId="350" priority="300" operator="equal">
      <formula>"Rouge"</formula>
    </cfRule>
  </conditionalFormatting>
  <conditionalFormatting sqref="F41">
    <cfRule type="cellIs" dxfId="349" priority="291" operator="equal">
      <formula>"Champagne"</formula>
    </cfRule>
    <cfRule type="cellIs" dxfId="348" priority="292" operator="equal">
      <formula>"Blanc"</formula>
    </cfRule>
    <cfRule type="cellIs" dxfId="347" priority="293" operator="equal">
      <formula>"Liquoreux"</formula>
    </cfRule>
    <cfRule type="cellIs" dxfId="346" priority="294" operator="equal">
      <formula>"Jaune"</formula>
    </cfRule>
    <cfRule type="cellIs" dxfId="345" priority="295" operator="equal">
      <formula>"Rouge"</formula>
    </cfRule>
  </conditionalFormatting>
  <conditionalFormatting sqref="F40">
    <cfRule type="cellIs" dxfId="344" priority="286" operator="equal">
      <formula>"Champagne"</formula>
    </cfRule>
    <cfRule type="cellIs" dxfId="343" priority="287" operator="equal">
      <formula>"Blanc"</formula>
    </cfRule>
    <cfRule type="cellIs" dxfId="342" priority="288" operator="equal">
      <formula>"Liquoreux"</formula>
    </cfRule>
    <cfRule type="cellIs" dxfId="341" priority="289" operator="equal">
      <formula>"Jaune"</formula>
    </cfRule>
    <cfRule type="cellIs" dxfId="340" priority="290" operator="equal">
      <formula>"Rouge"</formula>
    </cfRule>
  </conditionalFormatting>
  <conditionalFormatting sqref="F39">
    <cfRule type="cellIs" dxfId="339" priority="281" operator="equal">
      <formula>"Champagne"</formula>
    </cfRule>
    <cfRule type="cellIs" dxfId="338" priority="282" operator="equal">
      <formula>"Blanc"</formula>
    </cfRule>
    <cfRule type="cellIs" dxfId="337" priority="283" operator="equal">
      <formula>"Liquoreux"</formula>
    </cfRule>
    <cfRule type="cellIs" dxfId="336" priority="284" operator="equal">
      <formula>"Jaune"</formula>
    </cfRule>
    <cfRule type="cellIs" dxfId="335" priority="285" operator="equal">
      <formula>"Rouge"</formula>
    </cfRule>
  </conditionalFormatting>
  <conditionalFormatting sqref="F38">
    <cfRule type="cellIs" dxfId="334" priority="276" operator="equal">
      <formula>"Champagne"</formula>
    </cfRule>
    <cfRule type="cellIs" dxfId="333" priority="277" operator="equal">
      <formula>"Blanc"</formula>
    </cfRule>
    <cfRule type="cellIs" dxfId="332" priority="278" operator="equal">
      <formula>"Liquoreux"</formula>
    </cfRule>
    <cfRule type="cellIs" dxfId="331" priority="279" operator="equal">
      <formula>"Jaune"</formula>
    </cfRule>
    <cfRule type="cellIs" dxfId="330" priority="280" operator="equal">
      <formula>"Rouge"</formula>
    </cfRule>
  </conditionalFormatting>
  <conditionalFormatting sqref="F37">
    <cfRule type="cellIs" dxfId="329" priority="271" operator="equal">
      <formula>"Champagne"</formula>
    </cfRule>
    <cfRule type="cellIs" dxfId="328" priority="272" operator="equal">
      <formula>"Blanc"</formula>
    </cfRule>
    <cfRule type="cellIs" dxfId="327" priority="273" operator="equal">
      <formula>"Liquoreux"</formula>
    </cfRule>
    <cfRule type="cellIs" dxfId="326" priority="274" operator="equal">
      <formula>"Jaune"</formula>
    </cfRule>
    <cfRule type="cellIs" dxfId="325" priority="275" operator="equal">
      <formula>"Rouge"</formula>
    </cfRule>
  </conditionalFormatting>
  <conditionalFormatting sqref="F36">
    <cfRule type="cellIs" dxfId="324" priority="266" operator="equal">
      <formula>"Champagne"</formula>
    </cfRule>
    <cfRule type="cellIs" dxfId="323" priority="267" operator="equal">
      <formula>"Blanc"</formula>
    </cfRule>
    <cfRule type="cellIs" dxfId="322" priority="268" operator="equal">
      <formula>"Liquoreux"</formula>
    </cfRule>
    <cfRule type="cellIs" dxfId="321" priority="269" operator="equal">
      <formula>"Jaune"</formula>
    </cfRule>
    <cfRule type="cellIs" dxfId="320" priority="270" operator="equal">
      <formula>"Rouge"</formula>
    </cfRule>
  </conditionalFormatting>
  <conditionalFormatting sqref="F35">
    <cfRule type="cellIs" dxfId="319" priority="261" operator="equal">
      <formula>"Champagne"</formula>
    </cfRule>
    <cfRule type="cellIs" dxfId="318" priority="262" operator="equal">
      <formula>"Blanc"</formula>
    </cfRule>
    <cfRule type="cellIs" dxfId="317" priority="263" operator="equal">
      <formula>"Liquoreux"</formula>
    </cfRule>
    <cfRule type="cellIs" dxfId="316" priority="264" operator="equal">
      <formula>"Jaune"</formula>
    </cfRule>
    <cfRule type="cellIs" dxfId="315" priority="265" operator="equal">
      <formula>"Rouge"</formula>
    </cfRule>
  </conditionalFormatting>
  <conditionalFormatting sqref="F34">
    <cfRule type="cellIs" dxfId="314" priority="256" operator="equal">
      <formula>"Champagne"</formula>
    </cfRule>
    <cfRule type="cellIs" dxfId="313" priority="257" operator="equal">
      <formula>"Blanc"</formula>
    </cfRule>
    <cfRule type="cellIs" dxfId="312" priority="258" operator="equal">
      <formula>"Liquoreux"</formula>
    </cfRule>
    <cfRule type="cellIs" dxfId="311" priority="259" operator="equal">
      <formula>"Jaune"</formula>
    </cfRule>
    <cfRule type="cellIs" dxfId="310" priority="260" operator="equal">
      <formula>"Rouge"</formula>
    </cfRule>
  </conditionalFormatting>
  <conditionalFormatting sqref="F33">
    <cfRule type="cellIs" dxfId="309" priority="251" operator="equal">
      <formula>"Champagne"</formula>
    </cfRule>
    <cfRule type="cellIs" dxfId="308" priority="252" operator="equal">
      <formula>"Blanc"</formula>
    </cfRule>
    <cfRule type="cellIs" dxfId="307" priority="253" operator="equal">
      <formula>"Liquoreux"</formula>
    </cfRule>
    <cfRule type="cellIs" dxfId="306" priority="254" operator="equal">
      <formula>"Jaune"</formula>
    </cfRule>
    <cfRule type="cellIs" dxfId="305" priority="255" operator="equal">
      <formula>"Rouge"</formula>
    </cfRule>
  </conditionalFormatting>
  <conditionalFormatting sqref="F32">
    <cfRule type="cellIs" dxfId="304" priority="246" operator="equal">
      <formula>"Champagne"</formula>
    </cfRule>
    <cfRule type="cellIs" dxfId="303" priority="247" operator="equal">
      <formula>"Blanc"</formula>
    </cfRule>
    <cfRule type="cellIs" dxfId="302" priority="248" operator="equal">
      <formula>"Liquoreux"</formula>
    </cfRule>
    <cfRule type="cellIs" dxfId="301" priority="249" operator="equal">
      <formula>"Jaune"</formula>
    </cfRule>
    <cfRule type="cellIs" dxfId="300" priority="250" operator="equal">
      <formula>"Rouge"</formula>
    </cfRule>
  </conditionalFormatting>
  <conditionalFormatting sqref="F31">
    <cfRule type="cellIs" dxfId="299" priority="241" operator="equal">
      <formula>"Champagne"</formula>
    </cfRule>
    <cfRule type="cellIs" dxfId="298" priority="242" operator="equal">
      <formula>"Blanc"</formula>
    </cfRule>
    <cfRule type="cellIs" dxfId="297" priority="243" operator="equal">
      <formula>"Liquoreux"</formula>
    </cfRule>
    <cfRule type="cellIs" dxfId="296" priority="244" operator="equal">
      <formula>"Jaune"</formula>
    </cfRule>
    <cfRule type="cellIs" dxfId="295" priority="245" operator="equal">
      <formula>"Rouge"</formula>
    </cfRule>
  </conditionalFormatting>
  <conditionalFormatting sqref="F30">
    <cfRule type="cellIs" dxfId="294" priority="236" operator="equal">
      <formula>"Champagne"</formula>
    </cfRule>
    <cfRule type="cellIs" dxfId="293" priority="237" operator="equal">
      <formula>"Blanc"</formula>
    </cfRule>
    <cfRule type="cellIs" dxfId="292" priority="238" operator="equal">
      <formula>"Liquoreux"</formula>
    </cfRule>
    <cfRule type="cellIs" dxfId="291" priority="239" operator="equal">
      <formula>"Jaune"</formula>
    </cfRule>
    <cfRule type="cellIs" dxfId="290" priority="240" operator="equal">
      <formula>"Rouge"</formula>
    </cfRule>
  </conditionalFormatting>
  <conditionalFormatting sqref="F29">
    <cfRule type="cellIs" dxfId="289" priority="231" operator="equal">
      <formula>"Champagne"</formula>
    </cfRule>
    <cfRule type="cellIs" dxfId="288" priority="232" operator="equal">
      <formula>"Blanc"</formula>
    </cfRule>
    <cfRule type="cellIs" dxfId="287" priority="233" operator="equal">
      <formula>"Liquoreux"</formula>
    </cfRule>
    <cfRule type="cellIs" dxfId="286" priority="234" operator="equal">
      <formula>"Jaune"</formula>
    </cfRule>
    <cfRule type="cellIs" dxfId="285" priority="235" operator="equal">
      <formula>"Rouge"</formula>
    </cfRule>
  </conditionalFormatting>
  <conditionalFormatting sqref="F28">
    <cfRule type="cellIs" dxfId="284" priority="226" operator="equal">
      <formula>"Champagne"</formula>
    </cfRule>
    <cfRule type="cellIs" dxfId="283" priority="227" operator="equal">
      <formula>"Blanc"</formula>
    </cfRule>
    <cfRule type="cellIs" dxfId="282" priority="228" operator="equal">
      <formula>"Liquoreux"</formula>
    </cfRule>
    <cfRule type="cellIs" dxfId="281" priority="229" operator="equal">
      <formula>"Jaune"</formula>
    </cfRule>
    <cfRule type="cellIs" dxfId="280" priority="230" operator="equal">
      <formula>"Rouge"</formula>
    </cfRule>
  </conditionalFormatting>
  <conditionalFormatting sqref="F27">
    <cfRule type="cellIs" dxfId="279" priority="221" operator="equal">
      <formula>"Champagne"</formula>
    </cfRule>
    <cfRule type="cellIs" dxfId="278" priority="222" operator="equal">
      <formula>"Blanc"</formula>
    </cfRule>
    <cfRule type="cellIs" dxfId="277" priority="223" operator="equal">
      <formula>"Liquoreux"</formula>
    </cfRule>
    <cfRule type="cellIs" dxfId="276" priority="224" operator="equal">
      <formula>"Jaune"</formula>
    </cfRule>
    <cfRule type="cellIs" dxfId="275" priority="225" operator="equal">
      <formula>"Rouge"</formula>
    </cfRule>
  </conditionalFormatting>
  <conditionalFormatting sqref="F26">
    <cfRule type="cellIs" dxfId="274" priority="216" operator="equal">
      <formula>"Champagne"</formula>
    </cfRule>
    <cfRule type="cellIs" dxfId="273" priority="217" operator="equal">
      <formula>"Blanc"</formula>
    </cfRule>
    <cfRule type="cellIs" dxfId="272" priority="218" operator="equal">
      <formula>"Liquoreux"</formula>
    </cfRule>
    <cfRule type="cellIs" dxfId="271" priority="219" operator="equal">
      <formula>"Jaune"</formula>
    </cfRule>
    <cfRule type="cellIs" dxfId="270" priority="220" operator="equal">
      <formula>"Rouge"</formula>
    </cfRule>
  </conditionalFormatting>
  <conditionalFormatting sqref="F25">
    <cfRule type="cellIs" dxfId="269" priority="211" operator="equal">
      <formula>"Champagne"</formula>
    </cfRule>
    <cfRule type="cellIs" dxfId="268" priority="212" operator="equal">
      <formula>"Blanc"</formula>
    </cfRule>
    <cfRule type="cellIs" dxfId="267" priority="213" operator="equal">
      <formula>"Liquoreux"</formula>
    </cfRule>
    <cfRule type="cellIs" dxfId="266" priority="214" operator="equal">
      <formula>"Jaune"</formula>
    </cfRule>
    <cfRule type="cellIs" dxfId="265" priority="215" operator="equal">
      <formula>"Rouge"</formula>
    </cfRule>
  </conditionalFormatting>
  <conditionalFormatting sqref="F24">
    <cfRule type="cellIs" dxfId="264" priority="206" operator="equal">
      <formula>"Champagne"</formula>
    </cfRule>
    <cfRule type="cellIs" dxfId="263" priority="207" operator="equal">
      <formula>"Blanc"</formula>
    </cfRule>
    <cfRule type="cellIs" dxfId="262" priority="208" operator="equal">
      <formula>"Liquoreux"</formula>
    </cfRule>
    <cfRule type="cellIs" dxfId="261" priority="209" operator="equal">
      <formula>"Jaune"</formula>
    </cfRule>
    <cfRule type="cellIs" dxfId="260" priority="210" operator="equal">
      <formula>"Rouge"</formula>
    </cfRule>
  </conditionalFormatting>
  <conditionalFormatting sqref="F23">
    <cfRule type="cellIs" dxfId="259" priority="201" operator="equal">
      <formula>"Champagne"</formula>
    </cfRule>
    <cfRule type="cellIs" dxfId="258" priority="202" operator="equal">
      <formula>"Blanc"</formula>
    </cfRule>
    <cfRule type="cellIs" dxfId="257" priority="203" operator="equal">
      <formula>"Liquoreux"</formula>
    </cfRule>
    <cfRule type="cellIs" dxfId="256" priority="204" operator="equal">
      <formula>"Jaune"</formula>
    </cfRule>
    <cfRule type="cellIs" dxfId="255" priority="205" operator="equal">
      <formula>"Rouge"</formula>
    </cfRule>
  </conditionalFormatting>
  <conditionalFormatting sqref="F22">
    <cfRule type="cellIs" dxfId="254" priority="196" operator="equal">
      <formula>"Champagne"</formula>
    </cfRule>
    <cfRule type="cellIs" dxfId="253" priority="197" operator="equal">
      <formula>"Blanc"</formula>
    </cfRule>
    <cfRule type="cellIs" dxfId="252" priority="198" operator="equal">
      <formula>"Liquoreux"</formula>
    </cfRule>
    <cfRule type="cellIs" dxfId="251" priority="199" operator="equal">
      <formula>"Jaune"</formula>
    </cfRule>
    <cfRule type="cellIs" dxfId="250" priority="200" operator="equal">
      <formula>"Rouge"</formula>
    </cfRule>
  </conditionalFormatting>
  <conditionalFormatting sqref="F20">
    <cfRule type="cellIs" dxfId="249" priority="191" operator="equal">
      <formula>"Champagne"</formula>
    </cfRule>
    <cfRule type="cellIs" dxfId="248" priority="192" operator="equal">
      <formula>"Blanc"</formula>
    </cfRule>
    <cfRule type="cellIs" dxfId="247" priority="193" operator="equal">
      <formula>"Liquoreux"</formula>
    </cfRule>
    <cfRule type="cellIs" dxfId="246" priority="194" operator="equal">
      <formula>"Jaune"</formula>
    </cfRule>
    <cfRule type="cellIs" dxfId="245" priority="195" operator="equal">
      <formula>"Rouge"</formula>
    </cfRule>
  </conditionalFormatting>
  <conditionalFormatting sqref="F19">
    <cfRule type="cellIs" dxfId="244" priority="186" operator="equal">
      <formula>"Champagne"</formula>
    </cfRule>
    <cfRule type="cellIs" dxfId="243" priority="187" operator="equal">
      <formula>"Blanc"</formula>
    </cfRule>
    <cfRule type="cellIs" dxfId="242" priority="188" operator="equal">
      <formula>"Liquoreux"</formula>
    </cfRule>
    <cfRule type="cellIs" dxfId="241" priority="189" operator="equal">
      <formula>"Jaune"</formula>
    </cfRule>
    <cfRule type="cellIs" dxfId="240" priority="190" operator="equal">
      <formula>"Rouge"</formula>
    </cfRule>
  </conditionalFormatting>
  <conditionalFormatting sqref="F21">
    <cfRule type="cellIs" dxfId="239" priority="181" operator="equal">
      <formula>"Champagne"</formula>
    </cfRule>
    <cfRule type="cellIs" dxfId="238" priority="182" operator="equal">
      <formula>"Blanc"</formula>
    </cfRule>
    <cfRule type="cellIs" dxfId="237" priority="183" operator="equal">
      <formula>"Liquoreux"</formula>
    </cfRule>
    <cfRule type="cellIs" dxfId="236" priority="184" operator="equal">
      <formula>"Jaune"</formula>
    </cfRule>
    <cfRule type="cellIs" dxfId="235" priority="185" operator="equal">
      <formula>"Rouge"</formula>
    </cfRule>
  </conditionalFormatting>
  <conditionalFormatting sqref="F18">
    <cfRule type="cellIs" dxfId="234" priority="176" operator="equal">
      <formula>"Champagne"</formula>
    </cfRule>
    <cfRule type="cellIs" dxfId="233" priority="177" operator="equal">
      <formula>"Blanc"</formula>
    </cfRule>
    <cfRule type="cellIs" dxfId="232" priority="178" operator="equal">
      <formula>"Liquoreux"</formula>
    </cfRule>
    <cfRule type="cellIs" dxfId="231" priority="179" operator="equal">
      <formula>"Jaune"</formula>
    </cfRule>
    <cfRule type="cellIs" dxfId="230" priority="180" operator="equal">
      <formula>"Rouge"</formula>
    </cfRule>
  </conditionalFormatting>
  <conditionalFormatting sqref="F17">
    <cfRule type="cellIs" dxfId="229" priority="171" operator="equal">
      <formula>"Champagne"</formula>
    </cfRule>
    <cfRule type="cellIs" dxfId="228" priority="172" operator="equal">
      <formula>"Blanc"</formula>
    </cfRule>
    <cfRule type="cellIs" dxfId="227" priority="173" operator="equal">
      <formula>"Liquoreux"</formula>
    </cfRule>
    <cfRule type="cellIs" dxfId="226" priority="174" operator="equal">
      <formula>"Jaune"</formula>
    </cfRule>
    <cfRule type="cellIs" dxfId="225" priority="175" operator="equal">
      <formula>"Rouge"</formula>
    </cfRule>
  </conditionalFormatting>
  <conditionalFormatting sqref="F16">
    <cfRule type="cellIs" dxfId="224" priority="166" operator="equal">
      <formula>"Champagne"</formula>
    </cfRule>
    <cfRule type="cellIs" dxfId="223" priority="167" operator="equal">
      <formula>"Blanc"</formula>
    </cfRule>
    <cfRule type="cellIs" dxfId="222" priority="168" operator="equal">
      <formula>"Liquoreux"</formula>
    </cfRule>
    <cfRule type="cellIs" dxfId="221" priority="169" operator="equal">
      <formula>"Jaune"</formula>
    </cfRule>
    <cfRule type="cellIs" dxfId="220" priority="170" operator="equal">
      <formula>"Rouge"</formula>
    </cfRule>
  </conditionalFormatting>
  <conditionalFormatting sqref="F15">
    <cfRule type="cellIs" dxfId="219" priority="161" operator="equal">
      <formula>"Champagne"</formula>
    </cfRule>
    <cfRule type="cellIs" dxfId="218" priority="162" operator="equal">
      <formula>"Blanc"</formula>
    </cfRule>
    <cfRule type="cellIs" dxfId="217" priority="163" operator="equal">
      <formula>"Liquoreux"</formula>
    </cfRule>
    <cfRule type="cellIs" dxfId="216" priority="164" operator="equal">
      <formula>"Jaune"</formula>
    </cfRule>
    <cfRule type="cellIs" dxfId="215" priority="165" operator="equal">
      <formula>"Rouge"</formula>
    </cfRule>
  </conditionalFormatting>
  <conditionalFormatting sqref="F14">
    <cfRule type="cellIs" dxfId="214" priority="156" operator="equal">
      <formula>"Champagne"</formula>
    </cfRule>
    <cfRule type="cellIs" dxfId="213" priority="157" operator="equal">
      <formula>"Blanc"</formula>
    </cfRule>
    <cfRule type="cellIs" dxfId="212" priority="158" operator="equal">
      <formula>"Liquoreux"</formula>
    </cfRule>
    <cfRule type="cellIs" dxfId="211" priority="159" operator="equal">
      <formula>"Jaune"</formula>
    </cfRule>
    <cfRule type="cellIs" dxfId="210" priority="160" operator="equal">
      <formula>"Rouge"</formula>
    </cfRule>
  </conditionalFormatting>
  <conditionalFormatting sqref="F13">
    <cfRule type="cellIs" dxfId="209" priority="145" operator="equal">
      <formula>"Rosé"</formula>
    </cfRule>
    <cfRule type="cellIs" dxfId="208" priority="146" operator="equal">
      <formula>"Champagne"</formula>
    </cfRule>
    <cfRule type="cellIs" dxfId="207" priority="147" operator="equal">
      <formula>"Blanc"</formula>
    </cfRule>
    <cfRule type="cellIs" dxfId="206" priority="148" operator="equal">
      <formula>"Liquoreux"</formula>
    </cfRule>
    <cfRule type="cellIs" dxfId="205" priority="149" operator="equal">
      <formula>"Jaune"</formula>
    </cfRule>
    <cfRule type="cellIs" dxfId="204" priority="150" operator="equal">
      <formula>"Rouge"</formula>
    </cfRule>
  </conditionalFormatting>
  <conditionalFormatting sqref="F12">
    <cfRule type="cellIs" dxfId="203" priority="139" operator="equal">
      <formula>"Rosé"</formula>
    </cfRule>
    <cfRule type="cellIs" dxfId="202" priority="140" operator="equal">
      <formula>"Champagne"</formula>
    </cfRule>
    <cfRule type="cellIs" dxfId="201" priority="141" operator="equal">
      <formula>"Blanc"</formula>
    </cfRule>
    <cfRule type="cellIs" dxfId="200" priority="142" operator="equal">
      <formula>"Liquoreux"</formula>
    </cfRule>
    <cfRule type="cellIs" dxfId="199" priority="143" operator="equal">
      <formula>"Jaune"</formula>
    </cfRule>
    <cfRule type="cellIs" dxfId="198" priority="144" operator="equal">
      <formula>"Rouge"</formula>
    </cfRule>
  </conditionalFormatting>
  <conditionalFormatting sqref="F11">
    <cfRule type="cellIs" dxfId="197" priority="133" operator="equal">
      <formula>"Rosé"</formula>
    </cfRule>
    <cfRule type="cellIs" dxfId="196" priority="134" operator="equal">
      <formula>"Champagne"</formula>
    </cfRule>
    <cfRule type="cellIs" dxfId="195" priority="135" operator="equal">
      <formula>"Blanc"</formula>
    </cfRule>
    <cfRule type="cellIs" dxfId="194" priority="136" operator="equal">
      <formula>"Liquoreux"</formula>
    </cfRule>
    <cfRule type="cellIs" dxfId="193" priority="137" operator="equal">
      <formula>"Jaune"</formula>
    </cfRule>
    <cfRule type="cellIs" dxfId="192" priority="138" operator="equal">
      <formula>"Rouge"</formula>
    </cfRule>
  </conditionalFormatting>
  <conditionalFormatting sqref="F10">
    <cfRule type="cellIs" dxfId="191" priority="127" operator="equal">
      <formula>"Rosé"</formula>
    </cfRule>
    <cfRule type="cellIs" dxfId="190" priority="128" operator="equal">
      <formula>"Champagne"</formula>
    </cfRule>
    <cfRule type="cellIs" dxfId="189" priority="129" operator="equal">
      <formula>"Blanc"</formula>
    </cfRule>
    <cfRule type="cellIs" dxfId="188" priority="130" operator="equal">
      <formula>"Liquoreux"</formula>
    </cfRule>
    <cfRule type="cellIs" dxfId="187" priority="131" operator="equal">
      <formula>"Jaune"</formula>
    </cfRule>
    <cfRule type="cellIs" dxfId="186" priority="132" operator="equal">
      <formula>"Rouge"</formula>
    </cfRule>
  </conditionalFormatting>
  <conditionalFormatting sqref="F9">
    <cfRule type="cellIs" dxfId="185" priority="121" operator="equal">
      <formula>"Rosé"</formula>
    </cfRule>
    <cfRule type="cellIs" dxfId="184" priority="122" operator="equal">
      <formula>"Champagne"</formula>
    </cfRule>
    <cfRule type="cellIs" dxfId="183" priority="123" operator="equal">
      <formula>"Blanc"</formula>
    </cfRule>
    <cfRule type="cellIs" dxfId="182" priority="124" operator="equal">
      <formula>"Liquoreux"</formula>
    </cfRule>
    <cfRule type="cellIs" dxfId="181" priority="125" operator="equal">
      <formula>"Jaune"</formula>
    </cfRule>
    <cfRule type="cellIs" dxfId="180" priority="126" operator="equal">
      <formula>"Rouge"</formula>
    </cfRule>
  </conditionalFormatting>
  <conditionalFormatting sqref="F8">
    <cfRule type="cellIs" dxfId="179" priority="115" operator="equal">
      <formula>"Rosé"</formula>
    </cfRule>
    <cfRule type="cellIs" dxfId="178" priority="116" operator="equal">
      <formula>"Champagne"</formula>
    </cfRule>
    <cfRule type="cellIs" dxfId="177" priority="117" operator="equal">
      <formula>"Blanc"</formula>
    </cfRule>
    <cfRule type="cellIs" dxfId="176" priority="118" operator="equal">
      <formula>"Liquoreux"</formula>
    </cfRule>
    <cfRule type="cellIs" dxfId="175" priority="119" operator="equal">
      <formula>"Jaune"</formula>
    </cfRule>
    <cfRule type="cellIs" dxfId="174" priority="120" operator="equal">
      <formula>"Rouge"</formula>
    </cfRule>
  </conditionalFormatting>
  <conditionalFormatting sqref="F7">
    <cfRule type="cellIs" dxfId="173" priority="109" operator="equal">
      <formula>"Rosé"</formula>
    </cfRule>
    <cfRule type="cellIs" dxfId="172" priority="110" operator="equal">
      <formula>"Champagne"</formula>
    </cfRule>
    <cfRule type="cellIs" dxfId="171" priority="111" operator="equal">
      <formula>"Blanc"</formula>
    </cfRule>
    <cfRule type="cellIs" dxfId="170" priority="112" operator="equal">
      <formula>"Liquoreux"</formula>
    </cfRule>
    <cfRule type="cellIs" dxfId="169" priority="113" operator="equal">
      <formula>"Jaune"</formula>
    </cfRule>
    <cfRule type="cellIs" dxfId="168" priority="114" operator="equal">
      <formula>"Rouge"</formula>
    </cfRule>
  </conditionalFormatting>
  <conditionalFormatting sqref="F6">
    <cfRule type="cellIs" dxfId="167" priority="103" operator="equal">
      <formula>"Rosé"</formula>
    </cfRule>
    <cfRule type="cellIs" dxfId="166" priority="104" operator="equal">
      <formula>"Champagne"</formula>
    </cfRule>
    <cfRule type="cellIs" dxfId="165" priority="105" operator="equal">
      <formula>"Blanc"</formula>
    </cfRule>
    <cfRule type="cellIs" dxfId="164" priority="106" operator="equal">
      <formula>"Liquoreux"</formula>
    </cfRule>
    <cfRule type="cellIs" dxfId="163" priority="107" operator="equal">
      <formula>"Jaune"</formula>
    </cfRule>
    <cfRule type="cellIs" dxfId="162" priority="108" operator="equal">
      <formula>"Rouge"</formula>
    </cfRule>
  </conditionalFormatting>
  <conditionalFormatting sqref="F5">
    <cfRule type="cellIs" dxfId="161" priority="97" operator="equal">
      <formula>"Rosé"</formula>
    </cfRule>
    <cfRule type="cellIs" dxfId="160" priority="98" operator="equal">
      <formula>"Champagne"</formula>
    </cfRule>
    <cfRule type="cellIs" dxfId="159" priority="99" operator="equal">
      <formula>"Blanc"</formula>
    </cfRule>
    <cfRule type="cellIs" dxfId="158" priority="100" operator="equal">
      <formula>"Liquoreux"</formula>
    </cfRule>
    <cfRule type="cellIs" dxfId="157" priority="101" operator="equal">
      <formula>"Jaune"</formula>
    </cfRule>
    <cfRule type="cellIs" dxfId="156" priority="102" operator="equal">
      <formula>"Rouge"</formula>
    </cfRule>
  </conditionalFormatting>
  <conditionalFormatting sqref="F4">
    <cfRule type="cellIs" dxfId="155" priority="85" operator="equal">
      <formula>"Rosé"</formula>
    </cfRule>
    <cfRule type="cellIs" dxfId="154" priority="86" operator="equal">
      <formula>"Champagne"</formula>
    </cfRule>
    <cfRule type="cellIs" dxfId="153" priority="87" operator="equal">
      <formula>"Blanc"</formula>
    </cfRule>
    <cfRule type="cellIs" dxfId="152" priority="88" operator="equal">
      <formula>"Liquoreux"</formula>
    </cfRule>
    <cfRule type="cellIs" dxfId="151" priority="89" operator="equal">
      <formula>"Jaune"</formula>
    </cfRule>
    <cfRule type="cellIs" dxfId="150" priority="90" operator="equal">
      <formula>"Rouge"</formula>
    </cfRule>
  </conditionalFormatting>
  <conditionalFormatting sqref="F3">
    <cfRule type="cellIs" dxfId="149" priority="79" operator="equal">
      <formula>"Rosé"</formula>
    </cfRule>
    <cfRule type="cellIs" dxfId="148" priority="80" operator="equal">
      <formula>"Champagne"</formula>
    </cfRule>
    <cfRule type="cellIs" dxfId="147" priority="81" operator="equal">
      <formula>"Blanc"</formula>
    </cfRule>
    <cfRule type="cellIs" dxfId="146" priority="82" operator="equal">
      <formula>"Liquoreux"</formula>
    </cfRule>
    <cfRule type="cellIs" dxfId="145" priority="83" operator="equal">
      <formula>"Jaune"</formula>
    </cfRule>
    <cfRule type="cellIs" dxfId="144" priority="84" operator="equal">
      <formula>"Rouge"</formula>
    </cfRule>
  </conditionalFormatting>
  <conditionalFormatting sqref="F2">
    <cfRule type="cellIs" dxfId="143" priority="73" operator="equal">
      <formula>"Rosé"</formula>
    </cfRule>
    <cfRule type="cellIs" dxfId="142" priority="74" operator="equal">
      <formula>"Champagne"</formula>
    </cfRule>
    <cfRule type="cellIs" dxfId="141" priority="75" operator="equal">
      <formula>"Blanc"</formula>
    </cfRule>
    <cfRule type="cellIs" dxfId="140" priority="76" operator="equal">
      <formula>"Liquoreux"</formula>
    </cfRule>
    <cfRule type="cellIs" dxfId="139" priority="77" operator="equal">
      <formula>"Jaune"</formula>
    </cfRule>
    <cfRule type="cellIs" dxfId="138" priority="78" operator="equal">
      <formula>"Rouge"</formula>
    </cfRule>
  </conditionalFormatting>
  <dataValidations count="2">
    <dataValidation type="list" allowBlank="1" showInputMessage="1" showErrorMessage="1" sqref="H2:H13">
      <formula1>Vignobles</formula1>
    </dataValidation>
    <dataValidation type="list" allowBlank="1" showInputMessage="1" showErrorMessage="1" sqref="F2:F13">
      <formula1>TypeVin</formula1>
    </dataValidation>
  </dataValidations>
  <pageMargins left="0.7" right="0.7" top="0.75" bottom="0.75" header="0.3" footer="0.3"/>
  <pageSetup paperSize="9" orientation="portrait" r:id="rId1"/>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B1:AH309"/>
  <sheetViews>
    <sheetView workbookViewId="0">
      <selection activeCell="M13" sqref="M13"/>
    </sheetView>
  </sheetViews>
  <sheetFormatPr baseColWidth="10" defaultColWidth="11.42578125" defaultRowHeight="15" x14ac:dyDescent="0.25"/>
  <cols>
    <col min="1" max="1" width="2.5703125" style="31" customWidth="1"/>
    <col min="2" max="16" width="4" style="31" bestFit="1" customWidth="1"/>
    <col min="17" max="17" width="4.28515625" style="31" customWidth="1"/>
    <col min="18" max="34" width="4" style="31" customWidth="1"/>
    <col min="35" max="16384" width="11.42578125" style="31"/>
  </cols>
  <sheetData>
    <row r="1" spans="2:34" ht="15.75" thickBot="1" x14ac:dyDescent="0.3"/>
    <row r="2" spans="2:34" ht="24" thickBot="1" x14ac:dyDescent="0.3">
      <c r="B2" s="96" t="s">
        <v>745</v>
      </c>
      <c r="C2" s="97"/>
      <c r="D2" s="97"/>
      <c r="E2" s="97"/>
      <c r="F2" s="97"/>
      <c r="G2" s="97"/>
      <c r="H2" s="97"/>
      <c r="I2" s="97"/>
      <c r="J2" s="97"/>
      <c r="K2" s="97"/>
      <c r="L2" s="97"/>
      <c r="M2" s="97"/>
      <c r="N2" s="97"/>
      <c r="O2" s="97"/>
      <c r="P2" s="98"/>
      <c r="Q2" s="41"/>
      <c r="R2" s="96" t="s">
        <v>746</v>
      </c>
      <c r="S2" s="97"/>
      <c r="T2" s="97"/>
      <c r="U2" s="97"/>
      <c r="V2" s="97"/>
      <c r="W2" s="97"/>
      <c r="X2" s="97"/>
      <c r="Y2" s="97"/>
      <c r="Z2" s="97"/>
      <c r="AA2" s="97"/>
      <c r="AB2" s="97"/>
      <c r="AC2" s="97"/>
      <c r="AD2" s="97"/>
      <c r="AE2" s="97"/>
      <c r="AF2" s="97"/>
      <c r="AG2" s="97"/>
      <c r="AH2" s="98"/>
    </row>
    <row r="3" spans="2:34" ht="15.75" thickBot="1" x14ac:dyDescent="0.3">
      <c r="B3" s="42">
        <v>416</v>
      </c>
      <c r="C3" s="35"/>
      <c r="D3" s="35">
        <v>416</v>
      </c>
      <c r="E3" s="35"/>
      <c r="F3" s="35">
        <v>416</v>
      </c>
      <c r="G3" s="35">
        <v>441</v>
      </c>
      <c r="H3" s="35"/>
      <c r="I3" s="35">
        <v>441</v>
      </c>
      <c r="J3" s="35"/>
      <c r="K3" s="35"/>
      <c r="L3" s="35">
        <v>419</v>
      </c>
      <c r="M3" s="35">
        <v>420</v>
      </c>
      <c r="N3" s="35"/>
      <c r="O3" s="35"/>
      <c r="P3" s="35"/>
      <c r="Q3" s="35"/>
      <c r="R3" s="35"/>
      <c r="S3" s="35"/>
      <c r="T3" s="35"/>
      <c r="U3" s="35"/>
      <c r="V3" s="35"/>
      <c r="W3" s="35"/>
      <c r="X3" s="35"/>
      <c r="Y3" s="35"/>
      <c r="Z3" s="35"/>
      <c r="AA3" s="35"/>
      <c r="AB3" s="35"/>
      <c r="AC3" s="35"/>
      <c r="AD3" s="35"/>
      <c r="AE3" s="35"/>
      <c r="AF3" s="35"/>
      <c r="AG3" s="35"/>
      <c r="AH3" s="43"/>
    </row>
    <row r="4" spans="2:34" x14ac:dyDescent="0.25">
      <c r="B4" s="17">
        <v>464</v>
      </c>
      <c r="C4" s="18">
        <v>388</v>
      </c>
      <c r="D4" s="18">
        <v>390</v>
      </c>
      <c r="E4" s="18">
        <v>389</v>
      </c>
      <c r="F4" s="19">
        <v>389</v>
      </c>
      <c r="G4" s="17">
        <v>286</v>
      </c>
      <c r="H4" s="18">
        <v>286</v>
      </c>
      <c r="I4" s="18">
        <v>354</v>
      </c>
      <c r="J4" s="18">
        <v>24</v>
      </c>
      <c r="K4" s="19">
        <v>355</v>
      </c>
      <c r="L4" s="17">
        <v>361</v>
      </c>
      <c r="M4" s="18">
        <v>296</v>
      </c>
      <c r="N4" s="18">
        <v>155</v>
      </c>
      <c r="O4" s="18"/>
      <c r="P4" s="19"/>
      <c r="Q4" s="35"/>
      <c r="S4" s="17">
        <v>498</v>
      </c>
      <c r="T4" s="18">
        <v>498</v>
      </c>
      <c r="U4" s="18">
        <v>410</v>
      </c>
      <c r="V4" s="18">
        <v>410</v>
      </c>
      <c r="W4" s="19"/>
      <c r="X4" s="19"/>
      <c r="Y4" s="17">
        <v>412</v>
      </c>
      <c r="Z4" s="18">
        <v>341</v>
      </c>
      <c r="AA4" s="18">
        <v>424</v>
      </c>
      <c r="AB4" s="18">
        <v>495</v>
      </c>
      <c r="AC4" s="19">
        <v>483</v>
      </c>
      <c r="AD4" s="17">
        <v>483</v>
      </c>
      <c r="AE4" s="18">
        <v>448</v>
      </c>
      <c r="AF4" s="18">
        <v>369</v>
      </c>
      <c r="AG4" s="18">
        <v>452</v>
      </c>
      <c r="AH4" s="19"/>
    </row>
    <row r="5" spans="2:34" x14ac:dyDescent="0.25">
      <c r="B5" s="20">
        <v>464</v>
      </c>
      <c r="C5" s="21">
        <v>388</v>
      </c>
      <c r="D5" s="21">
        <v>390</v>
      </c>
      <c r="E5" s="21">
        <v>389</v>
      </c>
      <c r="F5" s="22"/>
      <c r="G5" s="20">
        <v>286</v>
      </c>
      <c r="H5" s="21">
        <v>358</v>
      </c>
      <c r="I5" s="21">
        <v>354</v>
      </c>
      <c r="J5" s="21">
        <v>356</v>
      </c>
      <c r="K5" s="22">
        <v>355</v>
      </c>
      <c r="L5" s="20">
        <v>361</v>
      </c>
      <c r="M5" s="21">
        <v>296</v>
      </c>
      <c r="N5" s="21">
        <v>315</v>
      </c>
      <c r="O5" s="21">
        <v>374</v>
      </c>
      <c r="P5" s="22"/>
      <c r="Q5" s="35"/>
      <c r="S5" s="20">
        <v>498</v>
      </c>
      <c r="T5" s="21">
        <v>498</v>
      </c>
      <c r="U5" s="21">
        <v>410</v>
      </c>
      <c r="V5" s="21">
        <v>410</v>
      </c>
      <c r="W5" s="22">
        <v>308</v>
      </c>
      <c r="X5" s="22">
        <v>412</v>
      </c>
      <c r="Y5" s="20">
        <v>412</v>
      </c>
      <c r="Z5" s="21">
        <v>341</v>
      </c>
      <c r="AA5" s="21">
        <v>311</v>
      </c>
      <c r="AB5" s="21">
        <v>495</v>
      </c>
      <c r="AC5" s="22">
        <v>483</v>
      </c>
      <c r="AD5" s="20">
        <v>483</v>
      </c>
      <c r="AE5" s="21">
        <v>449</v>
      </c>
      <c r="AF5" s="21">
        <v>368</v>
      </c>
      <c r="AG5" s="21">
        <v>452</v>
      </c>
      <c r="AH5" s="22">
        <v>451</v>
      </c>
    </row>
    <row r="6" spans="2:34" ht="15.75" thickBot="1" x14ac:dyDescent="0.3">
      <c r="B6" s="20">
        <v>464</v>
      </c>
      <c r="C6" s="21">
        <v>388</v>
      </c>
      <c r="D6" s="21">
        <v>390</v>
      </c>
      <c r="E6" s="21">
        <v>389</v>
      </c>
      <c r="F6" s="22">
        <v>389</v>
      </c>
      <c r="G6" s="20">
        <v>286</v>
      </c>
      <c r="H6" s="21">
        <v>358</v>
      </c>
      <c r="I6" s="21">
        <v>354</v>
      </c>
      <c r="J6" s="21">
        <v>356</v>
      </c>
      <c r="K6" s="22">
        <v>355</v>
      </c>
      <c r="L6" s="20">
        <v>434</v>
      </c>
      <c r="M6" s="21"/>
      <c r="N6" s="21"/>
      <c r="O6" s="21">
        <v>475</v>
      </c>
      <c r="P6" s="22"/>
      <c r="Q6" s="35"/>
      <c r="S6" s="23">
        <v>498</v>
      </c>
      <c r="T6" s="24">
        <v>498</v>
      </c>
      <c r="U6" s="24">
        <v>410</v>
      </c>
      <c r="V6" s="24">
        <v>410</v>
      </c>
      <c r="W6" s="25">
        <v>308</v>
      </c>
      <c r="X6" s="25">
        <v>412</v>
      </c>
      <c r="Y6" s="20">
        <v>412</v>
      </c>
      <c r="Z6" s="21">
        <v>421</v>
      </c>
      <c r="AA6" s="21">
        <v>423</v>
      </c>
      <c r="AB6" s="21">
        <v>495</v>
      </c>
      <c r="AC6" s="22">
        <v>483</v>
      </c>
      <c r="AD6" s="20">
        <v>483</v>
      </c>
      <c r="AE6" s="21">
        <v>472</v>
      </c>
      <c r="AF6" s="21">
        <v>368</v>
      </c>
      <c r="AG6" s="21">
        <v>452</v>
      </c>
      <c r="AH6" s="22">
        <v>451</v>
      </c>
    </row>
    <row r="7" spans="2:34" x14ac:dyDescent="0.25">
      <c r="B7" s="17">
        <v>459</v>
      </c>
      <c r="C7" s="18">
        <v>344</v>
      </c>
      <c r="D7" s="18">
        <v>372</v>
      </c>
      <c r="E7" s="18">
        <v>339</v>
      </c>
      <c r="F7" s="19"/>
      <c r="G7" s="17">
        <v>391</v>
      </c>
      <c r="H7" s="18">
        <v>391</v>
      </c>
      <c r="I7" s="18">
        <v>283</v>
      </c>
      <c r="J7" s="18">
        <v>439</v>
      </c>
      <c r="K7" s="19">
        <v>440</v>
      </c>
      <c r="L7" s="17">
        <v>466</v>
      </c>
      <c r="M7" s="18">
        <v>461</v>
      </c>
      <c r="N7" s="18">
        <v>461</v>
      </c>
      <c r="O7" s="18">
        <v>455</v>
      </c>
      <c r="P7" s="19">
        <v>253</v>
      </c>
      <c r="Q7" s="35"/>
      <c r="R7" s="35"/>
      <c r="S7" s="35"/>
      <c r="T7" s="17"/>
      <c r="U7" s="18">
        <v>252</v>
      </c>
      <c r="V7" s="19">
        <v>473</v>
      </c>
      <c r="W7" s="17">
        <v>426</v>
      </c>
      <c r="X7" s="18">
        <v>298</v>
      </c>
      <c r="Y7" s="18">
        <v>340</v>
      </c>
      <c r="Z7" s="18">
        <v>500</v>
      </c>
      <c r="AA7" s="19">
        <v>422</v>
      </c>
      <c r="AB7" s="17">
        <v>405</v>
      </c>
      <c r="AC7" s="18">
        <v>338</v>
      </c>
      <c r="AD7" s="18">
        <v>492</v>
      </c>
      <c r="AE7" s="18">
        <v>492</v>
      </c>
      <c r="AF7" s="66">
        <v>491</v>
      </c>
      <c r="AG7" s="17"/>
      <c r="AH7" s="19">
        <v>383</v>
      </c>
    </row>
    <row r="8" spans="2:34" x14ac:dyDescent="0.25">
      <c r="B8" s="20"/>
      <c r="C8" s="21">
        <v>382</v>
      </c>
      <c r="D8" s="21">
        <v>371</v>
      </c>
      <c r="E8" s="21">
        <v>339</v>
      </c>
      <c r="F8" s="22">
        <v>321</v>
      </c>
      <c r="G8" s="20">
        <v>391</v>
      </c>
      <c r="H8" s="21">
        <v>391</v>
      </c>
      <c r="I8" s="21">
        <v>316</v>
      </c>
      <c r="J8" s="21">
        <v>439</v>
      </c>
      <c r="K8" s="22">
        <v>440</v>
      </c>
      <c r="L8" s="20">
        <v>466</v>
      </c>
      <c r="M8" s="21">
        <v>466</v>
      </c>
      <c r="N8" s="21">
        <v>461</v>
      </c>
      <c r="O8" s="21">
        <v>455</v>
      </c>
      <c r="P8" s="22">
        <v>253</v>
      </c>
      <c r="Q8" s="35"/>
      <c r="R8" s="35"/>
      <c r="S8" s="35"/>
      <c r="T8" s="20">
        <v>242</v>
      </c>
      <c r="U8" s="21">
        <v>252</v>
      </c>
      <c r="V8" s="22">
        <v>407</v>
      </c>
      <c r="W8" s="20">
        <v>413</v>
      </c>
      <c r="X8" s="21">
        <v>251</v>
      </c>
      <c r="Y8" s="21"/>
      <c r="Z8" s="21">
        <v>500</v>
      </c>
      <c r="AA8" s="22">
        <v>422</v>
      </c>
      <c r="AB8" s="20">
        <v>322</v>
      </c>
      <c r="AC8" s="21">
        <v>385</v>
      </c>
      <c r="AD8" s="21">
        <v>409</v>
      </c>
      <c r="AE8" s="21">
        <v>491</v>
      </c>
      <c r="AF8" s="33">
        <v>323</v>
      </c>
      <c r="AG8" s="20">
        <v>408</v>
      </c>
      <c r="AH8" s="22">
        <v>383</v>
      </c>
    </row>
    <row r="9" spans="2:34" ht="15.75" thickBot="1" x14ac:dyDescent="0.3">
      <c r="B9" s="20">
        <v>467</v>
      </c>
      <c r="C9" s="21">
        <v>382</v>
      </c>
      <c r="D9" s="21">
        <v>371</v>
      </c>
      <c r="E9" s="21">
        <v>339</v>
      </c>
      <c r="F9" s="22">
        <v>321</v>
      </c>
      <c r="G9" s="20">
        <v>391</v>
      </c>
      <c r="H9" s="21">
        <v>391</v>
      </c>
      <c r="I9" s="21">
        <v>280</v>
      </c>
      <c r="J9" s="21">
        <v>439</v>
      </c>
      <c r="K9" s="22">
        <v>440</v>
      </c>
      <c r="L9" s="20">
        <v>466</v>
      </c>
      <c r="M9" s="21">
        <v>466</v>
      </c>
      <c r="N9" s="21">
        <v>461</v>
      </c>
      <c r="O9" s="21">
        <v>455</v>
      </c>
      <c r="P9" s="22">
        <v>253</v>
      </c>
      <c r="Q9" s="35"/>
      <c r="R9" s="35"/>
      <c r="S9" s="35"/>
      <c r="T9" s="23">
        <v>242</v>
      </c>
      <c r="U9" s="24">
        <v>252</v>
      </c>
      <c r="V9" s="25">
        <v>241</v>
      </c>
      <c r="W9" s="23">
        <v>413</v>
      </c>
      <c r="X9" s="24">
        <v>112</v>
      </c>
      <c r="Y9" s="24">
        <v>347</v>
      </c>
      <c r="Z9" s="24">
        <v>500</v>
      </c>
      <c r="AA9" s="25">
        <v>422</v>
      </c>
      <c r="AB9" s="20">
        <v>322</v>
      </c>
      <c r="AC9" s="21">
        <v>385</v>
      </c>
      <c r="AD9" s="21">
        <v>409</v>
      </c>
      <c r="AE9" s="21">
        <v>404</v>
      </c>
      <c r="AF9" s="33">
        <v>323</v>
      </c>
      <c r="AG9" s="23">
        <v>378</v>
      </c>
      <c r="AH9" s="25">
        <v>383</v>
      </c>
    </row>
    <row r="10" spans="2:34" x14ac:dyDescent="0.25">
      <c r="B10" s="17">
        <v>350</v>
      </c>
      <c r="C10" s="18">
        <v>329</v>
      </c>
      <c r="D10" s="18">
        <v>425</v>
      </c>
      <c r="E10" s="18">
        <v>309</v>
      </c>
      <c r="F10" s="19">
        <v>465</v>
      </c>
      <c r="G10" s="17">
        <v>463</v>
      </c>
      <c r="H10" s="18">
        <v>463</v>
      </c>
      <c r="I10" s="18">
        <v>454</v>
      </c>
      <c r="J10" s="18">
        <v>454</v>
      </c>
      <c r="K10" s="19">
        <v>454</v>
      </c>
      <c r="L10" s="17">
        <v>484</v>
      </c>
      <c r="M10" s="18">
        <v>507</v>
      </c>
      <c r="N10" s="18">
        <v>494</v>
      </c>
      <c r="O10" s="18">
        <v>317</v>
      </c>
      <c r="P10" s="19">
        <v>392</v>
      </c>
      <c r="Q10" s="35"/>
      <c r="R10" s="35"/>
      <c r="S10" s="35"/>
      <c r="T10" s="17"/>
      <c r="U10" s="18"/>
      <c r="V10" s="19">
        <v>469</v>
      </c>
      <c r="W10" s="55">
        <v>396</v>
      </c>
      <c r="X10" s="18">
        <v>396</v>
      </c>
      <c r="Y10" s="18"/>
      <c r="Z10" s="18"/>
      <c r="AA10" s="19"/>
      <c r="AB10" s="17"/>
      <c r="AC10" s="18">
        <v>497</v>
      </c>
      <c r="AD10" s="18">
        <v>431</v>
      </c>
      <c r="AE10" s="18">
        <v>243</v>
      </c>
      <c r="AF10" s="19">
        <v>488</v>
      </c>
      <c r="AG10" s="17">
        <v>428</v>
      </c>
      <c r="AH10" s="19">
        <v>428</v>
      </c>
    </row>
    <row r="11" spans="2:34" x14ac:dyDescent="0.25">
      <c r="B11" s="20">
        <v>350</v>
      </c>
      <c r="C11" s="21">
        <v>350</v>
      </c>
      <c r="D11" s="21">
        <v>370</v>
      </c>
      <c r="E11" s="21">
        <v>373</v>
      </c>
      <c r="F11" s="22">
        <v>465</v>
      </c>
      <c r="G11" s="20">
        <v>463</v>
      </c>
      <c r="H11" s="21">
        <v>463</v>
      </c>
      <c r="I11" s="21">
        <v>454</v>
      </c>
      <c r="J11" s="21">
        <v>443</v>
      </c>
      <c r="K11" s="22">
        <v>443</v>
      </c>
      <c r="L11" s="20">
        <v>484</v>
      </c>
      <c r="M11" s="21">
        <v>494</v>
      </c>
      <c r="N11" s="21">
        <v>494</v>
      </c>
      <c r="O11" s="21">
        <v>317</v>
      </c>
      <c r="P11" s="22">
        <v>317</v>
      </c>
      <c r="Q11" s="35"/>
      <c r="R11" s="35"/>
      <c r="S11" s="35"/>
      <c r="T11" s="20"/>
      <c r="U11" s="21"/>
      <c r="V11" s="22">
        <v>477</v>
      </c>
      <c r="W11" s="56">
        <v>396</v>
      </c>
      <c r="X11" s="21">
        <v>396</v>
      </c>
      <c r="Y11" s="21"/>
      <c r="Z11" s="21">
        <v>485</v>
      </c>
      <c r="AA11" s="22">
        <v>486</v>
      </c>
      <c r="AB11" s="20">
        <v>490</v>
      </c>
      <c r="AC11" s="21">
        <v>292</v>
      </c>
      <c r="AD11" s="21">
        <v>430</v>
      </c>
      <c r="AE11" s="21">
        <v>432</v>
      </c>
      <c r="AF11" s="22">
        <v>488</v>
      </c>
      <c r="AG11" s="20">
        <v>428</v>
      </c>
      <c r="AH11" s="22">
        <v>428</v>
      </c>
    </row>
    <row r="12" spans="2:34" ht="15.75" thickBot="1" x14ac:dyDescent="0.3">
      <c r="B12" s="20">
        <v>350</v>
      </c>
      <c r="C12" s="21">
        <v>350</v>
      </c>
      <c r="D12" s="21">
        <v>370</v>
      </c>
      <c r="E12" s="21">
        <v>373</v>
      </c>
      <c r="F12" s="22">
        <v>465</v>
      </c>
      <c r="G12" s="20">
        <v>463</v>
      </c>
      <c r="H12" s="21">
        <v>463</v>
      </c>
      <c r="I12" s="21">
        <v>454</v>
      </c>
      <c r="J12" s="21">
        <v>444</v>
      </c>
      <c r="K12" s="22">
        <v>444</v>
      </c>
      <c r="L12" s="20">
        <v>484</v>
      </c>
      <c r="M12" s="21">
        <v>494</v>
      </c>
      <c r="N12" s="21">
        <v>494</v>
      </c>
      <c r="O12" s="21">
        <v>317</v>
      </c>
      <c r="P12" s="22">
        <v>317</v>
      </c>
      <c r="Q12" s="35"/>
      <c r="R12" s="35"/>
      <c r="S12" s="35"/>
      <c r="T12" s="23"/>
      <c r="U12" s="24">
        <v>477</v>
      </c>
      <c r="V12" s="25">
        <v>477</v>
      </c>
      <c r="W12" s="56">
        <v>396</v>
      </c>
      <c r="X12" s="21">
        <v>396</v>
      </c>
      <c r="Y12" s="21">
        <v>396</v>
      </c>
      <c r="Z12" s="21">
        <v>485</v>
      </c>
      <c r="AA12" s="22">
        <v>486</v>
      </c>
      <c r="AB12" s="20">
        <v>490</v>
      </c>
      <c r="AC12" s="21">
        <v>117</v>
      </c>
      <c r="AD12" s="21">
        <v>430</v>
      </c>
      <c r="AE12" s="21">
        <v>432</v>
      </c>
      <c r="AF12" s="22">
        <v>488</v>
      </c>
      <c r="AG12" s="23">
        <v>428</v>
      </c>
      <c r="AH12" s="25">
        <v>428</v>
      </c>
    </row>
    <row r="13" spans="2:34" x14ac:dyDescent="0.25">
      <c r="B13" s="17"/>
      <c r="C13" s="18">
        <v>348</v>
      </c>
      <c r="D13" s="18"/>
      <c r="E13" s="18">
        <v>307</v>
      </c>
      <c r="F13" s="19">
        <v>307</v>
      </c>
      <c r="G13" s="17">
        <v>362</v>
      </c>
      <c r="H13" s="18"/>
      <c r="I13" s="18">
        <v>487</v>
      </c>
      <c r="J13" s="18">
        <v>429</v>
      </c>
      <c r="K13" s="19">
        <v>429</v>
      </c>
      <c r="L13" s="17">
        <v>509</v>
      </c>
      <c r="M13" s="86">
        <v>435</v>
      </c>
      <c r="N13" s="18">
        <v>453</v>
      </c>
      <c r="O13" s="18">
        <v>437</v>
      </c>
      <c r="P13" s="19">
        <v>387</v>
      </c>
      <c r="Q13" s="35"/>
      <c r="R13" s="35"/>
      <c r="S13" s="17"/>
      <c r="T13" s="18">
        <v>497</v>
      </c>
      <c r="U13" s="18">
        <v>497</v>
      </c>
      <c r="V13" s="18">
        <v>497</v>
      </c>
      <c r="W13" s="17">
        <v>502</v>
      </c>
      <c r="X13" s="18">
        <v>502</v>
      </c>
      <c r="Y13" s="18"/>
      <c r="Z13" s="18"/>
      <c r="AA13" s="19"/>
      <c r="AB13" s="17">
        <v>499</v>
      </c>
      <c r="AC13" s="18"/>
      <c r="AD13" s="18">
        <v>508</v>
      </c>
      <c r="AE13" s="18"/>
      <c r="AF13" s="19">
        <v>489</v>
      </c>
      <c r="AG13" s="68">
        <v>499</v>
      </c>
      <c r="AH13" s="69">
        <v>499</v>
      </c>
    </row>
    <row r="14" spans="2:34" x14ac:dyDescent="0.25">
      <c r="B14" s="20">
        <v>348</v>
      </c>
      <c r="C14" s="21">
        <v>348</v>
      </c>
      <c r="D14" s="21">
        <v>493</v>
      </c>
      <c r="E14" s="21">
        <v>307</v>
      </c>
      <c r="F14" s="22">
        <v>307</v>
      </c>
      <c r="G14" s="20">
        <v>65</v>
      </c>
      <c r="H14" s="21">
        <v>122</v>
      </c>
      <c r="I14" s="21">
        <v>487</v>
      </c>
      <c r="J14" s="21">
        <v>429</v>
      </c>
      <c r="K14" s="22">
        <v>429</v>
      </c>
      <c r="L14" s="20">
        <v>509</v>
      </c>
      <c r="M14" s="84">
        <v>435</v>
      </c>
      <c r="N14" s="21">
        <v>453</v>
      </c>
      <c r="O14" s="21">
        <v>289</v>
      </c>
      <c r="P14" s="22">
        <v>387</v>
      </c>
      <c r="Q14" s="35"/>
      <c r="R14" s="35"/>
      <c r="S14" s="20">
        <v>496</v>
      </c>
      <c r="T14" s="21">
        <v>496</v>
      </c>
      <c r="U14" s="21">
        <v>497</v>
      </c>
      <c r="V14" s="21">
        <v>497</v>
      </c>
      <c r="W14" s="20">
        <v>502</v>
      </c>
      <c r="X14" s="21">
        <v>502</v>
      </c>
      <c r="Y14" s="21">
        <v>417</v>
      </c>
      <c r="Z14" s="21">
        <v>418</v>
      </c>
      <c r="AA14" s="22">
        <v>381</v>
      </c>
      <c r="AB14" s="20">
        <v>499</v>
      </c>
      <c r="AC14" s="21">
        <v>499</v>
      </c>
      <c r="AD14" s="21">
        <v>508</v>
      </c>
      <c r="AE14" s="21">
        <v>508</v>
      </c>
      <c r="AF14" s="22">
        <v>489</v>
      </c>
      <c r="AG14" s="67">
        <v>499</v>
      </c>
      <c r="AH14" s="43">
        <v>499</v>
      </c>
    </row>
    <row r="15" spans="2:34" ht="15.75" thickBot="1" x14ac:dyDescent="0.3">
      <c r="B15" s="20">
        <v>348</v>
      </c>
      <c r="C15" s="21">
        <v>348</v>
      </c>
      <c r="D15" s="21">
        <v>493</v>
      </c>
      <c r="E15" s="21">
        <v>307</v>
      </c>
      <c r="F15" s="22">
        <v>307</v>
      </c>
      <c r="G15" s="20">
        <v>63</v>
      </c>
      <c r="H15" s="21">
        <v>104</v>
      </c>
      <c r="I15" s="21">
        <v>487</v>
      </c>
      <c r="J15" s="21">
        <v>429</v>
      </c>
      <c r="K15" s="22">
        <v>429</v>
      </c>
      <c r="L15" s="20">
        <v>509</v>
      </c>
      <c r="M15" s="84">
        <v>435</v>
      </c>
      <c r="N15" s="21">
        <v>453</v>
      </c>
      <c r="O15" s="21">
        <v>387</v>
      </c>
      <c r="P15" s="22">
        <v>387</v>
      </c>
      <c r="Q15" s="35"/>
      <c r="R15" s="35"/>
      <c r="S15" s="23">
        <v>496</v>
      </c>
      <c r="T15" s="24">
        <v>496</v>
      </c>
      <c r="U15" s="24">
        <v>496</v>
      </c>
      <c r="V15" s="24">
        <v>496</v>
      </c>
      <c r="W15" s="20">
        <v>502</v>
      </c>
      <c r="X15" s="21">
        <v>502</v>
      </c>
      <c r="Y15" s="21">
        <v>417</v>
      </c>
      <c r="Z15" s="21">
        <v>418</v>
      </c>
      <c r="AA15" s="22">
        <v>381</v>
      </c>
      <c r="AB15" s="20">
        <v>499</v>
      </c>
      <c r="AC15" s="21">
        <v>499</v>
      </c>
      <c r="AD15" s="21">
        <v>508</v>
      </c>
      <c r="AE15" s="21">
        <v>508</v>
      </c>
      <c r="AF15" s="22">
        <v>489</v>
      </c>
      <c r="AG15" s="70">
        <v>499</v>
      </c>
      <c r="AH15" s="45">
        <v>499</v>
      </c>
    </row>
    <row r="16" spans="2:34" x14ac:dyDescent="0.25">
      <c r="B16" s="17">
        <v>411</v>
      </c>
      <c r="C16" s="18">
        <v>411</v>
      </c>
      <c r="D16" s="18">
        <v>482</v>
      </c>
      <c r="E16" s="18">
        <v>474</v>
      </c>
      <c r="F16" s="19">
        <v>509</v>
      </c>
      <c r="G16" s="17">
        <v>318</v>
      </c>
      <c r="H16" s="18">
        <v>318</v>
      </c>
      <c r="I16" s="18">
        <v>318</v>
      </c>
      <c r="J16" s="18">
        <v>333</v>
      </c>
      <c r="K16" s="19">
        <v>25</v>
      </c>
      <c r="L16" s="17">
        <v>17</v>
      </c>
      <c r="M16" s="18">
        <v>278</v>
      </c>
      <c r="N16" s="18">
        <v>480</v>
      </c>
      <c r="O16" s="18">
        <v>64</v>
      </c>
      <c r="P16" s="19">
        <v>386</v>
      </c>
      <c r="Q16" s="35"/>
      <c r="R16" s="35"/>
      <c r="S16" s="35"/>
      <c r="T16" s="35"/>
      <c r="U16" s="35"/>
      <c r="V16" s="35"/>
      <c r="W16" s="17">
        <v>366</v>
      </c>
      <c r="X16" s="18">
        <v>320</v>
      </c>
      <c r="Y16" s="18">
        <v>481</v>
      </c>
      <c r="Z16" s="18">
        <v>501</v>
      </c>
      <c r="AA16" s="19">
        <v>501</v>
      </c>
      <c r="AB16" s="17">
        <v>433</v>
      </c>
      <c r="AC16" s="18">
        <v>445</v>
      </c>
      <c r="AD16" s="18">
        <v>282</v>
      </c>
      <c r="AE16" s="18">
        <v>450</v>
      </c>
      <c r="AF16" s="19"/>
      <c r="AG16" s="35"/>
      <c r="AH16" s="43"/>
    </row>
    <row r="17" spans="2:34" x14ac:dyDescent="0.25">
      <c r="B17" s="20">
        <v>411</v>
      </c>
      <c r="C17" s="21">
        <v>411</v>
      </c>
      <c r="D17" s="21">
        <v>482</v>
      </c>
      <c r="E17" s="21">
        <v>505</v>
      </c>
      <c r="F17" s="22">
        <v>509</v>
      </c>
      <c r="G17" s="20">
        <v>268</v>
      </c>
      <c r="H17" s="21">
        <v>319</v>
      </c>
      <c r="I17" s="21">
        <v>506</v>
      </c>
      <c r="J17" s="21">
        <v>376</v>
      </c>
      <c r="K17" s="22"/>
      <c r="L17" s="20">
        <v>90</v>
      </c>
      <c r="M17" s="21">
        <v>384</v>
      </c>
      <c r="N17" s="21">
        <v>406</v>
      </c>
      <c r="O17" s="21">
        <v>151</v>
      </c>
      <c r="P17" s="22">
        <v>386</v>
      </c>
      <c r="Q17" s="35"/>
      <c r="R17" s="35"/>
      <c r="S17" s="35"/>
      <c r="T17" s="35"/>
      <c r="U17" s="35"/>
      <c r="V17" s="35"/>
      <c r="W17" s="20">
        <v>330</v>
      </c>
      <c r="X17" s="21">
        <v>320</v>
      </c>
      <c r="Y17" s="21">
        <v>481</v>
      </c>
      <c r="Z17" s="21">
        <v>501</v>
      </c>
      <c r="AA17" s="22">
        <v>501</v>
      </c>
      <c r="AB17" s="20">
        <v>351</v>
      </c>
      <c r="AC17" s="21">
        <v>446</v>
      </c>
      <c r="AD17" s="21">
        <v>438</v>
      </c>
      <c r="AE17" s="21">
        <v>456</v>
      </c>
      <c r="AF17" s="22">
        <v>457</v>
      </c>
      <c r="AG17" s="35"/>
      <c r="AH17" s="43"/>
    </row>
    <row r="18" spans="2:34" ht="15.75" thickBot="1" x14ac:dyDescent="0.3">
      <c r="B18" s="23">
        <v>411</v>
      </c>
      <c r="C18" s="24">
        <v>411</v>
      </c>
      <c r="D18" s="24">
        <v>482</v>
      </c>
      <c r="E18" s="24">
        <v>458</v>
      </c>
      <c r="F18" s="25">
        <v>509</v>
      </c>
      <c r="G18" s="23">
        <v>268</v>
      </c>
      <c r="H18" s="24">
        <v>319</v>
      </c>
      <c r="I18" s="24">
        <v>319</v>
      </c>
      <c r="J18" s="24">
        <v>319</v>
      </c>
      <c r="K18" s="25">
        <v>50</v>
      </c>
      <c r="L18" s="23">
        <v>78</v>
      </c>
      <c r="M18" s="24">
        <v>384</v>
      </c>
      <c r="N18" s="24">
        <v>49</v>
      </c>
      <c r="O18" s="24"/>
      <c r="P18" s="25">
        <v>325</v>
      </c>
      <c r="Q18" s="44"/>
      <c r="R18" s="44"/>
      <c r="S18" s="44"/>
      <c r="T18" s="44"/>
      <c r="U18" s="44"/>
      <c r="V18" s="44"/>
      <c r="W18" s="23">
        <v>276</v>
      </c>
      <c r="X18" s="24">
        <v>279</v>
      </c>
      <c r="Y18" s="24">
        <v>481</v>
      </c>
      <c r="Z18" s="24">
        <v>501</v>
      </c>
      <c r="AA18" s="25">
        <v>501</v>
      </c>
      <c r="AB18" s="23">
        <v>351</v>
      </c>
      <c r="AC18" s="24">
        <v>446</v>
      </c>
      <c r="AD18" s="24">
        <v>438</v>
      </c>
      <c r="AE18" s="24">
        <v>456</v>
      </c>
      <c r="AF18" s="25">
        <v>457</v>
      </c>
      <c r="AG18" s="44"/>
      <c r="AH18" s="45"/>
    </row>
    <row r="19" spans="2:34" s="35" customFormat="1" x14ac:dyDescent="0.25">
      <c r="AG19" s="34"/>
      <c r="AH19" s="34"/>
    </row>
    <row r="20" spans="2:34" s="35" customFormat="1" x14ac:dyDescent="0.25">
      <c r="C20" s="46"/>
      <c r="D20" s="46"/>
      <c r="E20" s="46"/>
      <c r="F20" s="47" t="s">
        <v>961</v>
      </c>
      <c r="G20" s="126">
        <f>COUNTA(B3:P18)</f>
        <v>218</v>
      </c>
      <c r="H20" s="126"/>
      <c r="S20" s="48"/>
      <c r="T20" s="48"/>
      <c r="U20" s="48"/>
      <c r="V20" s="47" t="s">
        <v>962</v>
      </c>
      <c r="W20" s="126">
        <f>COUNTA(R3:AH18)</f>
        <v>193</v>
      </c>
      <c r="X20" s="126"/>
      <c r="AG20" s="34"/>
      <c r="AH20" s="34"/>
    </row>
    <row r="21" spans="2:34" ht="15.75" thickBot="1" x14ac:dyDescent="0.3">
      <c r="B21" s="46"/>
      <c r="C21" s="46"/>
      <c r="D21" s="46"/>
      <c r="E21" s="46"/>
      <c r="F21" s="47" t="s">
        <v>790</v>
      </c>
      <c r="G21" s="126">
        <f>COUNTBLANK(B4:P18)-2</f>
        <v>12</v>
      </c>
      <c r="H21" s="126"/>
      <c r="S21" s="48"/>
      <c r="T21" s="48"/>
      <c r="U21" s="48"/>
      <c r="V21" s="47" t="s">
        <v>790</v>
      </c>
      <c r="W21" s="126">
        <f>COUNTBLANK(S4:AH6)+COUNTBLANK(T7:AH9)+COUNTBLANK(T10:AH12)+COUNTBLANK(S13:AH15)+COUNTBLANK(W16:AF18)-1</f>
        <v>22</v>
      </c>
      <c r="X21" s="126"/>
      <c r="AB21" s="46"/>
      <c r="AC21" s="46"/>
      <c r="AD21" s="46"/>
      <c r="AE21" s="46"/>
      <c r="AF21" s="47" t="s">
        <v>762</v>
      </c>
      <c r="AG21" s="126">
        <f>COUNTA(B3:AH18)</f>
        <v>411</v>
      </c>
      <c r="AH21" s="126"/>
    </row>
    <row r="22" spans="2:34" x14ac:dyDescent="0.25">
      <c r="B22" s="99" t="s">
        <v>763</v>
      </c>
      <c r="C22" s="100"/>
      <c r="D22" s="100"/>
      <c r="E22" s="101"/>
      <c r="F22" s="108">
        <v>43337</v>
      </c>
      <c r="G22" s="109"/>
      <c r="H22" s="109"/>
      <c r="I22" s="109"/>
      <c r="J22" s="109"/>
      <c r="K22" s="109"/>
      <c r="L22" s="109"/>
      <c r="M22" s="109"/>
      <c r="N22" s="109"/>
      <c r="O22" s="109"/>
      <c r="P22" s="110"/>
      <c r="R22" s="114" t="s">
        <v>891</v>
      </c>
      <c r="S22" s="115"/>
      <c r="T22" s="115"/>
      <c r="U22" s="116"/>
      <c r="V22" s="120">
        <v>11.5</v>
      </c>
      <c r="W22" s="121"/>
      <c r="X22" s="121"/>
      <c r="Y22" s="121"/>
      <c r="Z22" s="121"/>
      <c r="AA22" s="121"/>
      <c r="AB22" s="121"/>
      <c r="AC22" s="121"/>
      <c r="AD22" s="121"/>
      <c r="AE22" s="121"/>
      <c r="AF22" s="122"/>
    </row>
    <row r="23" spans="2:34" x14ac:dyDescent="0.25">
      <c r="B23" s="102" t="s">
        <v>764</v>
      </c>
      <c r="C23" s="103"/>
      <c r="D23" s="103"/>
      <c r="E23" s="104"/>
      <c r="F23" s="111" t="s">
        <v>960</v>
      </c>
      <c r="G23" s="112"/>
      <c r="H23" s="112"/>
      <c r="I23" s="112"/>
      <c r="J23" s="112"/>
      <c r="K23" s="112"/>
      <c r="L23" s="112"/>
      <c r="M23" s="112"/>
      <c r="N23" s="112"/>
      <c r="O23" s="112"/>
      <c r="P23" s="113"/>
      <c r="R23" s="117" t="s">
        <v>892</v>
      </c>
      <c r="S23" s="118"/>
      <c r="T23" s="118"/>
      <c r="U23" s="119"/>
      <c r="V23" s="123">
        <v>13.7</v>
      </c>
      <c r="W23" s="124"/>
      <c r="X23" s="124"/>
      <c r="Y23" s="124"/>
      <c r="Z23" s="124"/>
      <c r="AA23" s="124"/>
      <c r="AB23" s="124"/>
      <c r="AC23" s="124"/>
      <c r="AD23" s="124"/>
      <c r="AE23" s="124"/>
      <c r="AF23" s="125"/>
    </row>
    <row r="24" spans="2:34" x14ac:dyDescent="0.25">
      <c r="B24" s="105" t="s">
        <v>765</v>
      </c>
      <c r="C24" s="106"/>
      <c r="D24" s="106"/>
      <c r="E24" s="107"/>
      <c r="F24" s="111" t="s">
        <v>956</v>
      </c>
      <c r="G24" s="112"/>
      <c r="H24" s="112"/>
      <c r="I24" s="112"/>
      <c r="J24" s="112"/>
      <c r="K24" s="112"/>
      <c r="L24" s="112"/>
      <c r="M24" s="112"/>
      <c r="N24" s="112"/>
      <c r="O24" s="112"/>
      <c r="P24" s="113"/>
      <c r="R24" s="117" t="s">
        <v>780</v>
      </c>
      <c r="S24" s="118"/>
      <c r="T24" s="118"/>
      <c r="U24" s="119"/>
      <c r="V24" s="111">
        <v>3</v>
      </c>
      <c r="W24" s="112"/>
      <c r="X24" s="112"/>
      <c r="Y24" s="112"/>
      <c r="Z24" s="112"/>
      <c r="AA24" s="112"/>
      <c r="AB24" s="112"/>
      <c r="AC24" s="112"/>
      <c r="AD24" s="112"/>
      <c r="AE24" s="112"/>
      <c r="AF24" s="113"/>
    </row>
    <row r="25" spans="2:34" ht="15" customHeight="1" x14ac:dyDescent="0.25">
      <c r="B25" s="102" t="s">
        <v>766</v>
      </c>
      <c r="C25" s="103"/>
      <c r="D25" s="103"/>
      <c r="E25" s="104"/>
      <c r="F25" s="111" t="s">
        <v>957</v>
      </c>
      <c r="G25" s="112"/>
      <c r="H25" s="112"/>
      <c r="I25" s="112"/>
      <c r="J25" s="112"/>
      <c r="K25" s="112"/>
      <c r="L25" s="112"/>
      <c r="M25" s="112"/>
      <c r="N25" s="112"/>
      <c r="O25" s="112"/>
      <c r="P25" s="113"/>
      <c r="R25" s="127" t="s">
        <v>773</v>
      </c>
      <c r="S25" s="128"/>
      <c r="T25" s="128"/>
      <c r="U25" s="129"/>
      <c r="V25" s="111">
        <v>3</v>
      </c>
      <c r="W25" s="112"/>
      <c r="X25" s="112"/>
      <c r="Y25" s="112"/>
      <c r="Z25" s="112"/>
      <c r="AA25" s="112"/>
      <c r="AB25" s="112"/>
      <c r="AC25" s="112"/>
      <c r="AD25" s="112"/>
      <c r="AE25" s="112"/>
      <c r="AF25" s="113"/>
    </row>
    <row r="26" spans="2:34" ht="15" customHeight="1" x14ac:dyDescent="0.25">
      <c r="B26" s="102" t="s">
        <v>767</v>
      </c>
      <c r="C26" s="103"/>
      <c r="D26" s="103"/>
      <c r="E26" s="104"/>
      <c r="F26" s="111" t="s">
        <v>12</v>
      </c>
      <c r="G26" s="112"/>
      <c r="H26" s="112"/>
      <c r="I26" s="112"/>
      <c r="J26" s="112"/>
      <c r="K26" s="112"/>
      <c r="L26" s="112"/>
      <c r="M26" s="112"/>
      <c r="N26" s="112"/>
      <c r="O26" s="112"/>
      <c r="P26" s="113"/>
      <c r="R26" s="127" t="s">
        <v>774</v>
      </c>
      <c r="S26" s="128"/>
      <c r="T26" s="128"/>
      <c r="U26" s="129"/>
      <c r="V26" s="130">
        <v>43</v>
      </c>
      <c r="W26" s="131"/>
      <c r="X26" s="131"/>
      <c r="Y26" s="131"/>
      <c r="Z26" s="131"/>
      <c r="AA26" s="131"/>
      <c r="AB26" s="131"/>
      <c r="AC26" s="131"/>
      <c r="AD26" s="131"/>
      <c r="AE26" s="131"/>
      <c r="AF26" s="132"/>
    </row>
    <row r="27" spans="2:34" ht="15" customHeight="1" x14ac:dyDescent="0.25">
      <c r="B27" s="102" t="s">
        <v>768</v>
      </c>
      <c r="C27" s="103"/>
      <c r="D27" s="103"/>
      <c r="E27" s="104"/>
      <c r="F27" s="111">
        <v>2016</v>
      </c>
      <c r="G27" s="112"/>
      <c r="H27" s="112"/>
      <c r="I27" s="112"/>
      <c r="J27" s="112"/>
      <c r="K27" s="112"/>
      <c r="L27" s="112"/>
      <c r="M27" s="112"/>
      <c r="N27" s="112"/>
      <c r="O27" s="112"/>
      <c r="P27" s="113"/>
      <c r="R27" s="127" t="s">
        <v>775</v>
      </c>
      <c r="S27" s="128"/>
      <c r="T27" s="128"/>
      <c r="U27" s="129"/>
      <c r="V27" s="123">
        <v>34.5</v>
      </c>
      <c r="W27" s="124"/>
      <c r="X27" s="124"/>
      <c r="Y27" s="124"/>
      <c r="Z27" s="124"/>
      <c r="AA27" s="124"/>
      <c r="AB27" s="124"/>
      <c r="AC27" s="124"/>
      <c r="AD27" s="124"/>
      <c r="AE27" s="124"/>
      <c r="AF27" s="125"/>
    </row>
    <row r="28" spans="2:34" ht="15" customHeight="1" x14ac:dyDescent="0.25">
      <c r="B28" s="102" t="s">
        <v>769</v>
      </c>
      <c r="C28" s="103"/>
      <c r="D28" s="103"/>
      <c r="E28" s="104"/>
      <c r="F28" s="111" t="s">
        <v>36</v>
      </c>
      <c r="G28" s="112"/>
      <c r="H28" s="112"/>
      <c r="I28" s="112"/>
      <c r="J28" s="112"/>
      <c r="K28" s="112"/>
      <c r="L28" s="112"/>
      <c r="M28" s="112"/>
      <c r="N28" s="112"/>
      <c r="O28" s="112"/>
      <c r="P28" s="113"/>
      <c r="R28" s="127" t="s">
        <v>776</v>
      </c>
      <c r="S28" s="128"/>
      <c r="T28" s="128"/>
      <c r="U28" s="129"/>
      <c r="V28" s="123">
        <v>41.1</v>
      </c>
      <c r="W28" s="124"/>
      <c r="X28" s="124"/>
      <c r="Y28" s="124"/>
      <c r="Z28" s="124"/>
      <c r="AA28" s="124"/>
      <c r="AB28" s="124"/>
      <c r="AC28" s="124"/>
      <c r="AD28" s="124"/>
      <c r="AE28" s="124"/>
      <c r="AF28" s="125"/>
    </row>
    <row r="29" spans="2:34" ht="15" customHeight="1" x14ac:dyDescent="0.25">
      <c r="B29" s="102" t="s">
        <v>770</v>
      </c>
      <c r="C29" s="103"/>
      <c r="D29" s="103"/>
      <c r="E29" s="104"/>
      <c r="F29" s="111" t="s">
        <v>958</v>
      </c>
      <c r="G29" s="112"/>
      <c r="H29" s="112"/>
      <c r="I29" s="112"/>
      <c r="J29" s="112"/>
      <c r="K29" s="112"/>
      <c r="L29" s="112"/>
      <c r="M29" s="112"/>
      <c r="N29" s="112"/>
      <c r="O29" s="112"/>
      <c r="P29" s="113"/>
      <c r="R29" s="127" t="s">
        <v>777</v>
      </c>
      <c r="S29" s="128"/>
      <c r="T29" s="128"/>
      <c r="U29" s="129"/>
      <c r="V29" s="111">
        <v>2021</v>
      </c>
      <c r="W29" s="112"/>
      <c r="X29" s="112"/>
      <c r="Y29" s="112"/>
      <c r="Z29" s="112"/>
      <c r="AA29" s="112"/>
      <c r="AB29" s="112"/>
      <c r="AC29" s="112"/>
      <c r="AD29" s="112"/>
      <c r="AE29" s="112"/>
      <c r="AF29" s="113"/>
    </row>
    <row r="30" spans="2:34" ht="15" customHeight="1" x14ac:dyDescent="0.25">
      <c r="B30" s="102" t="s">
        <v>771</v>
      </c>
      <c r="C30" s="103"/>
      <c r="D30" s="103"/>
      <c r="E30" s="104"/>
      <c r="F30" s="111"/>
      <c r="G30" s="112"/>
      <c r="H30" s="112"/>
      <c r="I30" s="112"/>
      <c r="J30" s="112"/>
      <c r="K30" s="112"/>
      <c r="L30" s="112"/>
      <c r="M30" s="112"/>
      <c r="N30" s="112"/>
      <c r="O30" s="112"/>
      <c r="P30" s="113"/>
      <c r="R30" s="127" t="s">
        <v>778</v>
      </c>
      <c r="S30" s="128"/>
      <c r="T30" s="128"/>
      <c r="U30" s="129"/>
      <c r="V30" s="111">
        <v>2024</v>
      </c>
      <c r="W30" s="112"/>
      <c r="X30" s="112"/>
      <c r="Y30" s="112"/>
      <c r="Z30" s="112"/>
      <c r="AA30" s="112"/>
      <c r="AB30" s="112"/>
      <c r="AC30" s="112"/>
      <c r="AD30" s="112"/>
      <c r="AE30" s="112"/>
      <c r="AF30" s="113"/>
    </row>
    <row r="31" spans="2:34" ht="15.75" customHeight="1" thickBot="1" x14ac:dyDescent="0.3">
      <c r="B31" s="139" t="s">
        <v>772</v>
      </c>
      <c r="C31" s="140"/>
      <c r="D31" s="140"/>
      <c r="E31" s="141"/>
      <c r="F31" s="136" t="s">
        <v>47</v>
      </c>
      <c r="G31" s="137"/>
      <c r="H31" s="137"/>
      <c r="I31" s="137"/>
      <c r="J31" s="137"/>
      <c r="K31" s="137"/>
      <c r="L31" s="137"/>
      <c r="M31" s="137"/>
      <c r="N31" s="137"/>
      <c r="O31" s="137"/>
      <c r="P31" s="138"/>
      <c r="R31" s="133" t="s">
        <v>779</v>
      </c>
      <c r="S31" s="134"/>
      <c r="T31" s="134"/>
      <c r="U31" s="135"/>
      <c r="V31" s="136">
        <v>2023</v>
      </c>
      <c r="W31" s="137"/>
      <c r="X31" s="137"/>
      <c r="Y31" s="137"/>
      <c r="Z31" s="137"/>
      <c r="AA31" s="137"/>
      <c r="AB31" s="137"/>
      <c r="AC31" s="137"/>
      <c r="AD31" s="137"/>
      <c r="AE31" s="137"/>
      <c r="AF31" s="138"/>
    </row>
    <row r="32" spans="2:34" ht="6" customHeight="1" thickBot="1" x14ac:dyDescent="0.3"/>
    <row r="33" spans="2:34" ht="15" customHeight="1" x14ac:dyDescent="0.25">
      <c r="B33" s="87"/>
      <c r="C33" s="88"/>
      <c r="D33" s="88"/>
      <c r="E33" s="88"/>
      <c r="F33" s="88"/>
      <c r="G33" s="88"/>
      <c r="H33" s="88"/>
      <c r="I33" s="88"/>
      <c r="J33" s="88"/>
      <c r="K33" s="88"/>
      <c r="L33" s="88"/>
      <c r="M33" s="88"/>
      <c r="N33" s="88"/>
      <c r="O33" s="88"/>
      <c r="P33" s="89"/>
      <c r="Q33" s="34"/>
      <c r="R33" s="87"/>
      <c r="S33" s="88"/>
      <c r="T33" s="88"/>
      <c r="U33" s="88"/>
      <c r="V33" s="88"/>
      <c r="W33" s="88"/>
      <c r="X33" s="88"/>
      <c r="Y33" s="88"/>
      <c r="Z33" s="88"/>
      <c r="AA33" s="88"/>
      <c r="AB33" s="88"/>
      <c r="AC33" s="88"/>
      <c r="AD33" s="88"/>
      <c r="AE33" s="88"/>
      <c r="AF33" s="89"/>
    </row>
    <row r="34" spans="2:34" ht="15.75" customHeight="1" x14ac:dyDescent="0.25">
      <c r="B34" s="90"/>
      <c r="C34" s="91"/>
      <c r="D34" s="91"/>
      <c r="E34" s="91"/>
      <c r="F34" s="91"/>
      <c r="G34" s="91"/>
      <c r="H34" s="91"/>
      <c r="I34" s="91"/>
      <c r="J34" s="91"/>
      <c r="K34" s="91"/>
      <c r="L34" s="91"/>
      <c r="M34" s="91"/>
      <c r="N34" s="91"/>
      <c r="O34" s="91"/>
      <c r="P34" s="92"/>
      <c r="Q34" s="34"/>
      <c r="R34" s="90"/>
      <c r="S34" s="91"/>
      <c r="T34" s="91"/>
      <c r="U34" s="91"/>
      <c r="V34" s="91"/>
      <c r="W34" s="91"/>
      <c r="X34" s="91"/>
      <c r="Y34" s="91"/>
      <c r="Z34" s="91"/>
      <c r="AA34" s="91"/>
      <c r="AB34" s="91"/>
      <c r="AC34" s="91"/>
      <c r="AD34" s="91"/>
      <c r="AE34" s="91"/>
      <c r="AF34" s="92"/>
    </row>
    <row r="35" spans="2:34" x14ac:dyDescent="0.25">
      <c r="B35" s="90"/>
      <c r="C35" s="91"/>
      <c r="D35" s="91"/>
      <c r="E35" s="91"/>
      <c r="F35" s="91"/>
      <c r="G35" s="91"/>
      <c r="H35" s="91"/>
      <c r="I35" s="91"/>
      <c r="J35" s="91"/>
      <c r="K35" s="91"/>
      <c r="L35" s="91"/>
      <c r="M35" s="91"/>
      <c r="N35" s="91"/>
      <c r="O35" s="91"/>
      <c r="P35" s="92"/>
      <c r="Q35" s="34"/>
      <c r="R35" s="90"/>
      <c r="S35" s="91"/>
      <c r="T35" s="91"/>
      <c r="U35" s="91"/>
      <c r="V35" s="91"/>
      <c r="W35" s="91"/>
      <c r="X35" s="91"/>
      <c r="Y35" s="91"/>
      <c r="Z35" s="91"/>
      <c r="AA35" s="91"/>
      <c r="AB35" s="91"/>
      <c r="AC35" s="91"/>
      <c r="AD35" s="91"/>
      <c r="AE35" s="91"/>
      <c r="AF35" s="92"/>
    </row>
    <row r="36" spans="2:34" s="35" customFormat="1" ht="15" customHeight="1" thickBot="1" x14ac:dyDescent="0.3">
      <c r="B36" s="93"/>
      <c r="C36" s="94"/>
      <c r="D36" s="94"/>
      <c r="E36" s="94"/>
      <c r="F36" s="94"/>
      <c r="G36" s="94"/>
      <c r="H36" s="94"/>
      <c r="I36" s="94"/>
      <c r="J36" s="94"/>
      <c r="K36" s="94"/>
      <c r="L36" s="94"/>
      <c r="M36" s="94"/>
      <c r="N36" s="94"/>
      <c r="O36" s="94"/>
      <c r="P36" s="95"/>
      <c r="R36" s="93"/>
      <c r="S36" s="94"/>
      <c r="T36" s="94"/>
      <c r="U36" s="94"/>
      <c r="V36" s="94"/>
      <c r="W36" s="94"/>
      <c r="X36" s="94"/>
      <c r="Y36" s="94"/>
      <c r="Z36" s="94"/>
      <c r="AA36" s="94"/>
      <c r="AB36" s="94"/>
      <c r="AC36" s="94"/>
      <c r="AD36" s="94"/>
      <c r="AE36" s="94"/>
      <c r="AF36" s="95"/>
      <c r="AG36" s="34"/>
      <c r="AH36" s="34"/>
    </row>
    <row r="37" spans="2:34" s="35" customFormat="1" x14ac:dyDescent="0.25"/>
    <row r="38" spans="2:34" x14ac:dyDescent="0.25">
      <c r="C38" s="35"/>
      <c r="D38" s="35"/>
      <c r="E38" s="35"/>
      <c r="F38" s="35"/>
    </row>
    <row r="51" spans="10:10" x14ac:dyDescent="0.25">
      <c r="J51" s="59"/>
    </row>
    <row r="52" spans="10:10" x14ac:dyDescent="0.25">
      <c r="J52" s="59"/>
    </row>
    <row r="53" spans="10:10" x14ac:dyDescent="0.25">
      <c r="J53" s="59"/>
    </row>
    <row r="54" spans="10:10" x14ac:dyDescent="0.25">
      <c r="J54" s="59"/>
    </row>
    <row r="55" spans="10:10" x14ac:dyDescent="0.25">
      <c r="J55" s="59"/>
    </row>
    <row r="56" spans="10:10" x14ac:dyDescent="0.25">
      <c r="J56" s="59"/>
    </row>
    <row r="57" spans="10:10" x14ac:dyDescent="0.25">
      <c r="J57" s="59"/>
    </row>
    <row r="58" spans="10:10" x14ac:dyDescent="0.25">
      <c r="J58" s="59"/>
    </row>
    <row r="59" spans="10:10" x14ac:dyDescent="0.25">
      <c r="J59" s="59"/>
    </row>
    <row r="60" spans="10:10" x14ac:dyDescent="0.25">
      <c r="J60" s="59"/>
    </row>
    <row r="61" spans="10:10" x14ac:dyDescent="0.25">
      <c r="J61" s="59"/>
    </row>
    <row r="62" spans="10:10" x14ac:dyDescent="0.25">
      <c r="J62" s="59"/>
    </row>
    <row r="63" spans="10:10" x14ac:dyDescent="0.25">
      <c r="J63" s="59"/>
    </row>
    <row r="64" spans="10:10" x14ac:dyDescent="0.25">
      <c r="J64" s="59"/>
    </row>
    <row r="65" spans="10:10" x14ac:dyDescent="0.25">
      <c r="J65" s="59"/>
    </row>
    <row r="66" spans="10:10" x14ac:dyDescent="0.25">
      <c r="J66" s="59"/>
    </row>
    <row r="67" spans="10:10" x14ac:dyDescent="0.25">
      <c r="J67" s="59"/>
    </row>
    <row r="68" spans="10:10" x14ac:dyDescent="0.25">
      <c r="J68" s="59"/>
    </row>
    <row r="69" spans="10:10" x14ac:dyDescent="0.25">
      <c r="J69" s="59"/>
    </row>
    <row r="70" spans="10:10" x14ac:dyDescent="0.25">
      <c r="J70" s="59"/>
    </row>
    <row r="71" spans="10:10" x14ac:dyDescent="0.25">
      <c r="J71" s="59"/>
    </row>
    <row r="72" spans="10:10" x14ac:dyDescent="0.25">
      <c r="J72" s="59"/>
    </row>
    <row r="73" spans="10:10" x14ac:dyDescent="0.25">
      <c r="J73" s="59"/>
    </row>
    <row r="74" spans="10:10" x14ac:dyDescent="0.25">
      <c r="J74" s="59"/>
    </row>
    <row r="75" spans="10:10" x14ac:dyDescent="0.25">
      <c r="J75" s="59"/>
    </row>
    <row r="76" spans="10:10" x14ac:dyDescent="0.25">
      <c r="J76" s="59"/>
    </row>
    <row r="77" spans="10:10" x14ac:dyDescent="0.25">
      <c r="J77" s="59"/>
    </row>
    <row r="78" spans="10:10" x14ac:dyDescent="0.25">
      <c r="J78" s="59"/>
    </row>
    <row r="79" spans="10:10" x14ac:dyDescent="0.25">
      <c r="J79" s="59"/>
    </row>
    <row r="80" spans="10:10" x14ac:dyDescent="0.25">
      <c r="J80" s="59"/>
    </row>
    <row r="81" spans="10:10" x14ac:dyDescent="0.25">
      <c r="J81" s="59"/>
    </row>
    <row r="82" spans="10:10" x14ac:dyDescent="0.25">
      <c r="J82" s="59"/>
    </row>
    <row r="83" spans="10:10" x14ac:dyDescent="0.25">
      <c r="J83" s="59"/>
    </row>
    <row r="84" spans="10:10" x14ac:dyDescent="0.25">
      <c r="J84" s="59"/>
    </row>
    <row r="85" spans="10:10" x14ac:dyDescent="0.25">
      <c r="J85" s="59"/>
    </row>
    <row r="86" spans="10:10" x14ac:dyDescent="0.25">
      <c r="J86" s="59"/>
    </row>
    <row r="87" spans="10:10" x14ac:dyDescent="0.25">
      <c r="J87" s="59"/>
    </row>
    <row r="88" spans="10:10" x14ac:dyDescent="0.25">
      <c r="J88" s="59"/>
    </row>
    <row r="89" spans="10:10" x14ac:dyDescent="0.25">
      <c r="J89" s="59"/>
    </row>
    <row r="90" spans="10:10" x14ac:dyDescent="0.25">
      <c r="J90" s="59"/>
    </row>
    <row r="91" spans="10:10" x14ac:dyDescent="0.25">
      <c r="J91" s="59"/>
    </row>
    <row r="92" spans="10:10" x14ac:dyDescent="0.25">
      <c r="J92" s="59"/>
    </row>
    <row r="93" spans="10:10" x14ac:dyDescent="0.25">
      <c r="J93" s="59"/>
    </row>
    <row r="94" spans="10:10" x14ac:dyDescent="0.25">
      <c r="J94" s="59"/>
    </row>
    <row r="95" spans="10:10" x14ac:dyDescent="0.25">
      <c r="J95" s="59"/>
    </row>
    <row r="96" spans="10:10" x14ac:dyDescent="0.25">
      <c r="J96" s="59"/>
    </row>
    <row r="97" spans="10:10" x14ac:dyDescent="0.25">
      <c r="J97" s="59"/>
    </row>
    <row r="98" spans="10:10" x14ac:dyDescent="0.25">
      <c r="J98" s="59"/>
    </row>
    <row r="99" spans="10:10" x14ac:dyDescent="0.25">
      <c r="J99" s="59"/>
    </row>
    <row r="100" spans="10:10" x14ac:dyDescent="0.25">
      <c r="J100" s="59"/>
    </row>
    <row r="101" spans="10:10" x14ac:dyDescent="0.25">
      <c r="J101" s="59"/>
    </row>
    <row r="102" spans="10:10" x14ac:dyDescent="0.25">
      <c r="J102" s="59"/>
    </row>
    <row r="103" spans="10:10" x14ac:dyDescent="0.25">
      <c r="J103" s="59"/>
    </row>
    <row r="104" spans="10:10" x14ac:dyDescent="0.25">
      <c r="J104" s="59"/>
    </row>
    <row r="105" spans="10:10" x14ac:dyDescent="0.25">
      <c r="J105" s="59"/>
    </row>
    <row r="106" spans="10:10" x14ac:dyDescent="0.25">
      <c r="J106" s="59"/>
    </row>
    <row r="107" spans="10:10" x14ac:dyDescent="0.25">
      <c r="J107" s="59"/>
    </row>
    <row r="108" spans="10:10" x14ac:dyDescent="0.25">
      <c r="J108" s="59"/>
    </row>
    <row r="109" spans="10:10" x14ac:dyDescent="0.25">
      <c r="J109" s="59"/>
    </row>
    <row r="110" spans="10:10" x14ac:dyDescent="0.25">
      <c r="J110" s="59"/>
    </row>
    <row r="111" spans="10:10" x14ac:dyDescent="0.25">
      <c r="J111" s="59"/>
    </row>
    <row r="112" spans="10:10" x14ac:dyDescent="0.25">
      <c r="J112" s="59"/>
    </row>
    <row r="113" spans="10:10" x14ac:dyDescent="0.25">
      <c r="J113" s="59"/>
    </row>
    <row r="114" spans="10:10" x14ac:dyDescent="0.25">
      <c r="J114" s="59"/>
    </row>
    <row r="115" spans="10:10" x14ac:dyDescent="0.25">
      <c r="J115" s="59"/>
    </row>
    <row r="116" spans="10:10" x14ac:dyDescent="0.25">
      <c r="J116" s="59"/>
    </row>
    <row r="117" spans="10:10" x14ac:dyDescent="0.25">
      <c r="J117" s="59"/>
    </row>
    <row r="118" spans="10:10" x14ac:dyDescent="0.25">
      <c r="J118" s="59"/>
    </row>
    <row r="119" spans="10:10" x14ac:dyDescent="0.25">
      <c r="J119" s="59"/>
    </row>
    <row r="120" spans="10:10" x14ac:dyDescent="0.25">
      <c r="J120" s="59"/>
    </row>
    <row r="121" spans="10:10" x14ac:dyDescent="0.25">
      <c r="J121" s="59"/>
    </row>
    <row r="122" spans="10:10" x14ac:dyDescent="0.25">
      <c r="J122" s="59"/>
    </row>
    <row r="123" spans="10:10" x14ac:dyDescent="0.25">
      <c r="J123" s="59"/>
    </row>
    <row r="124" spans="10:10" x14ac:dyDescent="0.25">
      <c r="J124" s="59"/>
    </row>
    <row r="125" spans="10:10" x14ac:dyDescent="0.25">
      <c r="J125" s="59"/>
    </row>
    <row r="126" spans="10:10" x14ac:dyDescent="0.25">
      <c r="J126" s="59"/>
    </row>
    <row r="127" spans="10:10" x14ac:dyDescent="0.25">
      <c r="J127" s="59"/>
    </row>
    <row r="128" spans="10:10" x14ac:dyDescent="0.25">
      <c r="J128" s="59"/>
    </row>
    <row r="129" spans="10:10" x14ac:dyDescent="0.25">
      <c r="J129" s="59"/>
    </row>
    <row r="130" spans="10:10" x14ac:dyDescent="0.25">
      <c r="J130" s="59"/>
    </row>
    <row r="131" spans="10:10" x14ac:dyDescent="0.25">
      <c r="J131" s="59"/>
    </row>
    <row r="132" spans="10:10" x14ac:dyDescent="0.25">
      <c r="J132" s="59"/>
    </row>
    <row r="133" spans="10:10" x14ac:dyDescent="0.25">
      <c r="J133" s="59"/>
    </row>
    <row r="134" spans="10:10" x14ac:dyDescent="0.25">
      <c r="J134" s="59"/>
    </row>
    <row r="135" spans="10:10" x14ac:dyDescent="0.25">
      <c r="J135" s="59"/>
    </row>
    <row r="136" spans="10:10" x14ac:dyDescent="0.25">
      <c r="J136" s="59"/>
    </row>
    <row r="137" spans="10:10" x14ac:dyDescent="0.25">
      <c r="J137" s="59"/>
    </row>
    <row r="138" spans="10:10" x14ac:dyDescent="0.25">
      <c r="J138" s="59"/>
    </row>
    <row r="139" spans="10:10" x14ac:dyDescent="0.25">
      <c r="J139" s="59"/>
    </row>
    <row r="140" spans="10:10" x14ac:dyDescent="0.25">
      <c r="J140" s="59"/>
    </row>
    <row r="141" spans="10:10" x14ac:dyDescent="0.25">
      <c r="J141" s="59"/>
    </row>
    <row r="142" spans="10:10" x14ac:dyDescent="0.25">
      <c r="J142" s="59"/>
    </row>
    <row r="143" spans="10:10" x14ac:dyDescent="0.25">
      <c r="J143" s="59"/>
    </row>
    <row r="144" spans="10:10" x14ac:dyDescent="0.25">
      <c r="J144" s="59"/>
    </row>
    <row r="145" spans="10:10" x14ac:dyDescent="0.25">
      <c r="J145" s="59"/>
    </row>
    <row r="146" spans="10:10" x14ac:dyDescent="0.25">
      <c r="J146" s="59"/>
    </row>
    <row r="147" spans="10:10" x14ac:dyDescent="0.25">
      <c r="J147" s="59"/>
    </row>
    <row r="148" spans="10:10" x14ac:dyDescent="0.25">
      <c r="J148" s="59"/>
    </row>
    <row r="149" spans="10:10" x14ac:dyDescent="0.25">
      <c r="J149" s="59"/>
    </row>
    <row r="150" spans="10:10" x14ac:dyDescent="0.25">
      <c r="J150" s="59"/>
    </row>
    <row r="151" spans="10:10" x14ac:dyDescent="0.25">
      <c r="J151" s="59"/>
    </row>
    <row r="152" spans="10:10" x14ac:dyDescent="0.25">
      <c r="J152" s="59"/>
    </row>
    <row r="153" spans="10:10" x14ac:dyDescent="0.25">
      <c r="J153" s="59"/>
    </row>
    <row r="154" spans="10:10" x14ac:dyDescent="0.25">
      <c r="J154" s="59"/>
    </row>
    <row r="155" spans="10:10" x14ac:dyDescent="0.25">
      <c r="J155" s="59"/>
    </row>
    <row r="156" spans="10:10" x14ac:dyDescent="0.25">
      <c r="J156" s="59"/>
    </row>
    <row r="157" spans="10:10" x14ac:dyDescent="0.25">
      <c r="J157" s="59"/>
    </row>
    <row r="158" spans="10:10" x14ac:dyDescent="0.25">
      <c r="J158" s="59"/>
    </row>
    <row r="159" spans="10:10" x14ac:dyDescent="0.25">
      <c r="J159" s="59"/>
    </row>
    <row r="160" spans="10:10" x14ac:dyDescent="0.25">
      <c r="J160" s="59"/>
    </row>
    <row r="161" spans="10:10" x14ac:dyDescent="0.25">
      <c r="J161" s="59"/>
    </row>
    <row r="162" spans="10:10" x14ac:dyDescent="0.25">
      <c r="J162" s="59"/>
    </row>
    <row r="163" spans="10:10" x14ac:dyDescent="0.25">
      <c r="J163" s="59"/>
    </row>
    <row r="164" spans="10:10" x14ac:dyDescent="0.25">
      <c r="J164" s="59"/>
    </row>
    <row r="165" spans="10:10" x14ac:dyDescent="0.25">
      <c r="J165" s="59"/>
    </row>
    <row r="166" spans="10:10" x14ac:dyDescent="0.25">
      <c r="J166" s="59"/>
    </row>
    <row r="167" spans="10:10" x14ac:dyDescent="0.25">
      <c r="J167" s="59"/>
    </row>
    <row r="168" spans="10:10" x14ac:dyDescent="0.25">
      <c r="J168" s="59"/>
    </row>
    <row r="169" spans="10:10" x14ac:dyDescent="0.25">
      <c r="J169" s="59"/>
    </row>
    <row r="170" spans="10:10" x14ac:dyDescent="0.25">
      <c r="J170" s="59"/>
    </row>
    <row r="171" spans="10:10" x14ac:dyDescent="0.25">
      <c r="J171" s="59"/>
    </row>
    <row r="172" spans="10:10" x14ac:dyDescent="0.25">
      <c r="J172" s="59"/>
    </row>
    <row r="173" spans="10:10" x14ac:dyDescent="0.25">
      <c r="J173" s="59"/>
    </row>
    <row r="174" spans="10:10" x14ac:dyDescent="0.25">
      <c r="J174" s="59"/>
    </row>
    <row r="175" spans="10:10" x14ac:dyDescent="0.25">
      <c r="J175" s="59"/>
    </row>
    <row r="176" spans="10:10" x14ac:dyDescent="0.25">
      <c r="J176" s="59"/>
    </row>
    <row r="177" spans="10:10" x14ac:dyDescent="0.25">
      <c r="J177" s="59"/>
    </row>
    <row r="178" spans="10:10" x14ac:dyDescent="0.25">
      <c r="J178" s="59"/>
    </row>
    <row r="179" spans="10:10" x14ac:dyDescent="0.25">
      <c r="J179" s="59"/>
    </row>
    <row r="180" spans="10:10" x14ac:dyDescent="0.25">
      <c r="J180" s="59"/>
    </row>
    <row r="181" spans="10:10" x14ac:dyDescent="0.25">
      <c r="J181" s="59"/>
    </row>
    <row r="182" spans="10:10" x14ac:dyDescent="0.25">
      <c r="J182" s="59"/>
    </row>
    <row r="183" spans="10:10" x14ac:dyDescent="0.25">
      <c r="J183" s="59"/>
    </row>
    <row r="184" spans="10:10" x14ac:dyDescent="0.25">
      <c r="J184" s="59"/>
    </row>
    <row r="185" spans="10:10" x14ac:dyDescent="0.25">
      <c r="J185" s="59"/>
    </row>
    <row r="186" spans="10:10" x14ac:dyDescent="0.25">
      <c r="J186" s="59"/>
    </row>
    <row r="187" spans="10:10" x14ac:dyDescent="0.25">
      <c r="J187" s="59"/>
    </row>
    <row r="188" spans="10:10" x14ac:dyDescent="0.25">
      <c r="J188" s="59"/>
    </row>
    <row r="189" spans="10:10" x14ac:dyDescent="0.25">
      <c r="J189" s="59"/>
    </row>
    <row r="190" spans="10:10" x14ac:dyDescent="0.25">
      <c r="J190" s="59"/>
    </row>
    <row r="191" spans="10:10" x14ac:dyDescent="0.25">
      <c r="J191" s="59"/>
    </row>
    <row r="192" spans="10:10" x14ac:dyDescent="0.25">
      <c r="J192" s="59"/>
    </row>
    <row r="193" spans="10:10" x14ac:dyDescent="0.25">
      <c r="J193" s="59"/>
    </row>
    <row r="194" spans="10:10" x14ac:dyDescent="0.25">
      <c r="J194" s="59"/>
    </row>
    <row r="195" spans="10:10" x14ac:dyDescent="0.25">
      <c r="J195" s="59"/>
    </row>
    <row r="196" spans="10:10" x14ac:dyDescent="0.25">
      <c r="J196" s="59"/>
    </row>
    <row r="197" spans="10:10" x14ac:dyDescent="0.25">
      <c r="J197" s="59"/>
    </row>
    <row r="198" spans="10:10" x14ac:dyDescent="0.25">
      <c r="J198" s="59"/>
    </row>
    <row r="199" spans="10:10" x14ac:dyDescent="0.25">
      <c r="J199" s="59"/>
    </row>
    <row r="200" spans="10:10" x14ac:dyDescent="0.25">
      <c r="J200" s="59"/>
    </row>
    <row r="201" spans="10:10" x14ac:dyDescent="0.25">
      <c r="J201" s="59"/>
    </row>
    <row r="202" spans="10:10" x14ac:dyDescent="0.25">
      <c r="J202" s="59"/>
    </row>
    <row r="203" spans="10:10" x14ac:dyDescent="0.25">
      <c r="J203" s="59"/>
    </row>
    <row r="204" spans="10:10" x14ac:dyDescent="0.25">
      <c r="J204" s="59"/>
    </row>
    <row r="205" spans="10:10" x14ac:dyDescent="0.25">
      <c r="J205" s="59"/>
    </row>
    <row r="206" spans="10:10" x14ac:dyDescent="0.25">
      <c r="J206" s="59"/>
    </row>
    <row r="207" spans="10:10" x14ac:dyDescent="0.25">
      <c r="J207" s="59"/>
    </row>
    <row r="208" spans="10:10" x14ac:dyDescent="0.25">
      <c r="J208" s="59"/>
    </row>
    <row r="209" spans="10:10" x14ac:dyDescent="0.25">
      <c r="J209" s="59"/>
    </row>
    <row r="210" spans="10:10" x14ac:dyDescent="0.25">
      <c r="J210" s="59"/>
    </row>
    <row r="211" spans="10:10" x14ac:dyDescent="0.25">
      <c r="J211" s="59"/>
    </row>
    <row r="212" spans="10:10" x14ac:dyDescent="0.25">
      <c r="J212" s="59"/>
    </row>
    <row r="213" spans="10:10" x14ac:dyDescent="0.25">
      <c r="J213" s="59"/>
    </row>
    <row r="214" spans="10:10" x14ac:dyDescent="0.25">
      <c r="J214" s="59"/>
    </row>
    <row r="215" spans="10:10" x14ac:dyDescent="0.25">
      <c r="J215" s="59"/>
    </row>
    <row r="216" spans="10:10" x14ac:dyDescent="0.25">
      <c r="J216" s="59"/>
    </row>
    <row r="217" spans="10:10" x14ac:dyDescent="0.25">
      <c r="J217" s="59"/>
    </row>
    <row r="218" spans="10:10" x14ac:dyDescent="0.25">
      <c r="J218" s="59"/>
    </row>
    <row r="219" spans="10:10" x14ac:dyDescent="0.25">
      <c r="J219" s="59"/>
    </row>
    <row r="220" spans="10:10" x14ac:dyDescent="0.25">
      <c r="J220" s="59"/>
    </row>
    <row r="221" spans="10:10" x14ac:dyDescent="0.25">
      <c r="J221" s="59"/>
    </row>
    <row r="222" spans="10:10" x14ac:dyDescent="0.25">
      <c r="J222" s="59"/>
    </row>
    <row r="223" spans="10:10" x14ac:dyDescent="0.25">
      <c r="J223" s="59"/>
    </row>
    <row r="224" spans="10:10" x14ac:dyDescent="0.25">
      <c r="J224" s="59"/>
    </row>
    <row r="225" spans="10:10" x14ac:dyDescent="0.25">
      <c r="J225" s="59"/>
    </row>
    <row r="226" spans="10:10" x14ac:dyDescent="0.25">
      <c r="J226" s="59"/>
    </row>
    <row r="227" spans="10:10" x14ac:dyDescent="0.25">
      <c r="J227" s="59"/>
    </row>
    <row r="228" spans="10:10" x14ac:dyDescent="0.25">
      <c r="J228" s="59"/>
    </row>
    <row r="229" spans="10:10" x14ac:dyDescent="0.25">
      <c r="J229" s="59"/>
    </row>
    <row r="230" spans="10:10" x14ac:dyDescent="0.25">
      <c r="J230" s="59"/>
    </row>
    <row r="231" spans="10:10" x14ac:dyDescent="0.25">
      <c r="J231" s="59"/>
    </row>
    <row r="232" spans="10:10" x14ac:dyDescent="0.25">
      <c r="J232" s="59"/>
    </row>
    <row r="233" spans="10:10" x14ac:dyDescent="0.25">
      <c r="J233" s="59"/>
    </row>
    <row r="234" spans="10:10" x14ac:dyDescent="0.25">
      <c r="J234" s="59"/>
    </row>
    <row r="235" spans="10:10" x14ac:dyDescent="0.25">
      <c r="J235" s="59"/>
    </row>
    <row r="236" spans="10:10" x14ac:dyDescent="0.25">
      <c r="J236" s="59"/>
    </row>
    <row r="237" spans="10:10" x14ac:dyDescent="0.25">
      <c r="J237" s="59"/>
    </row>
    <row r="238" spans="10:10" x14ac:dyDescent="0.25">
      <c r="J238" s="59"/>
    </row>
    <row r="239" spans="10:10" x14ac:dyDescent="0.25">
      <c r="J239" s="59"/>
    </row>
    <row r="240" spans="10:10" x14ac:dyDescent="0.25">
      <c r="J240" s="59"/>
    </row>
    <row r="241" spans="10:10" x14ac:dyDescent="0.25">
      <c r="J241" s="59"/>
    </row>
    <row r="242" spans="10:10" x14ac:dyDescent="0.25">
      <c r="J242" s="59"/>
    </row>
    <row r="243" spans="10:10" x14ac:dyDescent="0.25">
      <c r="J243" s="59"/>
    </row>
    <row r="244" spans="10:10" x14ac:dyDescent="0.25">
      <c r="J244" s="59"/>
    </row>
    <row r="245" spans="10:10" x14ac:dyDescent="0.25">
      <c r="J245" s="59"/>
    </row>
    <row r="246" spans="10:10" x14ac:dyDescent="0.25">
      <c r="J246" s="59"/>
    </row>
    <row r="247" spans="10:10" x14ac:dyDescent="0.25">
      <c r="J247" s="59"/>
    </row>
    <row r="248" spans="10:10" x14ac:dyDescent="0.25">
      <c r="J248" s="59"/>
    </row>
    <row r="249" spans="10:10" x14ac:dyDescent="0.25">
      <c r="J249" s="59"/>
    </row>
    <row r="250" spans="10:10" x14ac:dyDescent="0.25">
      <c r="J250" s="59"/>
    </row>
    <row r="251" spans="10:10" x14ac:dyDescent="0.25">
      <c r="J251" s="59"/>
    </row>
    <row r="252" spans="10:10" x14ac:dyDescent="0.25">
      <c r="J252" s="59"/>
    </row>
    <row r="253" spans="10:10" x14ac:dyDescent="0.25">
      <c r="J253" s="59"/>
    </row>
    <row r="254" spans="10:10" x14ac:dyDescent="0.25">
      <c r="J254" s="59"/>
    </row>
    <row r="255" spans="10:10" x14ac:dyDescent="0.25">
      <c r="J255" s="59"/>
    </row>
    <row r="256" spans="10:10" x14ac:dyDescent="0.25">
      <c r="J256" s="59"/>
    </row>
    <row r="257" spans="10:10" x14ac:dyDescent="0.25">
      <c r="J257" s="59"/>
    </row>
    <row r="258" spans="10:10" x14ac:dyDescent="0.25">
      <c r="J258" s="59"/>
    </row>
    <row r="259" spans="10:10" x14ac:dyDescent="0.25">
      <c r="J259" s="59"/>
    </row>
    <row r="260" spans="10:10" x14ac:dyDescent="0.25">
      <c r="J260" s="59"/>
    </row>
    <row r="261" spans="10:10" x14ac:dyDescent="0.25">
      <c r="J261" s="59"/>
    </row>
    <row r="262" spans="10:10" x14ac:dyDescent="0.25">
      <c r="J262" s="59"/>
    </row>
    <row r="263" spans="10:10" x14ac:dyDescent="0.25">
      <c r="J263" s="59"/>
    </row>
    <row r="264" spans="10:10" x14ac:dyDescent="0.25">
      <c r="J264" s="59"/>
    </row>
    <row r="265" spans="10:10" x14ac:dyDescent="0.25">
      <c r="J265" s="59"/>
    </row>
    <row r="266" spans="10:10" x14ac:dyDescent="0.25">
      <c r="J266" s="59"/>
    </row>
    <row r="267" spans="10:10" x14ac:dyDescent="0.25">
      <c r="J267" s="59"/>
    </row>
    <row r="268" spans="10:10" x14ac:dyDescent="0.25">
      <c r="J268" s="59"/>
    </row>
    <row r="269" spans="10:10" x14ac:dyDescent="0.25">
      <c r="J269" s="59"/>
    </row>
    <row r="270" spans="10:10" x14ac:dyDescent="0.25">
      <c r="J270" s="59"/>
    </row>
    <row r="271" spans="10:10" x14ac:dyDescent="0.25">
      <c r="J271" s="59"/>
    </row>
    <row r="272" spans="10:10" x14ac:dyDescent="0.25">
      <c r="J272" s="59"/>
    </row>
    <row r="273" spans="10:10" x14ac:dyDescent="0.25">
      <c r="J273" s="59"/>
    </row>
    <row r="274" spans="10:10" x14ac:dyDescent="0.25">
      <c r="J274" s="59"/>
    </row>
    <row r="275" spans="10:10" x14ac:dyDescent="0.25">
      <c r="J275" s="59"/>
    </row>
    <row r="276" spans="10:10" x14ac:dyDescent="0.25">
      <c r="J276" s="59"/>
    </row>
    <row r="277" spans="10:10" x14ac:dyDescent="0.25">
      <c r="J277" s="59"/>
    </row>
    <row r="278" spans="10:10" x14ac:dyDescent="0.25">
      <c r="J278" s="59"/>
    </row>
    <row r="279" spans="10:10" x14ac:dyDescent="0.25">
      <c r="J279" s="59"/>
    </row>
    <row r="280" spans="10:10" x14ac:dyDescent="0.25">
      <c r="J280" s="59"/>
    </row>
    <row r="281" spans="10:10" x14ac:dyDescent="0.25">
      <c r="J281" s="59"/>
    </row>
    <row r="282" spans="10:10" x14ac:dyDescent="0.25">
      <c r="J282" s="59"/>
    </row>
    <row r="283" spans="10:10" x14ac:dyDescent="0.25">
      <c r="J283" s="59"/>
    </row>
    <row r="284" spans="10:10" x14ac:dyDescent="0.25">
      <c r="J284" s="59"/>
    </row>
    <row r="285" spans="10:10" x14ac:dyDescent="0.25">
      <c r="J285" s="59"/>
    </row>
    <row r="286" spans="10:10" x14ac:dyDescent="0.25">
      <c r="J286" s="59"/>
    </row>
    <row r="287" spans="10:10" x14ac:dyDescent="0.25">
      <c r="J287" s="59"/>
    </row>
    <row r="288" spans="10:10" x14ac:dyDescent="0.25">
      <c r="J288" s="59"/>
    </row>
    <row r="289" spans="10:10" x14ac:dyDescent="0.25">
      <c r="J289" s="59"/>
    </row>
    <row r="290" spans="10:10" x14ac:dyDescent="0.25">
      <c r="J290" s="59"/>
    </row>
    <row r="291" spans="10:10" x14ac:dyDescent="0.25">
      <c r="J291" s="59"/>
    </row>
    <row r="292" spans="10:10" x14ac:dyDescent="0.25">
      <c r="J292" s="59"/>
    </row>
    <row r="293" spans="10:10" x14ac:dyDescent="0.25">
      <c r="J293" s="59"/>
    </row>
    <row r="294" spans="10:10" x14ac:dyDescent="0.25">
      <c r="J294" s="59"/>
    </row>
    <row r="295" spans="10:10" x14ac:dyDescent="0.25">
      <c r="J295" s="59"/>
    </row>
    <row r="296" spans="10:10" x14ac:dyDescent="0.25">
      <c r="J296" s="59"/>
    </row>
    <row r="297" spans="10:10" x14ac:dyDescent="0.25">
      <c r="J297" s="59"/>
    </row>
    <row r="298" spans="10:10" x14ac:dyDescent="0.25">
      <c r="J298" s="59"/>
    </row>
    <row r="299" spans="10:10" x14ac:dyDescent="0.25">
      <c r="J299" s="59"/>
    </row>
    <row r="300" spans="10:10" x14ac:dyDescent="0.25">
      <c r="J300" s="59"/>
    </row>
    <row r="301" spans="10:10" x14ac:dyDescent="0.25">
      <c r="J301" s="59"/>
    </row>
    <row r="302" spans="10:10" x14ac:dyDescent="0.25">
      <c r="J302" s="59"/>
    </row>
    <row r="303" spans="10:10" x14ac:dyDescent="0.25">
      <c r="J303" s="59"/>
    </row>
    <row r="304" spans="10:10" x14ac:dyDescent="0.25">
      <c r="J304" s="59"/>
    </row>
    <row r="305" spans="10:10" x14ac:dyDescent="0.25">
      <c r="J305" s="59"/>
    </row>
    <row r="306" spans="10:10" x14ac:dyDescent="0.25">
      <c r="J306" s="59"/>
    </row>
    <row r="307" spans="10:10" x14ac:dyDescent="0.25">
      <c r="J307" s="59"/>
    </row>
    <row r="308" spans="10:10" x14ac:dyDescent="0.25">
      <c r="J308" s="59"/>
    </row>
    <row r="309" spans="10:10" x14ac:dyDescent="0.25">
      <c r="J309" s="59"/>
    </row>
  </sheetData>
  <mergeCells count="49">
    <mergeCell ref="R31:U31"/>
    <mergeCell ref="V31:AF31"/>
    <mergeCell ref="B30:E30"/>
    <mergeCell ref="B31:E31"/>
    <mergeCell ref="R25:U25"/>
    <mergeCell ref="V25:AF25"/>
    <mergeCell ref="R26:U26"/>
    <mergeCell ref="F30:P30"/>
    <mergeCell ref="F31:P31"/>
    <mergeCell ref="F25:P25"/>
    <mergeCell ref="F26:P26"/>
    <mergeCell ref="F27:P27"/>
    <mergeCell ref="F28:P28"/>
    <mergeCell ref="B28:E28"/>
    <mergeCell ref="B29:E29"/>
    <mergeCell ref="F29:P29"/>
    <mergeCell ref="R30:U30"/>
    <mergeCell ref="V30:AF30"/>
    <mergeCell ref="V26:AF26"/>
    <mergeCell ref="R27:U27"/>
    <mergeCell ref="V27:AF27"/>
    <mergeCell ref="R28:U28"/>
    <mergeCell ref="V28:AF28"/>
    <mergeCell ref="B27:E27"/>
    <mergeCell ref="G20:H20"/>
    <mergeCell ref="W21:X21"/>
    <mergeCell ref="R29:U29"/>
    <mergeCell ref="V29:AF29"/>
    <mergeCell ref="B2:P2"/>
    <mergeCell ref="G21:H21"/>
    <mergeCell ref="B25:E25"/>
    <mergeCell ref="B26:E26"/>
    <mergeCell ref="W20:X20"/>
    <mergeCell ref="B33:P36"/>
    <mergeCell ref="R33:AF36"/>
    <mergeCell ref="R2:AH2"/>
    <mergeCell ref="B22:E22"/>
    <mergeCell ref="B23:E23"/>
    <mergeCell ref="B24:E24"/>
    <mergeCell ref="F22:P22"/>
    <mergeCell ref="F23:P23"/>
    <mergeCell ref="F24:P24"/>
    <mergeCell ref="R22:U22"/>
    <mergeCell ref="R23:U23"/>
    <mergeCell ref="R24:U24"/>
    <mergeCell ref="V22:AF22"/>
    <mergeCell ref="V23:AF23"/>
    <mergeCell ref="V24:AF24"/>
    <mergeCell ref="AG21:AH21"/>
  </mergeCells>
  <conditionalFormatting sqref="B2">
    <cfRule type="cellIs" dxfId="124" priority="56" operator="equal">
      <formula>"Blanc"</formula>
    </cfRule>
    <cfRule type="cellIs" dxfId="123" priority="57" operator="equal">
      <formula>"Liquoreux"</formula>
    </cfRule>
    <cfRule type="cellIs" dxfId="122" priority="58" operator="equal">
      <formula>"Jaune"</formula>
    </cfRule>
    <cfRule type="cellIs" dxfId="121" priority="59" operator="equal">
      <formula>"Rouge"</formula>
    </cfRule>
  </conditionalFormatting>
  <conditionalFormatting sqref="R2">
    <cfRule type="cellIs" dxfId="120" priority="52" operator="equal">
      <formula>"Blanc"</formula>
    </cfRule>
    <cfRule type="cellIs" dxfId="119" priority="53" operator="equal">
      <formula>"Liquoreux"</formula>
    </cfRule>
    <cfRule type="cellIs" dxfId="118" priority="54" operator="equal">
      <formula>"Jaune"</formula>
    </cfRule>
    <cfRule type="cellIs" dxfId="117" priority="55" operator="equal">
      <formula>"Rouge"</formula>
    </cfRule>
  </conditionalFormatting>
  <conditionalFormatting sqref="B10:P18 W10:AF18 S4:W6 Y4:AH6 AA7:AH9 B4:F9 L4:P9">
    <cfRule type="expression" dxfId="116" priority="42" stopIfTrue="1">
      <formula>ISBLANK(B4)</formula>
    </cfRule>
    <cfRule type="cellIs" dxfId="115" priority="44" operator="equal">
      <formula>0</formula>
    </cfRule>
  </conditionalFormatting>
  <conditionalFormatting sqref="X4:X6">
    <cfRule type="expression" dxfId="114" priority="40" stopIfTrue="1">
      <formula>ISBLANK(X4)</formula>
    </cfRule>
    <cfRule type="cellIs" dxfId="113" priority="41" operator="equal">
      <formula>0</formula>
    </cfRule>
  </conditionalFormatting>
  <conditionalFormatting sqref="W8:Z9 X7:Z7">
    <cfRule type="expression" dxfId="112" priority="18" stopIfTrue="1">
      <formula>ISBLANK(W7)</formula>
    </cfRule>
    <cfRule type="cellIs" dxfId="111" priority="19" operator="equal">
      <formula>0</formula>
    </cfRule>
  </conditionalFormatting>
  <conditionalFormatting sqref="W7">
    <cfRule type="expression" dxfId="110" priority="16" stopIfTrue="1">
      <formula>ISBLANK(W7)</formula>
    </cfRule>
    <cfRule type="cellIs" dxfId="109" priority="17" operator="equal">
      <formula>0</formula>
    </cfRule>
  </conditionalFormatting>
  <conditionalFormatting sqref="T7:V9">
    <cfRule type="expression" dxfId="108" priority="14" stopIfTrue="1">
      <formula>ISBLANK(T7)</formula>
    </cfRule>
    <cfRule type="cellIs" dxfId="107" priority="15" operator="equal">
      <formula>0</formula>
    </cfRule>
  </conditionalFormatting>
  <conditionalFormatting sqref="AG10:AH12 AG13:AG15">
    <cfRule type="expression" dxfId="106" priority="12" stopIfTrue="1">
      <formula>ISBLANK(AG10)</formula>
    </cfRule>
    <cfRule type="cellIs" dxfId="105" priority="13" operator="equal">
      <formula>0</formula>
    </cfRule>
  </conditionalFormatting>
  <conditionalFormatting sqref="G4:K9">
    <cfRule type="expression" dxfId="104" priority="5" stopIfTrue="1">
      <formula>ISBLANK(G4)</formula>
    </cfRule>
    <cfRule type="cellIs" dxfId="103" priority="6" operator="equal">
      <formula>0</formula>
    </cfRule>
  </conditionalFormatting>
  <conditionalFormatting sqref="T10:V12">
    <cfRule type="expression" dxfId="102" priority="3" stopIfTrue="1">
      <formula>ISBLANK(T10)</formula>
    </cfRule>
    <cfRule type="cellIs" dxfId="101" priority="4" operator="equal">
      <formula>0</formula>
    </cfRule>
  </conditionalFormatting>
  <conditionalFormatting sqref="S13:V15">
    <cfRule type="expression" dxfId="100" priority="1" stopIfTrue="1">
      <formula>ISBLANK(S13)</formula>
    </cfRule>
    <cfRule type="cellIs" dxfId="99" priority="2" operator="equal">
      <formula>0</formula>
    </cfRule>
  </conditionalFormatting>
  <pageMargins left="0.25" right="0.25" top="0.75" bottom="0.75" header="0.3" footer="0.3"/>
  <pageSetup paperSize="9" orientation="landscape" horizontalDpi="0" verticalDpi="0" r:id="rId1"/>
  <drawing r:id="rId2"/>
  <legacyDrawing r:id="rId3"/>
  <controls>
    <mc:AlternateContent xmlns:mc="http://schemas.openxmlformats.org/markup-compatibility/2006">
      <mc:Choice Requires="x14">
        <control shapeId="1081" r:id="rId4" name="Image1">
          <controlPr defaultSize="0" autoLine="0" r:id="rId5">
            <anchor moveWithCells="1">
              <from>
                <xdr:col>34</xdr:col>
                <xdr:colOff>533400</xdr:colOff>
                <xdr:row>0</xdr:row>
                <xdr:rowOff>57150</xdr:rowOff>
              </from>
              <to>
                <xdr:col>37</xdr:col>
                <xdr:colOff>219075</xdr:colOff>
                <xdr:row>33</xdr:row>
                <xdr:rowOff>95250</xdr:rowOff>
              </to>
            </anchor>
          </controlPr>
        </control>
      </mc:Choice>
      <mc:Fallback>
        <control shapeId="1081" r:id="rId4" name="Image1"/>
      </mc:Fallback>
    </mc:AlternateContent>
    <mc:AlternateContent xmlns:mc="http://schemas.openxmlformats.org/markup-compatibility/2006">
      <mc:Choice Requires="x14">
        <control shapeId="1083" r:id="rId6" name="Button 59">
          <controlPr defaultSize="0" print="0" autoFill="0" autoPict="0" macro="[0]!Feuil3.VerifieEmplacement">
            <anchor moveWithCells="1" sizeWithCells="1">
              <from>
                <xdr:col>1</xdr:col>
                <xdr:colOff>257175</xdr:colOff>
                <xdr:row>36</xdr:row>
                <xdr:rowOff>9525</xdr:rowOff>
              </from>
              <to>
                <xdr:col>6</xdr:col>
                <xdr:colOff>0</xdr:colOff>
                <xdr:row>38</xdr:row>
                <xdr:rowOff>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2:X210"/>
  <sheetViews>
    <sheetView workbookViewId="0">
      <selection activeCell="E21" sqref="E21"/>
    </sheetView>
  </sheetViews>
  <sheetFormatPr baseColWidth="10" defaultColWidth="10.7109375" defaultRowHeight="15" x14ac:dyDescent="0.25"/>
  <cols>
    <col min="1" max="1" width="2.28515625" style="61" customWidth="1"/>
    <col min="2" max="2" width="20.7109375" customWidth="1"/>
    <col min="3" max="3" width="20.5703125" customWidth="1"/>
    <col min="4" max="4" width="6" bestFit="1" customWidth="1"/>
    <col min="5" max="5" width="21" customWidth="1"/>
    <col min="6" max="6" width="15.7109375" customWidth="1"/>
    <col min="7" max="7" width="4.42578125" customWidth="1"/>
    <col min="8" max="8" width="21" customWidth="1"/>
    <col min="9" max="9" width="21.7109375" customWidth="1"/>
    <col min="10" max="10" width="24" customWidth="1"/>
    <col min="11" max="11" width="15.85546875" bestFit="1" customWidth="1"/>
    <col min="12" max="12" width="5.85546875" customWidth="1"/>
    <col min="13" max="13" width="12.5703125" customWidth="1"/>
    <col min="14" max="14" width="24" bestFit="1" customWidth="1"/>
    <col min="15" max="15" width="15.85546875" bestFit="1" customWidth="1"/>
    <col min="16" max="16" width="4.140625" customWidth="1"/>
    <col min="17" max="17" width="12.5703125" bestFit="1" customWidth="1"/>
    <col min="18" max="18" width="13" bestFit="1" customWidth="1"/>
    <col min="20" max="20" width="13.42578125" bestFit="1" customWidth="1"/>
    <col min="21" max="21" width="21.7109375" bestFit="1" customWidth="1"/>
    <col min="22" max="22" width="6" customWidth="1"/>
    <col min="23" max="23" width="11.28515625" customWidth="1"/>
    <col min="24" max="24" width="13.7109375" bestFit="1" customWidth="1"/>
  </cols>
  <sheetData>
    <row r="2" spans="2:24" x14ac:dyDescent="0.25">
      <c r="B2" s="142" t="s">
        <v>748</v>
      </c>
      <c r="C2" s="142"/>
      <c r="E2" s="142" t="s">
        <v>1388</v>
      </c>
      <c r="F2" s="142"/>
      <c r="H2" s="142" t="s">
        <v>757</v>
      </c>
      <c r="I2" s="142"/>
      <c r="J2" s="142"/>
      <c r="K2" s="142"/>
      <c r="M2" s="142" t="s">
        <v>783</v>
      </c>
      <c r="N2" s="142"/>
      <c r="O2" s="142"/>
      <c r="Q2" s="142" t="s">
        <v>871</v>
      </c>
      <c r="R2" s="142"/>
      <c r="T2" s="142" t="s">
        <v>1389</v>
      </c>
      <c r="U2" s="142"/>
      <c r="V2" s="142"/>
      <c r="W2" s="142"/>
      <c r="X2" s="142"/>
    </row>
    <row r="3" spans="2:24" x14ac:dyDescent="0.25">
      <c r="B3" s="73" t="s">
        <v>3</v>
      </c>
      <c r="C3" s="74" t="s">
        <v>755</v>
      </c>
      <c r="E3" s="73" t="s">
        <v>3</v>
      </c>
      <c r="F3" s="74" t="s">
        <v>755</v>
      </c>
      <c r="H3" s="73" t="s">
        <v>3</v>
      </c>
      <c r="I3" s="10" t="s">
        <v>755</v>
      </c>
      <c r="M3" s="73" t="s">
        <v>3</v>
      </c>
      <c r="N3" s="74" t="s">
        <v>755</v>
      </c>
      <c r="Q3" s="73" t="s">
        <v>3</v>
      </c>
      <c r="R3" s="74" t="s">
        <v>755</v>
      </c>
    </row>
    <row r="4" spans="2:24" x14ac:dyDescent="0.25">
      <c r="E4" s="73" t="s">
        <v>1</v>
      </c>
      <c r="F4" s="74" t="s">
        <v>755</v>
      </c>
      <c r="H4" s="73" t="s">
        <v>4</v>
      </c>
      <c r="I4" s="74" t="s">
        <v>755</v>
      </c>
    </row>
    <row r="5" spans="2:24" x14ac:dyDescent="0.25">
      <c r="B5" s="73" t="s">
        <v>4</v>
      </c>
      <c r="C5" t="s">
        <v>750</v>
      </c>
      <c r="I5" s="27"/>
      <c r="M5" s="73" t="s">
        <v>784</v>
      </c>
      <c r="N5" s="74" t="s">
        <v>754</v>
      </c>
      <c r="O5" s="74" t="s">
        <v>756</v>
      </c>
      <c r="Q5" s="73" t="s">
        <v>758</v>
      </c>
      <c r="R5" t="s">
        <v>870</v>
      </c>
      <c r="T5" s="73" t="s">
        <v>749</v>
      </c>
      <c r="U5" s="74" t="s">
        <v>753</v>
      </c>
      <c r="V5" s="74" t="s">
        <v>879</v>
      </c>
      <c r="W5" s="74" t="s">
        <v>751</v>
      </c>
      <c r="X5" s="11" t="s">
        <v>781</v>
      </c>
    </row>
    <row r="6" spans="2:24" x14ac:dyDescent="0.25">
      <c r="B6" s="12" t="s">
        <v>304</v>
      </c>
      <c r="C6" s="9">
        <v>31</v>
      </c>
      <c r="E6" s="73" t="s">
        <v>752</v>
      </c>
      <c r="F6" t="s">
        <v>893</v>
      </c>
      <c r="H6" s="73" t="s">
        <v>752</v>
      </c>
      <c r="I6" s="74" t="s">
        <v>753</v>
      </c>
      <c r="J6" s="11" t="s">
        <v>754</v>
      </c>
      <c r="K6" s="74" t="s">
        <v>756</v>
      </c>
      <c r="M6" s="12">
        <v>0</v>
      </c>
      <c r="N6" s="9">
        <v>84</v>
      </c>
      <c r="O6" s="9">
        <v>2</v>
      </c>
      <c r="Q6" s="12">
        <v>2013</v>
      </c>
      <c r="R6" s="9">
        <v>0</v>
      </c>
      <c r="T6" s="12" t="s">
        <v>22</v>
      </c>
      <c r="U6" s="16">
        <v>8146.040020999998</v>
      </c>
      <c r="V6" s="11">
        <v>865</v>
      </c>
      <c r="W6" s="16">
        <v>2274.3799999999997</v>
      </c>
      <c r="X6" s="11">
        <v>172</v>
      </c>
    </row>
    <row r="7" spans="2:24" x14ac:dyDescent="0.25">
      <c r="B7" s="12" t="s">
        <v>36</v>
      </c>
      <c r="C7" s="9">
        <v>20</v>
      </c>
      <c r="E7" s="12" t="s">
        <v>741</v>
      </c>
      <c r="F7" s="9">
        <v>102</v>
      </c>
      <c r="H7" s="12" t="s">
        <v>1005</v>
      </c>
      <c r="I7" s="10">
        <v>7</v>
      </c>
      <c r="J7" s="11">
        <v>1</v>
      </c>
      <c r="K7" s="11">
        <v>0</v>
      </c>
      <c r="M7" s="12">
        <v>1986</v>
      </c>
      <c r="N7" s="9">
        <v>1</v>
      </c>
      <c r="O7" s="9">
        <v>1</v>
      </c>
      <c r="Q7" s="12">
        <v>2014</v>
      </c>
      <c r="R7" s="9">
        <v>1</v>
      </c>
      <c r="T7" s="12" t="s">
        <v>73</v>
      </c>
      <c r="U7" s="16">
        <v>416</v>
      </c>
      <c r="V7" s="11">
        <v>33</v>
      </c>
      <c r="W7" s="16">
        <v>49</v>
      </c>
      <c r="X7" s="11">
        <v>4</v>
      </c>
    </row>
    <row r="8" spans="2:24" x14ac:dyDescent="0.25">
      <c r="B8" s="12" t="s">
        <v>59</v>
      </c>
      <c r="C8" s="9">
        <v>15</v>
      </c>
      <c r="E8" s="12" t="s">
        <v>742</v>
      </c>
      <c r="F8" s="9">
        <v>154</v>
      </c>
      <c r="H8" s="12" t="s">
        <v>1006</v>
      </c>
      <c r="I8" s="10">
        <v>25</v>
      </c>
      <c r="J8" s="11">
        <v>1</v>
      </c>
      <c r="K8" s="11">
        <v>0</v>
      </c>
      <c r="M8" s="12">
        <v>1996</v>
      </c>
      <c r="N8" s="9">
        <v>1</v>
      </c>
      <c r="O8" s="9">
        <v>0</v>
      </c>
      <c r="Q8" s="12">
        <v>2015</v>
      </c>
      <c r="R8" s="9">
        <v>3</v>
      </c>
      <c r="T8" s="12" t="s">
        <v>217</v>
      </c>
      <c r="U8" s="16">
        <v>906</v>
      </c>
      <c r="V8" s="11">
        <v>62</v>
      </c>
      <c r="W8" s="16">
        <v>453.5</v>
      </c>
      <c r="X8" s="11">
        <v>29</v>
      </c>
    </row>
    <row r="9" spans="2:24" x14ac:dyDescent="0.25">
      <c r="B9" s="12" t="s">
        <v>101</v>
      </c>
      <c r="C9" s="9">
        <v>56</v>
      </c>
      <c r="E9" s="12" t="s">
        <v>743</v>
      </c>
      <c r="F9" s="9">
        <v>153</v>
      </c>
      <c r="H9" s="12" t="s">
        <v>1007</v>
      </c>
      <c r="I9" s="10">
        <v>23</v>
      </c>
      <c r="J9" s="11">
        <v>1</v>
      </c>
      <c r="K9" s="11">
        <v>0</v>
      </c>
      <c r="M9" s="12">
        <v>1997</v>
      </c>
      <c r="N9" s="9">
        <v>1</v>
      </c>
      <c r="O9" s="9">
        <v>0</v>
      </c>
      <c r="Q9" s="12">
        <v>2016</v>
      </c>
      <c r="R9" s="9">
        <v>0</v>
      </c>
      <c r="T9" s="12" t="s">
        <v>46</v>
      </c>
      <c r="U9" s="16">
        <v>403.79999999999995</v>
      </c>
      <c r="V9" s="11">
        <v>84</v>
      </c>
      <c r="W9" s="16">
        <v>46.4</v>
      </c>
      <c r="X9" s="11">
        <v>8</v>
      </c>
    </row>
    <row r="10" spans="2:24" x14ac:dyDescent="0.25">
      <c r="B10" s="12" t="s">
        <v>73</v>
      </c>
      <c r="C10" s="9">
        <v>3</v>
      </c>
      <c r="E10" s="12" t="s">
        <v>744</v>
      </c>
      <c r="F10" s="9">
        <v>190</v>
      </c>
      <c r="H10" s="12" t="s">
        <v>1008</v>
      </c>
      <c r="I10" s="10">
        <v>6</v>
      </c>
      <c r="J10" s="11">
        <v>1</v>
      </c>
      <c r="K10" s="11">
        <v>0</v>
      </c>
      <c r="M10" s="12">
        <v>1998</v>
      </c>
      <c r="N10" s="9">
        <v>1</v>
      </c>
      <c r="O10" s="9">
        <v>0</v>
      </c>
      <c r="Q10" s="12">
        <v>2017</v>
      </c>
      <c r="R10" s="9">
        <v>1</v>
      </c>
      <c r="T10" s="12" t="s">
        <v>12</v>
      </c>
      <c r="U10" s="16">
        <v>7660.5603999999994</v>
      </c>
      <c r="V10" s="11">
        <v>633</v>
      </c>
      <c r="W10" s="16">
        <v>3332.7999999999993</v>
      </c>
      <c r="X10" s="11">
        <v>187</v>
      </c>
    </row>
    <row r="11" spans="2:24" x14ac:dyDescent="0.25">
      <c r="B11" s="12" t="s">
        <v>539</v>
      </c>
      <c r="C11" s="9">
        <v>2</v>
      </c>
      <c r="E11" s="12" t="s">
        <v>1064</v>
      </c>
      <c r="F11" s="9"/>
      <c r="H11" s="12" t="s">
        <v>1009</v>
      </c>
      <c r="I11" s="10">
        <v>40</v>
      </c>
      <c r="J11" s="11">
        <v>1</v>
      </c>
      <c r="K11" s="11">
        <v>0</v>
      </c>
      <c r="M11" s="12">
        <v>1999</v>
      </c>
      <c r="N11" s="9">
        <v>1</v>
      </c>
      <c r="O11" s="9">
        <v>0</v>
      </c>
      <c r="Q11" s="12">
        <v>2018</v>
      </c>
      <c r="R11" s="9">
        <v>12</v>
      </c>
      <c r="T11" s="12" t="s">
        <v>885</v>
      </c>
      <c r="U11" s="16">
        <v>432.5</v>
      </c>
      <c r="V11" s="11">
        <v>14</v>
      </c>
      <c r="W11" s="16">
        <v>375.3</v>
      </c>
      <c r="X11" s="11">
        <v>11</v>
      </c>
    </row>
    <row r="12" spans="2:24" x14ac:dyDescent="0.25">
      <c r="B12" s="12" t="s">
        <v>739</v>
      </c>
      <c r="C12" s="9">
        <v>2</v>
      </c>
      <c r="E12" s="72" t="s">
        <v>1042</v>
      </c>
      <c r="F12" s="9">
        <v>5</v>
      </c>
      <c r="H12" s="12" t="s">
        <v>1010</v>
      </c>
      <c r="I12" s="10">
        <v>39</v>
      </c>
      <c r="J12" s="11">
        <v>2</v>
      </c>
      <c r="K12" s="11">
        <v>0</v>
      </c>
      <c r="M12" s="12">
        <v>2001</v>
      </c>
      <c r="N12" s="9">
        <v>2</v>
      </c>
      <c r="O12" s="9">
        <v>0</v>
      </c>
      <c r="Q12" s="12">
        <v>2019</v>
      </c>
      <c r="R12" s="9">
        <v>117</v>
      </c>
      <c r="T12" s="12" t="s">
        <v>725</v>
      </c>
      <c r="U12" s="16">
        <v>17964.900420999995</v>
      </c>
      <c r="V12" s="11">
        <v>1691</v>
      </c>
      <c r="W12" s="16">
        <v>6531.3799999999992</v>
      </c>
      <c r="X12" s="11">
        <v>411</v>
      </c>
    </row>
    <row r="13" spans="2:24" x14ac:dyDescent="0.25">
      <c r="B13" s="12" t="s">
        <v>26</v>
      </c>
      <c r="C13" s="9">
        <v>31</v>
      </c>
      <c r="E13" s="72" t="s">
        <v>1043</v>
      </c>
      <c r="F13" s="9">
        <v>11</v>
      </c>
      <c r="H13" s="12" t="s">
        <v>1011</v>
      </c>
      <c r="I13" s="10">
        <v>72</v>
      </c>
      <c r="J13" s="11">
        <v>8</v>
      </c>
      <c r="K13" s="11">
        <v>0</v>
      </c>
      <c r="M13" s="12">
        <v>2003</v>
      </c>
      <c r="N13" s="9">
        <v>15</v>
      </c>
      <c r="O13" s="9">
        <v>1</v>
      </c>
      <c r="Q13" s="12">
        <v>2020</v>
      </c>
      <c r="R13" s="9">
        <v>103</v>
      </c>
    </row>
    <row r="14" spans="2:24" x14ac:dyDescent="0.25">
      <c r="B14" s="12" t="s">
        <v>1347</v>
      </c>
      <c r="C14" s="9">
        <v>28</v>
      </c>
      <c r="E14" s="72" t="s">
        <v>1044</v>
      </c>
      <c r="F14" s="9">
        <v>12</v>
      </c>
      <c r="H14" s="12" t="s">
        <v>1012</v>
      </c>
      <c r="I14" s="10">
        <v>176.14999999999998</v>
      </c>
      <c r="J14" s="11">
        <v>19</v>
      </c>
      <c r="K14" s="11">
        <v>1</v>
      </c>
      <c r="M14" s="12">
        <v>2004</v>
      </c>
      <c r="N14" s="9">
        <v>15</v>
      </c>
      <c r="O14" s="9">
        <v>0</v>
      </c>
      <c r="Q14" s="12">
        <v>2021</v>
      </c>
      <c r="R14" s="9">
        <v>70</v>
      </c>
    </row>
    <row r="15" spans="2:24" x14ac:dyDescent="0.25">
      <c r="B15" s="12" t="s">
        <v>1110</v>
      </c>
      <c r="C15" s="9">
        <v>20</v>
      </c>
      <c r="E15" s="72" t="s">
        <v>1045</v>
      </c>
      <c r="F15" s="9">
        <v>12</v>
      </c>
      <c r="H15" s="12" t="s">
        <v>1013</v>
      </c>
      <c r="I15" s="10">
        <v>122.10000000000001</v>
      </c>
      <c r="J15" s="11">
        <v>15</v>
      </c>
      <c r="K15" s="11">
        <v>2</v>
      </c>
      <c r="M15" s="12">
        <v>2005</v>
      </c>
      <c r="N15" s="9">
        <v>62</v>
      </c>
      <c r="O15" s="9">
        <v>1</v>
      </c>
      <c r="Q15" s="12">
        <v>2022</v>
      </c>
      <c r="R15" s="9">
        <v>17</v>
      </c>
    </row>
    <row r="16" spans="2:24" x14ac:dyDescent="0.25">
      <c r="B16" s="12" t="s">
        <v>740</v>
      </c>
      <c r="C16" s="9">
        <v>3</v>
      </c>
      <c r="E16" s="72" t="s">
        <v>1046</v>
      </c>
      <c r="F16" s="9">
        <v>17</v>
      </c>
      <c r="H16" s="12" t="s">
        <v>1014</v>
      </c>
      <c r="I16" s="10">
        <v>530.70000000000005</v>
      </c>
      <c r="J16" s="11">
        <v>72</v>
      </c>
      <c r="K16" s="11">
        <v>0</v>
      </c>
      <c r="M16" s="12">
        <v>2006</v>
      </c>
      <c r="N16" s="9">
        <v>48</v>
      </c>
      <c r="O16" s="9">
        <v>2</v>
      </c>
      <c r="Q16" s="12">
        <v>2023</v>
      </c>
      <c r="R16" s="9">
        <v>49</v>
      </c>
    </row>
    <row r="17" spans="2:18" x14ac:dyDescent="0.25">
      <c r="B17" s="12" t="s">
        <v>1112</v>
      </c>
      <c r="C17" s="9">
        <v>6</v>
      </c>
      <c r="E17" s="72" t="s">
        <v>1086</v>
      </c>
      <c r="F17" s="9">
        <v>12</v>
      </c>
      <c r="H17" s="12" t="s">
        <v>1015</v>
      </c>
      <c r="I17" s="10">
        <v>1185.8579999999999</v>
      </c>
      <c r="J17" s="11">
        <v>152</v>
      </c>
      <c r="K17" s="11">
        <v>5</v>
      </c>
      <c r="M17" s="12">
        <v>2007</v>
      </c>
      <c r="N17" s="9">
        <v>90</v>
      </c>
      <c r="O17" s="9">
        <v>0</v>
      </c>
      <c r="Q17" s="12">
        <v>2024</v>
      </c>
      <c r="R17" s="9">
        <v>10</v>
      </c>
    </row>
    <row r="18" spans="2:18" x14ac:dyDescent="0.25">
      <c r="B18" s="12" t="s">
        <v>1113</v>
      </c>
      <c r="C18" s="9">
        <v>172</v>
      </c>
      <c r="E18" s="72" t="s">
        <v>1093</v>
      </c>
      <c r="F18" s="9">
        <v>14</v>
      </c>
      <c r="H18" s="12" t="s">
        <v>1016</v>
      </c>
      <c r="I18" s="10">
        <v>521.4</v>
      </c>
      <c r="J18" s="11">
        <v>60</v>
      </c>
      <c r="K18" s="11">
        <v>2</v>
      </c>
      <c r="M18" s="12">
        <v>2008</v>
      </c>
      <c r="N18" s="9">
        <v>92</v>
      </c>
      <c r="O18" s="9">
        <v>4</v>
      </c>
      <c r="Q18" s="12">
        <v>2025</v>
      </c>
      <c r="R18" s="9">
        <v>10</v>
      </c>
    </row>
    <row r="19" spans="2:18" x14ac:dyDescent="0.25">
      <c r="B19" s="12" t="s">
        <v>1114</v>
      </c>
      <c r="C19" s="9">
        <v>4</v>
      </c>
      <c r="E19" s="72" t="s">
        <v>1094</v>
      </c>
      <c r="F19" s="9">
        <v>20</v>
      </c>
      <c r="H19" s="12" t="s">
        <v>1017</v>
      </c>
      <c r="I19" s="10">
        <v>1531.0499999999997</v>
      </c>
      <c r="J19" s="11">
        <v>171</v>
      </c>
      <c r="K19" s="11">
        <v>5</v>
      </c>
      <c r="M19" s="12">
        <v>2009</v>
      </c>
      <c r="N19" s="9">
        <v>136</v>
      </c>
      <c r="O19" s="9">
        <v>8</v>
      </c>
      <c r="Q19" s="12">
        <v>2026</v>
      </c>
      <c r="R19" s="9">
        <v>4</v>
      </c>
    </row>
    <row r="20" spans="2:18" x14ac:dyDescent="0.25">
      <c r="B20" s="12" t="s">
        <v>1115</v>
      </c>
      <c r="C20" s="9">
        <v>18</v>
      </c>
      <c r="E20" s="72" t="s">
        <v>1095</v>
      </c>
      <c r="F20" s="9">
        <v>6</v>
      </c>
      <c r="H20" s="12" t="s">
        <v>1018</v>
      </c>
      <c r="I20" s="10">
        <v>1352.4640870000001</v>
      </c>
      <c r="J20" s="11">
        <v>174</v>
      </c>
      <c r="K20" s="11">
        <v>0</v>
      </c>
      <c r="M20" s="12">
        <v>2010</v>
      </c>
      <c r="N20" s="9">
        <v>82</v>
      </c>
      <c r="O20" s="9">
        <v>14</v>
      </c>
      <c r="Q20" s="12">
        <v>2028</v>
      </c>
      <c r="R20" s="9">
        <v>3</v>
      </c>
    </row>
    <row r="21" spans="2:18" x14ac:dyDescent="0.25">
      <c r="B21" s="12" t="s">
        <v>1024</v>
      </c>
      <c r="C21" s="9">
        <v>0</v>
      </c>
      <c r="E21" s="12" t="s">
        <v>725</v>
      </c>
      <c r="F21" s="9">
        <v>708</v>
      </c>
      <c r="H21" s="12" t="s">
        <v>1019</v>
      </c>
      <c r="I21" s="10">
        <v>1712.8483339999996</v>
      </c>
      <c r="J21" s="11">
        <v>184</v>
      </c>
      <c r="K21" s="11">
        <v>0</v>
      </c>
      <c r="M21" s="12">
        <v>2011</v>
      </c>
      <c r="N21" s="9">
        <v>133</v>
      </c>
      <c r="O21" s="9">
        <v>9</v>
      </c>
      <c r="Q21" s="12">
        <v>2099</v>
      </c>
      <c r="R21" s="9">
        <v>11</v>
      </c>
    </row>
    <row r="22" spans="2:18" x14ac:dyDescent="0.25">
      <c r="B22" s="12" t="s">
        <v>725</v>
      </c>
      <c r="C22" s="9">
        <v>411</v>
      </c>
      <c r="H22" s="12" t="s">
        <v>741</v>
      </c>
      <c r="I22" s="10">
        <v>1117.92</v>
      </c>
      <c r="J22" s="11">
        <v>112</v>
      </c>
      <c r="K22" s="11">
        <v>13</v>
      </c>
      <c r="M22" s="12">
        <v>2012</v>
      </c>
      <c r="N22" s="9">
        <v>153</v>
      </c>
      <c r="O22" s="9">
        <v>6</v>
      </c>
      <c r="Q22" s="12" t="s">
        <v>11</v>
      </c>
      <c r="R22" s="9">
        <v>0</v>
      </c>
    </row>
    <row r="23" spans="2:18" x14ac:dyDescent="0.25">
      <c r="H23" s="12" t="s">
        <v>742</v>
      </c>
      <c r="I23" s="10">
        <v>2570.4499999999998</v>
      </c>
      <c r="J23" s="11">
        <v>219</v>
      </c>
      <c r="K23" s="11">
        <v>51</v>
      </c>
      <c r="M23" s="12">
        <v>2013</v>
      </c>
      <c r="N23" s="9">
        <v>123</v>
      </c>
      <c r="O23" s="9">
        <v>19</v>
      </c>
      <c r="Q23" s="12" t="s">
        <v>725</v>
      </c>
      <c r="R23" s="9">
        <v>411</v>
      </c>
    </row>
    <row r="24" spans="2:18" x14ac:dyDescent="0.25">
      <c r="H24" s="12" t="s">
        <v>743</v>
      </c>
      <c r="I24" s="10">
        <v>2587.6999999999998</v>
      </c>
      <c r="J24" s="11">
        <v>164</v>
      </c>
      <c r="K24" s="11">
        <v>84</v>
      </c>
      <c r="M24" s="12">
        <v>2014</v>
      </c>
      <c r="N24" s="9">
        <v>186</v>
      </c>
      <c r="O24" s="9">
        <v>60</v>
      </c>
    </row>
    <row r="25" spans="2:18" x14ac:dyDescent="0.25">
      <c r="H25" s="12" t="s">
        <v>744</v>
      </c>
      <c r="I25" s="10"/>
      <c r="J25" s="11"/>
      <c r="K25" s="11"/>
      <c r="M25" s="12">
        <v>2015</v>
      </c>
      <c r="N25" s="9">
        <v>220</v>
      </c>
      <c r="O25" s="9">
        <v>114</v>
      </c>
    </row>
    <row r="26" spans="2:18" x14ac:dyDescent="0.25">
      <c r="H26" s="54" t="s">
        <v>1042</v>
      </c>
      <c r="I26" s="10">
        <v>0</v>
      </c>
      <c r="J26" s="11">
        <v>3</v>
      </c>
      <c r="K26" s="11">
        <v>0</v>
      </c>
      <c r="M26" s="12">
        <v>2016</v>
      </c>
      <c r="N26" s="9">
        <v>113</v>
      </c>
      <c r="O26" s="9">
        <v>76</v>
      </c>
    </row>
    <row r="27" spans="2:18" x14ac:dyDescent="0.25">
      <c r="H27" s="54" t="s">
        <v>1044</v>
      </c>
      <c r="I27" s="10">
        <v>218</v>
      </c>
      <c r="J27" s="11">
        <v>18</v>
      </c>
      <c r="K27" s="11">
        <v>7</v>
      </c>
      <c r="M27" s="12">
        <v>2017</v>
      </c>
      <c r="N27" s="9">
        <v>94</v>
      </c>
      <c r="O27" s="9">
        <v>58</v>
      </c>
    </row>
    <row r="28" spans="2:18" x14ac:dyDescent="0.25">
      <c r="H28" s="54" t="s">
        <v>1045</v>
      </c>
      <c r="I28" s="10">
        <v>0</v>
      </c>
      <c r="J28" s="11">
        <v>1</v>
      </c>
      <c r="K28" s="11">
        <v>0</v>
      </c>
      <c r="M28" s="12">
        <v>2018</v>
      </c>
      <c r="N28" s="9">
        <v>38</v>
      </c>
      <c r="O28" s="9">
        <v>36</v>
      </c>
    </row>
    <row r="29" spans="2:18" x14ac:dyDescent="0.25">
      <c r="H29" s="54" t="s">
        <v>1046</v>
      </c>
      <c r="I29" s="10">
        <v>539.5</v>
      </c>
      <c r="J29" s="11">
        <v>37</v>
      </c>
      <c r="K29" s="11">
        <v>26</v>
      </c>
      <c r="M29" s="12" t="s">
        <v>725</v>
      </c>
      <c r="N29" s="9">
        <v>1691</v>
      </c>
      <c r="O29" s="9">
        <v>411</v>
      </c>
    </row>
    <row r="30" spans="2:18" x14ac:dyDescent="0.25">
      <c r="H30" s="54" t="s">
        <v>1093</v>
      </c>
      <c r="I30" s="10">
        <v>412.69999999999993</v>
      </c>
      <c r="J30" s="11">
        <v>31</v>
      </c>
      <c r="K30" s="11">
        <v>17</v>
      </c>
    </row>
    <row r="31" spans="2:18" x14ac:dyDescent="0.25">
      <c r="H31" s="54" t="s">
        <v>1094</v>
      </c>
      <c r="I31" s="10">
        <v>432.7</v>
      </c>
      <c r="J31" s="11">
        <v>25</v>
      </c>
      <c r="K31" s="11">
        <v>22</v>
      </c>
    </row>
    <row r="32" spans="2:18" x14ac:dyDescent="0.25">
      <c r="H32" s="54" t="s">
        <v>1095</v>
      </c>
      <c r="I32" s="10">
        <v>16.8</v>
      </c>
      <c r="J32" s="11">
        <v>2</v>
      </c>
      <c r="K32" s="11">
        <v>1</v>
      </c>
    </row>
    <row r="33" spans="8:11" x14ac:dyDescent="0.25">
      <c r="H33" s="54" t="s">
        <v>1384</v>
      </c>
      <c r="I33" s="10">
        <v>874.7</v>
      </c>
      <c r="J33" s="11">
        <v>46</v>
      </c>
      <c r="K33" s="11">
        <v>36</v>
      </c>
    </row>
    <row r="34" spans="8:11" x14ac:dyDescent="0.25">
      <c r="H34" s="54" t="s">
        <v>1385</v>
      </c>
      <c r="I34" s="10">
        <v>200.8</v>
      </c>
      <c r="J34" s="11">
        <v>18</v>
      </c>
      <c r="K34" s="11">
        <v>10</v>
      </c>
    </row>
    <row r="35" spans="8:11" x14ac:dyDescent="0.25">
      <c r="H35" s="54" t="s">
        <v>1386</v>
      </c>
      <c r="I35" s="10">
        <v>620.62</v>
      </c>
      <c r="J35" s="11">
        <v>54</v>
      </c>
      <c r="K35" s="11">
        <v>41</v>
      </c>
    </row>
    <row r="36" spans="8:11" x14ac:dyDescent="0.25">
      <c r="H36" s="12" t="s">
        <v>1064</v>
      </c>
      <c r="I36" s="10"/>
      <c r="J36" s="11"/>
      <c r="K36" s="11"/>
    </row>
    <row r="37" spans="8:11" x14ac:dyDescent="0.25">
      <c r="H37" s="54" t="s">
        <v>1043</v>
      </c>
      <c r="I37" s="10">
        <v>20</v>
      </c>
      <c r="J37" s="11">
        <v>3</v>
      </c>
      <c r="K37" s="11">
        <v>1</v>
      </c>
    </row>
    <row r="38" spans="8:11" x14ac:dyDescent="0.25">
      <c r="H38" s="54" t="s">
        <v>1044</v>
      </c>
      <c r="I38" s="10">
        <v>325.2</v>
      </c>
      <c r="J38" s="11">
        <v>33</v>
      </c>
      <c r="K38" s="11">
        <v>30</v>
      </c>
    </row>
    <row r="39" spans="8:11" x14ac:dyDescent="0.25">
      <c r="H39" s="54" t="s">
        <v>1086</v>
      </c>
      <c r="I39" s="10">
        <v>683.24</v>
      </c>
      <c r="J39" s="11">
        <v>46</v>
      </c>
      <c r="K39" s="11">
        <v>43</v>
      </c>
    </row>
    <row r="40" spans="8:11" x14ac:dyDescent="0.25">
      <c r="H40" s="54" t="s">
        <v>1093</v>
      </c>
      <c r="I40" s="10">
        <v>0</v>
      </c>
      <c r="J40" s="11">
        <v>4</v>
      </c>
      <c r="K40" s="11">
        <v>2</v>
      </c>
    </row>
    <row r="41" spans="8:11" x14ac:dyDescent="0.25">
      <c r="H41" s="54" t="s">
        <v>1094</v>
      </c>
      <c r="I41" s="10">
        <v>0</v>
      </c>
      <c r="J41" s="11">
        <v>13</v>
      </c>
      <c r="K41" s="11">
        <v>12</v>
      </c>
    </row>
    <row r="42" spans="8:11" x14ac:dyDescent="0.25">
      <c r="H42" s="12" t="s">
        <v>725</v>
      </c>
      <c r="I42" s="10">
        <v>17964.900421000002</v>
      </c>
      <c r="J42" s="11">
        <v>1691</v>
      </c>
      <c r="K42" s="11">
        <v>411</v>
      </c>
    </row>
    <row r="66" spans="5:6" x14ac:dyDescent="0.25">
      <c r="E66" s="54"/>
      <c r="F66" s="9"/>
    </row>
    <row r="67" spans="5:6" x14ac:dyDescent="0.25">
      <c r="E67" s="54"/>
      <c r="F67" s="9"/>
    </row>
    <row r="68" spans="5:6" x14ac:dyDescent="0.25">
      <c r="E68" s="54"/>
      <c r="F68" s="9"/>
    </row>
    <row r="69" spans="5:6" x14ac:dyDescent="0.25">
      <c r="E69" s="54"/>
      <c r="F69" s="9"/>
    </row>
    <row r="70" spans="5:6" x14ac:dyDescent="0.25">
      <c r="E70" s="54"/>
      <c r="F70" s="9"/>
    </row>
    <row r="71" spans="5:6" x14ac:dyDescent="0.25">
      <c r="E71" s="54"/>
      <c r="F71" s="9"/>
    </row>
    <row r="72" spans="5:6" x14ac:dyDescent="0.25">
      <c r="E72" s="54"/>
      <c r="F72" s="9"/>
    </row>
    <row r="73" spans="5:6" x14ac:dyDescent="0.25">
      <c r="E73" s="54"/>
      <c r="F73" s="9"/>
    </row>
    <row r="74" spans="5:6" x14ac:dyDescent="0.25">
      <c r="E74" s="54"/>
      <c r="F74" s="9"/>
    </row>
    <row r="75" spans="5:6" x14ac:dyDescent="0.25">
      <c r="E75" s="54"/>
      <c r="F75" s="9"/>
    </row>
    <row r="76" spans="5:6" x14ac:dyDescent="0.25">
      <c r="E76" s="54"/>
      <c r="F76" s="9"/>
    </row>
    <row r="77" spans="5:6" x14ac:dyDescent="0.25">
      <c r="E77" s="54"/>
      <c r="F77" s="9"/>
    </row>
    <row r="78" spans="5:6" x14ac:dyDescent="0.25">
      <c r="E78" s="54"/>
      <c r="F78" s="9"/>
    </row>
    <row r="79" spans="5:6" x14ac:dyDescent="0.25">
      <c r="E79" s="54"/>
      <c r="F79" s="9"/>
    </row>
    <row r="80" spans="5:6" x14ac:dyDescent="0.25">
      <c r="E80" s="54"/>
      <c r="F80" s="9"/>
    </row>
    <row r="81" spans="5:6" x14ac:dyDescent="0.25">
      <c r="E81" s="54"/>
      <c r="F81" s="9"/>
    </row>
    <row r="82" spans="5:6" x14ac:dyDescent="0.25">
      <c r="E82" s="54"/>
      <c r="F82" s="9"/>
    </row>
    <row r="83" spans="5:6" x14ac:dyDescent="0.25">
      <c r="E83" s="54"/>
      <c r="F83" s="9"/>
    </row>
    <row r="84" spans="5:6" x14ac:dyDescent="0.25">
      <c r="E84" s="54"/>
      <c r="F84" s="9"/>
    </row>
    <row r="85" spans="5:6" x14ac:dyDescent="0.25">
      <c r="E85" s="54"/>
      <c r="F85" s="9"/>
    </row>
    <row r="86" spans="5:6" x14ac:dyDescent="0.25">
      <c r="E86" s="54"/>
      <c r="F86" s="9"/>
    </row>
    <row r="87" spans="5:6" x14ac:dyDescent="0.25">
      <c r="E87" s="54"/>
      <c r="F87" s="9"/>
    </row>
    <row r="88" spans="5:6" x14ac:dyDescent="0.25">
      <c r="E88" s="54"/>
      <c r="F88" s="9"/>
    </row>
    <row r="89" spans="5:6" x14ac:dyDescent="0.25">
      <c r="E89" s="54"/>
      <c r="F89" s="9"/>
    </row>
    <row r="90" spans="5:6" x14ac:dyDescent="0.25">
      <c r="E90" s="54"/>
      <c r="F90" s="9"/>
    </row>
    <row r="91" spans="5:6" x14ac:dyDescent="0.25">
      <c r="E91" s="54"/>
      <c r="F91" s="9"/>
    </row>
    <row r="92" spans="5:6" x14ac:dyDescent="0.25">
      <c r="E92" s="54"/>
      <c r="F92" s="9"/>
    </row>
    <row r="93" spans="5:6" x14ac:dyDescent="0.25">
      <c r="E93" s="54"/>
      <c r="F93" s="9"/>
    </row>
    <row r="94" spans="5:6" x14ac:dyDescent="0.25">
      <c r="E94" s="54"/>
      <c r="F94" s="9"/>
    </row>
    <row r="95" spans="5:6" x14ac:dyDescent="0.25">
      <c r="E95" s="54"/>
      <c r="F95" s="9"/>
    </row>
    <row r="96" spans="5:6" x14ac:dyDescent="0.25">
      <c r="E96" s="54"/>
      <c r="F96" s="9"/>
    </row>
    <row r="97" spans="5:6" x14ac:dyDescent="0.25">
      <c r="E97" s="54"/>
      <c r="F97" s="9"/>
    </row>
    <row r="98" spans="5:6" x14ac:dyDescent="0.25">
      <c r="E98" s="54"/>
      <c r="F98" s="9"/>
    </row>
    <row r="99" spans="5:6" x14ac:dyDescent="0.25">
      <c r="E99" s="54"/>
      <c r="F99" s="9"/>
    </row>
    <row r="100" spans="5:6" x14ac:dyDescent="0.25">
      <c r="E100" s="54"/>
      <c r="F100" s="9"/>
    </row>
    <row r="101" spans="5:6" x14ac:dyDescent="0.25">
      <c r="E101" s="54"/>
      <c r="F101" s="9"/>
    </row>
    <row r="102" spans="5:6" x14ac:dyDescent="0.25">
      <c r="E102" s="54"/>
      <c r="F102" s="9"/>
    </row>
    <row r="103" spans="5:6" x14ac:dyDescent="0.25">
      <c r="E103" s="54"/>
      <c r="F103" s="9"/>
    </row>
    <row r="104" spans="5:6" x14ac:dyDescent="0.25">
      <c r="E104" s="54"/>
      <c r="F104" s="9"/>
    </row>
    <row r="105" spans="5:6" x14ac:dyDescent="0.25">
      <c r="E105" s="54"/>
      <c r="F105" s="9"/>
    </row>
    <row r="106" spans="5:6" x14ac:dyDescent="0.25">
      <c r="E106" s="54"/>
      <c r="F106" s="9"/>
    </row>
    <row r="107" spans="5:6" x14ac:dyDescent="0.25">
      <c r="E107" s="54"/>
      <c r="F107" s="9"/>
    </row>
    <row r="108" spans="5:6" x14ac:dyDescent="0.25">
      <c r="E108" s="54"/>
      <c r="F108" s="9"/>
    </row>
    <row r="109" spans="5:6" x14ac:dyDescent="0.25">
      <c r="E109" s="54"/>
      <c r="F109" s="9"/>
    </row>
    <row r="110" spans="5:6" x14ac:dyDescent="0.25">
      <c r="E110" s="54"/>
      <c r="F110" s="9"/>
    </row>
    <row r="111" spans="5:6" x14ac:dyDescent="0.25">
      <c r="E111" s="54"/>
      <c r="F111" s="9"/>
    </row>
    <row r="112" spans="5:6" x14ac:dyDescent="0.25">
      <c r="E112" s="54"/>
      <c r="F112" s="9"/>
    </row>
    <row r="113" spans="5:6" x14ac:dyDescent="0.25">
      <c r="E113" s="54"/>
      <c r="F113" s="9"/>
    </row>
    <row r="114" spans="5:6" x14ac:dyDescent="0.25">
      <c r="E114" s="54"/>
      <c r="F114" s="9"/>
    </row>
    <row r="115" spans="5:6" x14ac:dyDescent="0.25">
      <c r="E115" s="54"/>
      <c r="F115" s="9"/>
    </row>
    <row r="116" spans="5:6" x14ac:dyDescent="0.25">
      <c r="E116" s="54"/>
      <c r="F116" s="9"/>
    </row>
    <row r="117" spans="5:6" x14ac:dyDescent="0.25">
      <c r="E117" s="54"/>
      <c r="F117" s="9"/>
    </row>
    <row r="118" spans="5:6" x14ac:dyDescent="0.25">
      <c r="E118" s="54"/>
      <c r="F118" s="9"/>
    </row>
    <row r="119" spans="5:6" x14ac:dyDescent="0.25">
      <c r="E119" s="54"/>
      <c r="F119" s="9"/>
    </row>
    <row r="120" spans="5:6" x14ac:dyDescent="0.25">
      <c r="E120" s="54"/>
      <c r="F120" s="9"/>
    </row>
    <row r="121" spans="5:6" x14ac:dyDescent="0.25">
      <c r="E121" s="54"/>
      <c r="F121" s="9"/>
    </row>
    <row r="122" spans="5:6" x14ac:dyDescent="0.25">
      <c r="E122" s="54"/>
      <c r="F122" s="9"/>
    </row>
    <row r="123" spans="5:6" x14ac:dyDescent="0.25">
      <c r="E123" s="54"/>
      <c r="F123" s="9"/>
    </row>
    <row r="124" spans="5:6" x14ac:dyDescent="0.25">
      <c r="E124" s="54"/>
      <c r="F124" s="9"/>
    </row>
    <row r="125" spans="5:6" x14ac:dyDescent="0.25">
      <c r="E125" s="54"/>
      <c r="F125" s="9"/>
    </row>
    <row r="126" spans="5:6" x14ac:dyDescent="0.25">
      <c r="E126" s="54"/>
      <c r="F126" s="9"/>
    </row>
    <row r="127" spans="5:6" x14ac:dyDescent="0.25">
      <c r="E127" s="54"/>
      <c r="F127" s="9"/>
    </row>
    <row r="128" spans="5:6" x14ac:dyDescent="0.25">
      <c r="E128" s="54"/>
      <c r="F128" s="9"/>
    </row>
    <row r="129" spans="5:6" x14ac:dyDescent="0.25">
      <c r="E129" s="54"/>
      <c r="F129" s="9"/>
    </row>
    <row r="130" spans="5:6" x14ac:dyDescent="0.25">
      <c r="E130" s="54"/>
      <c r="F130" s="9"/>
    </row>
    <row r="131" spans="5:6" x14ac:dyDescent="0.25">
      <c r="E131" s="54"/>
      <c r="F131" s="9"/>
    </row>
    <row r="132" spans="5:6" x14ac:dyDescent="0.25">
      <c r="E132" s="54"/>
      <c r="F132" s="9"/>
    </row>
    <row r="133" spans="5:6" x14ac:dyDescent="0.25">
      <c r="E133" s="54"/>
      <c r="F133" s="9"/>
    </row>
    <row r="134" spans="5:6" x14ac:dyDescent="0.25">
      <c r="E134" s="54"/>
      <c r="F134" s="9"/>
    </row>
    <row r="135" spans="5:6" x14ac:dyDescent="0.25">
      <c r="E135" s="54"/>
      <c r="F135" s="9"/>
    </row>
    <row r="136" spans="5:6" x14ac:dyDescent="0.25">
      <c r="E136" s="54"/>
      <c r="F136" s="9"/>
    </row>
    <row r="137" spans="5:6" x14ac:dyDescent="0.25">
      <c r="E137" s="54"/>
      <c r="F137" s="9"/>
    </row>
    <row r="138" spans="5:6" x14ac:dyDescent="0.25">
      <c r="E138" s="54"/>
      <c r="F138" s="9"/>
    </row>
    <row r="139" spans="5:6" x14ac:dyDescent="0.25">
      <c r="E139" s="54"/>
      <c r="F139" s="9"/>
    </row>
    <row r="140" spans="5:6" x14ac:dyDescent="0.25">
      <c r="E140" s="54"/>
      <c r="F140" s="9"/>
    </row>
    <row r="141" spans="5:6" x14ac:dyDescent="0.25">
      <c r="E141" s="54"/>
      <c r="F141" s="9"/>
    </row>
    <row r="142" spans="5:6" x14ac:dyDescent="0.25">
      <c r="E142" s="54"/>
      <c r="F142" s="9"/>
    </row>
    <row r="143" spans="5:6" x14ac:dyDescent="0.25">
      <c r="E143" s="54"/>
      <c r="F143" s="9"/>
    </row>
    <row r="144" spans="5:6" x14ac:dyDescent="0.25">
      <c r="E144" s="54"/>
      <c r="F144" s="9"/>
    </row>
    <row r="145" spans="5:6" x14ac:dyDescent="0.25">
      <c r="E145" s="54"/>
      <c r="F145" s="9"/>
    </row>
    <row r="146" spans="5:6" x14ac:dyDescent="0.25">
      <c r="E146" s="54"/>
      <c r="F146" s="9"/>
    </row>
    <row r="147" spans="5:6" x14ac:dyDescent="0.25">
      <c r="E147" s="54"/>
      <c r="F147" s="9"/>
    </row>
    <row r="148" spans="5:6" x14ac:dyDescent="0.25">
      <c r="E148" s="54"/>
      <c r="F148" s="9"/>
    </row>
    <row r="149" spans="5:6" x14ac:dyDescent="0.25">
      <c r="E149" s="54"/>
      <c r="F149" s="9"/>
    </row>
    <row r="150" spans="5:6" x14ac:dyDescent="0.25">
      <c r="E150" s="54"/>
      <c r="F150" s="9"/>
    </row>
    <row r="151" spans="5:6" x14ac:dyDescent="0.25">
      <c r="E151" s="54"/>
      <c r="F151" s="9"/>
    </row>
    <row r="152" spans="5:6" x14ac:dyDescent="0.25">
      <c r="E152" s="54"/>
      <c r="F152" s="9"/>
    </row>
    <row r="153" spans="5:6" x14ac:dyDescent="0.25">
      <c r="E153" s="54"/>
      <c r="F153" s="9"/>
    </row>
    <row r="154" spans="5:6" x14ac:dyDescent="0.25">
      <c r="E154" s="54"/>
      <c r="F154" s="9"/>
    </row>
    <row r="155" spans="5:6" x14ac:dyDescent="0.25">
      <c r="E155" s="54"/>
      <c r="F155" s="9"/>
    </row>
    <row r="156" spans="5:6" x14ac:dyDescent="0.25">
      <c r="E156" s="54"/>
      <c r="F156" s="9"/>
    </row>
    <row r="157" spans="5:6" x14ac:dyDescent="0.25">
      <c r="E157" s="54"/>
      <c r="F157" s="9"/>
    </row>
    <row r="158" spans="5:6" x14ac:dyDescent="0.25">
      <c r="E158" s="54"/>
      <c r="F158" s="9"/>
    </row>
    <row r="159" spans="5:6" x14ac:dyDescent="0.25">
      <c r="E159" s="54"/>
      <c r="F159" s="9"/>
    </row>
    <row r="160" spans="5:6" x14ac:dyDescent="0.25">
      <c r="E160" s="54"/>
      <c r="F160" s="9"/>
    </row>
    <row r="161" spans="5:6" x14ac:dyDescent="0.25">
      <c r="E161" s="54"/>
      <c r="F161" s="9"/>
    </row>
    <row r="162" spans="5:6" x14ac:dyDescent="0.25">
      <c r="E162" s="54"/>
      <c r="F162" s="9"/>
    </row>
    <row r="163" spans="5:6" x14ac:dyDescent="0.25">
      <c r="E163" s="54"/>
      <c r="F163" s="9"/>
    </row>
    <row r="164" spans="5:6" x14ac:dyDescent="0.25">
      <c r="E164" s="54"/>
      <c r="F164" s="9"/>
    </row>
    <row r="165" spans="5:6" x14ac:dyDescent="0.25">
      <c r="E165" s="54"/>
      <c r="F165" s="9"/>
    </row>
    <row r="166" spans="5:6" x14ac:dyDescent="0.25">
      <c r="E166" s="54"/>
      <c r="F166" s="9"/>
    </row>
    <row r="167" spans="5:6" x14ac:dyDescent="0.25">
      <c r="E167" s="54"/>
      <c r="F167" s="9"/>
    </row>
    <row r="168" spans="5:6" x14ac:dyDescent="0.25">
      <c r="E168" s="54"/>
      <c r="F168" s="9"/>
    </row>
    <row r="169" spans="5:6" x14ac:dyDescent="0.25">
      <c r="E169" s="54"/>
      <c r="F169" s="9"/>
    </row>
    <row r="170" spans="5:6" x14ac:dyDescent="0.25">
      <c r="E170" s="54"/>
      <c r="F170" s="9"/>
    </row>
    <row r="171" spans="5:6" x14ac:dyDescent="0.25">
      <c r="E171" s="54"/>
      <c r="F171" s="9"/>
    </row>
    <row r="172" spans="5:6" x14ac:dyDescent="0.25">
      <c r="E172" s="54"/>
      <c r="F172" s="9"/>
    </row>
    <row r="173" spans="5:6" x14ac:dyDescent="0.25">
      <c r="E173" s="54"/>
      <c r="F173" s="9"/>
    </row>
    <row r="174" spans="5:6" x14ac:dyDescent="0.25">
      <c r="E174" s="54"/>
      <c r="F174" s="9"/>
    </row>
    <row r="175" spans="5:6" x14ac:dyDescent="0.25">
      <c r="E175" s="54"/>
      <c r="F175" s="9"/>
    </row>
    <row r="176" spans="5:6" x14ac:dyDescent="0.25">
      <c r="E176" s="54"/>
      <c r="F176" s="9"/>
    </row>
    <row r="177" spans="5:6" x14ac:dyDescent="0.25">
      <c r="E177" s="54"/>
      <c r="F177" s="9"/>
    </row>
    <row r="178" spans="5:6" x14ac:dyDescent="0.25">
      <c r="E178" s="54"/>
      <c r="F178" s="9"/>
    </row>
    <row r="179" spans="5:6" x14ac:dyDescent="0.25">
      <c r="E179" s="54"/>
      <c r="F179" s="9"/>
    </row>
    <row r="180" spans="5:6" x14ac:dyDescent="0.25">
      <c r="E180" s="54"/>
      <c r="F180" s="9"/>
    </row>
    <row r="181" spans="5:6" x14ac:dyDescent="0.25">
      <c r="E181" s="54"/>
      <c r="F181" s="9"/>
    </row>
    <row r="182" spans="5:6" x14ac:dyDescent="0.25">
      <c r="E182" s="54"/>
      <c r="F182" s="9"/>
    </row>
    <row r="183" spans="5:6" x14ac:dyDescent="0.25">
      <c r="E183" s="54"/>
      <c r="F183" s="9"/>
    </row>
    <row r="184" spans="5:6" x14ac:dyDescent="0.25">
      <c r="E184" s="54"/>
      <c r="F184" s="9"/>
    </row>
    <row r="185" spans="5:6" x14ac:dyDescent="0.25">
      <c r="E185" s="54"/>
      <c r="F185" s="9"/>
    </row>
    <row r="186" spans="5:6" x14ac:dyDescent="0.25">
      <c r="E186" s="54"/>
      <c r="F186" s="9"/>
    </row>
    <row r="187" spans="5:6" x14ac:dyDescent="0.25">
      <c r="E187" s="54"/>
      <c r="F187" s="9"/>
    </row>
    <row r="188" spans="5:6" x14ac:dyDescent="0.25">
      <c r="E188" s="54"/>
      <c r="F188" s="9"/>
    </row>
    <row r="189" spans="5:6" x14ac:dyDescent="0.25">
      <c r="E189" s="54"/>
      <c r="F189" s="9"/>
    </row>
    <row r="190" spans="5:6" x14ac:dyDescent="0.25">
      <c r="E190" s="54"/>
      <c r="F190" s="9"/>
    </row>
    <row r="191" spans="5:6" x14ac:dyDescent="0.25">
      <c r="E191" s="54"/>
      <c r="F191" s="9"/>
    </row>
    <row r="192" spans="5:6" x14ac:dyDescent="0.25">
      <c r="E192" s="54"/>
      <c r="F192" s="9"/>
    </row>
    <row r="193" spans="5:6" x14ac:dyDescent="0.25">
      <c r="E193" s="54"/>
      <c r="F193" s="9"/>
    </row>
    <row r="194" spans="5:6" x14ac:dyDescent="0.25">
      <c r="E194" s="54"/>
      <c r="F194" s="9"/>
    </row>
    <row r="195" spans="5:6" x14ac:dyDescent="0.25">
      <c r="E195" s="54"/>
      <c r="F195" s="9"/>
    </row>
    <row r="196" spans="5:6" x14ac:dyDescent="0.25">
      <c r="E196" s="54"/>
      <c r="F196" s="9"/>
    </row>
    <row r="197" spans="5:6" x14ac:dyDescent="0.25">
      <c r="E197" s="54"/>
      <c r="F197" s="9"/>
    </row>
    <row r="198" spans="5:6" x14ac:dyDescent="0.25">
      <c r="E198" s="54"/>
      <c r="F198" s="9"/>
    </row>
    <row r="199" spans="5:6" x14ac:dyDescent="0.25">
      <c r="E199" s="54"/>
      <c r="F199" s="9"/>
    </row>
    <row r="200" spans="5:6" x14ac:dyDescent="0.25">
      <c r="E200" s="54"/>
      <c r="F200" s="9"/>
    </row>
    <row r="201" spans="5:6" x14ac:dyDescent="0.25">
      <c r="E201" s="54"/>
      <c r="F201" s="9"/>
    </row>
    <row r="202" spans="5:6" x14ac:dyDescent="0.25">
      <c r="E202" s="54"/>
      <c r="F202" s="9"/>
    </row>
    <row r="203" spans="5:6" x14ac:dyDescent="0.25">
      <c r="E203" s="54"/>
      <c r="F203" s="9"/>
    </row>
    <row r="204" spans="5:6" x14ac:dyDescent="0.25">
      <c r="E204" s="54"/>
      <c r="F204" s="9"/>
    </row>
    <row r="205" spans="5:6" x14ac:dyDescent="0.25">
      <c r="E205" s="54"/>
      <c r="F205" s="9"/>
    </row>
    <row r="206" spans="5:6" x14ac:dyDescent="0.25">
      <c r="E206" s="54"/>
      <c r="F206" s="9"/>
    </row>
    <row r="207" spans="5:6" x14ac:dyDescent="0.25">
      <c r="E207" s="54"/>
      <c r="F207" s="9"/>
    </row>
    <row r="208" spans="5:6" x14ac:dyDescent="0.25">
      <c r="E208" s="54"/>
      <c r="F208" s="9"/>
    </row>
    <row r="209" spans="5:6" x14ac:dyDescent="0.25">
      <c r="E209" s="54"/>
      <c r="F209" s="9"/>
    </row>
    <row r="210" spans="5:6" x14ac:dyDescent="0.25">
      <c r="E210" s="12"/>
      <c r="F210" s="9"/>
    </row>
  </sheetData>
  <mergeCells count="7">
    <mergeCell ref="T2:X2"/>
    <mergeCell ref="H2:K2"/>
    <mergeCell ref="E3:F3"/>
    <mergeCell ref="B2:C2"/>
    <mergeCell ref="M2:O2"/>
    <mergeCell ref="Q2:R2"/>
    <mergeCell ref="E2:F2"/>
  </mergeCells>
  <pageMargins left="0.7" right="0.7" top="0.75" bottom="0.75" header="0.3" footer="0.3"/>
  <pageSetup paperSize="9" orientation="portrait" horizontalDpi="0" verticalDpi="0" r:id="rId7"/>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3:E23"/>
  <sheetViews>
    <sheetView topLeftCell="B1" workbookViewId="0">
      <selection activeCell="C20" sqref="C20"/>
    </sheetView>
  </sheetViews>
  <sheetFormatPr baseColWidth="10" defaultRowHeight="14.45" customHeight="1" x14ac:dyDescent="0.25"/>
  <cols>
    <col min="1" max="2" width="2.7109375" style="2" customWidth="1"/>
    <col min="3" max="3" width="18.140625" style="2" customWidth="1"/>
    <col min="4" max="4" width="2.7109375" style="74" customWidth="1"/>
    <col min="5" max="5" width="22.42578125" style="76" customWidth="1"/>
    <col min="6" max="16384" width="11.42578125" style="74"/>
  </cols>
  <sheetData>
    <row r="3" spans="1:5" ht="14.45" customHeight="1" x14ac:dyDescent="0.25">
      <c r="C3" s="74" t="s">
        <v>749</v>
      </c>
      <c r="E3" s="76" t="s">
        <v>1109</v>
      </c>
    </row>
    <row r="4" spans="1:5" ht="14.45" customHeight="1" x14ac:dyDescent="0.25">
      <c r="C4" s="74" t="s">
        <v>22</v>
      </c>
      <c r="E4" s="76" t="s">
        <v>304</v>
      </c>
    </row>
    <row r="5" spans="1:5" ht="14.45" customHeight="1" x14ac:dyDescent="0.25">
      <c r="A5" s="2">
        <v>1</v>
      </c>
      <c r="C5" s="74" t="s">
        <v>73</v>
      </c>
      <c r="E5" s="76" t="s">
        <v>36</v>
      </c>
    </row>
    <row r="6" spans="1:5" ht="14.45" customHeight="1" x14ac:dyDescent="0.25">
      <c r="A6" s="2">
        <v>3</v>
      </c>
      <c r="C6" s="74" t="s">
        <v>217</v>
      </c>
      <c r="E6" s="76" t="s">
        <v>59</v>
      </c>
    </row>
    <row r="7" spans="1:5" ht="14.45" customHeight="1" x14ac:dyDescent="0.25">
      <c r="A7" s="2">
        <v>2</v>
      </c>
      <c r="C7" s="74" t="s">
        <v>46</v>
      </c>
      <c r="E7" s="76" t="s">
        <v>101</v>
      </c>
    </row>
    <row r="8" spans="1:5" ht="14.45" customHeight="1" x14ac:dyDescent="0.25">
      <c r="A8" s="2">
        <v>4</v>
      </c>
      <c r="C8" s="74" t="s">
        <v>12</v>
      </c>
      <c r="E8" s="76" t="s">
        <v>73</v>
      </c>
    </row>
    <row r="9" spans="1:5" ht="14.45" customHeight="1" x14ac:dyDescent="0.25">
      <c r="A9" s="2">
        <v>5</v>
      </c>
      <c r="C9" s="74" t="s">
        <v>885</v>
      </c>
      <c r="E9" s="76" t="s">
        <v>26</v>
      </c>
    </row>
    <row r="10" spans="1:5" ht="14.45" customHeight="1" x14ac:dyDescent="0.25">
      <c r="A10" s="2">
        <v>6</v>
      </c>
      <c r="E10" s="76" t="s">
        <v>1347</v>
      </c>
    </row>
    <row r="11" spans="1:5" ht="14.45" customHeight="1" x14ac:dyDescent="0.25">
      <c r="E11" s="76" t="s">
        <v>1110</v>
      </c>
    </row>
    <row r="12" spans="1:5" ht="14.45" customHeight="1" x14ac:dyDescent="0.25">
      <c r="A12" s="2">
        <v>7</v>
      </c>
      <c r="C12" s="77" t="s">
        <v>22</v>
      </c>
      <c r="E12" s="76" t="s">
        <v>1111</v>
      </c>
    </row>
    <row r="13" spans="1:5" ht="14.45" customHeight="1" x14ac:dyDescent="0.25">
      <c r="C13" s="78" t="s">
        <v>12</v>
      </c>
      <c r="E13" s="76" t="s">
        <v>1112</v>
      </c>
    </row>
    <row r="14" spans="1:5" ht="14.45" customHeight="1" x14ac:dyDescent="0.25">
      <c r="A14" s="2">
        <v>8</v>
      </c>
      <c r="C14" s="77" t="s">
        <v>217</v>
      </c>
      <c r="E14" s="76" t="s">
        <v>1113</v>
      </c>
    </row>
    <row r="15" spans="1:5" ht="14.45" customHeight="1" x14ac:dyDescent="0.25">
      <c r="A15" s="2">
        <v>9</v>
      </c>
      <c r="C15" s="77" t="s">
        <v>46</v>
      </c>
      <c r="E15" s="76" t="s">
        <v>1114</v>
      </c>
    </row>
    <row r="16" spans="1:5" ht="14.45" customHeight="1" x14ac:dyDescent="0.25">
      <c r="A16" s="2">
        <v>11</v>
      </c>
      <c r="C16" s="77" t="s">
        <v>73</v>
      </c>
      <c r="E16" s="76" t="s">
        <v>1115</v>
      </c>
    </row>
    <row r="17" spans="1:5" ht="14.45" customHeight="1" x14ac:dyDescent="0.25">
      <c r="A17" s="2">
        <v>10</v>
      </c>
      <c r="C17" s="78" t="s">
        <v>885</v>
      </c>
      <c r="E17" s="79" t="s">
        <v>539</v>
      </c>
    </row>
    <row r="18" spans="1:5" ht="14.45" customHeight="1" x14ac:dyDescent="0.25">
      <c r="E18" s="80" t="s">
        <v>740</v>
      </c>
    </row>
    <row r="19" spans="1:5" ht="14.45" customHeight="1" x14ac:dyDescent="0.25">
      <c r="A19" s="2">
        <v>12</v>
      </c>
      <c r="E19" s="80" t="s">
        <v>739</v>
      </c>
    </row>
    <row r="20" spans="1:5" ht="14.45" customHeight="1" x14ac:dyDescent="0.25">
      <c r="A20" s="2">
        <v>14</v>
      </c>
    </row>
    <row r="21" spans="1:5" ht="14.45" customHeight="1" x14ac:dyDescent="0.25">
      <c r="A21" s="2">
        <v>13</v>
      </c>
    </row>
    <row r="22" spans="1:5" ht="14.45" customHeight="1" x14ac:dyDescent="0.25">
      <c r="A22" s="2">
        <v>15</v>
      </c>
    </row>
    <row r="23" spans="1:5" ht="14.45" customHeight="1" x14ac:dyDescent="0.25">
      <c r="A23" s="2">
        <v>16</v>
      </c>
    </row>
  </sheetData>
  <conditionalFormatting sqref="C12:C17">
    <cfRule type="cellIs" dxfId="78" priority="2" operator="equal">
      <formula>"Champagne"</formula>
    </cfRule>
    <cfRule type="cellIs" dxfId="77" priority="11" operator="equal">
      <formula>"Jaune"</formula>
    </cfRule>
    <cfRule type="cellIs" dxfId="76" priority="55" operator="equal">
      <formula>"Blanc"</formula>
    </cfRule>
    <cfRule type="cellIs" dxfId="75" priority="57" operator="equal">
      <formula>"Rouge"</formula>
    </cfRule>
    <cfRule type="cellIs" dxfId="74" priority="58" operator="equal">
      <formula>"Rosé"</formula>
    </cfRule>
    <cfRule type="cellIs" dxfId="73" priority="59" operator="equal">
      <formula>"Liquoreux"</formula>
    </cfRule>
  </conditionalFormatting>
  <dataValidations count="1">
    <dataValidation type="list" allowBlank="1" showInputMessage="1" showErrorMessage="1" sqref="C16:C17">
      <formula1>TypeVin</formula1>
    </dataValidation>
  </dataValidations>
  <pageMargins left="0.7" right="0.7" top="0.75" bottom="0.75" header="0.3" footer="0.3"/>
  <drawing r:id="rId1"/>
  <tableParts count="2">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2:P85"/>
  <sheetViews>
    <sheetView workbookViewId="0">
      <selection activeCell="I55" sqref="I55"/>
    </sheetView>
  </sheetViews>
  <sheetFormatPr baseColWidth="10" defaultRowHeight="14.45" customHeight="1" x14ac:dyDescent="0.25"/>
  <cols>
    <col min="1" max="1" width="16.42578125" style="35" bestFit="1" customWidth="1"/>
    <col min="2" max="2" width="32.42578125" style="35" bestFit="1" customWidth="1"/>
    <col min="3" max="3" width="16.5703125" style="35" bestFit="1" customWidth="1"/>
    <col min="4" max="4" width="29.28515625" style="35" bestFit="1" customWidth="1"/>
    <col min="5" max="5" width="19.5703125" style="35" bestFit="1" customWidth="1"/>
    <col min="6" max="6" width="15.28515625" style="35" bestFit="1" customWidth="1"/>
    <col min="7" max="7" width="32.7109375" style="35" bestFit="1" customWidth="1"/>
    <col min="8" max="8" width="13" style="35" bestFit="1" customWidth="1"/>
    <col min="9" max="9" width="27.28515625" style="35" bestFit="1" customWidth="1"/>
    <col min="10" max="10" width="25.7109375" style="35" bestFit="1" customWidth="1"/>
    <col min="11" max="11" width="28.85546875" style="35" bestFit="1" customWidth="1"/>
    <col min="12" max="12" width="19" style="35" bestFit="1" customWidth="1"/>
    <col min="13" max="13" width="21.85546875" style="35" bestFit="1" customWidth="1"/>
    <col min="14" max="14" width="20.28515625" style="35" bestFit="1" customWidth="1"/>
    <col min="15" max="15" width="10.42578125" style="35" bestFit="1" customWidth="1"/>
    <col min="16" max="16" width="13" style="35" bestFit="1" customWidth="1"/>
    <col min="17" max="16384" width="11.42578125" style="35"/>
  </cols>
  <sheetData>
    <row r="2" spans="1:16" s="75" customFormat="1" ht="14.45" customHeight="1" x14ac:dyDescent="0.25">
      <c r="A2" s="75" t="s">
        <v>304</v>
      </c>
      <c r="B2" s="75" t="s">
        <v>59</v>
      </c>
      <c r="C2" s="75" t="s">
        <v>36</v>
      </c>
      <c r="D2" s="75" t="s">
        <v>101</v>
      </c>
      <c r="E2" s="75" t="s">
        <v>73</v>
      </c>
      <c r="F2" s="75" t="s">
        <v>26</v>
      </c>
      <c r="G2" s="75" t="s">
        <v>1347</v>
      </c>
      <c r="H2" s="75" t="s">
        <v>1111</v>
      </c>
      <c r="I2" s="75" t="s">
        <v>1110</v>
      </c>
      <c r="J2" s="75" t="s">
        <v>1112</v>
      </c>
      <c r="K2" s="75" t="s">
        <v>1113</v>
      </c>
      <c r="L2" s="75" t="s">
        <v>1114</v>
      </c>
      <c r="M2" s="75" t="s">
        <v>1115</v>
      </c>
      <c r="N2" s="75" t="s">
        <v>539</v>
      </c>
      <c r="O2" s="75" t="s">
        <v>740</v>
      </c>
      <c r="P2" s="75" t="s">
        <v>739</v>
      </c>
    </row>
    <row r="3" spans="1:16" ht="14.45" customHeight="1" x14ac:dyDescent="0.25">
      <c r="A3" s="35" t="s">
        <v>1116</v>
      </c>
      <c r="B3" s="35" t="s">
        <v>1117</v>
      </c>
      <c r="C3" s="35" t="s">
        <v>36</v>
      </c>
      <c r="D3" s="35" t="s">
        <v>1118</v>
      </c>
      <c r="E3" s="35" t="s">
        <v>73</v>
      </c>
      <c r="F3" s="35" t="s">
        <v>25</v>
      </c>
      <c r="G3" s="35" t="s">
        <v>1121</v>
      </c>
      <c r="H3" s="35" t="s">
        <v>1122</v>
      </c>
      <c r="I3" s="35" t="s">
        <v>168</v>
      </c>
      <c r="J3" s="35" t="s">
        <v>1123</v>
      </c>
      <c r="K3" s="35" t="s">
        <v>52</v>
      </c>
      <c r="L3" s="35" t="s">
        <v>111</v>
      </c>
      <c r="M3" s="35" t="s">
        <v>1124</v>
      </c>
      <c r="N3" s="35" t="s">
        <v>539</v>
      </c>
      <c r="O3" s="35" t="s">
        <v>740</v>
      </c>
      <c r="P3" s="35" t="s">
        <v>787</v>
      </c>
    </row>
    <row r="4" spans="1:16" ht="14.45" customHeight="1" x14ac:dyDescent="0.25">
      <c r="A4" s="35" t="s">
        <v>304</v>
      </c>
      <c r="B4" s="35" t="s">
        <v>1125</v>
      </c>
      <c r="C4" s="35" t="s">
        <v>1126</v>
      </c>
      <c r="D4" s="35" t="s">
        <v>1127</v>
      </c>
      <c r="E4" s="35" t="s">
        <v>1119</v>
      </c>
      <c r="F4" s="35" t="s">
        <v>1120</v>
      </c>
      <c r="G4" s="35" t="s">
        <v>1130</v>
      </c>
      <c r="H4" s="35" t="s">
        <v>1131</v>
      </c>
      <c r="I4" s="35" t="s">
        <v>1132</v>
      </c>
      <c r="J4" s="35" t="s">
        <v>31</v>
      </c>
      <c r="K4" s="35" t="s">
        <v>1133</v>
      </c>
      <c r="L4" s="35" t="s">
        <v>959</v>
      </c>
      <c r="M4" s="35" t="s">
        <v>1134</v>
      </c>
      <c r="N4" s="35" t="s">
        <v>537</v>
      </c>
      <c r="P4" s="35" t="s">
        <v>785</v>
      </c>
    </row>
    <row r="5" spans="1:16" ht="14.45" customHeight="1" x14ac:dyDescent="0.25">
      <c r="A5" s="35" t="s">
        <v>1135</v>
      </c>
      <c r="B5" s="35" t="s">
        <v>59</v>
      </c>
      <c r="C5" s="35" t="s">
        <v>958</v>
      </c>
      <c r="D5" s="35" t="s">
        <v>1136</v>
      </c>
      <c r="E5" s="35" t="s">
        <v>1128</v>
      </c>
      <c r="F5" s="35" t="s">
        <v>1129</v>
      </c>
      <c r="G5" s="35" t="s">
        <v>74</v>
      </c>
      <c r="I5" s="35" t="s">
        <v>1138</v>
      </c>
      <c r="J5" s="35" t="s">
        <v>1139</v>
      </c>
      <c r="K5" s="35" t="s">
        <v>401</v>
      </c>
      <c r="L5" s="35" t="s">
        <v>1140</v>
      </c>
      <c r="M5" s="35" t="s">
        <v>1141</v>
      </c>
      <c r="P5" s="35" t="s">
        <v>786</v>
      </c>
    </row>
    <row r="6" spans="1:16" ht="14.45" customHeight="1" x14ac:dyDescent="0.25">
      <c r="A6" s="35" t="s">
        <v>303</v>
      </c>
      <c r="B6" s="35" t="s">
        <v>66</v>
      </c>
      <c r="C6" s="35" t="s">
        <v>1142</v>
      </c>
      <c r="D6" s="35" t="s">
        <v>1143</v>
      </c>
      <c r="F6" s="35" t="s">
        <v>1137</v>
      </c>
      <c r="G6" s="35" t="s">
        <v>1145</v>
      </c>
      <c r="I6" s="35" t="s">
        <v>1146</v>
      </c>
      <c r="J6" s="35" t="s">
        <v>1147</v>
      </c>
      <c r="K6" s="35" t="s">
        <v>1148</v>
      </c>
      <c r="L6" s="35" t="s">
        <v>1149</v>
      </c>
      <c r="M6" s="35" t="s">
        <v>1150</v>
      </c>
      <c r="P6" s="35" t="s">
        <v>788</v>
      </c>
    </row>
    <row r="7" spans="1:16" ht="14.45" customHeight="1" x14ac:dyDescent="0.25">
      <c r="A7" s="35" t="s">
        <v>496</v>
      </c>
      <c r="B7" s="35" t="s">
        <v>1151</v>
      </c>
      <c r="C7" s="35" t="s">
        <v>1152</v>
      </c>
      <c r="D7" s="35" t="s">
        <v>1153</v>
      </c>
      <c r="F7" s="35" t="s">
        <v>1144</v>
      </c>
      <c r="G7" s="35" t="s">
        <v>1154</v>
      </c>
      <c r="I7" s="35" t="s">
        <v>1155</v>
      </c>
      <c r="J7" s="35" t="s">
        <v>1156</v>
      </c>
      <c r="K7" s="35" t="s">
        <v>1157</v>
      </c>
      <c r="L7" s="35" t="s">
        <v>1158</v>
      </c>
      <c r="M7" s="35" t="s">
        <v>81</v>
      </c>
      <c r="P7" s="35" t="s">
        <v>789</v>
      </c>
    </row>
    <row r="8" spans="1:16" ht="14.45" customHeight="1" x14ac:dyDescent="0.25">
      <c r="A8" s="35" t="s">
        <v>542</v>
      </c>
      <c r="B8" s="35" t="s">
        <v>1159</v>
      </c>
      <c r="C8" s="35" t="s">
        <v>1160</v>
      </c>
      <c r="D8" s="35" t="s">
        <v>1161</v>
      </c>
      <c r="F8" s="35" t="s">
        <v>436</v>
      </c>
      <c r="G8" s="35" t="s">
        <v>1162</v>
      </c>
      <c r="I8" s="35" t="s">
        <v>521</v>
      </c>
      <c r="J8" s="35" t="s">
        <v>1163</v>
      </c>
      <c r="K8" s="35" t="s">
        <v>192</v>
      </c>
      <c r="M8" s="35" t="s">
        <v>1164</v>
      </c>
    </row>
    <row r="9" spans="1:16" ht="14.45" customHeight="1" x14ac:dyDescent="0.25">
      <c r="A9" s="35" t="s">
        <v>183</v>
      </c>
      <c r="B9" s="35" t="s">
        <v>1165</v>
      </c>
      <c r="C9" s="35" t="s">
        <v>278</v>
      </c>
      <c r="D9" s="35" t="s">
        <v>1166</v>
      </c>
      <c r="G9" s="35" t="s">
        <v>1167</v>
      </c>
      <c r="I9" s="35" t="s">
        <v>1168</v>
      </c>
      <c r="J9" s="35" t="s">
        <v>1169</v>
      </c>
      <c r="K9" s="35" t="s">
        <v>197</v>
      </c>
      <c r="M9" s="35" t="s">
        <v>1170</v>
      </c>
    </row>
    <row r="10" spans="1:16" ht="14.45" customHeight="1" x14ac:dyDescent="0.25">
      <c r="A10" s="35" t="s">
        <v>647</v>
      </c>
      <c r="B10" s="35" t="s">
        <v>1171</v>
      </c>
      <c r="C10" s="35" t="s">
        <v>1172</v>
      </c>
      <c r="D10" s="35" t="s">
        <v>101</v>
      </c>
      <c r="G10" s="35" t="s">
        <v>1173</v>
      </c>
      <c r="I10" s="35" t="s">
        <v>1174</v>
      </c>
      <c r="J10" s="35" t="s">
        <v>1068</v>
      </c>
      <c r="K10" s="35" t="s">
        <v>1175</v>
      </c>
      <c r="M10" s="35" t="s">
        <v>1176</v>
      </c>
    </row>
    <row r="11" spans="1:16" ht="14.45" customHeight="1" x14ac:dyDescent="0.25">
      <c r="B11" s="35" t="s">
        <v>1058</v>
      </c>
      <c r="C11" s="35" t="s">
        <v>965</v>
      </c>
      <c r="D11" s="35" t="s">
        <v>1177</v>
      </c>
      <c r="G11" s="35" t="s">
        <v>1178</v>
      </c>
      <c r="I11" s="35" t="s">
        <v>1179</v>
      </c>
      <c r="J11" s="35" t="s">
        <v>1180</v>
      </c>
      <c r="K11" s="35" t="s">
        <v>1181</v>
      </c>
      <c r="M11" s="35" t="s">
        <v>1182</v>
      </c>
    </row>
    <row r="12" spans="1:16" ht="14.45" customHeight="1" x14ac:dyDescent="0.25">
      <c r="B12" s="35" t="s">
        <v>1183</v>
      </c>
      <c r="C12" s="35" t="s">
        <v>1184</v>
      </c>
      <c r="D12" s="35" t="s">
        <v>1185</v>
      </c>
      <c r="G12" s="35" t="s">
        <v>1186</v>
      </c>
      <c r="I12" s="35" t="s">
        <v>1187</v>
      </c>
      <c r="J12" s="35" t="s">
        <v>1188</v>
      </c>
      <c r="K12" s="35" t="s">
        <v>1189</v>
      </c>
      <c r="M12" s="35" t="s">
        <v>1190</v>
      </c>
    </row>
    <row r="13" spans="1:16" ht="14.45" customHeight="1" x14ac:dyDescent="0.25">
      <c r="B13" s="35" t="s">
        <v>1191</v>
      </c>
      <c r="C13" s="35" t="s">
        <v>1192</v>
      </c>
      <c r="D13" s="35" t="s">
        <v>1193</v>
      </c>
      <c r="G13" s="35" t="s">
        <v>1194</v>
      </c>
      <c r="I13" s="35" t="s">
        <v>162</v>
      </c>
      <c r="J13" s="35" t="s">
        <v>1195</v>
      </c>
      <c r="K13" s="35" t="s">
        <v>1004</v>
      </c>
      <c r="M13" s="35" t="s">
        <v>1196</v>
      </c>
    </row>
    <row r="14" spans="1:16" ht="14.45" customHeight="1" x14ac:dyDescent="0.25">
      <c r="B14" s="35" t="s">
        <v>1197</v>
      </c>
      <c r="C14" s="35" t="s">
        <v>1198</v>
      </c>
      <c r="D14" s="35" t="s">
        <v>1199</v>
      </c>
      <c r="G14" s="35" t="s">
        <v>1200</v>
      </c>
      <c r="I14" s="35" t="s">
        <v>1201</v>
      </c>
      <c r="J14" s="35" t="s">
        <v>1202</v>
      </c>
      <c r="K14" s="35" t="s">
        <v>1203</v>
      </c>
      <c r="M14" s="35" t="s">
        <v>1204</v>
      </c>
    </row>
    <row r="15" spans="1:16" ht="14.45" customHeight="1" x14ac:dyDescent="0.25">
      <c r="B15" s="35" t="s">
        <v>1205</v>
      </c>
      <c r="D15" s="35" t="s">
        <v>1206</v>
      </c>
      <c r="G15" s="35" t="s">
        <v>1207</v>
      </c>
      <c r="I15" s="35" t="s">
        <v>1208</v>
      </c>
      <c r="J15" s="35" t="s">
        <v>1209</v>
      </c>
      <c r="K15" s="35" t="s">
        <v>1210</v>
      </c>
      <c r="M15" s="35" t="s">
        <v>1211</v>
      </c>
    </row>
    <row r="16" spans="1:16" ht="14.45" customHeight="1" x14ac:dyDescent="0.25">
      <c r="B16" s="35" t="s">
        <v>291</v>
      </c>
      <c r="D16" s="35" t="s">
        <v>1212</v>
      </c>
      <c r="G16" s="35" t="s">
        <v>1213</v>
      </c>
      <c r="I16" s="35" t="s">
        <v>1214</v>
      </c>
      <c r="K16" s="35" t="s">
        <v>1215</v>
      </c>
      <c r="M16" s="35" t="s">
        <v>1216</v>
      </c>
    </row>
    <row r="17" spans="2:13" ht="14.45" customHeight="1" x14ac:dyDescent="0.25">
      <c r="B17" s="35" t="s">
        <v>96</v>
      </c>
      <c r="D17" s="35" t="s">
        <v>1217</v>
      </c>
      <c r="G17" s="35" t="s">
        <v>1218</v>
      </c>
      <c r="I17" s="35" t="s">
        <v>1219</v>
      </c>
      <c r="K17" s="35" t="s">
        <v>238</v>
      </c>
      <c r="M17" s="35" t="s">
        <v>1220</v>
      </c>
    </row>
    <row r="18" spans="2:13" ht="14.45" customHeight="1" x14ac:dyDescent="0.25">
      <c r="B18" s="35" t="s">
        <v>1221</v>
      </c>
      <c r="D18" s="35" t="s">
        <v>1222</v>
      </c>
      <c r="G18" s="35" t="s">
        <v>274</v>
      </c>
      <c r="I18" s="35" t="s">
        <v>1223</v>
      </c>
      <c r="K18" s="35" t="s">
        <v>282</v>
      </c>
      <c r="M18" s="35" t="s">
        <v>1224</v>
      </c>
    </row>
    <row r="19" spans="2:13" ht="14.45" customHeight="1" x14ac:dyDescent="0.25">
      <c r="B19" s="35" t="s">
        <v>1225</v>
      </c>
      <c r="D19" s="35" t="s">
        <v>1226</v>
      </c>
      <c r="G19" s="35" t="s">
        <v>423</v>
      </c>
      <c r="I19" s="35" t="s">
        <v>1227</v>
      </c>
      <c r="K19" s="35" t="s">
        <v>1062</v>
      </c>
      <c r="M19" s="35" t="s">
        <v>1228</v>
      </c>
    </row>
    <row r="20" spans="2:13" ht="14.45" customHeight="1" x14ac:dyDescent="0.25">
      <c r="B20" s="35" t="s">
        <v>125</v>
      </c>
      <c r="D20" s="35" t="s">
        <v>1229</v>
      </c>
      <c r="G20" s="35" t="s">
        <v>1230</v>
      </c>
      <c r="I20" s="35" t="s">
        <v>1231</v>
      </c>
      <c r="K20" s="35" t="s">
        <v>241</v>
      </c>
      <c r="M20" s="35" t="s">
        <v>1232</v>
      </c>
    </row>
    <row r="21" spans="2:13" ht="14.45" customHeight="1" x14ac:dyDescent="0.25">
      <c r="B21" s="35" t="s">
        <v>1233</v>
      </c>
      <c r="D21" s="35" t="s">
        <v>1234</v>
      </c>
      <c r="G21" s="35" t="s">
        <v>465</v>
      </c>
      <c r="I21" s="35" t="s">
        <v>1235</v>
      </c>
      <c r="K21" s="35" t="s">
        <v>425</v>
      </c>
      <c r="M21" s="35" t="s">
        <v>1236</v>
      </c>
    </row>
    <row r="22" spans="2:13" ht="14.45" customHeight="1" x14ac:dyDescent="0.25">
      <c r="B22" s="35" t="s">
        <v>1237</v>
      </c>
      <c r="D22" s="35" t="s">
        <v>1238</v>
      </c>
      <c r="G22" s="35" t="s">
        <v>1239</v>
      </c>
      <c r="I22" s="35" t="s">
        <v>1240</v>
      </c>
      <c r="K22" s="35" t="s">
        <v>1241</v>
      </c>
      <c r="M22" s="35" t="s">
        <v>439</v>
      </c>
    </row>
    <row r="23" spans="2:13" ht="14.45" customHeight="1" x14ac:dyDescent="0.25">
      <c r="B23" s="35" t="s">
        <v>1242</v>
      </c>
      <c r="D23" s="35" t="s">
        <v>121</v>
      </c>
      <c r="G23" s="35" t="s">
        <v>476</v>
      </c>
      <c r="I23" s="35" t="s">
        <v>1243</v>
      </c>
      <c r="K23" s="35" t="s">
        <v>1244</v>
      </c>
      <c r="M23" s="35" t="s">
        <v>1245</v>
      </c>
    </row>
    <row r="24" spans="2:13" ht="14.45" customHeight="1" x14ac:dyDescent="0.25">
      <c r="B24" s="35" t="s">
        <v>1246</v>
      </c>
      <c r="D24" s="35" t="s">
        <v>1247</v>
      </c>
      <c r="G24" s="35" t="s">
        <v>1248</v>
      </c>
      <c r="I24" s="35" t="s">
        <v>1249</v>
      </c>
      <c r="K24" s="35" t="s">
        <v>1250</v>
      </c>
      <c r="M24" s="35" t="s">
        <v>287</v>
      </c>
    </row>
    <row r="25" spans="2:13" ht="14.45" customHeight="1" x14ac:dyDescent="0.25">
      <c r="B25" s="35" t="s">
        <v>455</v>
      </c>
      <c r="D25" s="35" t="s">
        <v>1251</v>
      </c>
      <c r="G25" s="35" t="s">
        <v>1252</v>
      </c>
      <c r="I25" s="35" t="s">
        <v>1049</v>
      </c>
      <c r="K25" s="35" t="s">
        <v>165</v>
      </c>
      <c r="M25" s="35" t="s">
        <v>1253</v>
      </c>
    </row>
    <row r="26" spans="2:13" ht="14.45" customHeight="1" x14ac:dyDescent="0.25">
      <c r="B26" s="35" t="s">
        <v>126</v>
      </c>
      <c r="D26" s="35" t="s">
        <v>1254</v>
      </c>
      <c r="G26" s="35" t="s">
        <v>1255</v>
      </c>
      <c r="I26" s="35" t="s">
        <v>1256</v>
      </c>
      <c r="K26" s="35" t="s">
        <v>255</v>
      </c>
      <c r="M26" s="35" t="s">
        <v>1257</v>
      </c>
    </row>
    <row r="27" spans="2:13" ht="14.45" customHeight="1" x14ac:dyDescent="0.25">
      <c r="B27" s="35" t="s">
        <v>1258</v>
      </c>
      <c r="D27" s="35" t="s">
        <v>1259</v>
      </c>
      <c r="G27" s="35" t="s">
        <v>1260</v>
      </c>
      <c r="I27" s="35" t="s">
        <v>1261</v>
      </c>
      <c r="K27" s="35" t="s">
        <v>1262</v>
      </c>
      <c r="M27" s="35" t="s">
        <v>1263</v>
      </c>
    </row>
    <row r="28" spans="2:13" ht="14.45" customHeight="1" x14ac:dyDescent="0.25">
      <c r="B28" s="35" t="s">
        <v>501</v>
      </c>
      <c r="D28" s="35" t="s">
        <v>1264</v>
      </c>
      <c r="G28" s="35" t="s">
        <v>1265</v>
      </c>
      <c r="I28" s="35" t="s">
        <v>1266</v>
      </c>
      <c r="K28" s="35" t="s">
        <v>665</v>
      </c>
      <c r="M28" s="35" t="s">
        <v>1267</v>
      </c>
    </row>
    <row r="29" spans="2:13" ht="14.45" customHeight="1" x14ac:dyDescent="0.25">
      <c r="B29" s="35" t="s">
        <v>1268</v>
      </c>
      <c r="D29" s="35" t="s">
        <v>1269</v>
      </c>
      <c r="G29" s="35" t="s">
        <v>595</v>
      </c>
      <c r="I29" s="35" t="s">
        <v>346</v>
      </c>
      <c r="K29" s="35" t="s">
        <v>671</v>
      </c>
      <c r="M29" s="35" t="s">
        <v>1270</v>
      </c>
    </row>
    <row r="30" spans="2:13" ht="14.45" customHeight="1" x14ac:dyDescent="0.25">
      <c r="B30" s="35" t="s">
        <v>1271</v>
      </c>
      <c r="D30" s="35" t="s">
        <v>1272</v>
      </c>
      <c r="G30" s="35" t="s">
        <v>608</v>
      </c>
      <c r="I30" s="35" t="s">
        <v>1273</v>
      </c>
      <c r="K30" s="35" t="s">
        <v>534</v>
      </c>
      <c r="M30" s="35" t="s">
        <v>1274</v>
      </c>
    </row>
    <row r="31" spans="2:13" ht="14.45" customHeight="1" x14ac:dyDescent="0.25">
      <c r="B31" s="35" t="s">
        <v>317</v>
      </c>
      <c r="D31" s="35" t="s">
        <v>1275</v>
      </c>
      <c r="I31" s="35" t="s">
        <v>178</v>
      </c>
      <c r="M31" s="35" t="s">
        <v>1276</v>
      </c>
    </row>
    <row r="32" spans="2:13" ht="14.45" customHeight="1" x14ac:dyDescent="0.25">
      <c r="B32" s="35" t="s">
        <v>141</v>
      </c>
      <c r="D32" s="35" t="s">
        <v>1277</v>
      </c>
      <c r="I32" s="35" t="s">
        <v>1278</v>
      </c>
      <c r="M32" s="35" t="s">
        <v>1279</v>
      </c>
    </row>
    <row r="33" spans="2:9" ht="14.45" customHeight="1" x14ac:dyDescent="0.25">
      <c r="B33" s="35" t="s">
        <v>1280</v>
      </c>
      <c r="D33" s="35" t="s">
        <v>102</v>
      </c>
      <c r="I33" s="35" t="s">
        <v>1281</v>
      </c>
    </row>
    <row r="34" spans="2:9" ht="14.45" customHeight="1" x14ac:dyDescent="0.25">
      <c r="B34" s="35" t="s">
        <v>1282</v>
      </c>
      <c r="D34" s="35" t="s">
        <v>1283</v>
      </c>
      <c r="I34" s="35" t="s">
        <v>1284</v>
      </c>
    </row>
    <row r="35" spans="2:9" ht="14.45" customHeight="1" x14ac:dyDescent="0.25">
      <c r="B35" s="35" t="s">
        <v>1285</v>
      </c>
      <c r="D35" s="35" t="s">
        <v>1286</v>
      </c>
      <c r="I35" s="35" t="s">
        <v>1287</v>
      </c>
    </row>
    <row r="36" spans="2:9" ht="14.45" customHeight="1" x14ac:dyDescent="0.25">
      <c r="B36" s="35" t="s">
        <v>1288</v>
      </c>
      <c r="D36" s="35" t="s">
        <v>212</v>
      </c>
      <c r="I36" s="35" t="s">
        <v>1289</v>
      </c>
    </row>
    <row r="37" spans="2:9" ht="14.45" customHeight="1" x14ac:dyDescent="0.25">
      <c r="B37" s="35" t="s">
        <v>1290</v>
      </c>
      <c r="D37" s="35" t="s">
        <v>1291</v>
      </c>
      <c r="I37" s="35" t="s">
        <v>1292</v>
      </c>
    </row>
    <row r="38" spans="2:9" ht="14.45" customHeight="1" x14ac:dyDescent="0.25">
      <c r="B38" s="35" t="s">
        <v>1293</v>
      </c>
      <c r="D38" s="35" t="s">
        <v>1294</v>
      </c>
      <c r="I38" s="35" t="s">
        <v>1295</v>
      </c>
    </row>
    <row r="39" spans="2:9" ht="14.45" customHeight="1" x14ac:dyDescent="0.25">
      <c r="B39" s="35" t="s">
        <v>619</v>
      </c>
      <c r="D39" s="35" t="s">
        <v>1296</v>
      </c>
      <c r="I39" s="35" t="s">
        <v>1297</v>
      </c>
    </row>
    <row r="40" spans="2:9" ht="14.45" customHeight="1" x14ac:dyDescent="0.25">
      <c r="B40" s="35" t="s">
        <v>1298</v>
      </c>
      <c r="D40" s="35" t="s">
        <v>1299</v>
      </c>
      <c r="I40" s="35" t="s">
        <v>1300</v>
      </c>
    </row>
    <row r="41" spans="2:9" ht="14.45" customHeight="1" x14ac:dyDescent="0.25">
      <c r="B41" s="35" t="s">
        <v>1301</v>
      </c>
      <c r="D41" s="35" t="s">
        <v>1302</v>
      </c>
      <c r="I41" s="35" t="s">
        <v>1303</v>
      </c>
    </row>
    <row r="42" spans="2:9" ht="14.45" customHeight="1" x14ac:dyDescent="0.25">
      <c r="B42" s="35" t="s">
        <v>814</v>
      </c>
      <c r="D42" s="35" t="s">
        <v>1304</v>
      </c>
      <c r="I42" s="35" t="s">
        <v>1305</v>
      </c>
    </row>
    <row r="43" spans="2:9" ht="14.45" customHeight="1" x14ac:dyDescent="0.25">
      <c r="D43" s="35" t="s">
        <v>1306</v>
      </c>
      <c r="I43" s="35" t="s">
        <v>1307</v>
      </c>
    </row>
    <row r="44" spans="2:9" ht="14.45" customHeight="1" x14ac:dyDescent="0.25">
      <c r="D44" s="35" t="s">
        <v>1308</v>
      </c>
      <c r="I44" s="35" t="s">
        <v>1054</v>
      </c>
    </row>
    <row r="45" spans="2:9" ht="14.45" customHeight="1" x14ac:dyDescent="0.25">
      <c r="D45" s="35" t="s">
        <v>1309</v>
      </c>
      <c r="I45" s="35" t="s">
        <v>1310</v>
      </c>
    </row>
    <row r="46" spans="2:9" ht="14.45" customHeight="1" x14ac:dyDescent="0.25">
      <c r="D46" s="35" t="s">
        <v>1311</v>
      </c>
      <c r="I46" s="35" t="s">
        <v>1312</v>
      </c>
    </row>
    <row r="47" spans="2:9" ht="14.45" customHeight="1" x14ac:dyDescent="0.25">
      <c r="D47" s="35" t="s">
        <v>1313</v>
      </c>
      <c r="I47" s="35" t="s">
        <v>245</v>
      </c>
    </row>
    <row r="48" spans="2:9" ht="14.45" customHeight="1" x14ac:dyDescent="0.25">
      <c r="D48" s="35" t="s">
        <v>1314</v>
      </c>
      <c r="I48" s="35" t="s">
        <v>1315</v>
      </c>
    </row>
    <row r="49" spans="4:9" ht="14.45" customHeight="1" x14ac:dyDescent="0.25">
      <c r="D49" s="35" t="s">
        <v>979</v>
      </c>
      <c r="I49" s="35" t="s">
        <v>1316</v>
      </c>
    </row>
    <row r="50" spans="4:9" ht="14.45" customHeight="1" x14ac:dyDescent="0.25">
      <c r="D50" s="35" t="s">
        <v>1317</v>
      </c>
      <c r="I50" s="35" t="s">
        <v>1318</v>
      </c>
    </row>
    <row r="51" spans="4:9" ht="14.45" customHeight="1" x14ac:dyDescent="0.25">
      <c r="D51" s="35" t="s">
        <v>1319</v>
      </c>
      <c r="I51" s="35" t="s">
        <v>173</v>
      </c>
    </row>
    <row r="52" spans="4:9" ht="14.45" customHeight="1" x14ac:dyDescent="0.25">
      <c r="D52" s="35" t="s">
        <v>367</v>
      </c>
      <c r="I52" s="35" t="s">
        <v>1320</v>
      </c>
    </row>
    <row r="53" spans="4:9" ht="14.45" customHeight="1" x14ac:dyDescent="0.25">
      <c r="D53" s="35" t="s">
        <v>1321</v>
      </c>
      <c r="I53" s="35" t="s">
        <v>1322</v>
      </c>
    </row>
    <row r="54" spans="4:9" ht="14.45" customHeight="1" x14ac:dyDescent="0.25">
      <c r="D54" s="35" t="s">
        <v>1323</v>
      </c>
      <c r="I54" s="35" t="s">
        <v>1324</v>
      </c>
    </row>
    <row r="55" spans="4:9" ht="14.45" customHeight="1" x14ac:dyDescent="0.25">
      <c r="D55" s="35" t="s">
        <v>1325</v>
      </c>
      <c r="I55" s="35" t="s">
        <v>995</v>
      </c>
    </row>
    <row r="56" spans="4:9" ht="14.45" customHeight="1" x14ac:dyDescent="0.25">
      <c r="D56" s="35" t="s">
        <v>1326</v>
      </c>
    </row>
    <row r="57" spans="4:9" ht="14.45" customHeight="1" x14ac:dyDescent="0.25">
      <c r="D57" s="35" t="s">
        <v>1327</v>
      </c>
    </row>
    <row r="58" spans="4:9" ht="14.45" customHeight="1" x14ac:dyDescent="0.25">
      <c r="D58" s="35" t="s">
        <v>1328</v>
      </c>
    </row>
    <row r="59" spans="4:9" ht="14.45" customHeight="1" x14ac:dyDescent="0.25">
      <c r="D59" s="35" t="s">
        <v>100</v>
      </c>
    </row>
    <row r="60" spans="4:9" ht="14.45" customHeight="1" x14ac:dyDescent="0.25">
      <c r="D60" s="35" t="s">
        <v>1329</v>
      </c>
    </row>
    <row r="61" spans="4:9" ht="14.45" customHeight="1" x14ac:dyDescent="0.25">
      <c r="D61" s="35" t="s">
        <v>555</v>
      </c>
    </row>
    <row r="62" spans="4:9" ht="14.45" customHeight="1" x14ac:dyDescent="0.25">
      <c r="D62" s="35" t="s">
        <v>1330</v>
      </c>
    </row>
    <row r="63" spans="4:9" ht="14.45" customHeight="1" x14ac:dyDescent="0.25">
      <c r="D63" s="35" t="s">
        <v>382</v>
      </c>
    </row>
    <row r="64" spans="4:9" ht="14.45" customHeight="1" x14ac:dyDescent="0.25">
      <c r="D64" s="35" t="s">
        <v>518</v>
      </c>
    </row>
    <row r="65" spans="4:4" ht="14.45" customHeight="1" x14ac:dyDescent="0.25">
      <c r="D65" s="35" t="s">
        <v>1331</v>
      </c>
    </row>
    <row r="66" spans="4:4" ht="14.45" customHeight="1" x14ac:dyDescent="0.25">
      <c r="D66" s="35" t="s">
        <v>1332</v>
      </c>
    </row>
    <row r="67" spans="4:4" ht="14.45" customHeight="1" x14ac:dyDescent="0.25">
      <c r="D67" s="35" t="s">
        <v>1333</v>
      </c>
    </row>
    <row r="68" spans="4:4" ht="14.45" customHeight="1" x14ac:dyDescent="0.25">
      <c r="D68" s="35" t="s">
        <v>1334</v>
      </c>
    </row>
    <row r="69" spans="4:4" ht="14.45" customHeight="1" x14ac:dyDescent="0.25">
      <c r="D69" s="35" t="s">
        <v>1335</v>
      </c>
    </row>
    <row r="70" spans="4:4" ht="14.45" customHeight="1" x14ac:dyDescent="0.25">
      <c r="D70" s="35" t="s">
        <v>408</v>
      </c>
    </row>
    <row r="71" spans="4:4" ht="14.45" customHeight="1" x14ac:dyDescent="0.25">
      <c r="D71" s="35" t="s">
        <v>1336</v>
      </c>
    </row>
    <row r="72" spans="4:4" ht="14.45" customHeight="1" x14ac:dyDescent="0.25">
      <c r="D72" s="35" t="s">
        <v>1337</v>
      </c>
    </row>
    <row r="73" spans="4:4" ht="14.45" customHeight="1" x14ac:dyDescent="0.25">
      <c r="D73" s="35" t="s">
        <v>1338</v>
      </c>
    </row>
    <row r="74" spans="4:4" ht="14.45" customHeight="1" x14ac:dyDescent="0.25">
      <c r="D74" s="35" t="s">
        <v>1339</v>
      </c>
    </row>
    <row r="75" spans="4:4" ht="14.45" customHeight="1" x14ac:dyDescent="0.25">
      <c r="D75" s="35" t="s">
        <v>1340</v>
      </c>
    </row>
    <row r="76" spans="4:4" ht="14.45" customHeight="1" x14ac:dyDescent="0.25">
      <c r="D76" s="35" t="s">
        <v>1341</v>
      </c>
    </row>
    <row r="77" spans="4:4" ht="14.45" customHeight="1" x14ac:dyDescent="0.25">
      <c r="D77" s="35" t="s">
        <v>1342</v>
      </c>
    </row>
    <row r="78" spans="4:4" ht="14.45" customHeight="1" x14ac:dyDescent="0.25">
      <c r="D78" s="35" t="s">
        <v>1343</v>
      </c>
    </row>
    <row r="79" spans="4:4" ht="14.45" customHeight="1" x14ac:dyDescent="0.25">
      <c r="D79" s="35" t="s">
        <v>1344</v>
      </c>
    </row>
    <row r="80" spans="4:4" ht="14.45" customHeight="1" x14ac:dyDescent="0.25">
      <c r="D80" s="35" t="s">
        <v>1345</v>
      </c>
    </row>
    <row r="81" spans="4:4" ht="14.45" customHeight="1" x14ac:dyDescent="0.25">
      <c r="D81" s="35" t="s">
        <v>638</v>
      </c>
    </row>
    <row r="82" spans="4:4" ht="14.45" customHeight="1" x14ac:dyDescent="0.25">
      <c r="D82" s="35" t="s">
        <v>951</v>
      </c>
    </row>
    <row r="83" spans="4:4" ht="14.45" customHeight="1" x14ac:dyDescent="0.25">
      <c r="D83" s="35" t="s">
        <v>710</v>
      </c>
    </row>
    <row r="84" spans="4:4" ht="14.45" customHeight="1" x14ac:dyDescent="0.25">
      <c r="D84" s="35" t="s">
        <v>716</v>
      </c>
    </row>
    <row r="85" spans="4:4" ht="14.45" customHeight="1" x14ac:dyDescent="0.25">
      <c r="D85" s="35" t="s">
        <v>1346</v>
      </c>
    </row>
  </sheetData>
  <pageMargins left="0.7" right="0.7" top="0.75" bottom="0.75" header="0.3" footer="0.3"/>
  <drawing r:id="rId1"/>
  <tableParts count="16">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31"/>
  <sheetViews>
    <sheetView workbookViewId="0">
      <selection activeCell="A22" sqref="A22"/>
    </sheetView>
  </sheetViews>
  <sheetFormatPr baseColWidth="10" defaultRowHeight="15" x14ac:dyDescent="0.25"/>
  <cols>
    <col min="1" max="1" width="167" customWidth="1"/>
  </cols>
  <sheetData>
    <row r="1" spans="1:1" x14ac:dyDescent="0.25">
      <c r="A1" s="81" t="s">
        <v>1354</v>
      </c>
    </row>
    <row r="2" spans="1:1" x14ac:dyDescent="0.25">
      <c r="A2" s="83" t="s">
        <v>1355</v>
      </c>
    </row>
    <row r="3" spans="1:1" x14ac:dyDescent="0.25">
      <c r="A3" s="82" t="s">
        <v>1356</v>
      </c>
    </row>
    <row r="4" spans="1:1" x14ac:dyDescent="0.25">
      <c r="A4" s="82" t="s">
        <v>1357</v>
      </c>
    </row>
    <row r="5" spans="1:1" x14ac:dyDescent="0.25">
      <c r="A5" s="82" t="s">
        <v>1358</v>
      </c>
    </row>
    <row r="6" spans="1:1" x14ac:dyDescent="0.25">
      <c r="A6" s="82" t="s">
        <v>1359</v>
      </c>
    </row>
    <row r="7" spans="1:1" x14ac:dyDescent="0.25">
      <c r="A7" s="82" t="s">
        <v>1360</v>
      </c>
    </row>
    <row r="8" spans="1:1" x14ac:dyDescent="0.25">
      <c r="A8" s="82" t="s">
        <v>1361</v>
      </c>
    </row>
    <row r="9" spans="1:1" x14ac:dyDescent="0.25">
      <c r="A9" s="82" t="s">
        <v>1362</v>
      </c>
    </row>
    <row r="10" spans="1:1" x14ac:dyDescent="0.25">
      <c r="A10" s="82" t="s">
        <v>1363</v>
      </c>
    </row>
    <row r="11" spans="1:1" x14ac:dyDescent="0.25">
      <c r="A11" s="82" t="s">
        <v>1364</v>
      </c>
    </row>
    <row r="12" spans="1:1" x14ac:dyDescent="0.25">
      <c r="A12" s="83" t="s">
        <v>1365</v>
      </c>
    </row>
    <row r="13" spans="1:1" x14ac:dyDescent="0.25">
      <c r="A13" s="82" t="s">
        <v>1366</v>
      </c>
    </row>
    <row r="14" spans="1:1" x14ac:dyDescent="0.25">
      <c r="A14" s="82" t="s">
        <v>1367</v>
      </c>
    </row>
    <row r="15" spans="1:1" x14ac:dyDescent="0.25">
      <c r="A15" s="83" t="s">
        <v>1368</v>
      </c>
    </row>
    <row r="16" spans="1:1" x14ac:dyDescent="0.25">
      <c r="A16" s="82" t="s">
        <v>1369</v>
      </c>
    </row>
    <row r="17" spans="1:1" ht="28.5" x14ac:dyDescent="0.25">
      <c r="A17" s="82" t="s">
        <v>1370</v>
      </c>
    </row>
    <row r="18" spans="1:1" x14ac:dyDescent="0.25">
      <c r="A18" s="82" t="s">
        <v>1371</v>
      </c>
    </row>
    <row r="19" spans="1:1" ht="28.5" x14ac:dyDescent="0.25">
      <c r="A19" s="82" t="s">
        <v>1372</v>
      </c>
    </row>
    <row r="20" spans="1:1" x14ac:dyDescent="0.25">
      <c r="A20" s="83" t="s">
        <v>1373</v>
      </c>
    </row>
    <row r="21" spans="1:1" x14ac:dyDescent="0.25">
      <c r="A21" s="82" t="s">
        <v>1374</v>
      </c>
    </row>
    <row r="22" spans="1:1" x14ac:dyDescent="0.25">
      <c r="A22" s="82" t="s">
        <v>1375</v>
      </c>
    </row>
    <row r="23" spans="1:1" x14ac:dyDescent="0.25">
      <c r="A23" s="82" t="s">
        <v>1376</v>
      </c>
    </row>
    <row r="24" spans="1:1" x14ac:dyDescent="0.25">
      <c r="A24" s="82" t="s">
        <v>1377</v>
      </c>
    </row>
    <row r="25" spans="1:1" x14ac:dyDescent="0.25">
      <c r="A25" s="82" t="s">
        <v>1378</v>
      </c>
    </row>
    <row r="26" spans="1:1" x14ac:dyDescent="0.25">
      <c r="A26" s="82" t="s">
        <v>1379</v>
      </c>
    </row>
    <row r="27" spans="1:1" x14ac:dyDescent="0.25">
      <c r="A27" s="82" t="s">
        <v>1380</v>
      </c>
    </row>
    <row r="29" spans="1:1" x14ac:dyDescent="0.25">
      <c r="A29" s="83" t="s">
        <v>1381</v>
      </c>
    </row>
    <row r="30" spans="1:1" x14ac:dyDescent="0.25">
      <c r="A30" s="81" t="s">
        <v>1382</v>
      </c>
    </row>
    <row r="31" spans="1:1" x14ac:dyDescent="0.25">
      <c r="A31" s="81" t="s">
        <v>1383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7</vt:i4>
      </vt:variant>
      <vt:variant>
        <vt:lpstr>Plages nommées</vt:lpstr>
      </vt:variant>
      <vt:variant>
        <vt:i4>18</vt:i4>
      </vt:variant>
    </vt:vector>
  </HeadingPairs>
  <TitlesOfParts>
    <vt:vector size="25" baseType="lpstr">
      <vt:lpstr>Ma Cave</vt:lpstr>
      <vt:lpstr>Dégustations</vt:lpstr>
      <vt:lpstr>Plan de la Cave</vt:lpstr>
      <vt:lpstr>Stats Cave</vt:lpstr>
      <vt:lpstr>Vignobles</vt:lpstr>
      <vt:lpstr>Appellations</vt:lpstr>
      <vt:lpstr>Mode d'emploi</vt:lpstr>
      <vt:lpstr>Alsace</vt:lpstr>
      <vt:lpstr>Beaujolais</vt:lpstr>
      <vt:lpstr>Bordeaux</vt:lpstr>
      <vt:lpstr>Bourgogne</vt:lpstr>
      <vt:lpstr>Champagne</vt:lpstr>
      <vt:lpstr>Cognac</vt:lpstr>
      <vt:lpstr>Etranger</vt:lpstr>
      <vt:lpstr>Jura</vt:lpstr>
      <vt:lpstr>Languedoc_Roussillon</vt:lpstr>
      <vt:lpstr>Loire</vt:lpstr>
      <vt:lpstr>Lorraine</vt:lpstr>
      <vt:lpstr>Porto</vt:lpstr>
      <vt:lpstr>Provence_Corse</vt:lpstr>
      <vt:lpstr>Rhône</vt:lpstr>
      <vt:lpstr>Savoie_Bugey</vt:lpstr>
      <vt:lpstr>Sud_Ouest</vt:lpstr>
      <vt:lpstr>TypeVin</vt:lpstr>
      <vt:lpstr>Vignobles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Arnaud Duperray</dc:creator>
  <cp:lastModifiedBy>Arnaud Duperray</cp:lastModifiedBy>
  <cp:lastPrinted>2019-06-17T19:59:57Z</cp:lastPrinted>
  <dcterms:created xsi:type="dcterms:W3CDTF">2018-03-11T18:00:39Z</dcterms:created>
  <dcterms:modified xsi:type="dcterms:W3CDTF">2019-10-01T17:33:37Z</dcterms:modified>
</cp:coreProperties>
</file>