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kuta\Desktop\Documents\"/>
    </mc:Choice>
  </mc:AlternateContent>
  <xr:revisionPtr revIDLastSave="0" documentId="10_ncr:8100000_{A4FE3DE6-88DE-41CB-99F5-54B451E419DA}" xr6:coauthVersionLast="33" xr6:coauthVersionMax="33" xr10:uidLastSave="{00000000-0000-0000-0000-000000000000}"/>
  <bookViews>
    <workbookView xWindow="0" yWindow="0" windowWidth="20490" windowHeight="7545" xr2:uid="{4F780910-ABD7-4729-8E2F-8F21220185F0}"/>
  </bookViews>
  <sheets>
    <sheet name="Feuil1" sheetId="1" r:id="rId1"/>
  </sheets>
  <externalReferences>
    <externalReference r:id="rId2"/>
  </externalReferences>
  <definedNames>
    <definedName name="CalendrierAnnée">[1]Janvier!$AH$1</definedName>
    <definedName name="DIpro">[1]Janvier!$G$40</definedName>
    <definedName name="GardeauCS">[1]Janvier!$C$40</definedName>
    <definedName name="NomMois" localSheetId="0">Feuil1!$B$1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45" i="1" l="1"/>
  <c r="B38" i="1"/>
  <c r="AG37" i="1"/>
  <c r="AG38" i="1" s="1"/>
  <c r="AF37" i="1"/>
  <c r="AF38" i="1" s="1"/>
  <c r="AE37" i="1"/>
  <c r="AE38" i="1" s="1"/>
  <c r="AD37" i="1"/>
  <c r="AD38" i="1" s="1"/>
  <c r="AC37" i="1"/>
  <c r="AC38" i="1" s="1"/>
  <c r="AB37" i="1"/>
  <c r="AB38" i="1" s="1"/>
  <c r="AA37" i="1"/>
  <c r="AA38" i="1" s="1"/>
  <c r="Z37" i="1"/>
  <c r="Z38" i="1" s="1"/>
  <c r="Y37" i="1"/>
  <c r="Y38" i="1" s="1"/>
  <c r="X37" i="1"/>
  <c r="X38" i="1" s="1"/>
  <c r="W37" i="1"/>
  <c r="W38" i="1" s="1"/>
  <c r="V37" i="1"/>
  <c r="V38" i="1" s="1"/>
  <c r="U37" i="1"/>
  <c r="U38" i="1" s="1"/>
  <c r="T37" i="1"/>
  <c r="T38" i="1" s="1"/>
  <c r="S37" i="1"/>
  <c r="S38" i="1" s="1"/>
  <c r="R37" i="1"/>
  <c r="R38" i="1" s="1"/>
  <c r="Q37" i="1"/>
  <c r="Q38" i="1" s="1"/>
  <c r="P37" i="1"/>
  <c r="P38" i="1" s="1"/>
  <c r="O37" i="1"/>
  <c r="O38" i="1" s="1"/>
  <c r="N37" i="1"/>
  <c r="N38" i="1" s="1"/>
  <c r="M37" i="1"/>
  <c r="M38" i="1" s="1"/>
  <c r="L37" i="1"/>
  <c r="L38" i="1" s="1"/>
  <c r="K37" i="1"/>
  <c r="K38" i="1" s="1"/>
  <c r="J37" i="1"/>
  <c r="J38" i="1" s="1"/>
  <c r="I37" i="1"/>
  <c r="I38" i="1" s="1"/>
  <c r="H37" i="1"/>
  <c r="H38" i="1" s="1"/>
  <c r="G37" i="1"/>
  <c r="G38" i="1" s="1"/>
  <c r="F37" i="1"/>
  <c r="F38" i="1" s="1"/>
  <c r="E37" i="1"/>
  <c r="E38" i="1" s="1"/>
  <c r="D37" i="1"/>
  <c r="D38" i="1" s="1"/>
  <c r="C37" i="1"/>
  <c r="C38" i="1" s="1"/>
  <c r="B37" i="1"/>
  <c r="AI36" i="1"/>
  <c r="AH36" i="1"/>
  <c r="AI35" i="1"/>
  <c r="AH35" i="1"/>
  <c r="AI34" i="1"/>
  <c r="AH34" i="1"/>
  <c r="AI33" i="1"/>
  <c r="AH33" i="1"/>
  <c r="AI32" i="1"/>
  <c r="AH32" i="1"/>
  <c r="AI31" i="1"/>
  <c r="AH31" i="1"/>
  <c r="AI30" i="1"/>
  <c r="AH30" i="1"/>
  <c r="AI29" i="1"/>
  <c r="AH29" i="1"/>
  <c r="AI28" i="1"/>
  <c r="AH28" i="1"/>
  <c r="AI27" i="1"/>
  <c r="AH27" i="1"/>
  <c r="AI26" i="1"/>
  <c r="AH26" i="1"/>
  <c r="AI25" i="1"/>
  <c r="AH25" i="1"/>
  <c r="AI24" i="1"/>
  <c r="AH24" i="1"/>
  <c r="AI23" i="1"/>
  <c r="AH23" i="1"/>
  <c r="AI22" i="1"/>
  <c r="AH22" i="1"/>
  <c r="AI21" i="1"/>
  <c r="AH21" i="1"/>
  <c r="AI20" i="1"/>
  <c r="AH20" i="1"/>
  <c r="AI19" i="1"/>
  <c r="AH19" i="1"/>
  <c r="AI18" i="1"/>
  <c r="AH18" i="1"/>
  <c r="AI17" i="1"/>
  <c r="AH17" i="1"/>
  <c r="AI16" i="1"/>
  <c r="AH16" i="1"/>
  <c r="AI15" i="1"/>
  <c r="AH15" i="1"/>
  <c r="AI14" i="1"/>
  <c r="AH14" i="1"/>
  <c r="AI13" i="1"/>
  <c r="AH13" i="1"/>
  <c r="AI12" i="1"/>
  <c r="AH12" i="1"/>
  <c r="AI11" i="1"/>
  <c r="AH11" i="1"/>
  <c r="AI10" i="1"/>
  <c r="AH10" i="1"/>
  <c r="AI9" i="1"/>
  <c r="AH9" i="1"/>
  <c r="AI8" i="1"/>
  <c r="AH8" i="1"/>
  <c r="AI7" i="1"/>
  <c r="AH7" i="1"/>
  <c r="AI6" i="1"/>
  <c r="AH6" i="1"/>
  <c r="AI5" i="1"/>
  <c r="AH5" i="1"/>
  <c r="AI4" i="1"/>
  <c r="AH4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AH1" i="1"/>
</calcChain>
</file>

<file path=xl/sharedStrings.xml><?xml version="1.0" encoding="utf-8"?>
<sst xmlns="http://schemas.openxmlformats.org/spreadsheetml/2006/main" count="201" uniqueCount="94">
  <si>
    <t>Mai</t>
  </si>
  <si>
    <t>Nom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</si>
  <si>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</si>
  <si>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</si>
  <si>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</si>
  <si>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</si>
  <si>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</si>
  <si>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</si>
  <si>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</si>
  <si>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</si>
  <si>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</si>
  <si>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</si>
  <si>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</si>
  <si>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</si>
  <si>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</si>
  <si>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</si>
  <si>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</si>
  <si>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</si>
  <si>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</si>
  <si>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</si>
  <si>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</si>
  <si>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</si>
  <si>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</si>
  <si>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</si>
  <si>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</si>
  <si>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</si>
  <si>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</si>
  <si>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</si>
  <si>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</si>
  <si>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</si>
  <si>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</si>
  <si>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</si>
  <si>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</si>
  <si>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Nb de jours</t>
  </si>
  <si>
    <t>Nb de DI</t>
  </si>
  <si>
    <t xml:space="preserve">S/C </t>
  </si>
  <si>
    <t>BORGNIC ©</t>
  </si>
  <si>
    <r>
      <t>DI</t>
    </r>
    <r>
      <rPr>
        <b/>
        <sz val="7"/>
        <rFont val="Calibri"/>
        <family val="2"/>
        <scheme val="minor"/>
      </rPr>
      <t>P</t>
    </r>
  </si>
  <si>
    <t>Adj</t>
  </si>
  <si>
    <t>CRUBLET ©</t>
  </si>
  <si>
    <t>GUYOMARD ©</t>
  </si>
  <si>
    <t>DI</t>
  </si>
  <si>
    <t>BLONDEL ©</t>
  </si>
  <si>
    <t>LECHAT ©</t>
  </si>
  <si>
    <t>Sgt</t>
  </si>
  <si>
    <t>GASTINE</t>
  </si>
  <si>
    <t>D6</t>
  </si>
  <si>
    <t>LABORDE</t>
  </si>
  <si>
    <t>SCHIPPERS</t>
  </si>
  <si>
    <t>CRAS ©</t>
  </si>
  <si>
    <t>D5</t>
  </si>
  <si>
    <t>GARIN S</t>
  </si>
  <si>
    <t>LE GOHEBEL V</t>
  </si>
  <si>
    <t>C/C</t>
  </si>
  <si>
    <t>BERNARD ©</t>
  </si>
  <si>
    <t>7-14</t>
  </si>
  <si>
    <t>CLAQUIN</t>
  </si>
  <si>
    <t>POMMELET ©</t>
  </si>
  <si>
    <t>16-19</t>
  </si>
  <si>
    <t>15-19</t>
  </si>
  <si>
    <t>Cal</t>
  </si>
  <si>
    <t>ANGERMANN ©</t>
  </si>
  <si>
    <t>BERTIN</t>
  </si>
  <si>
    <t>D5A</t>
  </si>
  <si>
    <t>BROUTE</t>
  </si>
  <si>
    <t>GARIN F ©</t>
  </si>
  <si>
    <t>HOUDOY</t>
  </si>
  <si>
    <t>LE DEAUT</t>
  </si>
  <si>
    <t>LE GUENNEC ©</t>
  </si>
  <si>
    <t>SAMSON ©</t>
  </si>
  <si>
    <t>Sap</t>
  </si>
  <si>
    <t>BOURGEOIS</t>
  </si>
  <si>
    <t>CHAIGNEAU</t>
  </si>
  <si>
    <t>COUPRIE</t>
  </si>
  <si>
    <t>LAMOUR</t>
  </si>
  <si>
    <t>PERRIN</t>
  </si>
  <si>
    <t>A/C</t>
  </si>
  <si>
    <t xml:space="preserve">MARTINEZ © </t>
  </si>
  <si>
    <t xml:space="preserve">LE PENVEN © </t>
  </si>
  <si>
    <t>Clé de couleur</t>
  </si>
  <si>
    <t>Garde au CS</t>
  </si>
  <si>
    <t>Garde CS pro</t>
  </si>
  <si>
    <t>Astreinte 7-19h</t>
  </si>
  <si>
    <t>D5M</t>
  </si>
  <si>
    <t>Astreinte matin 7-12h</t>
  </si>
  <si>
    <t>Astreinte aprem 14-19h</t>
  </si>
  <si>
    <r>
      <t xml:space="preserve">D5 </t>
    </r>
    <r>
      <rPr>
        <sz val="10"/>
        <color theme="1"/>
        <rFont val="Calibri"/>
        <family val="2"/>
        <scheme val="minor"/>
      </rPr>
      <t>Autre tranche horaire</t>
    </r>
  </si>
  <si>
    <t>SAI</t>
  </si>
  <si>
    <t>Saisonniers</t>
  </si>
  <si>
    <t>F</t>
  </si>
  <si>
    <t>Formation</t>
  </si>
  <si>
    <t>D6 ou subrogation</t>
  </si>
  <si>
    <t>PENSEZ A VOUS METTRE DISPOTEL</t>
  </si>
  <si>
    <t>Maj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</si>
</sst>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;0;"/>
  </numFmts>
  <fonts count="24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 Light"/>
      <family val="2"/>
      <scheme val="major"/>
    </font>
    <font>
      <b/>
      <sz val="18"/>
      <color theme="4" tint="-0.249977111117893"/>
      <name val="Calibri Light"/>
      <family val="2"/>
      <scheme val="major"/>
    </font>
    <font>
      <b/>
      <sz val="16"/>
      <color theme="4" tint="-0.249977111117893"/>
      <name val="Calibri Light"/>
      <family val="2"/>
      <scheme val="major"/>
    </font>
    <font>
      <b/>
      <sz val="18"/>
      <color theme="4" tint="-0.249977111117893"/>
      <name val="Calibri"/>
      <family val="2"/>
      <scheme val="minor"/>
    </font>
    <font>
      <sz val="11"/>
      <name val="Calibri Light"/>
      <family val="2"/>
      <scheme val="major"/>
    </font>
    <font>
      <sz val="10"/>
      <name val="Century Gothic"/>
      <family val="2"/>
    </font>
    <font>
      <sz val="9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outline/>
      <shadow/>
      <sz val="10"/>
      <name val="Calibri Light"/>
      <family val="2"/>
      <scheme val="major"/>
    </font>
    <font>
      <b/>
      <sz val="11"/>
      <name val="Calibri"/>
      <family val="2"/>
      <scheme val="minor"/>
    </font>
    <font>
      <b/>
      <sz val="7"/>
      <name val="Calibri"/>
      <family val="2"/>
      <scheme val="minor"/>
    </font>
    <font>
      <b/>
      <sz val="11"/>
      <name val="Calibri Light"/>
      <family val="2"/>
      <scheme val="major"/>
    </font>
    <font>
      <condense/>
      <extend/>
      <outline/>
      <shadow/>
      <sz val="10"/>
      <name val="Calibri Light"/>
      <family val="2"/>
      <scheme val="major"/>
    </font>
    <font>
      <sz val="11"/>
      <color theme="1"/>
      <name val="Calibri Light"/>
      <family val="2"/>
      <scheme val="maj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sz val="10.5"/>
      <name val="Calibri"/>
      <family val="2"/>
      <scheme val="minor"/>
    </font>
    <font>
      <sz val="10.5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name val="Century Gothic"/>
      <family val="2"/>
    </font>
    <font>
      <sz val="8"/>
      <name val="Century Gothic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70C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 style="medium">
        <color theme="0" tint="-0.499984740745262"/>
      </right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106">
    <xf numFmtId="0" fontId="0" fillId="0" borderId="0" xfId="0"/>
    <xf numFmtId="0" fontId="3" fillId="2" borderId="0" xfId="0" applyFont="1" applyFill="1" applyBorder="1" applyAlignment="1" applyProtection="1">
      <alignment horizontal="center" vertical="center"/>
    </xf>
    <xf numFmtId="17" fontId="4" fillId="3" borderId="0" xfId="0" applyNumberFormat="1" applyFont="1" applyFill="1" applyBorder="1" applyAlignment="1">
      <alignment horizontal="left" vertical="center" indent="1"/>
    </xf>
    <xf numFmtId="0" fontId="5" fillId="3" borderId="0" xfId="0" applyFont="1" applyFill="1" applyBorder="1" applyAlignment="1">
      <alignment horizontal="center" vertical="center"/>
    </xf>
    <xf numFmtId="0" fontId="6" fillId="3" borderId="0" xfId="1" applyFont="1" applyFill="1" applyBorder="1" applyAlignment="1">
      <alignment horizontal="right" vertical="center" indent="1"/>
    </xf>
    <xf numFmtId="0" fontId="7" fillId="2" borderId="2" xfId="0" applyFont="1" applyFill="1" applyBorder="1" applyAlignment="1">
      <alignment horizontal="center"/>
    </xf>
    <xf numFmtId="0" fontId="8" fillId="0" borderId="0" xfId="0" applyFont="1"/>
    <xf numFmtId="0" fontId="9" fillId="0" borderId="3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9" fillId="4" borderId="4" xfId="0" applyFont="1" applyFill="1" applyBorder="1" applyAlignment="1">
      <alignment horizontal="center"/>
    </xf>
    <xf numFmtId="49" fontId="0" fillId="0" borderId="0" xfId="0" applyNumberFormat="1" applyFont="1" applyFill="1" applyBorder="1" applyAlignment="1">
      <alignment horizontal="left" vertical="center" indent="1"/>
    </xf>
    <xf numFmtId="0" fontId="0" fillId="0" borderId="0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3" fillId="2" borderId="5" xfId="0" applyFont="1" applyFill="1" applyBorder="1" applyAlignment="1">
      <alignment horizontal="center" vertical="center"/>
    </xf>
    <xf numFmtId="49" fontId="10" fillId="0" borderId="5" xfId="0" applyNumberFormat="1" applyFont="1" applyFill="1" applyBorder="1" applyAlignment="1">
      <alignment horizontal="left" vertical="center" wrapText="1" indent="2"/>
    </xf>
    <xf numFmtId="49" fontId="11" fillId="0" borderId="0" xfId="0" applyNumberFormat="1" applyFont="1" applyFill="1" applyBorder="1" applyAlignment="1">
      <alignment horizontal="center" vertical="center"/>
    </xf>
    <xf numFmtId="49" fontId="12" fillId="0" borderId="0" xfId="0" applyNumberFormat="1" applyFont="1" applyFill="1" applyBorder="1" applyAlignment="1" applyProtection="1">
      <alignment horizontal="center" vertical="center"/>
    </xf>
    <xf numFmtId="49" fontId="12" fillId="4" borderId="0" xfId="0" applyNumberFormat="1" applyFont="1" applyFill="1" applyBorder="1" applyAlignment="1" applyProtection="1">
      <alignment horizontal="center" vertical="center"/>
    </xf>
    <xf numFmtId="49" fontId="11" fillId="4" borderId="0" xfId="0" applyNumberFormat="1" applyFont="1" applyFill="1" applyBorder="1" applyAlignment="1">
      <alignment horizontal="center" vertical="center"/>
    </xf>
    <xf numFmtId="49" fontId="12" fillId="5" borderId="0" xfId="0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49" fontId="14" fillId="0" borderId="0" xfId="0" applyNumberFormat="1" applyFont="1" applyFill="1" applyBorder="1" applyAlignment="1">
      <alignment horizontal="left" vertical="center" wrapText="1" indent="2"/>
    </xf>
    <xf numFmtId="49" fontId="3" fillId="0" borderId="0" xfId="0" applyNumberFormat="1" applyFont="1" applyFill="1" applyBorder="1" applyAlignment="1">
      <alignment horizontal="center" vertical="center"/>
    </xf>
    <xf numFmtId="49" fontId="12" fillId="0" borderId="0" xfId="0" applyNumberFormat="1" applyFont="1" applyFill="1" applyBorder="1" applyAlignment="1">
      <alignment horizontal="center"/>
    </xf>
    <xf numFmtId="49" fontId="12" fillId="4" borderId="0" xfId="0" applyNumberFormat="1" applyFont="1" applyFill="1" applyBorder="1" applyAlignment="1">
      <alignment horizontal="center"/>
    </xf>
    <xf numFmtId="49" fontId="3" fillId="4" borderId="0" xfId="0" applyNumberFormat="1" applyFont="1" applyFill="1" applyBorder="1" applyAlignment="1">
      <alignment horizontal="center" vertical="center"/>
    </xf>
    <xf numFmtId="49" fontId="10" fillId="0" borderId="0" xfId="0" applyNumberFormat="1" applyFont="1" applyFill="1" applyBorder="1" applyAlignment="1">
      <alignment horizontal="left" vertical="center" wrapText="1" indent="2"/>
    </xf>
    <xf numFmtId="49" fontId="15" fillId="0" borderId="0" xfId="0" applyNumberFormat="1" applyFont="1" applyFill="1" applyBorder="1" applyAlignment="1">
      <alignment horizontal="center" vertical="center"/>
    </xf>
    <xf numFmtId="49" fontId="15" fillId="4" borderId="0" xfId="0" applyNumberFormat="1" applyFont="1" applyFill="1" applyBorder="1" applyAlignment="1">
      <alignment horizontal="center" vertical="center"/>
    </xf>
    <xf numFmtId="49" fontId="2" fillId="0" borderId="5" xfId="0" applyNumberFormat="1" applyFont="1" applyFill="1" applyBorder="1" applyAlignment="1">
      <alignment horizontal="left" vertical="center" wrapText="1" indent="2"/>
    </xf>
    <xf numFmtId="49" fontId="12" fillId="6" borderId="0" xfId="0" applyNumberFormat="1" applyFont="1" applyFill="1" applyBorder="1" applyAlignment="1" applyProtection="1">
      <alignment horizontal="center"/>
    </xf>
    <xf numFmtId="0" fontId="3" fillId="2" borderId="0" xfId="0" applyFont="1" applyFill="1" applyBorder="1" applyAlignment="1" applyProtection="1">
      <alignment horizontal="center" vertical="center" wrapText="1"/>
    </xf>
    <xf numFmtId="49" fontId="0" fillId="0" borderId="0" xfId="0" applyNumberFormat="1" applyFont="1" applyFill="1" applyBorder="1" applyAlignment="1">
      <alignment horizontal="left" vertical="center" indent="2"/>
    </xf>
    <xf numFmtId="49" fontId="16" fillId="0" borderId="0" xfId="0" applyNumberFormat="1" applyFont="1" applyFill="1" applyBorder="1" applyAlignment="1">
      <alignment horizontal="left" vertical="center" wrapText="1" indent="2"/>
    </xf>
    <xf numFmtId="49" fontId="17" fillId="0" borderId="0" xfId="0" applyNumberFormat="1" applyFont="1" applyFill="1" applyBorder="1" applyAlignment="1" applyProtection="1">
      <alignment horizontal="center" vertical="center"/>
    </xf>
    <xf numFmtId="49" fontId="17" fillId="0" borderId="0" xfId="0" applyNumberFormat="1" applyFont="1" applyFill="1" applyBorder="1" applyAlignment="1">
      <alignment horizontal="center" vertical="center"/>
    </xf>
    <xf numFmtId="49" fontId="15" fillId="0" borderId="0" xfId="0" applyNumberFormat="1" applyFont="1" applyFill="1" applyBorder="1" applyAlignment="1" applyProtection="1">
      <alignment horizontal="center" vertical="center"/>
    </xf>
    <xf numFmtId="49" fontId="12" fillId="0" borderId="0" xfId="0" applyNumberFormat="1" applyFont="1" applyFill="1" applyBorder="1" applyAlignment="1">
      <alignment horizontal="center" vertical="center"/>
    </xf>
    <xf numFmtId="49" fontId="11" fillId="0" borderId="0" xfId="0" applyNumberFormat="1" applyFont="1" applyFill="1" applyBorder="1" applyAlignment="1" applyProtection="1">
      <alignment horizontal="center" vertical="center"/>
    </xf>
    <xf numFmtId="49" fontId="12" fillId="7" borderId="0" xfId="0" applyNumberFormat="1" applyFont="1" applyFill="1" applyBorder="1" applyAlignment="1" applyProtection="1">
      <alignment horizontal="center" vertical="center"/>
    </xf>
    <xf numFmtId="49" fontId="16" fillId="0" borderId="5" xfId="0" applyNumberFormat="1" applyFont="1" applyFill="1" applyBorder="1" applyAlignment="1">
      <alignment horizontal="left" vertical="center" wrapText="1" indent="2"/>
    </xf>
    <xf numFmtId="49" fontId="7" fillId="0" borderId="0" xfId="0" applyNumberFormat="1" applyFont="1" applyFill="1" applyBorder="1" applyAlignment="1">
      <alignment horizontal="left" vertical="center" wrapText="1" indent="2"/>
    </xf>
    <xf numFmtId="49" fontId="17" fillId="8" borderId="0" xfId="0" applyNumberFormat="1" applyFont="1" applyFill="1" applyBorder="1" applyAlignment="1" applyProtection="1">
      <alignment horizontal="center" vertical="center"/>
    </xf>
    <xf numFmtId="49" fontId="12" fillId="4" borderId="0" xfId="0" applyNumberFormat="1" applyFont="1" applyFill="1" applyBorder="1" applyAlignment="1">
      <alignment horizontal="center" vertical="center"/>
    </xf>
    <xf numFmtId="49" fontId="12" fillId="5" borderId="0" xfId="0" applyNumberFormat="1" applyFont="1" applyFill="1" applyBorder="1" applyAlignment="1">
      <alignment horizontal="center" vertical="center"/>
    </xf>
    <xf numFmtId="49" fontId="12" fillId="9" borderId="0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Fill="1" applyBorder="1" applyAlignment="1">
      <alignment horizontal="left" vertical="center" wrapText="1" indent="2"/>
    </xf>
    <xf numFmtId="0" fontId="3" fillId="2" borderId="5" xfId="0" applyFont="1" applyFill="1" applyBorder="1" applyAlignment="1" applyProtection="1">
      <alignment horizontal="center" vertical="center"/>
    </xf>
    <xf numFmtId="0" fontId="8" fillId="0" borderId="5" xfId="0" applyFont="1" applyFill="1" applyBorder="1" applyAlignment="1">
      <alignment vertical="center"/>
    </xf>
    <xf numFmtId="0" fontId="8" fillId="4" borderId="0" xfId="0" applyFont="1" applyFill="1" applyAlignment="1">
      <alignment vertical="center"/>
    </xf>
    <xf numFmtId="49" fontId="2" fillId="0" borderId="0" xfId="0" applyNumberFormat="1" applyFont="1" applyFill="1" applyBorder="1" applyAlignment="1">
      <alignment horizontal="left" vertical="center" wrapText="1" indent="2"/>
    </xf>
    <xf numFmtId="0" fontId="14" fillId="0" borderId="0" xfId="0" applyFont="1" applyBorder="1" applyAlignment="1">
      <alignment horizontal="left" vertical="center" indent="2"/>
    </xf>
    <xf numFmtId="0" fontId="0" fillId="2" borderId="0" xfId="0" applyFont="1" applyFill="1" applyBorder="1" applyAlignment="1">
      <alignment horizontal="left" vertical="center"/>
    </xf>
    <xf numFmtId="164" fontId="18" fillId="4" borderId="0" xfId="0" applyNumberFormat="1" applyFont="1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0" fontId="8" fillId="2" borderId="0" xfId="0" applyFont="1" applyFill="1" applyProtection="1"/>
    <xf numFmtId="164" fontId="3" fillId="4" borderId="0" xfId="0" applyNumberFormat="1" applyFont="1" applyFill="1" applyBorder="1" applyAlignment="1">
      <alignment horizontal="center" vertical="center"/>
    </xf>
    <xf numFmtId="0" fontId="0" fillId="2" borderId="0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/>
    </xf>
    <xf numFmtId="49" fontId="8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Protection="1"/>
    <xf numFmtId="49" fontId="2" fillId="10" borderId="0" xfId="0" applyNumberFormat="1" applyFont="1" applyFill="1" applyBorder="1" applyAlignment="1" applyProtection="1">
      <alignment vertical="center"/>
    </xf>
    <xf numFmtId="49" fontId="0" fillId="11" borderId="0" xfId="0" applyNumberFormat="1" applyFont="1" applyFill="1" applyBorder="1" applyAlignment="1" applyProtection="1">
      <alignment horizontal="left" vertical="center"/>
    </xf>
    <xf numFmtId="49" fontId="8" fillId="11" borderId="0" xfId="0" applyNumberFormat="1" applyFont="1" applyFill="1" applyAlignment="1" applyProtection="1">
      <alignment vertical="center"/>
    </xf>
    <xf numFmtId="49" fontId="18" fillId="11" borderId="0" xfId="0" applyNumberFormat="1" applyFont="1" applyFill="1" applyBorder="1" applyAlignment="1">
      <alignment horizontal="left" vertical="center"/>
    </xf>
    <xf numFmtId="49" fontId="8" fillId="11" borderId="0" xfId="0" applyNumberFormat="1" applyFont="1" applyFill="1" applyAlignment="1">
      <alignment vertical="center"/>
    </xf>
    <xf numFmtId="0" fontId="0" fillId="11" borderId="0" xfId="0" applyFill="1" applyProtection="1"/>
    <xf numFmtId="49" fontId="18" fillId="11" borderId="0" xfId="0" applyNumberFormat="1" applyFont="1" applyFill="1" applyBorder="1" applyAlignment="1" applyProtection="1">
      <alignment horizontal="left" vertical="center"/>
    </xf>
    <xf numFmtId="49" fontId="12" fillId="12" borderId="0" xfId="0" applyNumberFormat="1" applyFont="1" applyFill="1" applyBorder="1" applyAlignment="1" applyProtection="1">
      <alignment horizontal="center" vertical="center"/>
    </xf>
    <xf numFmtId="49" fontId="8" fillId="11" borderId="0" xfId="0" applyNumberFormat="1" applyFont="1" applyFill="1" applyAlignment="1" applyProtection="1">
      <alignment horizontal="center"/>
    </xf>
    <xf numFmtId="49" fontId="19" fillId="11" borderId="0" xfId="0" applyNumberFormat="1" applyFont="1" applyFill="1" applyBorder="1" applyAlignment="1" applyProtection="1">
      <alignment horizontal="left" vertical="center"/>
    </xf>
    <xf numFmtId="49" fontId="0" fillId="11" borderId="0" xfId="0" applyNumberFormat="1" applyFont="1" applyFill="1" applyBorder="1" applyAlignment="1" applyProtection="1">
      <alignment horizontal="center" vertical="center"/>
    </xf>
    <xf numFmtId="49" fontId="0" fillId="11" borderId="0" xfId="0" applyNumberFormat="1" applyFill="1" applyProtection="1"/>
    <xf numFmtId="49" fontId="20" fillId="11" borderId="0" xfId="0" applyNumberFormat="1" applyFont="1" applyFill="1" applyBorder="1" applyAlignment="1" applyProtection="1">
      <alignment horizontal="left" vertical="center"/>
    </xf>
    <xf numFmtId="0" fontId="8" fillId="11" borderId="0" xfId="0" applyFont="1" applyFill="1" applyAlignment="1" applyProtection="1">
      <alignment horizontal="right" indent="2"/>
    </xf>
    <xf numFmtId="164" fontId="12" fillId="10" borderId="0" xfId="0" applyNumberFormat="1" applyFont="1" applyFill="1" applyBorder="1" applyAlignment="1">
      <alignment vertical="center"/>
    </xf>
    <xf numFmtId="49" fontId="12" fillId="11" borderId="0" xfId="0" applyNumberFormat="1" applyFont="1" applyFill="1" applyBorder="1" applyAlignment="1">
      <alignment horizontal="center" vertical="center"/>
    </xf>
    <xf numFmtId="0" fontId="8" fillId="11" borderId="0" xfId="0" applyFont="1" applyFill="1"/>
    <xf numFmtId="49" fontId="12" fillId="6" borderId="0" xfId="0" applyNumberFormat="1" applyFont="1" applyFill="1" applyAlignment="1" applyProtection="1">
      <alignment horizontal="center"/>
    </xf>
    <xf numFmtId="49" fontId="8" fillId="11" borderId="0" xfId="0" applyNumberFormat="1" applyFont="1" applyFill="1" applyAlignment="1">
      <alignment horizontal="center"/>
    </xf>
    <xf numFmtId="49" fontId="18" fillId="11" borderId="0" xfId="0" applyNumberFormat="1" applyFont="1" applyFill="1"/>
    <xf numFmtId="49" fontId="17" fillId="11" borderId="0" xfId="0" applyNumberFormat="1" applyFont="1" applyFill="1" applyBorder="1" applyAlignment="1">
      <alignment horizontal="center" vertical="center"/>
    </xf>
    <xf numFmtId="49" fontId="20" fillId="11" borderId="0" xfId="0" applyNumberFormat="1" applyFont="1" applyFill="1" applyBorder="1" applyAlignment="1">
      <alignment horizontal="left" vertical="center"/>
    </xf>
    <xf numFmtId="49" fontId="18" fillId="11" borderId="0" xfId="0" applyNumberFormat="1" applyFont="1" applyFill="1" applyBorder="1" applyAlignment="1">
      <alignment horizontal="center" vertical="center"/>
    </xf>
    <xf numFmtId="49" fontId="12" fillId="11" borderId="0" xfId="0" applyNumberFormat="1" applyFont="1" applyFill="1" applyAlignment="1">
      <alignment horizontal="center"/>
    </xf>
    <xf numFmtId="0" fontId="8" fillId="11" borderId="0" xfId="0" applyFont="1" applyFill="1" applyAlignment="1">
      <alignment horizontal="right" indent="2"/>
    </xf>
    <xf numFmtId="0" fontId="8" fillId="11" borderId="0" xfId="0" applyFont="1" applyFill="1" applyAlignment="1">
      <alignment horizontal="center"/>
    </xf>
    <xf numFmtId="49" fontId="8" fillId="0" borderId="0" xfId="0" applyNumberFormat="1" applyFont="1"/>
    <xf numFmtId="0" fontId="8" fillId="0" borderId="0" xfId="0" applyFont="1" applyAlignment="1">
      <alignment horizontal="right" indent="2"/>
    </xf>
    <xf numFmtId="0" fontId="22" fillId="0" borderId="7" xfId="0" applyFont="1" applyBorder="1" applyAlignment="1">
      <alignment horizontal="center"/>
    </xf>
    <xf numFmtId="0" fontId="22" fillId="0" borderId="8" xfId="0" applyFont="1" applyBorder="1" applyAlignment="1">
      <alignment horizontal="center"/>
    </xf>
    <xf numFmtId="0" fontId="22" fillId="0" borderId="9" xfId="0" applyFont="1" applyBorder="1" applyAlignment="1">
      <alignment horizontal="center"/>
    </xf>
    <xf numFmtId="0" fontId="22" fillId="0" borderId="10" xfId="0" applyFont="1" applyBorder="1" applyAlignment="1">
      <alignment horizontal="center"/>
    </xf>
    <xf numFmtId="0" fontId="22" fillId="0" borderId="11" xfId="0" applyFont="1" applyBorder="1" applyAlignment="1">
      <alignment horizontal="center"/>
    </xf>
    <xf numFmtId="0" fontId="22" fillId="0" borderId="12" xfId="0" applyFont="1" applyBorder="1" applyAlignment="1">
      <alignment horizontal="center"/>
    </xf>
    <xf numFmtId="0" fontId="23" fillId="0" borderId="13" xfId="0" applyFont="1" applyBorder="1" applyAlignment="1">
      <alignment horizontal="center"/>
    </xf>
    <xf numFmtId="14" fontId="23" fillId="0" borderId="14" xfId="0" applyNumberFormat="1" applyFont="1" applyBorder="1" applyAlignment="1">
      <alignment horizontal="center"/>
    </xf>
    <xf numFmtId="14" fontId="23" fillId="0" borderId="15" xfId="0" applyNumberFormat="1" applyFont="1" applyBorder="1" applyAlignment="1">
      <alignment horizontal="center"/>
    </xf>
    <xf numFmtId="0" fontId="8" fillId="0" borderId="0" xfId="0" applyFont="1" applyFill="1" applyAlignment="1">
      <alignment vertical="center"/>
    </xf>
  </cellXfs>
  <cellStyles count="2">
    <cellStyle name="Normal" xfId="0" builtinId="0"/>
    <cellStyle name="Titre 1" xfId="1" builtinId="16"/>
  </cellStyles>
  <dxfs count="79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theme="0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theme="0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theme="0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theme="0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theme="0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theme="0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theme="0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theme="0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theme="0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theme="0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;0;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</dxfs>
  <tableStyles count="1" defaultTableStyle="TableStyleMedium2" defaultPivotStyle="PivotStyleLight16">
    <tableStyle name="Employee Absence Table" pivot="0" count="13" xr9:uid="{00000000-0011-0000-FFFF-FFFF00000000}">
      <tableStyleElement type="wholeTable" dxfId="78"/>
      <tableStyleElement type="headerRow" dxfId="77"/>
      <tableStyleElement type="totalRow" dxfId="76"/>
      <tableStyleElement type="firstColumn" dxfId="75"/>
      <tableStyleElement type="lastColumn" dxfId="74"/>
      <tableStyleElement type="firstRowStripe" dxfId="73"/>
      <tableStyleElement type="secondRowStripe" dxfId="72"/>
      <tableStyleElement type="firstColumnStripe" dxfId="71"/>
      <tableStyleElement type="secondColumnStripe" dxfId="70"/>
      <tableStyleElement type="firstHeaderCell" dxfId="69"/>
      <tableStyleElement type="lastHeaderCell" dxfId="68"/>
      <tableStyleElement type="firstTotalCell" dxfId="67"/>
      <tableStyleElement type="lastTotalCell" dxfId="6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kuta/Downloads/Planning%20ann&#233;e%202018%20garde%20de%20jour%20(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ee 2018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Données a conserver"/>
    </sheetNames>
    <sheetDataSet>
      <sheetData sheetId="0"/>
      <sheetData sheetId="1">
        <row r="1">
          <cell r="AH1">
            <v>2018</v>
          </cell>
        </row>
        <row r="40">
          <cell r="C40" t="str">
            <v>DI</v>
          </cell>
          <cell r="G40" t="str">
            <v>DIP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AC9E96-EE8C-4724-B66E-5D4EB38A5B81}" name="tblMai" displayName="tblMai" ref="B3:AH38" totalsRowCount="1">
  <tableColumns count="33">
    <tableColumn id="1" xr3:uid="{25A3CA08-349A-4FCF-B276-4136B1A18ED8}" name="Nom" totalsRowFunction="custom" totalsRowDxfId="62">
      <totalsRowFormula>NomMois&amp;" DI SPV"</totalsRowFormula>
    </tableColumn>
    <tableColumn id="2" xr3:uid="{83DF8389-C28E-4CE1-A2B6-D4E2EB99D2CD}" name="1" totalsRowFunction="custom" dataDxfId="60" totalsRowDxfId="61">
      <totalsRowFormula>COUNTIF(tblMai[1],GardeauCS)</totalsRowFormula>
    </tableColumn>
    <tableColumn id="3" xr3:uid="{8C9F77F4-F301-4682-ADC5-FC42947340C9}" name="2" totalsRowFunction="custom" dataDxfId="58" totalsRowDxfId="59">
      <totalsRowFormula>COUNTIF(tblMai[2],GardeauCS)</totalsRowFormula>
    </tableColumn>
    <tableColumn id="4" xr3:uid="{CA5B18E7-40EB-401E-AE52-DF817A8052DF}" name="3" totalsRowFunction="custom" dataDxfId="56" totalsRowDxfId="57">
      <totalsRowFormula>COUNTIF(tblMai[3],GardeauCS)</totalsRowFormula>
    </tableColumn>
    <tableColumn id="5" xr3:uid="{43F7957F-87DB-45A3-93EC-A21E14224E9F}" name="4" totalsRowFunction="custom" dataDxfId="54" totalsRowDxfId="55">
      <totalsRowFormula>COUNTIF(tblMai[4],GardeauCS)</totalsRowFormula>
    </tableColumn>
    <tableColumn id="6" xr3:uid="{1365A057-A691-41DB-A184-365F457CD326}" name="5" totalsRowFunction="custom" dataDxfId="52" totalsRowDxfId="53">
      <totalsRowFormula>COUNTIF(tblMai[5],GardeauCS)</totalsRowFormula>
    </tableColumn>
    <tableColumn id="7" xr3:uid="{4883E869-C34E-495A-859D-64868B65CF93}" name="6" totalsRowFunction="custom" dataDxfId="50" totalsRowDxfId="51">
      <totalsRowFormula>COUNTIF(tblMai[6],GardeauCS)</totalsRowFormula>
    </tableColumn>
    <tableColumn id="8" xr3:uid="{FE57BE6B-C46D-4796-AF91-F2E2874980CF}" name="7" totalsRowFunction="custom" dataDxfId="48" totalsRowDxfId="49">
      <totalsRowFormula>COUNTIF(tblMai[7],GardeauCS)</totalsRowFormula>
    </tableColumn>
    <tableColumn id="9" xr3:uid="{2C5B9705-3C4A-403F-82F7-0D564E88577C}" name="8" totalsRowFunction="custom" dataDxfId="46" totalsRowDxfId="47">
      <totalsRowFormula>COUNTIF(tblMai[8],GardeauCS)</totalsRowFormula>
    </tableColumn>
    <tableColumn id="10" xr3:uid="{D3A83DD2-750D-4EFB-8648-DFDA3ACD994F}" name="9" totalsRowFunction="custom" dataDxfId="1" totalsRowDxfId="45">
      <totalsRowFormula>COUNTIF(tblMai[9],GardeauCS)</totalsRowFormula>
    </tableColumn>
    <tableColumn id="11" xr3:uid="{F276E9BB-367E-4D43-9D73-773278787078}" name="10" totalsRowFunction="custom" dataDxfId="2">
      <totalsRowFormula>COUNTIF(tblMai[10],GardeauCS)</totalsRowFormula>
    </tableColumn>
    <tableColumn id="12" xr3:uid="{2CD36216-E4CA-49AE-9654-BD3F7682FCB7}" name="11" totalsRowFunction="custom" dataDxfId="0" totalsRowDxfId="44">
      <totalsRowFormula>COUNTIF(tblMai[11],GardeauCS)</totalsRowFormula>
    </tableColumn>
    <tableColumn id="13" xr3:uid="{DA5CCD1D-B984-470F-A546-6F99E1851A0F}" name="12" totalsRowFunction="custom" dataDxfId="42" totalsRowDxfId="43">
      <totalsRowFormula>COUNTIF(tblMai[12],GardeauCS)</totalsRowFormula>
    </tableColumn>
    <tableColumn id="14" xr3:uid="{1BE0F0BC-E22B-45F8-A02F-CE22826D1A4C}" name="13" totalsRowFunction="custom" dataDxfId="40" totalsRowDxfId="41">
      <totalsRowFormula>COUNTIF(tblMai[13],GardeauCS)</totalsRowFormula>
    </tableColumn>
    <tableColumn id="15" xr3:uid="{9D89892E-80B3-4D9E-8C0B-5145880E8228}" name="14" totalsRowFunction="custom" dataDxfId="38" totalsRowDxfId="39">
      <totalsRowFormula>COUNTIF(tblMai[14],GardeauCS)</totalsRowFormula>
    </tableColumn>
    <tableColumn id="16" xr3:uid="{C0767331-C7D9-46D2-94EA-391FE9F98BC0}" name="15" totalsRowFunction="custom" dataDxfId="36" totalsRowDxfId="37">
      <totalsRowFormula>COUNTIF(tblMai[15],GardeauCS)</totalsRowFormula>
    </tableColumn>
    <tableColumn id="17" xr3:uid="{8935DC5B-6D7D-4548-8CC5-A8D4A3E4AF7E}" name="16" totalsRowFunction="custom" dataDxfId="34" totalsRowDxfId="35">
      <totalsRowFormula>COUNTIF(tblMai[16],GardeauCS)</totalsRowFormula>
    </tableColumn>
    <tableColumn id="18" xr3:uid="{A5C09287-F49E-4847-B11A-9E2EA63E054D}" name="17" totalsRowFunction="custom" dataDxfId="32" totalsRowDxfId="33">
      <totalsRowFormula>COUNTIF(tblMai[17],GardeauCS)</totalsRowFormula>
    </tableColumn>
    <tableColumn id="19" xr3:uid="{772E81EC-7456-4E71-B0D0-1BEDD8036B52}" name="18" totalsRowFunction="custom" dataDxfId="30" totalsRowDxfId="31">
      <totalsRowFormula>COUNTIF(tblMai[18],GardeauCS)</totalsRowFormula>
    </tableColumn>
    <tableColumn id="20" xr3:uid="{7E75CFD2-09BD-44C5-8E98-28C7E4B7D098}" name="19" totalsRowFunction="custom" dataDxfId="28" totalsRowDxfId="29">
      <totalsRowFormula>COUNTIF(tblMai[19],GardeauCS)</totalsRowFormula>
    </tableColumn>
    <tableColumn id="21" xr3:uid="{C5CD5AB6-28BF-419B-A476-7FDA0ED0C867}" name="20" totalsRowFunction="custom" dataDxfId="26" totalsRowDxfId="27">
      <totalsRowFormula>COUNTIF(tblMai[20],GardeauCS)</totalsRowFormula>
    </tableColumn>
    <tableColumn id="22" xr3:uid="{D6EC5F91-9ED8-4025-9657-FBBDF6B67776}" name="21" totalsRowFunction="custom" dataDxfId="24" totalsRowDxfId="25">
      <totalsRowFormula>COUNTIF(tblMai[21],GardeauCS)</totalsRowFormula>
    </tableColumn>
    <tableColumn id="23" xr3:uid="{95121708-B3C1-40B0-9062-7CE765F5E5FB}" name="22" totalsRowFunction="custom" dataDxfId="22" totalsRowDxfId="23">
      <totalsRowFormula>COUNTIF(tblMai[22],GardeauCS)</totalsRowFormula>
    </tableColumn>
    <tableColumn id="24" xr3:uid="{2EDF2F40-DEB4-4186-AB2D-D5DF06F07E0C}" name="23" totalsRowFunction="custom" dataDxfId="20" totalsRowDxfId="21">
      <totalsRowFormula>COUNTIF(tblMai[23],GardeauCS)</totalsRowFormula>
    </tableColumn>
    <tableColumn id="25" xr3:uid="{E148B115-E863-4026-AB1E-96DB8C52FB99}" name="24" totalsRowFunction="custom" dataDxfId="18" totalsRowDxfId="19">
      <totalsRowFormula>COUNTIF(tblMai[24],GardeauCS)</totalsRowFormula>
    </tableColumn>
    <tableColumn id="26" xr3:uid="{BB14B3D0-6BC3-47B5-BB2D-31BB2FE31678}" name="25" totalsRowFunction="custom" dataDxfId="16" totalsRowDxfId="17">
      <totalsRowFormula>COUNTIF(tblMai[25],GardeauCS)</totalsRowFormula>
    </tableColumn>
    <tableColumn id="27" xr3:uid="{28F3B28D-3DFD-4FD2-AA21-6267B30C9ED7}" name="26" totalsRowFunction="custom" dataDxfId="14" totalsRowDxfId="15">
      <totalsRowFormula>COUNTIF(tblMai[26],GardeauCS)</totalsRowFormula>
    </tableColumn>
    <tableColumn id="28" xr3:uid="{DC9626A5-446A-4252-B1E9-765907A40F06}" name="27" totalsRowFunction="custom" dataDxfId="12" totalsRowDxfId="13">
      <totalsRowFormula>COUNTIF(tblMai[27],GardeauCS)</totalsRowFormula>
    </tableColumn>
    <tableColumn id="29" xr3:uid="{92C34CAE-0DEF-433A-B630-8BF325EDDB75}" name="28" totalsRowFunction="custom" dataDxfId="10" totalsRowDxfId="11">
      <totalsRowFormula>COUNTIF(tblMai[28],GardeauCS)</totalsRowFormula>
    </tableColumn>
    <tableColumn id="30" xr3:uid="{BC3F571E-BEC0-4E3D-95C4-521697278945}" name="29" totalsRowFunction="custom" dataDxfId="8" totalsRowDxfId="9">
      <totalsRowFormula>COUNTIF(tblMai[29],GardeauCS)</totalsRowFormula>
    </tableColumn>
    <tableColumn id="31" xr3:uid="{CCB6129B-631C-46D2-A939-A1667E795B2B}" name="30" totalsRowFunction="custom" dataDxfId="6" totalsRowDxfId="7">
      <totalsRowFormula>COUNTIF(tblMai[30],GardeauCS)</totalsRowFormula>
    </tableColumn>
    <tableColumn id="32" xr3:uid="{A942BB92-3EAB-4E04-BCAC-DD833A81E7F8}" name="31" totalsRowFunction="custom" dataDxfId="4" totalsRowDxfId="5">
      <totalsRowFormula>COUNTIF(tblMai[31],GardeauCS)</totalsRowFormula>
    </tableColumn>
    <tableColumn id="33" xr3:uid="{0D1E2812-FFE7-43C5-965F-07E5DC271581}" name="Nb de jours" totalsRowDxfId="3">
      <calculatedColumnFormula>COUNTA(tblMai[[#This Row],[1]:[31]])</calculatedColumnFormula>
    </tableColumn>
  </tableColumns>
  <tableStyleInfo name="Employee Absence Table" showFirstColumn="1" showLastColumn="1" showRowStripes="1" showColumnStripes="0"/>
  <extLst>
    <ext xmlns:x14="http://schemas.microsoft.com/office/spreadsheetml/2009/9/main" uri="{504A1905-F514-4f6f-8877-14C23A59335A}">
      <x14:table altText="Planification des absences des employés pour mai" altTextSummary="Fournit une liste de noms et des dates de calendrier pour consigner les absences des employés et leur type (C=Congés, M=Maladie, P=Personnel et deux espaces réservés pour des entrées personnalisées). 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121F23-94EE-469F-A9A5-7614928DD694}">
  <dimension ref="A1:AI45"/>
  <sheetViews>
    <sheetView tabSelected="1" topLeftCell="A22" workbookViewId="0">
      <selection activeCell="S10" sqref="S10"/>
    </sheetView>
  </sheetViews>
  <sheetFormatPr baseColWidth="10" defaultColWidth="10.28515625" defaultRowHeight="13.5" x14ac:dyDescent="0.25"/>
  <cols>
    <col min="1" max="1" width="5.7109375" style="6" customWidth="1"/>
    <col min="2" max="2" width="21.28515625" style="94" customWidth="1"/>
    <col min="3" max="33" width="5.140625" style="66" customWidth="1"/>
    <col min="34" max="34" width="11" style="95" bestFit="1" customWidth="1"/>
    <col min="35" max="35" width="10.28515625" style="66"/>
    <col min="36" max="16384" width="10.28515625" style="6"/>
  </cols>
  <sheetData>
    <row r="1" spans="1:35" ht="17.45" customHeight="1" x14ac:dyDescent="0.25">
      <c r="A1" s="1"/>
      <c r="B1" s="2" t="s">
        <v>0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4">
        <f>CalendrierAnnée</f>
        <v>2018</v>
      </c>
      <c r="AI1" s="5"/>
    </row>
    <row r="2" spans="1:35" ht="18" customHeight="1" x14ac:dyDescent="0.25">
      <c r="A2" s="1"/>
      <c r="B2" s="2"/>
      <c r="C2" s="7" t="str">
        <f>TEXT(WEEKDAY(DATE(CalendrierAnnée,5,1),1),"jjj")</f>
        <v>mar</v>
      </c>
      <c r="D2" s="8" t="str">
        <f>TEXT(WEEKDAY(DATE(CalendrierAnnée,5,2),1),"jjj")</f>
        <v>mer</v>
      </c>
      <c r="E2" s="8" t="str">
        <f>TEXT(WEEKDAY(DATE(CalendrierAnnée,5,3),1),"jjj")</f>
        <v>jeu</v>
      </c>
      <c r="F2" s="8" t="str">
        <f>TEXT(WEEKDAY(DATE(CalendrierAnnée,5,4),1),"jjj")</f>
        <v>ven</v>
      </c>
      <c r="G2" s="9" t="str">
        <f>TEXT(WEEKDAY(DATE(CalendrierAnnée,5,5),1),"jjj")</f>
        <v>sam</v>
      </c>
      <c r="H2" s="9" t="str">
        <f>TEXT(WEEKDAY(DATE(CalendrierAnnée,5,6),1),"jjj")</f>
        <v>dim</v>
      </c>
      <c r="I2" s="8" t="str">
        <f>TEXT(WEEKDAY(DATE(CalendrierAnnée,5,7),1),"jjj")</f>
        <v>lun</v>
      </c>
      <c r="J2" s="8" t="str">
        <f>TEXT(WEEKDAY(DATE(CalendrierAnnée,5,8),1),"jjj")</f>
        <v>mar</v>
      </c>
      <c r="K2" s="8" t="str">
        <f>TEXT(WEEKDAY(DATE(CalendrierAnnée,5,9),1),"jjj")</f>
        <v>mer</v>
      </c>
      <c r="L2" s="8" t="str">
        <f>TEXT(WEEKDAY(DATE(CalendrierAnnée,5,10),1),"jjj")</f>
        <v>jeu</v>
      </c>
      <c r="M2" s="8" t="str">
        <f>TEXT(WEEKDAY(DATE(CalendrierAnnée,5,11),1),"jjj")</f>
        <v>ven</v>
      </c>
      <c r="N2" s="8" t="str">
        <f>TEXT(WEEKDAY(DATE(CalendrierAnnée,5,12),1),"jjj")</f>
        <v>sam</v>
      </c>
      <c r="O2" s="8" t="str">
        <f>TEXT(WEEKDAY(DATE(CalendrierAnnée,5,13),1),"jjj")</f>
        <v>dim</v>
      </c>
      <c r="P2" s="8" t="str">
        <f>TEXT(WEEKDAY(DATE(CalendrierAnnée,5,14),1),"jjj")</f>
        <v>lun</v>
      </c>
      <c r="Q2" s="8" t="str">
        <f>TEXT(WEEKDAY(DATE(CalendrierAnnée,5,15),1),"jjj")</f>
        <v>mar</v>
      </c>
      <c r="R2" s="8" t="str">
        <f>TEXT(WEEKDAY(DATE(CalendrierAnnée,5,16),1),"jjj")</f>
        <v>mer</v>
      </c>
      <c r="S2" s="8" t="str">
        <f>TEXT(WEEKDAY(DATE(CalendrierAnnée,5,17),1),"jjj")</f>
        <v>jeu</v>
      </c>
      <c r="T2" s="8" t="str">
        <f>TEXT(WEEKDAY(DATE(CalendrierAnnée,5,18),1),"jjj")</f>
        <v>ven</v>
      </c>
      <c r="U2" s="9" t="str">
        <f>TEXT(WEEKDAY(DATE(CalendrierAnnée,5,19),1),"jjj")</f>
        <v>sam</v>
      </c>
      <c r="V2" s="9" t="str">
        <f>TEXT(WEEKDAY(DATE(CalendrierAnnée,5,20),1),"jjj")</f>
        <v>dim</v>
      </c>
      <c r="W2" s="8" t="str">
        <f>TEXT(WEEKDAY(DATE(CalendrierAnnée,5,21),1),"jjj")</f>
        <v>lun</v>
      </c>
      <c r="X2" s="8" t="str">
        <f>TEXT(WEEKDAY(DATE(CalendrierAnnée,5,22),1),"jjj")</f>
        <v>mar</v>
      </c>
      <c r="Y2" s="8" t="str">
        <f>TEXT(WEEKDAY(DATE(CalendrierAnnée,5,23),1),"jjj")</f>
        <v>mer</v>
      </c>
      <c r="Z2" s="8" t="str">
        <f>TEXT(WEEKDAY(DATE(CalendrierAnnée,5,24),1),"jjj")</f>
        <v>jeu</v>
      </c>
      <c r="AA2" s="8" t="str">
        <f>TEXT(WEEKDAY(DATE(CalendrierAnnée,5,25),1),"jjj")</f>
        <v>ven</v>
      </c>
      <c r="AB2" s="9" t="str">
        <f>TEXT(WEEKDAY(DATE(CalendrierAnnée,5,26),1),"jjj")</f>
        <v>sam</v>
      </c>
      <c r="AC2" s="9" t="str">
        <f>TEXT(WEEKDAY(DATE(CalendrierAnnée,5,27),1),"jjj")</f>
        <v>dim</v>
      </c>
      <c r="AD2" s="8" t="str">
        <f>TEXT(WEEKDAY(DATE(CalendrierAnnée,5,28),1),"jjj")</f>
        <v>lun</v>
      </c>
      <c r="AE2" s="8" t="str">
        <f>TEXT(WEEKDAY(DATE(CalendrierAnnée,5,29),1),"jjj")</f>
        <v>mar</v>
      </c>
      <c r="AF2" s="8" t="str">
        <f>TEXT(WEEKDAY(DATE(CalendrierAnnée,5,30),1),"jjj")</f>
        <v>mer</v>
      </c>
      <c r="AG2" s="8" t="str">
        <f>TEXT(WEEKDAY(DATE(CalendrierAnnée,5,31),1),"jjj")</f>
        <v>jeu</v>
      </c>
      <c r="AH2" s="4"/>
      <c r="AI2" s="5"/>
    </row>
    <row r="3" spans="1:35" s="16" customFormat="1" ht="17.100000000000001" customHeight="1" x14ac:dyDescent="0.25">
      <c r="A3" s="1"/>
      <c r="B3" s="10" t="s">
        <v>1</v>
      </c>
      <c r="C3" s="11" t="s">
        <v>2</v>
      </c>
      <c r="D3" s="11" t="s">
        <v>3</v>
      </c>
      <c r="E3" s="11" t="s">
        <v>4</v>
      </c>
      <c r="F3" s="11" t="s">
        <v>5</v>
      </c>
      <c r="G3" s="12" t="s">
        <v>6</v>
      </c>
      <c r="H3" s="12" t="s">
        <v>7</v>
      </c>
      <c r="I3" s="11" t="s">
        <v>8</v>
      </c>
      <c r="J3" s="11" t="s">
        <v>9</v>
      </c>
      <c r="K3" s="11" t="s">
        <v>10</v>
      </c>
      <c r="L3" s="11" t="s">
        <v>11</v>
      </c>
      <c r="M3" s="11" t="s">
        <v>12</v>
      </c>
      <c r="N3" s="12" t="s">
        <v>13</v>
      </c>
      <c r="O3" s="12" t="s">
        <v>14</v>
      </c>
      <c r="P3" s="11" t="s">
        <v>15</v>
      </c>
      <c r="Q3" s="11" t="s">
        <v>16</v>
      </c>
      <c r="R3" s="11" t="s">
        <v>17</v>
      </c>
      <c r="S3" s="11" t="s">
        <v>18</v>
      </c>
      <c r="T3" s="11" t="s">
        <v>19</v>
      </c>
      <c r="U3" s="12" t="s">
        <v>20</v>
      </c>
      <c r="V3" s="12" t="s">
        <v>21</v>
      </c>
      <c r="W3" s="11" t="s">
        <v>22</v>
      </c>
      <c r="X3" s="11" t="s">
        <v>23</v>
      </c>
      <c r="Y3" s="11" t="s">
        <v>24</v>
      </c>
      <c r="Z3" s="11" t="s">
        <v>25</v>
      </c>
      <c r="AA3" s="11" t="s">
        <v>26</v>
      </c>
      <c r="AB3" s="12" t="s">
        <v>27</v>
      </c>
      <c r="AC3" s="12" t="s">
        <v>28</v>
      </c>
      <c r="AD3" s="11" t="s">
        <v>29</v>
      </c>
      <c r="AE3" s="13" t="s">
        <v>30</v>
      </c>
      <c r="AF3" s="11" t="s">
        <v>31</v>
      </c>
      <c r="AG3" s="11" t="s">
        <v>32</v>
      </c>
      <c r="AH3" s="14" t="s">
        <v>33</v>
      </c>
      <c r="AI3" s="15" t="s">
        <v>34</v>
      </c>
    </row>
    <row r="4" spans="1:35" s="16" customFormat="1" ht="17.100000000000001" customHeight="1" thickBot="1" x14ac:dyDescent="0.3">
      <c r="A4" s="17" t="s">
        <v>35</v>
      </c>
      <c r="B4" s="18" t="s">
        <v>36</v>
      </c>
      <c r="C4" s="19"/>
      <c r="D4" s="20"/>
      <c r="E4" s="20"/>
      <c r="F4" s="19"/>
      <c r="G4" s="21"/>
      <c r="H4" s="22"/>
      <c r="I4" s="23" t="s">
        <v>37</v>
      </c>
      <c r="J4" s="19"/>
      <c r="K4" s="20"/>
      <c r="L4" s="20"/>
      <c r="M4" s="20"/>
      <c r="N4" s="22"/>
      <c r="O4" s="22"/>
      <c r="P4" s="23" t="s">
        <v>37</v>
      </c>
      <c r="Q4" s="23" t="s">
        <v>37</v>
      </c>
      <c r="R4" s="23" t="s">
        <v>37</v>
      </c>
      <c r="S4" s="23" t="s">
        <v>37</v>
      </c>
      <c r="T4" s="23" t="s">
        <v>37</v>
      </c>
      <c r="U4" s="22"/>
      <c r="V4" s="22"/>
      <c r="W4" s="19"/>
      <c r="X4" s="23" t="s">
        <v>37</v>
      </c>
      <c r="Y4" s="23" t="s">
        <v>37</v>
      </c>
      <c r="Z4" s="24"/>
      <c r="AA4" s="23" t="s">
        <v>37</v>
      </c>
      <c r="AB4" s="21"/>
      <c r="AC4" s="22"/>
      <c r="AD4" s="19"/>
      <c r="AE4" s="23" t="s">
        <v>37</v>
      </c>
      <c r="AF4" s="23" t="s">
        <v>37</v>
      </c>
      <c r="AG4" s="23" t="s">
        <v>37</v>
      </c>
      <c r="AH4" s="25">
        <f>COUNTA(tblMai[[#This Row],[1]:[31]])</f>
        <v>12</v>
      </c>
      <c r="AI4" s="15">
        <f>COUNTIF(tblMai[[#This Row],[1]:[31]],DIpro)</f>
        <v>12</v>
      </c>
    </row>
    <row r="5" spans="1:35" s="16" customFormat="1" ht="17.100000000000001" customHeight="1" x14ac:dyDescent="0.25">
      <c r="A5" s="26" t="s">
        <v>38</v>
      </c>
      <c r="B5" s="27" t="s">
        <v>39</v>
      </c>
      <c r="C5" s="28"/>
      <c r="D5" s="29"/>
      <c r="E5" s="29"/>
      <c r="F5" s="29"/>
      <c r="G5" s="30"/>
      <c r="H5" s="31"/>
      <c r="I5" s="28"/>
      <c r="J5" s="28"/>
      <c r="K5" s="28"/>
      <c r="L5" s="28"/>
      <c r="M5" s="28"/>
      <c r="N5" s="31"/>
      <c r="O5" s="31"/>
      <c r="P5" s="28"/>
      <c r="Q5" s="29"/>
      <c r="R5" s="29"/>
      <c r="S5" s="29"/>
      <c r="T5" s="29"/>
      <c r="U5" s="30"/>
      <c r="V5" s="31"/>
      <c r="W5" s="28"/>
      <c r="X5" s="28"/>
      <c r="Y5" s="28"/>
      <c r="Z5" s="28"/>
      <c r="AA5" s="28"/>
      <c r="AB5" s="31"/>
      <c r="AC5" s="31"/>
      <c r="AD5" s="28"/>
      <c r="AE5" s="29"/>
      <c r="AF5" s="29"/>
      <c r="AG5" s="29"/>
      <c r="AH5" s="13">
        <f>COUNTA(tblMai[[#This Row],[1]:[31]])</f>
        <v>0</v>
      </c>
      <c r="AI5" s="15">
        <f>COUNTIF(tblMai[[#This Row],[1]:[31]],GardeauCS)</f>
        <v>0</v>
      </c>
    </row>
    <row r="6" spans="1:35" s="16" customFormat="1" ht="17.100000000000001" customHeight="1" x14ac:dyDescent="0.25">
      <c r="A6" s="26" t="s">
        <v>38</v>
      </c>
      <c r="B6" s="32" t="s">
        <v>40</v>
      </c>
      <c r="C6" s="19"/>
      <c r="D6" s="20"/>
      <c r="E6" s="19"/>
      <c r="F6" s="19"/>
      <c r="G6" s="22"/>
      <c r="H6" s="22"/>
      <c r="I6" s="23" t="s">
        <v>41</v>
      </c>
      <c r="J6" s="19"/>
      <c r="K6" s="23" t="s">
        <v>41</v>
      </c>
      <c r="L6" s="19"/>
      <c r="M6" s="19"/>
      <c r="N6" s="22"/>
      <c r="O6" s="22"/>
      <c r="P6" s="19"/>
      <c r="Q6" s="19"/>
      <c r="R6" s="19"/>
      <c r="S6" s="19"/>
      <c r="T6" s="19"/>
      <c r="U6" s="22"/>
      <c r="V6" s="22"/>
      <c r="W6" s="19"/>
      <c r="X6" s="19"/>
      <c r="Y6" s="19"/>
      <c r="Z6" s="28"/>
      <c r="AA6" s="19"/>
      <c r="AB6" s="22"/>
      <c r="AC6" s="22"/>
      <c r="AD6" s="19"/>
      <c r="AE6" s="19"/>
      <c r="AF6" s="19"/>
      <c r="AG6" s="19"/>
      <c r="AH6" s="13">
        <f>COUNTA(tblMai[[#This Row],[1]:[31]])</f>
        <v>2</v>
      </c>
      <c r="AI6" s="15">
        <f>COUNTIF(tblMai[[#This Row],[1]:[31]],GardeauCS)</f>
        <v>2</v>
      </c>
    </row>
    <row r="7" spans="1:35" s="16" customFormat="1" ht="17.100000000000001" customHeight="1" x14ac:dyDescent="0.25">
      <c r="A7" s="26" t="s">
        <v>35</v>
      </c>
      <c r="B7" s="32" t="s">
        <v>42</v>
      </c>
      <c r="C7" s="19"/>
      <c r="D7" s="19"/>
      <c r="E7" s="19"/>
      <c r="F7" s="19"/>
      <c r="G7" s="22"/>
      <c r="H7" s="22"/>
      <c r="I7" s="19"/>
      <c r="J7" s="19"/>
      <c r="K7" s="19"/>
      <c r="L7" s="19"/>
      <c r="M7" s="19"/>
      <c r="N7" s="22"/>
      <c r="O7" s="22"/>
      <c r="P7" s="19"/>
      <c r="Q7" s="19"/>
      <c r="R7" s="19"/>
      <c r="S7" s="19"/>
      <c r="T7" s="19"/>
      <c r="U7" s="22"/>
      <c r="V7" s="22"/>
      <c r="W7" s="19"/>
      <c r="X7" s="19"/>
      <c r="Y7" s="19"/>
      <c r="Z7" s="28"/>
      <c r="AA7" s="23" t="s">
        <v>41</v>
      </c>
      <c r="AB7" s="22"/>
      <c r="AC7" s="22"/>
      <c r="AD7" s="19"/>
      <c r="AE7" s="19"/>
      <c r="AF7" s="19"/>
      <c r="AG7" s="19"/>
      <c r="AH7" s="25">
        <f>COUNTA(tblMai[[#This Row],[1]:[31]])</f>
        <v>1</v>
      </c>
      <c r="AI7" s="15">
        <f>COUNTIF(tblMai[[#This Row],[1]:[31]],GardeauCS)</f>
        <v>1</v>
      </c>
    </row>
    <row r="8" spans="1:35" s="16" customFormat="1" ht="17.100000000000001" customHeight="1" x14ac:dyDescent="0.25">
      <c r="A8" s="26" t="s">
        <v>35</v>
      </c>
      <c r="B8" s="32" t="s">
        <v>43</v>
      </c>
      <c r="C8" s="33"/>
      <c r="D8" s="33"/>
      <c r="E8" s="33"/>
      <c r="F8" s="33"/>
      <c r="G8" s="34"/>
      <c r="H8" s="34"/>
      <c r="I8" s="33"/>
      <c r="J8" s="33"/>
      <c r="K8" s="33"/>
      <c r="L8" s="33"/>
      <c r="M8" s="33"/>
      <c r="N8" s="34"/>
      <c r="O8" s="34"/>
      <c r="P8" s="33"/>
      <c r="Q8" s="33"/>
      <c r="R8" s="33"/>
      <c r="S8" s="20"/>
      <c r="T8" s="33"/>
      <c r="U8" s="34"/>
      <c r="V8" s="34"/>
      <c r="W8" s="33"/>
      <c r="X8" s="20"/>
      <c r="Y8" s="33"/>
      <c r="Z8" s="28"/>
      <c r="AA8" s="33"/>
      <c r="AB8" s="34"/>
      <c r="AC8" s="34"/>
      <c r="AD8" s="33"/>
      <c r="AE8" s="33"/>
      <c r="AF8" s="33"/>
      <c r="AG8" s="33"/>
      <c r="AH8" s="13">
        <f>COUNTA(tblMai[[#This Row],[1]:[31]])</f>
        <v>0</v>
      </c>
      <c r="AI8" s="15">
        <f>COUNTIF(tblMai[[#This Row],[1]:[31]],GardeauCS)</f>
        <v>0</v>
      </c>
    </row>
    <row r="9" spans="1:35" s="16" customFormat="1" ht="17.100000000000001" customHeight="1" thickBot="1" x14ac:dyDescent="0.3">
      <c r="A9" s="17" t="s">
        <v>44</v>
      </c>
      <c r="B9" s="35" t="s">
        <v>45</v>
      </c>
      <c r="C9" s="33"/>
      <c r="D9" s="36" t="s">
        <v>46</v>
      </c>
      <c r="E9" s="33"/>
      <c r="F9" s="36" t="s">
        <v>46</v>
      </c>
      <c r="G9" s="34"/>
      <c r="H9" s="34"/>
      <c r="I9" s="33"/>
      <c r="J9" s="33"/>
      <c r="K9" s="33"/>
      <c r="L9" s="33"/>
      <c r="M9" s="33"/>
      <c r="N9" s="34"/>
      <c r="O9" s="34"/>
      <c r="P9" s="33"/>
      <c r="Q9" s="33"/>
      <c r="R9" s="33"/>
      <c r="S9" s="33"/>
      <c r="T9" s="33"/>
      <c r="U9" s="34"/>
      <c r="V9" s="34"/>
      <c r="W9" s="33"/>
      <c r="X9" s="33"/>
      <c r="Y9" s="33"/>
      <c r="Z9" s="28"/>
      <c r="AA9" s="33"/>
      <c r="AB9" s="34"/>
      <c r="AC9" s="34"/>
      <c r="AD9" s="33"/>
      <c r="AE9" s="33"/>
      <c r="AF9" s="33"/>
      <c r="AG9" s="33"/>
      <c r="AH9" s="13">
        <f>COUNTA(tblMai[[#This Row],[1]:[31]])</f>
        <v>2</v>
      </c>
      <c r="AI9" s="15">
        <f>COUNTIF(tblMai[[#This Row],[1]:[31]],GardeauCS)</f>
        <v>0</v>
      </c>
    </row>
    <row r="10" spans="1:35" s="16" customFormat="1" ht="17.100000000000001" customHeight="1" x14ac:dyDescent="0.25">
      <c r="A10" s="37" t="s">
        <v>35</v>
      </c>
      <c r="B10" s="38" t="s">
        <v>47</v>
      </c>
      <c r="C10" s="11"/>
      <c r="D10" s="11"/>
      <c r="E10" s="11"/>
      <c r="F10" s="11"/>
      <c r="G10" s="12"/>
      <c r="H10" s="12"/>
      <c r="I10" s="11"/>
      <c r="J10" s="11"/>
      <c r="K10" s="11"/>
      <c r="L10" s="11"/>
      <c r="M10" s="11"/>
      <c r="N10" s="12"/>
      <c r="O10" s="12"/>
      <c r="P10" s="11"/>
      <c r="Q10" s="11"/>
      <c r="R10" s="11"/>
      <c r="S10" s="11"/>
      <c r="T10" s="11"/>
      <c r="U10" s="12"/>
      <c r="V10" s="12"/>
      <c r="W10" s="11"/>
      <c r="X10" s="11"/>
      <c r="Y10" s="11"/>
      <c r="Z10" s="11"/>
      <c r="AA10" s="11"/>
      <c r="AB10" s="12"/>
      <c r="AC10" s="12"/>
      <c r="AD10" s="11"/>
      <c r="AE10" s="13"/>
      <c r="AF10" s="11"/>
      <c r="AG10" s="11"/>
      <c r="AH10" s="25">
        <f>COUNTA(tblMai[[#This Row],[1]:[31]])</f>
        <v>0</v>
      </c>
      <c r="AI10" s="15">
        <f>COUNTIF(tblMai[[#This Row],[1]:[31]],GardeauCS)</f>
        <v>0</v>
      </c>
    </row>
    <row r="11" spans="1:35" s="16" customFormat="1" ht="17.100000000000001" customHeight="1" x14ac:dyDescent="0.25">
      <c r="A11" s="26" t="s">
        <v>35</v>
      </c>
      <c r="B11" s="39" t="s">
        <v>48</v>
      </c>
      <c r="C11" s="33"/>
      <c r="D11" s="23" t="s">
        <v>41</v>
      </c>
      <c r="E11" s="40"/>
      <c r="F11" s="41"/>
      <c r="G11" s="34"/>
      <c r="H11" s="34"/>
      <c r="I11" s="33"/>
      <c r="J11" s="33"/>
      <c r="K11" s="33"/>
      <c r="L11" s="33"/>
      <c r="M11" s="33"/>
      <c r="N11" s="34"/>
      <c r="O11" s="34"/>
      <c r="P11" s="33"/>
      <c r="Q11" s="33"/>
      <c r="R11" s="33"/>
      <c r="S11" s="42"/>
      <c r="T11" s="33"/>
      <c r="U11" s="34"/>
      <c r="V11" s="34"/>
      <c r="W11" s="33"/>
      <c r="X11" s="33"/>
      <c r="Y11" s="33"/>
      <c r="Z11" s="20"/>
      <c r="AA11" s="23" t="s">
        <v>41</v>
      </c>
      <c r="AB11" s="34"/>
      <c r="AC11" s="34"/>
      <c r="AD11" s="33"/>
      <c r="AE11" s="33"/>
      <c r="AF11" s="33"/>
      <c r="AG11" s="43"/>
      <c r="AH11" s="13">
        <f>COUNTA(tblMai[[#This Row],[1]:[31]])</f>
        <v>2</v>
      </c>
      <c r="AI11" s="15">
        <f>COUNTIF(tblMai[[#This Row],[1]:[31]],GardeauCS)</f>
        <v>2</v>
      </c>
    </row>
    <row r="12" spans="1:35" s="16" customFormat="1" ht="17.100000000000001" customHeight="1" x14ac:dyDescent="0.25">
      <c r="A12" s="26" t="s">
        <v>44</v>
      </c>
      <c r="B12" s="39" t="s">
        <v>49</v>
      </c>
      <c r="C12" s="19"/>
      <c r="D12" s="19"/>
      <c r="E12" s="44"/>
      <c r="F12" s="19"/>
      <c r="G12" s="21"/>
      <c r="H12" s="22"/>
      <c r="I12" s="19"/>
      <c r="J12" s="19"/>
      <c r="K12" s="45" t="s">
        <v>50</v>
      </c>
      <c r="L12" s="20"/>
      <c r="M12" s="19"/>
      <c r="N12" s="21"/>
      <c r="O12" s="22"/>
      <c r="P12" s="23" t="s">
        <v>41</v>
      </c>
      <c r="Q12" s="23" t="s">
        <v>41</v>
      </c>
      <c r="R12" s="19"/>
      <c r="S12" s="44"/>
      <c r="T12" s="19"/>
      <c r="U12" s="22"/>
      <c r="V12" s="22"/>
      <c r="W12" s="19"/>
      <c r="X12" s="23" t="s">
        <v>41</v>
      </c>
      <c r="Y12" s="19"/>
      <c r="Z12" s="20"/>
      <c r="AA12" s="19"/>
      <c r="AB12" s="21"/>
      <c r="AC12" s="22"/>
      <c r="AD12" s="23" t="s">
        <v>41</v>
      </c>
      <c r="AE12" s="23" t="s">
        <v>41</v>
      </c>
      <c r="AF12" s="19"/>
      <c r="AG12" s="19"/>
      <c r="AH12" s="13">
        <f>COUNTA(tblMai[[#This Row],[1]:[31]])</f>
        <v>6</v>
      </c>
      <c r="AI12" s="15">
        <f>COUNTIF(tblMai[[#This Row],[1]:[31]],GardeauCS)</f>
        <v>5</v>
      </c>
    </row>
    <row r="13" spans="1:35" s="16" customFormat="1" ht="16.5" customHeight="1" x14ac:dyDescent="0.25">
      <c r="A13" s="26" t="s">
        <v>44</v>
      </c>
      <c r="B13" s="39" t="s">
        <v>51</v>
      </c>
      <c r="C13" s="19"/>
      <c r="D13" s="19"/>
      <c r="E13" s="19"/>
      <c r="F13" s="19"/>
      <c r="G13" s="22"/>
      <c r="H13" s="22"/>
      <c r="I13" s="19"/>
      <c r="J13" s="19"/>
      <c r="K13" s="19"/>
      <c r="L13" s="19"/>
      <c r="M13" s="19"/>
      <c r="N13" s="22"/>
      <c r="O13" s="22"/>
      <c r="P13" s="19"/>
      <c r="Q13" s="19"/>
      <c r="R13" s="19"/>
      <c r="S13" s="19"/>
      <c r="T13" s="19"/>
      <c r="U13" s="22"/>
      <c r="V13" s="22"/>
      <c r="W13" s="19"/>
      <c r="X13" s="19"/>
      <c r="Y13" s="19"/>
      <c r="Z13" s="28"/>
      <c r="AA13" s="19"/>
      <c r="AB13" s="22"/>
      <c r="AC13" s="22"/>
      <c r="AD13" s="19"/>
      <c r="AE13" s="19"/>
      <c r="AF13" s="19"/>
      <c r="AG13" s="19"/>
      <c r="AH13" s="13">
        <f>COUNTA(tblMai[[#This Row],[1]:[31]])</f>
        <v>0</v>
      </c>
      <c r="AI13" s="15">
        <f>COUNTIF(tblMai[[#This Row],[1]:[31]],GardeauCS)</f>
        <v>0</v>
      </c>
    </row>
    <row r="14" spans="1:35" s="16" customFormat="1" ht="17.100000000000001" customHeight="1" thickBot="1" x14ac:dyDescent="0.3">
      <c r="A14" s="17" t="s">
        <v>44</v>
      </c>
      <c r="B14" s="46" t="s">
        <v>52</v>
      </c>
      <c r="C14" s="19"/>
      <c r="D14" s="23" t="s">
        <v>41</v>
      </c>
      <c r="E14" s="23" t="s">
        <v>41</v>
      </c>
      <c r="F14" s="23" t="s">
        <v>41</v>
      </c>
      <c r="G14" s="22"/>
      <c r="H14" s="22"/>
      <c r="I14" s="45" t="s">
        <v>50</v>
      </c>
      <c r="J14" s="19"/>
      <c r="K14" s="19"/>
      <c r="L14" s="19"/>
      <c r="M14" s="23" t="s">
        <v>41</v>
      </c>
      <c r="N14" s="22"/>
      <c r="O14" s="22"/>
      <c r="P14" s="44"/>
      <c r="Q14" s="23" t="s">
        <v>41</v>
      </c>
      <c r="R14" s="20"/>
      <c r="S14" s="23" t="s">
        <v>41</v>
      </c>
      <c r="T14" s="23" t="s">
        <v>41</v>
      </c>
      <c r="U14" s="22"/>
      <c r="V14" s="22"/>
      <c r="W14" s="19"/>
      <c r="X14" s="19"/>
      <c r="Y14" s="23" t="s">
        <v>41</v>
      </c>
      <c r="Z14" s="23" t="s">
        <v>41</v>
      </c>
      <c r="AA14" s="44"/>
      <c r="AB14" s="22"/>
      <c r="AC14" s="22"/>
      <c r="AD14" s="44"/>
      <c r="AE14" s="23" t="s">
        <v>41</v>
      </c>
      <c r="AF14" s="23" t="s">
        <v>41</v>
      </c>
      <c r="AG14" s="23" t="s">
        <v>41</v>
      </c>
      <c r="AH14" s="13">
        <f>COUNTA(tblMai[[#This Row],[1]:[31]])</f>
        <v>13</v>
      </c>
      <c r="AI14" s="15">
        <f>COUNTIF(tblMai[[#This Row],[1]:[31]],GardeauCS)</f>
        <v>12</v>
      </c>
    </row>
    <row r="15" spans="1:35" s="16" customFormat="1" ht="17.100000000000001" customHeight="1" x14ac:dyDescent="0.25">
      <c r="A15" s="26" t="s">
        <v>53</v>
      </c>
      <c r="B15" s="47" t="s">
        <v>54</v>
      </c>
      <c r="C15" s="19"/>
      <c r="D15" s="43"/>
      <c r="E15" s="23" t="s">
        <v>41</v>
      </c>
      <c r="F15" s="48" t="s">
        <v>55</v>
      </c>
      <c r="G15" s="22"/>
      <c r="H15" s="22"/>
      <c r="I15" s="19"/>
      <c r="J15" s="19"/>
      <c r="K15" s="45" t="s">
        <v>50</v>
      </c>
      <c r="L15" s="43"/>
      <c r="M15" s="43"/>
      <c r="N15" s="22"/>
      <c r="O15" s="22"/>
      <c r="P15" s="19"/>
      <c r="Q15" s="19"/>
      <c r="R15" s="43"/>
      <c r="S15" s="43"/>
      <c r="T15" s="43"/>
      <c r="U15" s="49"/>
      <c r="V15" s="22"/>
      <c r="W15" s="19"/>
      <c r="X15" s="45" t="s">
        <v>50</v>
      </c>
      <c r="Y15" s="50" t="s">
        <v>41</v>
      </c>
      <c r="Z15" s="44"/>
      <c r="AA15" s="19"/>
      <c r="AB15" s="22"/>
      <c r="AC15" s="22"/>
      <c r="AD15" s="19"/>
      <c r="AE15" s="19"/>
      <c r="AF15" s="19"/>
      <c r="AG15" s="23" t="s">
        <v>41</v>
      </c>
      <c r="AH15" s="13">
        <f>COUNTA(tblMai[[#This Row],[1]:[31]])</f>
        <v>6</v>
      </c>
      <c r="AI15" s="15">
        <f>COUNTIF(tblMai[[#This Row],[1]:[31]],GardeauCS)</f>
        <v>3</v>
      </c>
    </row>
    <row r="16" spans="1:35" s="16" customFormat="1" ht="17.100000000000001" customHeight="1" x14ac:dyDescent="0.25">
      <c r="A16" s="26" t="s">
        <v>53</v>
      </c>
      <c r="B16" s="47" t="s">
        <v>56</v>
      </c>
      <c r="C16" s="33"/>
      <c r="D16" s="33"/>
      <c r="E16" s="33"/>
      <c r="F16" s="33"/>
      <c r="G16" s="34"/>
      <c r="H16" s="34"/>
      <c r="I16" s="33"/>
      <c r="J16" s="33"/>
      <c r="K16" s="33"/>
      <c r="L16" s="33"/>
      <c r="M16" s="33"/>
      <c r="N16" s="34"/>
      <c r="O16" s="34"/>
      <c r="P16" s="33"/>
      <c r="Q16" s="33"/>
      <c r="R16" s="33"/>
      <c r="S16" s="33"/>
      <c r="T16" s="33"/>
      <c r="U16" s="34"/>
      <c r="V16" s="34"/>
      <c r="W16" s="33"/>
      <c r="X16" s="33"/>
      <c r="Y16" s="33"/>
      <c r="Z16" s="28"/>
      <c r="AA16" s="33"/>
      <c r="AB16" s="34"/>
      <c r="AC16" s="34"/>
      <c r="AD16" s="33"/>
      <c r="AE16" s="33"/>
      <c r="AF16" s="33"/>
      <c r="AG16" s="33"/>
      <c r="AH16" s="13">
        <f>COUNTA(tblMai[[#This Row],[1]:[31]])</f>
        <v>0</v>
      </c>
      <c r="AI16" s="15">
        <f>COUNTIF(tblMai[[#This Row],[1]:[31]],GardeauCS)</f>
        <v>0</v>
      </c>
    </row>
    <row r="17" spans="1:35" s="16" customFormat="1" ht="17.100000000000001" customHeight="1" x14ac:dyDescent="0.25">
      <c r="A17" s="26" t="s">
        <v>53</v>
      </c>
      <c r="B17" s="39" t="s">
        <v>57</v>
      </c>
      <c r="C17" s="33"/>
      <c r="D17" s="33"/>
      <c r="E17" s="48" t="s">
        <v>58</v>
      </c>
      <c r="F17" s="33"/>
      <c r="G17" s="34"/>
      <c r="H17" s="34"/>
      <c r="I17" s="33"/>
      <c r="J17" s="33"/>
      <c r="K17" s="33"/>
      <c r="L17" s="33"/>
      <c r="M17" s="33"/>
      <c r="N17" s="34"/>
      <c r="O17" s="34"/>
      <c r="P17" s="23" t="s">
        <v>41</v>
      </c>
      <c r="Q17" s="33"/>
      <c r="R17" s="48" t="s">
        <v>59</v>
      </c>
      <c r="S17" s="20"/>
      <c r="T17" s="33"/>
      <c r="U17" s="34"/>
      <c r="V17" s="34"/>
      <c r="W17" s="33"/>
      <c r="X17" s="20"/>
      <c r="Y17" s="48" t="s">
        <v>59</v>
      </c>
      <c r="Z17" s="28"/>
      <c r="AA17" s="33"/>
      <c r="AB17" s="34"/>
      <c r="AC17" s="34"/>
      <c r="AD17" s="23" t="s">
        <v>41</v>
      </c>
      <c r="AE17" s="33"/>
      <c r="AF17" s="48" t="s">
        <v>59</v>
      </c>
      <c r="AG17" s="33"/>
      <c r="AH17" s="13">
        <f>COUNTA(tblMai[[#This Row],[1]:[31]])</f>
        <v>6</v>
      </c>
      <c r="AI17" s="15">
        <f>COUNTIF(tblMai[[#This Row],[1]:[31]],GardeauCS)</f>
        <v>2</v>
      </c>
    </row>
    <row r="18" spans="1:35" s="16" customFormat="1" ht="17.100000000000001" customHeight="1" x14ac:dyDescent="0.25">
      <c r="A18" s="26" t="s">
        <v>60</v>
      </c>
      <c r="B18" s="47" t="s">
        <v>61</v>
      </c>
      <c r="C18" s="28"/>
      <c r="D18" s="20"/>
      <c r="E18" s="20"/>
      <c r="F18" s="20"/>
      <c r="G18" s="31"/>
      <c r="H18" s="31"/>
      <c r="I18" s="28"/>
      <c r="J18" s="28"/>
      <c r="K18" s="28"/>
      <c r="L18" s="28"/>
      <c r="M18" s="20"/>
      <c r="N18" s="31"/>
      <c r="O18" s="31"/>
      <c r="P18" s="28"/>
      <c r="Q18" s="20"/>
      <c r="R18" s="28"/>
      <c r="S18" s="20"/>
      <c r="T18" s="28"/>
      <c r="U18" s="31"/>
      <c r="V18" s="31"/>
      <c r="W18" s="28"/>
      <c r="X18" s="28"/>
      <c r="Y18" s="28"/>
      <c r="Z18" s="20"/>
      <c r="AA18" s="28"/>
      <c r="AB18" s="31"/>
      <c r="AC18" s="31"/>
      <c r="AD18" s="28"/>
      <c r="AE18" s="20"/>
      <c r="AF18" s="28"/>
      <c r="AG18" s="28"/>
      <c r="AH18" s="13">
        <f>COUNTA(tblMai[[#This Row],[1]:[31]])</f>
        <v>0</v>
      </c>
      <c r="AI18" s="15">
        <f>COUNTIF(tblMai[[#This Row],[1]:[31]],GardeauCS)</f>
        <v>0</v>
      </c>
    </row>
    <row r="19" spans="1:35" s="16" customFormat="1" ht="17.100000000000001" customHeight="1" x14ac:dyDescent="0.25">
      <c r="A19" s="26" t="s">
        <v>60</v>
      </c>
      <c r="B19" s="47" t="s">
        <v>62</v>
      </c>
      <c r="C19" s="19"/>
      <c r="D19" s="43"/>
      <c r="E19" s="19"/>
      <c r="F19" s="45" t="s">
        <v>50</v>
      </c>
      <c r="G19" s="22"/>
      <c r="H19" s="22"/>
      <c r="I19" s="45" t="s">
        <v>50</v>
      </c>
      <c r="J19" s="19"/>
      <c r="K19" s="43"/>
      <c r="L19" s="43"/>
      <c r="M19" s="43"/>
      <c r="N19" s="22"/>
      <c r="O19" s="22"/>
      <c r="P19" s="45" t="s">
        <v>50</v>
      </c>
      <c r="Q19" s="45" t="s">
        <v>50</v>
      </c>
      <c r="R19" s="43"/>
      <c r="S19" s="51" t="s">
        <v>63</v>
      </c>
      <c r="T19" s="45" t="s">
        <v>50</v>
      </c>
      <c r="U19" s="49"/>
      <c r="V19" s="22"/>
      <c r="W19" s="19"/>
      <c r="X19" s="45" t="s">
        <v>50</v>
      </c>
      <c r="Y19" s="43"/>
      <c r="Z19" s="23" t="s">
        <v>41</v>
      </c>
      <c r="AA19" s="45" t="s">
        <v>50</v>
      </c>
      <c r="AB19" s="22"/>
      <c r="AC19" s="22"/>
      <c r="AD19" s="45" t="s">
        <v>50</v>
      </c>
      <c r="AE19" s="45" t="s">
        <v>50</v>
      </c>
      <c r="AF19" s="19"/>
      <c r="AG19" s="45" t="s">
        <v>50</v>
      </c>
      <c r="AH19" s="13">
        <f>COUNTA(tblMai[[#This Row],[1]:[31]])</f>
        <v>12</v>
      </c>
      <c r="AI19" s="15">
        <f>COUNTIF(tblMai[[#This Row],[1]:[31]],GardeauCS)</f>
        <v>1</v>
      </c>
    </row>
    <row r="20" spans="1:35" s="16" customFormat="1" ht="17.100000000000001" customHeight="1" x14ac:dyDescent="0.25">
      <c r="A20" s="26" t="s">
        <v>60</v>
      </c>
      <c r="B20" s="47" t="s">
        <v>64</v>
      </c>
      <c r="C20" s="19"/>
      <c r="D20" s="19"/>
      <c r="E20" s="19"/>
      <c r="F20" s="19"/>
      <c r="G20" s="22"/>
      <c r="H20" s="22"/>
      <c r="I20" s="23" t="s">
        <v>41</v>
      </c>
      <c r="J20" s="19"/>
      <c r="K20" s="44"/>
      <c r="L20" s="19"/>
      <c r="M20" s="20"/>
      <c r="N20" s="22"/>
      <c r="O20" s="22"/>
      <c r="P20" s="19"/>
      <c r="Q20" s="20"/>
      <c r="R20" s="19"/>
      <c r="S20" s="19"/>
      <c r="T20" s="19"/>
      <c r="U20" s="22"/>
      <c r="V20" s="22"/>
      <c r="W20" s="19"/>
      <c r="X20" s="44"/>
      <c r="Y20" s="20"/>
      <c r="Z20" s="28"/>
      <c r="AA20" s="19"/>
      <c r="AB20" s="22"/>
      <c r="AC20" s="22"/>
      <c r="AD20" s="19"/>
      <c r="AE20" s="19"/>
      <c r="AF20" s="19"/>
      <c r="AG20" s="20"/>
      <c r="AH20" s="13">
        <f>COUNTA(tblMai[[#This Row],[1]:[31]])</f>
        <v>1</v>
      </c>
      <c r="AI20" s="15">
        <f>COUNTIF(tblMai[[#This Row],[1]:[31]],GardeauCS)</f>
        <v>1</v>
      </c>
    </row>
    <row r="21" spans="1:35" s="16" customFormat="1" ht="17.100000000000001" customHeight="1" x14ac:dyDescent="0.25">
      <c r="A21" s="26" t="s">
        <v>60</v>
      </c>
      <c r="B21" s="39" t="s">
        <v>65</v>
      </c>
      <c r="C21" s="19"/>
      <c r="D21" s="19"/>
      <c r="E21" s="20"/>
      <c r="F21" s="19"/>
      <c r="G21" s="22"/>
      <c r="H21" s="22"/>
      <c r="I21" s="19"/>
      <c r="J21" s="19"/>
      <c r="K21" s="19"/>
      <c r="L21" s="19"/>
      <c r="M21" s="19"/>
      <c r="N21" s="22"/>
      <c r="O21" s="22"/>
      <c r="P21" s="19"/>
      <c r="Q21" s="19"/>
      <c r="R21" s="19"/>
      <c r="S21" s="19"/>
      <c r="T21" s="19"/>
      <c r="U21" s="21"/>
      <c r="V21" s="22"/>
      <c r="W21" s="19"/>
      <c r="X21" s="19"/>
      <c r="Y21" s="19"/>
      <c r="Z21" s="28"/>
      <c r="AA21" s="19"/>
      <c r="AB21" s="22"/>
      <c r="AC21" s="22"/>
      <c r="AD21" s="19"/>
      <c r="AE21" s="19"/>
      <c r="AF21" s="19"/>
      <c r="AG21" s="20"/>
      <c r="AH21" s="13">
        <f>COUNTA(tblMai[[#This Row],[1]:[31]])</f>
        <v>0</v>
      </c>
      <c r="AI21" s="15">
        <f>COUNTIF(tblMai[[#This Row],[1]:[31]],GardeauCS)</f>
        <v>0</v>
      </c>
    </row>
    <row r="22" spans="1:35" s="16" customFormat="1" ht="17.100000000000001" customHeight="1" x14ac:dyDescent="0.25">
      <c r="A22" s="26" t="s">
        <v>60</v>
      </c>
      <c r="B22" s="39" t="s">
        <v>66</v>
      </c>
      <c r="C22" s="19"/>
      <c r="D22" s="19"/>
      <c r="E22" s="19"/>
      <c r="F22" s="44"/>
      <c r="G22" s="22"/>
      <c r="H22" s="22"/>
      <c r="I22" s="23" t="s">
        <v>41</v>
      </c>
      <c r="J22" s="19"/>
      <c r="K22" s="45" t="s">
        <v>50</v>
      </c>
      <c r="L22" s="19"/>
      <c r="M22" s="41"/>
      <c r="N22" s="22"/>
      <c r="O22" s="22"/>
      <c r="P22" s="23" t="s">
        <v>41</v>
      </c>
      <c r="Q22" s="20"/>
      <c r="R22" s="19"/>
      <c r="S22" s="19"/>
      <c r="T22" s="20"/>
      <c r="U22" s="22"/>
      <c r="V22" s="22"/>
      <c r="W22" s="19"/>
      <c r="X22" s="23" t="s">
        <v>41</v>
      </c>
      <c r="Y22" s="19"/>
      <c r="Z22" s="28"/>
      <c r="AA22" s="19"/>
      <c r="AB22" s="22"/>
      <c r="AC22" s="22"/>
      <c r="AD22" s="23" t="s">
        <v>41</v>
      </c>
      <c r="AE22" s="44"/>
      <c r="AF22" s="19"/>
      <c r="AG22" s="19"/>
      <c r="AH22" s="13">
        <f>COUNTA(tblMai[[#This Row],[1]:[31]])</f>
        <v>5</v>
      </c>
      <c r="AI22" s="15">
        <f>COUNTIF(tblMai[[#This Row],[1]:[31]],GardeauCS)</f>
        <v>4</v>
      </c>
    </row>
    <row r="23" spans="1:35" s="16" customFormat="1" ht="17.100000000000001" customHeight="1" x14ac:dyDescent="0.25">
      <c r="A23" s="26" t="s">
        <v>60</v>
      </c>
      <c r="B23" s="39" t="s">
        <v>67</v>
      </c>
      <c r="C23" s="19"/>
      <c r="D23" s="43"/>
      <c r="E23" s="19"/>
      <c r="F23" s="23" t="s">
        <v>41</v>
      </c>
      <c r="G23" s="49"/>
      <c r="H23" s="22"/>
      <c r="I23" s="19"/>
      <c r="J23" s="19"/>
      <c r="K23" s="19"/>
      <c r="L23" s="19"/>
      <c r="M23" s="19"/>
      <c r="N23" s="22"/>
      <c r="O23" s="22"/>
      <c r="P23" s="19"/>
      <c r="Q23" s="19"/>
      <c r="R23" s="23" t="s">
        <v>41</v>
      </c>
      <c r="S23" s="19"/>
      <c r="T23" s="19"/>
      <c r="U23" s="49"/>
      <c r="V23" s="22"/>
      <c r="W23" s="19"/>
      <c r="X23" s="19"/>
      <c r="Y23" s="19"/>
      <c r="Z23" s="28"/>
      <c r="AA23" s="19"/>
      <c r="AB23" s="22"/>
      <c r="AC23" s="22"/>
      <c r="AD23" s="19"/>
      <c r="AE23" s="19"/>
      <c r="AF23" s="19"/>
      <c r="AG23" s="19"/>
      <c r="AH23" s="13">
        <f>COUNTA(tblMai[[#This Row],[1]:[31]])</f>
        <v>2</v>
      </c>
      <c r="AI23" s="15">
        <f>COUNTIF(tblMai[[#This Row],[1]:[31]],GardeauCS)</f>
        <v>2</v>
      </c>
    </row>
    <row r="24" spans="1:35" s="16" customFormat="1" ht="17.100000000000001" customHeight="1" x14ac:dyDescent="0.25">
      <c r="A24" s="26" t="s">
        <v>60</v>
      </c>
      <c r="B24" s="39" t="s">
        <v>68</v>
      </c>
      <c r="C24" s="33"/>
      <c r="D24" s="33"/>
      <c r="E24" s="33"/>
      <c r="F24" s="33"/>
      <c r="G24" s="34"/>
      <c r="H24" s="34"/>
      <c r="I24" s="33"/>
      <c r="J24" s="33"/>
      <c r="K24" s="24"/>
      <c r="L24" s="33"/>
      <c r="M24" s="33"/>
      <c r="N24" s="34"/>
      <c r="O24" s="34"/>
      <c r="P24" s="33"/>
      <c r="Q24" s="33"/>
      <c r="R24" s="23" t="s">
        <v>41</v>
      </c>
      <c r="S24" s="33"/>
      <c r="T24" s="33"/>
      <c r="U24" s="34"/>
      <c r="V24" s="34"/>
      <c r="W24" s="33"/>
      <c r="X24" s="33"/>
      <c r="Y24" s="33"/>
      <c r="Z24" s="28"/>
      <c r="AA24" s="23" t="s">
        <v>41</v>
      </c>
      <c r="AB24" s="34"/>
      <c r="AC24" s="34"/>
      <c r="AD24" s="33"/>
      <c r="AE24" s="33"/>
      <c r="AF24" s="33"/>
      <c r="AG24" s="33"/>
      <c r="AH24" s="13">
        <f>COUNTA(tblMai[[#This Row],[1]:[31]])</f>
        <v>2</v>
      </c>
      <c r="AI24" s="15">
        <f>COUNTIF(tblMai[[#This Row],[1]:[31]],GardeauCS)</f>
        <v>2</v>
      </c>
    </row>
    <row r="25" spans="1:35" s="16" customFormat="1" ht="17.100000000000001" customHeight="1" x14ac:dyDescent="0.25">
      <c r="A25" s="26" t="s">
        <v>60</v>
      </c>
      <c r="B25" s="47" t="s">
        <v>69</v>
      </c>
      <c r="C25" s="33"/>
      <c r="D25" s="33"/>
      <c r="E25" s="33"/>
      <c r="F25" s="33"/>
      <c r="G25" s="34"/>
      <c r="H25" s="34"/>
      <c r="I25" s="33"/>
      <c r="J25" s="33"/>
      <c r="K25" s="20"/>
      <c r="L25" s="20"/>
      <c r="M25" s="43"/>
      <c r="N25" s="21"/>
      <c r="O25" s="34"/>
      <c r="P25" s="33"/>
      <c r="Q25" s="33"/>
      <c r="R25" s="33"/>
      <c r="S25" s="33"/>
      <c r="T25" s="33"/>
      <c r="U25" s="34"/>
      <c r="V25" s="34"/>
      <c r="W25" s="33"/>
      <c r="X25" s="33"/>
      <c r="Y25" s="33"/>
      <c r="Z25" s="28"/>
      <c r="AA25" s="33"/>
      <c r="AB25" s="34"/>
      <c r="AC25" s="34"/>
      <c r="AD25" s="33"/>
      <c r="AE25" s="33"/>
      <c r="AF25" s="33"/>
      <c r="AG25" s="33"/>
      <c r="AH25" s="13">
        <f>COUNTA(tblMai[[#This Row],[1]:[31]])</f>
        <v>0</v>
      </c>
      <c r="AI25" s="15">
        <f>COUNTIF(tblMai[[#This Row],[1]:[31]],GardeauCS)</f>
        <v>0</v>
      </c>
    </row>
    <row r="26" spans="1:35" s="16" customFormat="1" ht="17.100000000000001" customHeight="1" x14ac:dyDescent="0.25">
      <c r="A26" s="26" t="s">
        <v>70</v>
      </c>
      <c r="B26" s="47" t="s">
        <v>71</v>
      </c>
      <c r="C26" s="19"/>
      <c r="D26" s="19"/>
      <c r="E26" s="19"/>
      <c r="F26" s="19"/>
      <c r="G26" s="22"/>
      <c r="H26" s="22"/>
      <c r="I26" s="19"/>
      <c r="J26" s="19"/>
      <c r="K26" s="19"/>
      <c r="L26" s="19"/>
      <c r="M26" s="20"/>
      <c r="N26" s="22"/>
      <c r="O26" s="22"/>
      <c r="P26" s="19"/>
      <c r="Q26" s="20"/>
      <c r="R26" s="19"/>
      <c r="S26" s="19"/>
      <c r="T26" s="19"/>
      <c r="U26" s="22"/>
      <c r="V26" s="22"/>
      <c r="W26" s="19"/>
      <c r="X26" s="19"/>
      <c r="Y26" s="20"/>
      <c r="Z26" s="28"/>
      <c r="AA26" s="19"/>
      <c r="AB26" s="22"/>
      <c r="AC26" s="22"/>
      <c r="AD26" s="19"/>
      <c r="AE26" s="19"/>
      <c r="AF26" s="19"/>
      <c r="AG26" s="20"/>
      <c r="AH26" s="13">
        <f>COUNTA(tblMai[[#This Row],[1]:[31]])</f>
        <v>0</v>
      </c>
      <c r="AI26" s="15">
        <f>COUNTIF(tblMai[[#This Row],[1]:[31]],GardeauCS)</f>
        <v>0</v>
      </c>
    </row>
    <row r="27" spans="1:35" s="16" customFormat="1" ht="17.100000000000001" customHeight="1" x14ac:dyDescent="0.25">
      <c r="A27" s="26" t="s">
        <v>70</v>
      </c>
      <c r="B27" s="39" t="s">
        <v>72</v>
      </c>
      <c r="C27" s="33"/>
      <c r="D27" s="33"/>
      <c r="E27" s="33"/>
      <c r="F27" s="33"/>
      <c r="G27" s="34"/>
      <c r="H27" s="34"/>
      <c r="I27" s="33"/>
      <c r="J27" s="33"/>
      <c r="K27" s="23" t="s">
        <v>41</v>
      </c>
      <c r="L27" s="33"/>
      <c r="M27" s="33"/>
      <c r="N27" s="34"/>
      <c r="O27" s="34"/>
      <c r="P27" s="33"/>
      <c r="Q27" s="33"/>
      <c r="R27" s="33"/>
      <c r="S27" s="33"/>
      <c r="T27" s="33"/>
      <c r="U27" s="34"/>
      <c r="V27" s="34"/>
      <c r="W27" s="33"/>
      <c r="X27" s="45" t="s">
        <v>50</v>
      </c>
      <c r="Y27" s="20"/>
      <c r="Z27" s="23" t="s">
        <v>41</v>
      </c>
      <c r="AA27" s="33"/>
      <c r="AB27" s="34"/>
      <c r="AC27" s="34"/>
      <c r="AD27" s="33"/>
      <c r="AE27" s="23" t="s">
        <v>41</v>
      </c>
      <c r="AF27" s="20"/>
      <c r="AG27" s="20"/>
      <c r="AH27" s="13">
        <f>COUNTA(tblMai[[#This Row],[1]:[31]])</f>
        <v>4</v>
      </c>
      <c r="AI27" s="15">
        <f>COUNTIF(tblMai[[#This Row],[1]:[31]],GardeauCS)</f>
        <v>3</v>
      </c>
    </row>
    <row r="28" spans="1:35" s="16" customFormat="1" ht="17.100000000000001" customHeight="1" x14ac:dyDescent="0.25">
      <c r="A28" s="26" t="s">
        <v>70</v>
      </c>
      <c r="B28" s="47" t="s">
        <v>73</v>
      </c>
      <c r="C28" s="19"/>
      <c r="D28" s="43"/>
      <c r="E28" s="19"/>
      <c r="F28" s="23" t="s">
        <v>41</v>
      </c>
      <c r="G28" s="22"/>
      <c r="H28" s="22"/>
      <c r="I28" s="45" t="s">
        <v>50</v>
      </c>
      <c r="J28" s="19"/>
      <c r="K28" s="20"/>
      <c r="L28" s="19"/>
      <c r="M28" s="23" t="s">
        <v>41</v>
      </c>
      <c r="N28" s="22"/>
      <c r="O28" s="22"/>
      <c r="P28" s="19"/>
      <c r="Q28" s="23" t="s">
        <v>41</v>
      </c>
      <c r="R28" s="20"/>
      <c r="S28" s="51" t="s">
        <v>63</v>
      </c>
      <c r="T28" s="23" t="s">
        <v>41</v>
      </c>
      <c r="U28" s="22"/>
      <c r="V28" s="22"/>
      <c r="W28" s="19"/>
      <c r="X28" s="20"/>
      <c r="Y28" s="20"/>
      <c r="Z28" s="20"/>
      <c r="AA28" s="45" t="s">
        <v>50</v>
      </c>
      <c r="AB28" s="21"/>
      <c r="AC28" s="22"/>
      <c r="AD28" s="19"/>
      <c r="AE28" s="45" t="s">
        <v>50</v>
      </c>
      <c r="AF28" s="20"/>
      <c r="AG28" s="51" t="s">
        <v>63</v>
      </c>
      <c r="AH28" s="13">
        <f>COUNTA(tblMai[[#This Row],[1]:[31]])</f>
        <v>9</v>
      </c>
      <c r="AI28" s="15">
        <f>COUNTIF(tblMai[[#This Row],[1]:[31]],GardeauCS)</f>
        <v>4</v>
      </c>
    </row>
    <row r="29" spans="1:35" s="16" customFormat="1" ht="17.100000000000001" customHeight="1" thickBot="1" x14ac:dyDescent="0.3">
      <c r="A29" s="17" t="s">
        <v>70</v>
      </c>
      <c r="B29" s="46" t="s">
        <v>74</v>
      </c>
      <c r="C29" s="33"/>
      <c r="D29" s="33"/>
      <c r="E29" s="33"/>
      <c r="F29" s="33"/>
      <c r="G29" s="34"/>
      <c r="H29" s="34"/>
      <c r="I29" s="33"/>
      <c r="J29" s="33"/>
      <c r="K29" s="33"/>
      <c r="L29" s="33"/>
      <c r="M29" s="33"/>
      <c r="N29" s="21"/>
      <c r="O29" s="34"/>
      <c r="P29" s="33"/>
      <c r="Q29" s="20"/>
      <c r="R29" s="33"/>
      <c r="S29" s="33"/>
      <c r="T29" s="33"/>
      <c r="U29" s="34"/>
      <c r="V29" s="34"/>
      <c r="W29" s="33"/>
      <c r="X29" s="33"/>
      <c r="Y29" s="33"/>
      <c r="Z29" s="28"/>
      <c r="AA29" s="33"/>
      <c r="AB29" s="34"/>
      <c r="AC29" s="34"/>
      <c r="AD29" s="33"/>
      <c r="AE29" s="20"/>
      <c r="AF29" s="33"/>
      <c r="AG29" s="33"/>
      <c r="AH29" s="13">
        <f>COUNTA(tblMai[[#This Row],[1]:[31]])</f>
        <v>0</v>
      </c>
      <c r="AI29" s="15">
        <f>COUNTIF(tblMai[[#This Row],[1]:[31]],GardeauCS)</f>
        <v>0</v>
      </c>
    </row>
    <row r="30" spans="1:35" s="16" customFormat="1" ht="17.100000000000001" customHeight="1" x14ac:dyDescent="0.25">
      <c r="A30" s="26" t="s">
        <v>38</v>
      </c>
      <c r="B30" s="32" t="s">
        <v>75</v>
      </c>
      <c r="C30" s="33"/>
      <c r="D30" s="33"/>
      <c r="E30" s="33"/>
      <c r="F30" s="33"/>
      <c r="G30" s="34"/>
      <c r="H30" s="34"/>
      <c r="I30" s="33"/>
      <c r="J30" s="33"/>
      <c r="K30" s="33"/>
      <c r="L30" s="33"/>
      <c r="M30" s="23" t="s">
        <v>41</v>
      </c>
      <c r="N30" s="34"/>
      <c r="O30" s="34"/>
      <c r="P30" s="33"/>
      <c r="Q30" s="33"/>
      <c r="R30" s="33"/>
      <c r="S30" s="33"/>
      <c r="T30" s="33"/>
      <c r="U30" s="34"/>
      <c r="V30" s="34"/>
      <c r="W30" s="33"/>
      <c r="X30" s="33"/>
      <c r="Y30" s="33"/>
      <c r="Z30" s="28"/>
      <c r="AA30" s="33"/>
      <c r="AB30" s="34"/>
      <c r="AC30" s="34"/>
      <c r="AD30" s="33"/>
      <c r="AE30" s="33"/>
      <c r="AF30" s="33"/>
      <c r="AG30" s="33"/>
      <c r="AH30" s="13">
        <f>COUNTA(tblMai[[#This Row],[1]:[31]])</f>
        <v>1</v>
      </c>
      <c r="AI30" s="15">
        <f>COUNTIF(tblMai[[#This Row],[1]:[31]],GardeauCS)</f>
        <v>1</v>
      </c>
    </row>
    <row r="31" spans="1:35" s="16" customFormat="1" ht="17.100000000000001" customHeight="1" x14ac:dyDescent="0.25">
      <c r="A31" s="1"/>
      <c r="B31" s="52"/>
      <c r="C31" s="11"/>
      <c r="D31" s="11"/>
      <c r="E31" s="11"/>
      <c r="F31" s="11"/>
      <c r="G31" s="12"/>
      <c r="H31" s="12"/>
      <c r="I31" s="11"/>
      <c r="J31" s="11"/>
      <c r="K31" s="11"/>
      <c r="L31" s="11"/>
      <c r="M31" s="11"/>
      <c r="N31" s="12"/>
      <c r="O31" s="12"/>
      <c r="P31" s="11"/>
      <c r="Q31" s="11"/>
      <c r="R31" s="11"/>
      <c r="S31" s="11"/>
      <c r="T31" s="11"/>
      <c r="U31" s="12"/>
      <c r="V31" s="12"/>
      <c r="W31" s="11"/>
      <c r="X31" s="11"/>
      <c r="Y31" s="11"/>
      <c r="Z31" s="11"/>
      <c r="AA31" s="11"/>
      <c r="AB31" s="12"/>
      <c r="AC31" s="12"/>
      <c r="AD31" s="11"/>
      <c r="AE31" s="13"/>
      <c r="AF31" s="11"/>
      <c r="AG31" s="11"/>
      <c r="AH31" s="13">
        <f>COUNTA(tblMai[[#This Row],[1]:[31]])</f>
        <v>0</v>
      </c>
      <c r="AI31" s="15">
        <f>COUNTIF(tblMai[[#This Row],[1]:[31]],GardeauCS)</f>
        <v>0</v>
      </c>
    </row>
    <row r="32" spans="1:35" s="16" customFormat="1" ht="17.100000000000001" customHeight="1" x14ac:dyDescent="0.25">
      <c r="A32" s="1"/>
      <c r="B32" s="52"/>
      <c r="C32" s="11"/>
      <c r="D32" s="11"/>
      <c r="E32" s="11"/>
      <c r="F32" s="11"/>
      <c r="G32" s="12"/>
      <c r="H32" s="12"/>
      <c r="I32" s="11"/>
      <c r="J32" s="11"/>
      <c r="K32" s="11"/>
      <c r="L32" s="11"/>
      <c r="M32" s="11"/>
      <c r="N32" s="12"/>
      <c r="O32" s="12"/>
      <c r="P32" s="11"/>
      <c r="Q32" s="11"/>
      <c r="R32" s="11"/>
      <c r="S32" s="11"/>
      <c r="T32" s="11"/>
      <c r="U32" s="12"/>
      <c r="V32" s="12"/>
      <c r="W32" s="11"/>
      <c r="X32" s="11"/>
      <c r="Y32" s="11"/>
      <c r="Z32" s="11"/>
      <c r="AA32" s="11"/>
      <c r="AB32" s="12"/>
      <c r="AC32" s="12"/>
      <c r="AD32" s="11"/>
      <c r="AE32" s="13"/>
      <c r="AF32" s="11"/>
      <c r="AG32" s="11"/>
      <c r="AH32" s="13">
        <f>COUNTA(tblMai[[#This Row],[1]:[31]])</f>
        <v>0</v>
      </c>
      <c r="AI32" s="15">
        <f>COUNTIF(tblMai[[#This Row],[1]:[31]],GardeauCS)</f>
        <v>0</v>
      </c>
    </row>
    <row r="33" spans="1:35" s="16" customFormat="1" ht="17.100000000000001" customHeight="1" x14ac:dyDescent="0.25">
      <c r="A33" s="1"/>
      <c r="B33" s="52"/>
      <c r="C33" s="11"/>
      <c r="D33" s="11"/>
      <c r="E33" s="11"/>
      <c r="F33" s="11"/>
      <c r="G33" s="12"/>
      <c r="H33" s="12"/>
      <c r="I33" s="11"/>
      <c r="J33" s="11"/>
      <c r="K33" s="11"/>
      <c r="L33" s="11"/>
      <c r="M33" s="11"/>
      <c r="N33" s="12"/>
      <c r="O33" s="12"/>
      <c r="P33" s="11"/>
      <c r="Q33" s="11"/>
      <c r="R33" s="11"/>
      <c r="S33" s="11"/>
      <c r="T33" s="11"/>
      <c r="U33" s="12"/>
      <c r="V33" s="12"/>
      <c r="W33" s="11"/>
      <c r="X33" s="11"/>
      <c r="Y33" s="11"/>
      <c r="Z33" s="11"/>
      <c r="AA33" s="11"/>
      <c r="AB33" s="12"/>
      <c r="AC33" s="12"/>
      <c r="AD33" s="11"/>
      <c r="AE33" s="13"/>
      <c r="AF33" s="11"/>
      <c r="AG33" s="11"/>
      <c r="AH33" s="13">
        <f>COUNTA(tblMai[[#This Row],[1]:[31]])</f>
        <v>0</v>
      </c>
      <c r="AI33" s="15">
        <f>COUNTIF(tblMai[[#This Row],[1]:[31]],GardeauCS)</f>
        <v>0</v>
      </c>
    </row>
    <row r="34" spans="1:35" s="16" customFormat="1" ht="17.100000000000001" customHeight="1" thickBot="1" x14ac:dyDescent="0.3">
      <c r="A34" s="53"/>
      <c r="B34" s="54"/>
      <c r="C34" s="55"/>
      <c r="G34" s="55"/>
      <c r="H34" s="55"/>
      <c r="J34" s="55"/>
      <c r="L34" s="105"/>
      <c r="N34" s="55"/>
      <c r="O34" s="55"/>
      <c r="U34" s="55"/>
      <c r="V34" s="55"/>
      <c r="W34" s="105"/>
      <c r="AB34" s="55"/>
      <c r="AC34" s="55"/>
      <c r="AH34" s="13">
        <f>COUNTA(tblMai[[#This Row],[1]:[31]])</f>
        <v>0</v>
      </c>
      <c r="AI34" s="15">
        <f>COUNTIF(tblMai[[#This Row],[1]:[31]],GardeauCS)</f>
        <v>0</v>
      </c>
    </row>
    <row r="35" spans="1:35" s="16" customFormat="1" ht="17.100000000000001" customHeight="1" x14ac:dyDescent="0.25">
      <c r="A35" s="1" t="s">
        <v>76</v>
      </c>
      <c r="B35" s="56" t="s">
        <v>77</v>
      </c>
      <c r="C35" s="33"/>
      <c r="D35" s="42"/>
      <c r="E35" s="23" t="s">
        <v>41</v>
      </c>
      <c r="F35" s="33"/>
      <c r="G35" s="34"/>
      <c r="H35" s="34"/>
      <c r="I35" s="33"/>
      <c r="J35" s="33"/>
      <c r="K35" s="33"/>
      <c r="L35" s="33"/>
      <c r="M35" s="33"/>
      <c r="N35" s="34"/>
      <c r="O35" s="34"/>
      <c r="P35" s="33"/>
      <c r="Q35" s="33"/>
      <c r="R35" s="42"/>
      <c r="S35" s="23" t="s">
        <v>41</v>
      </c>
      <c r="T35" s="33"/>
      <c r="U35" s="34"/>
      <c r="V35" s="34"/>
      <c r="W35" s="33"/>
      <c r="X35" s="33"/>
      <c r="Y35" s="33"/>
      <c r="Z35" s="28"/>
      <c r="AA35" s="33"/>
      <c r="AB35" s="34"/>
      <c r="AC35" s="34"/>
      <c r="AD35" s="33"/>
      <c r="AE35" s="33"/>
      <c r="AF35" s="33"/>
      <c r="AG35" s="33"/>
      <c r="AH35" s="13">
        <f>COUNTA(tblMai[[#This Row],[1]:[31]])</f>
        <v>2</v>
      </c>
      <c r="AI35" s="15">
        <f>COUNTIF(tblMai[[#This Row],[1]:[31]],GardeauCS)</f>
        <v>2</v>
      </c>
    </row>
    <row r="36" spans="1:35" s="16" customFormat="1" ht="17.100000000000001" customHeight="1" x14ac:dyDescent="0.25">
      <c r="A36" s="1" t="s">
        <v>38</v>
      </c>
      <c r="B36" s="57" t="s">
        <v>78</v>
      </c>
      <c r="C36" s="11"/>
      <c r="D36" s="11"/>
      <c r="E36" s="11"/>
      <c r="F36" s="11"/>
      <c r="G36" s="12"/>
      <c r="H36" s="12"/>
      <c r="I36" s="11"/>
      <c r="J36" s="11"/>
      <c r="K36" s="11"/>
      <c r="L36" s="11"/>
      <c r="M36" s="11"/>
      <c r="N36" s="12"/>
      <c r="O36" s="12"/>
      <c r="P36" s="11"/>
      <c r="Q36" s="11"/>
      <c r="R36" s="11"/>
      <c r="S36" s="11"/>
      <c r="T36" s="11"/>
      <c r="U36" s="12"/>
      <c r="V36" s="12"/>
      <c r="W36" s="11"/>
      <c r="X36" s="11"/>
      <c r="Y36" s="11"/>
      <c r="Z36" s="11"/>
      <c r="AA36" s="11"/>
      <c r="AB36" s="12"/>
      <c r="AC36" s="12"/>
      <c r="AD36" s="11"/>
      <c r="AE36" s="13"/>
      <c r="AF36" s="11"/>
      <c r="AG36" s="11"/>
      <c r="AH36" s="25">
        <f>COUNTA(tblMai[[#This Row],[1]:[31]])</f>
        <v>0</v>
      </c>
      <c r="AI36" s="15">
        <f>COUNTIF(tblMai[[#This Row],[1]:[31]],GardeauCS)</f>
        <v>0</v>
      </c>
    </row>
    <row r="37" spans="1:35" s="16" customFormat="1" ht="17.100000000000001" customHeight="1" x14ac:dyDescent="0.25">
      <c r="A37" s="1"/>
      <c r="B37" s="58" t="str">
        <f>NomMois&amp;" DI SPP"</f>
        <v>Mai DI SPP</v>
      </c>
      <c r="C37" s="59">
        <f t="shared" ref="C37:AG37" si="0">COUNTIF((C4:C36),DIpro)</f>
        <v>0</v>
      </c>
      <c r="D37" s="59">
        <f t="shared" si="0"/>
        <v>0</v>
      </c>
      <c r="E37" s="59">
        <f t="shared" si="0"/>
        <v>0</v>
      </c>
      <c r="F37" s="59">
        <f t="shared" si="0"/>
        <v>0</v>
      </c>
      <c r="G37" s="59">
        <f t="shared" si="0"/>
        <v>0</v>
      </c>
      <c r="H37" s="59">
        <f t="shared" si="0"/>
        <v>0</v>
      </c>
      <c r="I37" s="59">
        <f t="shared" si="0"/>
        <v>1</v>
      </c>
      <c r="J37" s="59">
        <f t="shared" si="0"/>
        <v>0</v>
      </c>
      <c r="K37" s="59">
        <f t="shared" si="0"/>
        <v>0</v>
      </c>
      <c r="L37" s="59">
        <f t="shared" si="0"/>
        <v>0</v>
      </c>
      <c r="M37" s="59">
        <f t="shared" si="0"/>
        <v>0</v>
      </c>
      <c r="N37" s="59">
        <f t="shared" si="0"/>
        <v>0</v>
      </c>
      <c r="O37" s="59">
        <f t="shared" si="0"/>
        <v>0</v>
      </c>
      <c r="P37" s="59">
        <f t="shared" si="0"/>
        <v>1</v>
      </c>
      <c r="Q37" s="59">
        <f t="shared" si="0"/>
        <v>1</v>
      </c>
      <c r="R37" s="59">
        <f t="shared" si="0"/>
        <v>1</v>
      </c>
      <c r="S37" s="59">
        <f t="shared" si="0"/>
        <v>1</v>
      </c>
      <c r="T37" s="59">
        <f t="shared" si="0"/>
        <v>1</v>
      </c>
      <c r="U37" s="59">
        <f t="shared" si="0"/>
        <v>0</v>
      </c>
      <c r="V37" s="59">
        <f t="shared" si="0"/>
        <v>0</v>
      </c>
      <c r="W37" s="59">
        <f t="shared" si="0"/>
        <v>0</v>
      </c>
      <c r="X37" s="59">
        <f t="shared" si="0"/>
        <v>1</v>
      </c>
      <c r="Y37" s="59">
        <f t="shared" si="0"/>
        <v>1</v>
      </c>
      <c r="Z37" s="59">
        <f t="shared" si="0"/>
        <v>0</v>
      </c>
      <c r="AA37" s="59">
        <f t="shared" si="0"/>
        <v>1</v>
      </c>
      <c r="AB37" s="59">
        <f t="shared" si="0"/>
        <v>0</v>
      </c>
      <c r="AC37" s="59">
        <f t="shared" si="0"/>
        <v>0</v>
      </c>
      <c r="AD37" s="59">
        <f t="shared" si="0"/>
        <v>0</v>
      </c>
      <c r="AE37" s="59">
        <f t="shared" si="0"/>
        <v>1</v>
      </c>
      <c r="AF37" s="59">
        <f t="shared" si="0"/>
        <v>1</v>
      </c>
      <c r="AG37" s="59">
        <f t="shared" si="0"/>
        <v>1</v>
      </c>
      <c r="AH37" s="60"/>
      <c r="AI37" s="15"/>
    </row>
    <row r="38" spans="1:35" ht="17.100000000000001" customHeight="1" thickBot="1" x14ac:dyDescent="0.3">
      <c r="A38" s="61"/>
      <c r="B38" s="58" t="str">
        <f>NomMois&amp;" DI SPV"</f>
        <v>Mai DI SPV</v>
      </c>
      <c r="C38" s="62">
        <f>COUNTIF(tblMai[1],GardeauCS)</f>
        <v>0</v>
      </c>
      <c r="D38" s="62">
        <f>COUNTIF(tblMai[2],GardeauCS)</f>
        <v>2</v>
      </c>
      <c r="E38" s="62">
        <f>COUNTIF(tblMai[3],GardeauCS)</f>
        <v>3</v>
      </c>
      <c r="F38" s="62">
        <f>COUNTIF(tblMai[4],GardeauCS)</f>
        <v>3</v>
      </c>
      <c r="G38" s="62">
        <f>COUNTIF(tblMai[5],GardeauCS)</f>
        <v>0</v>
      </c>
      <c r="H38" s="62">
        <f>COUNTIF(tblMai[6],GardeauCS)</f>
        <v>0</v>
      </c>
      <c r="I38" s="62">
        <f>COUNTIF(tblMai[7],GardeauCS)</f>
        <v>3</v>
      </c>
      <c r="J38" s="62">
        <f>COUNTIF(tblMai[8],GardeauCS)</f>
        <v>0</v>
      </c>
      <c r="K38" s="62">
        <f>COUNTIF(tblMai[9],GardeauCS)</f>
        <v>2</v>
      </c>
      <c r="L38" s="62">
        <f>COUNTIF(tblMai[10],GardeauCS)</f>
        <v>0</v>
      </c>
      <c r="M38" s="62">
        <f>COUNTIF(tblMai[11],GardeauCS)</f>
        <v>3</v>
      </c>
      <c r="N38" s="62">
        <f>COUNTIF(tblMai[12],GardeauCS)</f>
        <v>0</v>
      </c>
      <c r="O38" s="62">
        <f>COUNTIF(tblMai[13],GardeauCS)</f>
        <v>0</v>
      </c>
      <c r="P38" s="62">
        <f>COUNTIF(tblMai[14],GardeauCS)</f>
        <v>3</v>
      </c>
      <c r="Q38" s="62">
        <f>COUNTIF(tblMai[15],GardeauCS)</f>
        <v>3</v>
      </c>
      <c r="R38" s="62">
        <f>COUNTIF(tblMai[16],GardeauCS)</f>
        <v>2</v>
      </c>
      <c r="S38" s="62">
        <f>COUNTIF(tblMai[17],GardeauCS)</f>
        <v>2</v>
      </c>
      <c r="T38" s="62">
        <f>COUNTIF(tblMai[18],GardeauCS)</f>
        <v>2</v>
      </c>
      <c r="U38" s="62">
        <f>COUNTIF(tblMai[19],GardeauCS)</f>
        <v>0</v>
      </c>
      <c r="V38" s="62">
        <f>COUNTIF(tblMai[20],GardeauCS)</f>
        <v>0</v>
      </c>
      <c r="W38" s="62">
        <f>COUNTIF(tblMai[21],GardeauCS)</f>
        <v>0</v>
      </c>
      <c r="X38" s="62">
        <f>COUNTIF(tblMai[22],GardeauCS)</f>
        <v>2</v>
      </c>
      <c r="Y38" s="62">
        <f>COUNTIF(tblMai[23],GardeauCS)</f>
        <v>2</v>
      </c>
      <c r="Z38" s="62">
        <f>COUNTIF(tblMai[24],GardeauCS)</f>
        <v>3</v>
      </c>
      <c r="AA38" s="62">
        <f>COUNTIF(tblMai[25],GardeauCS)</f>
        <v>3</v>
      </c>
      <c r="AB38" s="62">
        <f>COUNTIF(tblMai[26],GardeauCS)</f>
        <v>0</v>
      </c>
      <c r="AC38" s="62">
        <f>COUNTIF(tblMai[27],GardeauCS)</f>
        <v>0</v>
      </c>
      <c r="AD38" s="62">
        <f>COUNTIF(tblMai[28],GardeauCS)</f>
        <v>3</v>
      </c>
      <c r="AE38" s="62">
        <f>COUNTIF(tblMai[29],GardeauCS)</f>
        <v>3</v>
      </c>
      <c r="AF38" s="62">
        <f>COUNTIF(tblMai[30],GardeauCS)</f>
        <v>1</v>
      </c>
      <c r="AG38" s="62">
        <f>COUNTIF(tblMai[31],GardeauCS)</f>
        <v>2</v>
      </c>
      <c r="AH38" s="63"/>
      <c r="AI38" s="64"/>
    </row>
    <row r="39" spans="1:35" ht="15" customHeight="1" x14ac:dyDescent="0.25">
      <c r="B39" s="65"/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</row>
    <row r="40" spans="1:35" s="67" customFormat="1" ht="15" customHeight="1" x14ac:dyDescent="0.25">
      <c r="B40" s="68" t="s">
        <v>79</v>
      </c>
      <c r="C40" s="23" t="s">
        <v>41</v>
      </c>
      <c r="D40" s="69" t="s">
        <v>80</v>
      </c>
      <c r="E40" s="70"/>
      <c r="F40" s="70"/>
      <c r="G40" s="23" t="s">
        <v>37</v>
      </c>
      <c r="H40" s="71" t="s">
        <v>81</v>
      </c>
      <c r="I40" s="72"/>
      <c r="J40" s="72"/>
      <c r="K40" s="73"/>
      <c r="L40" s="45" t="s">
        <v>50</v>
      </c>
      <c r="M40" s="74" t="s">
        <v>82</v>
      </c>
      <c r="N40" s="70"/>
      <c r="O40" s="70"/>
      <c r="P40" s="73"/>
      <c r="Q40" s="75" t="s">
        <v>83</v>
      </c>
      <c r="R40" s="74" t="s">
        <v>84</v>
      </c>
      <c r="S40" s="70"/>
      <c r="T40" s="70"/>
      <c r="U40" s="76"/>
      <c r="V40" s="76"/>
      <c r="W40" s="51" t="s">
        <v>63</v>
      </c>
      <c r="X40" s="77" t="s">
        <v>85</v>
      </c>
      <c r="Y40" s="78"/>
      <c r="Z40" s="70"/>
      <c r="AA40" s="79"/>
      <c r="AB40" s="79"/>
      <c r="AC40" s="48"/>
      <c r="AD40" s="80" t="s">
        <v>86</v>
      </c>
      <c r="AE40" s="70"/>
      <c r="AF40" s="78"/>
      <c r="AG40" s="79"/>
      <c r="AH40" s="81"/>
    </row>
    <row r="41" spans="1:35" ht="15" customHeight="1" x14ac:dyDescent="0.25">
      <c r="B41" s="82"/>
      <c r="C41" s="23" t="s">
        <v>87</v>
      </c>
      <c r="D41" s="71" t="s">
        <v>88</v>
      </c>
      <c r="E41" s="72"/>
      <c r="F41" s="72"/>
      <c r="G41" s="83" t="s">
        <v>89</v>
      </c>
      <c r="H41" s="71" t="s">
        <v>90</v>
      </c>
      <c r="I41" s="72"/>
      <c r="J41" s="72"/>
      <c r="K41" s="84"/>
      <c r="L41" s="85" t="s">
        <v>46</v>
      </c>
      <c r="M41" s="79" t="s">
        <v>91</v>
      </c>
      <c r="N41" s="79"/>
      <c r="O41" s="79"/>
      <c r="P41" s="86"/>
      <c r="Q41" s="84"/>
      <c r="R41" s="84"/>
      <c r="S41" s="84"/>
      <c r="T41" s="84"/>
      <c r="U41" s="87"/>
      <c r="V41" s="87"/>
      <c r="W41" s="88"/>
      <c r="X41" s="89"/>
      <c r="Y41" s="72"/>
      <c r="Z41" s="90"/>
      <c r="AA41" s="87"/>
      <c r="AB41" s="87"/>
      <c r="AC41" s="91"/>
      <c r="AD41" s="87"/>
      <c r="AE41" s="87"/>
      <c r="AF41" s="87"/>
      <c r="AG41" s="92"/>
      <c r="AH41" s="93"/>
      <c r="AI41" s="6"/>
    </row>
    <row r="42" spans="1:35" ht="15" customHeight="1" thickBot="1" x14ac:dyDescent="0.3"/>
    <row r="43" spans="1:35" ht="12" customHeight="1" x14ac:dyDescent="0.25">
      <c r="G43" s="96" t="s">
        <v>92</v>
      </c>
      <c r="H43" s="97"/>
      <c r="I43" s="97"/>
      <c r="J43" s="97"/>
      <c r="K43" s="97"/>
      <c r="L43" s="97"/>
      <c r="M43" s="97"/>
      <c r="N43" s="97"/>
      <c r="O43" s="97"/>
      <c r="P43" s="97"/>
      <c r="Q43" s="97"/>
      <c r="R43" s="97"/>
      <c r="S43" s="97"/>
      <c r="T43" s="97"/>
      <c r="U43" s="97"/>
      <c r="V43" s="97"/>
      <c r="W43" s="97"/>
      <c r="X43" s="97"/>
      <c r="Y43" s="97"/>
      <c r="Z43" s="97"/>
      <c r="AA43" s="97"/>
      <c r="AB43" s="98"/>
    </row>
    <row r="44" spans="1:35" ht="12" customHeight="1" thickBot="1" x14ac:dyDescent="0.3">
      <c r="G44" s="99"/>
      <c r="H44" s="100"/>
      <c r="I44" s="100"/>
      <c r="J44" s="100"/>
      <c r="K44" s="100"/>
      <c r="L44" s="100"/>
      <c r="M44" s="100"/>
      <c r="N44" s="100"/>
      <c r="O44" s="100"/>
      <c r="P44" s="100"/>
      <c r="Q44" s="100"/>
      <c r="R44" s="100"/>
      <c r="S44" s="100"/>
      <c r="T44" s="100"/>
      <c r="U44" s="100"/>
      <c r="V44" s="100"/>
      <c r="W44" s="100"/>
      <c r="X44" s="100"/>
      <c r="Y44" s="100"/>
      <c r="Z44" s="100"/>
      <c r="AA44" s="100"/>
      <c r="AB44" s="101"/>
    </row>
    <row r="45" spans="1:35" ht="15" customHeight="1" x14ac:dyDescent="0.3">
      <c r="AG45" s="102" t="s">
        <v>93</v>
      </c>
      <c r="AH45" s="103">
        <f ca="1">TODAY()</f>
        <v>43268</v>
      </c>
      <c r="AI45" s="104"/>
    </row>
  </sheetData>
  <protectedRanges>
    <protectedRange sqref="C10:AG10" name="LABORDE"/>
    <protectedRange password="F759" sqref="C9:AG9" name="GASTINE"/>
    <protectedRange password="CEED" sqref="C35:AG35" name="MARTINEZ"/>
    <protectedRange password="CEE1" sqref="C36:AG36" name="LE PENVEN"/>
    <protectedRange password="B720" sqref="C19:AG19" name="BERTIN"/>
    <protectedRange password="F1DD" sqref="C20:AG20" name="BROUTE"/>
    <protectedRange password="9B89" sqref="C5:AG5" name="CRUBLET"/>
    <protectedRange password="C49E" sqref="C27:AG27" name="CHAIGNEAU"/>
    <protectedRange password="EBD0" sqref="C14:AG14" name="LE GOHEBEL V"/>
    <protectedRange password="C711" sqref="C13:AG13" name="GARIN S"/>
    <protectedRange password="D6DB" sqref="C7:AG7" name="BLONDEL"/>
    <protectedRange password="CAA7" sqref="C11:AG11" name="SCHIPPERS"/>
    <protectedRange password="F6E1" sqref="C26:AG26" name="BOURGEOIS"/>
    <protectedRange password="C561" sqref="C23:AG23" name="LE DEAUT"/>
    <protectedRange password="EEC7" sqref="C15:AG15" name="BERNARD"/>
    <protectedRange password="D1F4" sqref="C4:AG4" name="BORGNIC"/>
    <protectedRange password="CC29" sqref="C6:AG6" name="GUYOMAARD"/>
    <protectedRange password="CC82" sqref="C28:AG28" name="COUPRIE"/>
    <protectedRange password="CC6F" sqref="A30:AG34" name="Case Libre"/>
    <protectedRange password="8DEE" sqref="C12:AG12" name="CRAS"/>
    <protectedRange password="E482" sqref="C25:AG25" name="SAMSON"/>
    <protectedRange password="CC2E" sqref="C22:AG22" name="HOUDOY"/>
    <protectedRange password="A6D1" sqref="C24:AG24" name="LE GUENNEC"/>
    <protectedRange password="C7E9" sqref="C21:AG21" name="GARIN F"/>
    <protectedRange password="C661" sqref="C18:AG18" name="ANGERMANN"/>
    <protectedRange password="C486" sqref="C16:AG16" name="CLAQUIN"/>
    <protectedRange password="CC33" sqref="C29:AG29" name="LAMOUR"/>
    <protectedRange password="CEFF" sqref="C8:AG8" name="LECHAT"/>
    <protectedRange password="C4EC" sqref="A4:AG36" name="Ensemble"/>
    <protectedRange password="C4A0" sqref="C17:AG17" name="POMMELET"/>
    <protectedRange sqref="B40:AH41" name="Clé couleur"/>
  </protectedRanges>
  <mergeCells count="6">
    <mergeCell ref="B1:B2"/>
    <mergeCell ref="C1:AG1"/>
    <mergeCell ref="AH1:AH2"/>
    <mergeCell ref="B39:AH39"/>
    <mergeCell ref="G43:AB44"/>
    <mergeCell ref="AH45:AI45"/>
  </mergeCells>
  <conditionalFormatting sqref="C2:C38">
    <cfRule type="expression" dxfId="65" priority="4">
      <formula>DATE(CalendrierAnnée,5,1)</formula>
    </cfRule>
  </conditionalFormatting>
  <conditionalFormatting sqref="J2:J38">
    <cfRule type="expression" dxfId="64" priority="3">
      <formula>DATE(CalendrierAnnée,5,8)</formula>
    </cfRule>
  </conditionalFormatting>
  <conditionalFormatting sqref="AH11:AH26 AH8:AH9 AH6 AH28:AH35">
    <cfRule type="dataBar" priority="5">
      <dataBar>
        <cfvo type="min"/>
        <cfvo type="formula" val="DATEDIF(DATE(CalendrierAnnée,2,1),DATE(CalendrierAnnée,3,1),&quot;d&quot;)"/>
        <color theme="2" tint="-0.249977111117893"/>
      </dataBar>
      <extLst>
        <ext xmlns:x14="http://schemas.microsoft.com/office/spreadsheetml/2009/9/main" uri="{B025F937-C7B1-47D3-B67F-A62EFF666E3E}">
          <x14:id>{3DE4EE3C-362D-4BDE-B34D-5D0EBDCE1573}</x14:id>
        </ext>
      </extLst>
    </cfRule>
  </conditionalFormatting>
  <conditionalFormatting sqref="C38:AG38">
    <cfRule type="colorScale" priority="2">
      <colorScale>
        <cfvo type="num" val="0"/>
        <cfvo type="num" val="3"/>
        <cfvo type="num" val="4"/>
        <color rgb="FFFF0000"/>
        <color rgb="FF92D050"/>
        <color rgb="FFFF9933"/>
      </colorScale>
    </cfRule>
  </conditionalFormatting>
  <conditionalFormatting sqref="C2:AG38">
    <cfRule type="expression" dxfId="63" priority="1">
      <formula>OR(C$2="sam",C$2="dim")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DE4EE3C-362D-4BDE-B34D-5D0EBDCE1573}">
            <x14:dataBar minLength="0" maxLength="100">
              <x14:cfvo type="autoMin"/>
              <x14:cfvo type="formula">
                <xm:f>DATEDIF(DATE(CalendrierAnnée,2,1),DATE(CalendrierAnnée,3,1),"d")</xm:f>
              </x14:cfvo>
              <x14:negativeFillColor rgb="FFFF0000"/>
              <x14:axisColor rgb="FF000000"/>
            </x14:dataBar>
          </x14:cfRule>
          <xm:sqref>AH11:AH26 AH8:AH9 AH6 AH28:AH35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Feuil1!NomMois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Anne-Marie COUPRIE</dc:creator>
  <cp:lastModifiedBy>Anne-Marie COUPRIE</cp:lastModifiedBy>
  <dcterms:created xsi:type="dcterms:W3CDTF">2018-06-17T12:41:44Z</dcterms:created>
  <dcterms:modified xsi:type="dcterms:W3CDTF">2018-06-17T17:59:51Z</dcterms:modified>
</cp:coreProperties>
</file>