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8915" windowHeight="1026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CalendrierAnnée">[1]Janvier!$AH$1</definedName>
    <definedName name="DIpro">Feuil1!$F$49</definedName>
    <definedName name="GardeauCS">[1]Janvier!$C$39</definedName>
    <definedName name="NomMois" localSheetId="0">Feuil1!$B$1</definedName>
    <definedName name="Saisonniers">[1]Janvier!$C$40</definedName>
  </definedNames>
  <calcPr calcId="125725"/>
</workbook>
</file>

<file path=xl/calcChain.xml><?xml version="1.0" encoding="utf-8"?>
<calcChain xmlns="http://schemas.openxmlformats.org/spreadsheetml/2006/main">
  <c r="AE47" i="1"/>
  <c r="AD47"/>
  <c r="AC47"/>
  <c r="AB47"/>
  <c r="AA47"/>
  <c r="Z47"/>
  <c r="Y47"/>
  <c r="X47"/>
  <c r="W47"/>
  <c r="V47"/>
  <c r="U47"/>
  <c r="T47"/>
  <c r="S47"/>
  <c r="R47"/>
  <c r="Q47"/>
  <c r="P47"/>
  <c r="O47"/>
  <c r="N47"/>
  <c r="M47"/>
  <c r="L47"/>
  <c r="K47"/>
  <c r="J47"/>
  <c r="I47"/>
  <c r="H47"/>
  <c r="G47"/>
  <c r="F47"/>
  <c r="E47"/>
  <c r="D47"/>
  <c r="C47"/>
  <c r="B47"/>
  <c r="A47"/>
  <c r="AG45"/>
  <c r="AF45"/>
  <c r="AG44"/>
  <c r="AF44"/>
  <c r="AG43"/>
  <c r="AF43"/>
  <c r="AG42"/>
  <c r="AF42"/>
  <c r="AG41"/>
  <c r="AF41"/>
  <c r="AG40"/>
  <c r="AF40"/>
  <c r="AG39"/>
  <c r="AF39"/>
  <c r="AG38"/>
  <c r="AF38"/>
  <c r="AG37"/>
  <c r="AF37"/>
  <c r="AG36"/>
  <c r="AF36"/>
  <c r="AG35"/>
  <c r="AF35"/>
  <c r="AG34"/>
  <c r="AF34"/>
  <c r="AG33"/>
  <c r="AF33"/>
  <c r="AG32"/>
  <c r="AF32"/>
  <c r="AG31"/>
  <c r="AF31"/>
  <c r="AG30"/>
  <c r="AF30"/>
  <c r="AG29"/>
  <c r="AF29"/>
  <c r="AG28"/>
  <c r="AF28"/>
  <c r="AG27"/>
  <c r="AF27"/>
  <c r="AG26"/>
  <c r="AF26"/>
  <c r="AG25"/>
  <c r="AF25"/>
  <c r="AG24"/>
  <c r="AF24"/>
  <c r="AG23"/>
  <c r="AF23"/>
  <c r="AG22"/>
  <c r="AF22"/>
  <c r="AG21"/>
  <c r="AF21"/>
  <c r="AG20"/>
  <c r="AF20"/>
  <c r="AG19"/>
  <c r="AF19"/>
  <c r="AG18"/>
  <c r="AF18"/>
  <c r="AG17"/>
  <c r="AF17"/>
  <c r="AG16"/>
  <c r="AF16"/>
  <c r="AG15"/>
  <c r="AF15"/>
  <c r="AG14"/>
  <c r="AF14"/>
  <c r="AG13"/>
  <c r="AF13"/>
  <c r="AG12"/>
  <c r="AF12"/>
  <c r="AG11"/>
  <c r="AF11"/>
  <c r="AG10"/>
  <c r="AF10"/>
  <c r="AG9"/>
  <c r="AF9"/>
  <c r="AG8"/>
  <c r="AF8"/>
  <c r="AG7"/>
  <c r="AF7"/>
  <c r="AG6"/>
  <c r="AF6"/>
  <c r="AG5"/>
  <c r="AF5"/>
  <c r="AG4"/>
  <c r="AF4"/>
  <c r="AE2"/>
  <c r="AD2"/>
  <c r="AC2"/>
  <c r="AB2"/>
  <c r="AA2"/>
  <c r="Z2"/>
  <c r="Y2"/>
  <c r="X2"/>
  <c r="W2"/>
  <c r="V2"/>
  <c r="U2"/>
  <c r="T2"/>
  <c r="S2"/>
  <c r="R2"/>
  <c r="Q2"/>
  <c r="P2"/>
  <c r="O2"/>
  <c r="N2"/>
  <c r="M2"/>
  <c r="L2"/>
  <c r="K2"/>
  <c r="J2"/>
  <c r="I2"/>
  <c r="H2"/>
  <c r="G2"/>
  <c r="F2"/>
  <c r="E2"/>
  <c r="D2"/>
  <c r="C2"/>
  <c r="B2"/>
  <c r="AF1"/>
</calcChain>
</file>

<file path=xl/sharedStrings.xml><?xml version="1.0" encoding="utf-8"?>
<sst xmlns="http://schemas.openxmlformats.org/spreadsheetml/2006/main" count="255" uniqueCount="97">
  <si>
    <t>Juin</t>
  </si>
  <si>
    <t>Nom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</si>
  <si>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</si>
  <si>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</si>
  <si>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</si>
  <si>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</si>
  <si>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</si>
  <si>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</si>
  <si>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</si>
  <si>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</si>
  <si>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</si>
  <si>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</si>
  <si>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</si>
  <si>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</si>
  <si>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</si>
  <si>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</si>
  <si>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</si>
  <si>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</si>
  <si>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</si>
  <si>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</si>
  <si>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</si>
  <si>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</si>
  <si>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</si>
  <si>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</si>
  <si>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</si>
  <si>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</si>
  <si>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</si>
  <si>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</si>
  <si>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</si>
  <si>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</si>
  <si>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</si>
  <si>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</si>
  <si>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Nb de jours</t>
  </si>
  <si>
    <t>Nb de DI</t>
  </si>
  <si>
    <t>BORGNIC ©</t>
  </si>
  <si>
    <t>F</t>
  </si>
  <si>
    <t>CRUBLET ©</t>
  </si>
  <si>
    <t>GUYOMARD ©</t>
  </si>
  <si>
    <t>BLONDEL ©</t>
  </si>
  <si>
    <t>DI</t>
  </si>
  <si>
    <t>D5M</t>
  </si>
  <si>
    <t>LECHAT ©</t>
  </si>
  <si>
    <t>GASTINE</t>
  </si>
  <si>
    <t>SCHIPPERS</t>
  </si>
  <si>
    <t>CRAS ©</t>
  </si>
  <si>
    <t>D5</t>
  </si>
  <si>
    <t>GARIN S</t>
  </si>
  <si>
    <t>LE GOHEBEL V</t>
  </si>
  <si>
    <t>BERNARD ©</t>
  </si>
  <si>
    <t>10-15</t>
  </si>
  <si>
    <t>9-12</t>
  </si>
  <si>
    <t>7-18</t>
  </si>
  <si>
    <t>9-18</t>
  </si>
  <si>
    <t>CLAQUIN</t>
  </si>
  <si>
    <t>POMMELET ©</t>
  </si>
  <si>
    <t>16-19</t>
  </si>
  <si>
    <t>ANGERMANN ©</t>
  </si>
  <si>
    <t>BERTIN</t>
  </si>
  <si>
    <t>BROUTE</t>
  </si>
  <si>
    <t>GARIN F ©</t>
  </si>
  <si>
    <t>HOUDOY</t>
  </si>
  <si>
    <t>LE DEAUT</t>
  </si>
  <si>
    <t>LE GUENNEC ©</t>
  </si>
  <si>
    <t>SAMSON ©</t>
  </si>
  <si>
    <t>BOURGEOIS</t>
  </si>
  <si>
    <t>BEGUE</t>
  </si>
  <si>
    <t>CHAIGNEAU</t>
  </si>
  <si>
    <t>COUPRIE</t>
  </si>
  <si>
    <t>D5A</t>
  </si>
  <si>
    <t>HEGO-GASULLA</t>
  </si>
  <si>
    <t>JAMES</t>
  </si>
  <si>
    <t>LAMOUR</t>
  </si>
  <si>
    <t>RENAUD</t>
  </si>
  <si>
    <t>spvc</t>
  </si>
  <si>
    <t>TYCHON</t>
  </si>
  <si>
    <t xml:space="preserve">COQUART © </t>
  </si>
  <si>
    <t>SAI</t>
  </si>
  <si>
    <t>LABORDE ©</t>
  </si>
  <si>
    <t>BELLEC</t>
  </si>
  <si>
    <t>REJASSE</t>
  </si>
  <si>
    <t xml:space="preserve">MARTINEZ © </t>
  </si>
  <si>
    <t xml:space="preserve">LE PENVEN © </t>
  </si>
  <si>
    <t>Juin POJ SPP</t>
  </si>
  <si>
    <t>=NB.SI([1];Dipro)</t>
  </si>
  <si>
    <t>Clé de couleur</t>
  </si>
  <si>
    <t>Garde au CS</t>
  </si>
  <si>
    <t>Garde  CS Pro</t>
  </si>
  <si>
    <t>Astreinte 7-19h</t>
  </si>
  <si>
    <t>Astreinte matin 7-12h</t>
  </si>
  <si>
    <t>Astreinte aprem 14-19h</t>
  </si>
  <si>
    <t>Saisonniers</t>
  </si>
  <si>
    <t>D6</t>
  </si>
  <si>
    <t>D6 ou subrogation</t>
  </si>
  <si>
    <t>Formation</t>
  </si>
  <si>
    <t>PENSEZ A VOUS METTRE DISPOTEL</t>
  </si>
  <si>
    <r>
      <t>DI</t>
    </r>
    <r>
      <rPr>
        <b/>
        <sz val="7"/>
        <rFont val="Calibri"/>
        <family val="2"/>
        <scheme val="minor"/>
      </rPr>
      <t>P</t>
    </r>
  </si>
  <si>
    <r>
      <t xml:space="preserve">D5 </t>
    </r>
    <r>
      <rPr>
        <sz val="10"/>
        <color theme="1"/>
        <rFont val="Calibri"/>
        <family val="2"/>
        <scheme val="minor"/>
      </rPr>
      <t>Autre tranche horaire</t>
    </r>
  </si>
</sst>
</file>

<file path=xl/styles.xml><?xml version="1.0" encoding="utf-8"?>
<styleSheet xmlns="http://schemas.openxmlformats.org/spreadsheetml/2006/main">
  <numFmts count="1">
    <numFmt numFmtId="164" formatCode="0;0;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4" tint="-0.249977111117893"/>
      <name val="Cambria"/>
      <family val="2"/>
      <scheme val="major"/>
    </font>
    <font>
      <b/>
      <sz val="16"/>
      <color theme="4" tint="-0.249977111117893"/>
      <name val="Cambria"/>
      <family val="2"/>
      <scheme val="major"/>
    </font>
    <font>
      <b/>
      <sz val="18"/>
      <color theme="4" tint="-0.249977111117893"/>
      <name val="Calibri"/>
      <family val="2"/>
      <scheme val="minor"/>
    </font>
    <font>
      <sz val="11"/>
      <name val="Cambria"/>
      <family val="2"/>
      <scheme val="major"/>
    </font>
    <font>
      <sz val="9"/>
      <name val="Calibri"/>
      <family val="2"/>
      <scheme val="minor"/>
    </font>
    <font>
      <b/>
      <sz val="11"/>
      <color theme="1"/>
      <name val="Cambria"/>
      <family val="2"/>
      <scheme val="major"/>
    </font>
    <font>
      <b/>
      <sz val="11"/>
      <name val="Calibri"/>
      <family val="2"/>
      <scheme val="minor"/>
    </font>
    <font>
      <b/>
      <sz val="7"/>
      <name val="Calibri"/>
      <family val="2"/>
      <scheme val="minor"/>
    </font>
    <font>
      <b/>
      <outline/>
      <shadow/>
      <sz val="11"/>
      <name val="Cambria"/>
      <family val="2"/>
      <scheme val="major"/>
    </font>
    <font>
      <outline/>
      <shadow/>
      <sz val="10"/>
      <name val="Cambria"/>
      <family val="2"/>
      <scheme val="major"/>
    </font>
    <font>
      <sz val="10"/>
      <name val="Cambria"/>
      <family val="2"/>
      <scheme val="major"/>
    </font>
    <font>
      <b/>
      <sz val="11"/>
      <name val="Cambria"/>
      <family val="2"/>
      <scheme val="major"/>
    </font>
    <font>
      <condense/>
      <extend/>
      <outline/>
      <shadow/>
      <sz val="10"/>
      <name val="Cambria"/>
      <family val="2"/>
      <scheme val="major"/>
    </font>
    <font>
      <sz val="11"/>
      <color theme="1"/>
      <name val="Cambria"/>
      <family val="2"/>
      <scheme val="major"/>
    </font>
    <font>
      <b/>
      <sz val="10"/>
      <name val="Calibri"/>
      <family val="2"/>
      <scheme val="minor"/>
    </font>
    <font>
      <b/>
      <sz val="10"/>
      <name val="Cambria"/>
      <family val="2"/>
      <scheme val="major"/>
    </font>
    <font>
      <b/>
      <outline/>
      <shadow/>
      <sz val="10"/>
      <name val="Cambria"/>
      <family val="2"/>
      <scheme val="major"/>
    </font>
    <font>
      <condense/>
      <extend/>
      <outline/>
      <shadow/>
      <sz val="10"/>
      <name val="Cambria"/>
      <family val="1"/>
      <scheme val="major"/>
    </font>
    <font>
      <sz val="10"/>
      <name val="Cambria"/>
      <family val="1"/>
      <scheme val="major"/>
    </font>
    <font>
      <sz val="10"/>
      <name val="Century Gothic"/>
      <family val="2"/>
    </font>
    <font>
      <sz val="11"/>
      <name val="Calibri"/>
      <family val="2"/>
      <scheme val="minor"/>
    </font>
    <font>
      <sz val="10.5"/>
      <name val="Calibri"/>
      <family val="2"/>
      <scheme val="minor"/>
    </font>
    <font>
      <sz val="10.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0"/>
      <name val="Century Gothic"/>
      <family val="2"/>
    </font>
  </fonts>
  <fills count="1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 style="medium">
        <color theme="0" tint="-0.499984740745262"/>
      </right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/>
      <right/>
      <top style="medium">
        <color theme="0" tint="-0.499984740745262"/>
      </top>
      <bottom/>
      <diagonal/>
    </border>
    <border>
      <left/>
      <right/>
      <top/>
      <bottom style="medium">
        <color theme="0" tint="-0.499984740745262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1" applyNumberFormat="0" applyFill="0" applyAlignment="0" applyProtection="0"/>
  </cellStyleXfs>
  <cellXfs count="103">
    <xf numFmtId="0" fontId="0" fillId="0" borderId="0" xfId="0"/>
    <xf numFmtId="17" fontId="4" fillId="2" borderId="0" xfId="0" applyNumberFormat="1" applyFont="1" applyFill="1" applyBorder="1" applyAlignment="1">
      <alignment horizontal="left" vertical="center" indent="1"/>
    </xf>
    <xf numFmtId="0" fontId="5" fillId="2" borderId="0" xfId="0" applyFont="1" applyFill="1" applyBorder="1" applyAlignment="1">
      <alignment horizontal="center" vertical="center"/>
    </xf>
    <xf numFmtId="0" fontId="6" fillId="2" borderId="0" xfId="1" applyFont="1" applyFill="1" applyBorder="1" applyAlignment="1">
      <alignment horizontal="right" vertical="center" indent="1"/>
    </xf>
    <xf numFmtId="0" fontId="7" fillId="3" borderId="2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8" fillId="4" borderId="4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49" fontId="0" fillId="0" borderId="0" xfId="0" applyNumberFormat="1" applyFont="1" applyFill="1" applyBorder="1" applyAlignment="1">
      <alignment horizontal="left" vertical="center" indent="1"/>
    </xf>
    <xf numFmtId="0" fontId="0" fillId="0" borderId="0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49" fontId="9" fillId="0" borderId="0" xfId="0" applyNumberFormat="1" applyFont="1" applyFill="1" applyBorder="1" applyAlignment="1">
      <alignment horizontal="left" vertical="center" wrapText="1" indent="2"/>
    </xf>
    <xf numFmtId="49" fontId="10" fillId="5" borderId="0" xfId="0" applyNumberFormat="1" applyFont="1" applyFill="1" applyBorder="1" applyAlignment="1">
      <alignment horizontal="center" vertical="center"/>
    </xf>
    <xf numFmtId="49" fontId="12" fillId="4" borderId="0" xfId="0" applyNumberFormat="1" applyFont="1" applyFill="1" applyBorder="1" applyAlignment="1" applyProtection="1">
      <alignment horizontal="center" vertical="center"/>
    </xf>
    <xf numFmtId="49" fontId="13" fillId="4" borderId="0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Border="1" applyAlignment="1" applyProtection="1">
      <alignment horizontal="center" vertical="center"/>
    </xf>
    <xf numFmtId="49" fontId="13" fillId="0" borderId="0" xfId="0" applyNumberFormat="1" applyFont="1" applyFill="1" applyBorder="1" applyAlignment="1">
      <alignment horizontal="center" vertical="center"/>
    </xf>
    <xf numFmtId="49" fontId="14" fillId="4" borderId="0" xfId="0" applyNumberFormat="1" applyFont="1" applyFill="1" applyBorder="1" applyAlignment="1">
      <alignment horizontal="center" vertical="center"/>
    </xf>
    <xf numFmtId="49" fontId="13" fillId="0" borderId="0" xfId="0" applyNumberFormat="1" applyFont="1" applyFill="1" applyBorder="1" applyAlignment="1" applyProtection="1">
      <alignment horizontal="center" vertical="center"/>
    </xf>
    <xf numFmtId="49" fontId="15" fillId="0" borderId="5" xfId="0" applyNumberFormat="1" applyFont="1" applyFill="1" applyBorder="1" applyAlignment="1">
      <alignment horizontal="left" vertical="center" wrapText="1" indent="2"/>
    </xf>
    <xf numFmtId="49" fontId="10" fillId="0" borderId="0" xfId="0" applyNumberFormat="1" applyFont="1" applyFill="1" applyBorder="1" applyAlignment="1">
      <alignment horizontal="center"/>
    </xf>
    <xf numFmtId="49" fontId="14" fillId="0" borderId="0" xfId="0" applyNumberFormat="1" applyFont="1" applyFill="1" applyBorder="1" applyAlignment="1">
      <alignment horizontal="center" vertical="center"/>
    </xf>
    <xf numFmtId="49" fontId="10" fillId="4" borderId="0" xfId="0" applyNumberFormat="1" applyFont="1" applyFill="1" applyBorder="1" applyAlignment="1">
      <alignment horizontal="center"/>
    </xf>
    <xf numFmtId="49" fontId="10" fillId="5" borderId="0" xfId="0" applyNumberFormat="1" applyFont="1" applyFill="1" applyBorder="1" applyAlignment="1" applyProtection="1">
      <alignment horizontal="center" vertical="center"/>
    </xf>
    <xf numFmtId="49" fontId="10" fillId="6" borderId="0" xfId="0" applyNumberFormat="1" applyFont="1" applyFill="1" applyBorder="1" applyAlignment="1" applyProtection="1">
      <alignment horizontal="center" vertical="center"/>
    </xf>
    <xf numFmtId="49" fontId="16" fillId="0" borderId="0" xfId="0" applyNumberFormat="1" applyFont="1" applyFill="1" applyBorder="1" applyAlignment="1">
      <alignment horizontal="center" vertical="center"/>
    </xf>
    <xf numFmtId="49" fontId="16" fillId="4" borderId="0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left" vertical="center" wrapText="1" indent="2"/>
    </xf>
    <xf numFmtId="0" fontId="0" fillId="0" borderId="0" xfId="0" applyNumberFormat="1" applyFill="1" applyBorder="1" applyAlignment="1">
      <alignment horizontal="center" vertical="center"/>
    </xf>
    <xf numFmtId="49" fontId="17" fillId="0" borderId="0" xfId="0" applyNumberFormat="1" applyFont="1" applyFill="1" applyBorder="1" applyAlignment="1">
      <alignment horizontal="left" vertical="center" wrapText="1" indent="2"/>
    </xf>
    <xf numFmtId="49" fontId="15" fillId="4" borderId="0" xfId="0" applyNumberFormat="1" applyFont="1" applyFill="1" applyBorder="1" applyAlignment="1" applyProtection="1">
      <alignment horizontal="center" vertical="center"/>
    </xf>
    <xf numFmtId="49" fontId="10" fillId="0" borderId="0" xfId="0" applyNumberFormat="1" applyFont="1" applyFill="1" applyBorder="1" applyAlignment="1" applyProtection="1">
      <alignment horizontal="center" vertical="center"/>
    </xf>
    <xf numFmtId="49" fontId="10" fillId="7" borderId="0" xfId="0" applyNumberFormat="1" applyFont="1" applyFill="1" applyBorder="1" applyAlignment="1" applyProtection="1">
      <alignment horizontal="center" vertical="center"/>
    </xf>
    <xf numFmtId="49" fontId="12" fillId="0" borderId="0" xfId="0" applyNumberFormat="1" applyFont="1" applyFill="1" applyBorder="1" applyAlignment="1">
      <alignment horizontal="center" vertical="center"/>
    </xf>
    <xf numFmtId="49" fontId="10" fillId="4" borderId="0" xfId="0" applyNumberFormat="1" applyFont="1" applyFill="1" applyBorder="1" applyAlignment="1" applyProtection="1">
      <alignment horizontal="center" vertical="center"/>
    </xf>
    <xf numFmtId="49" fontId="17" fillId="0" borderId="6" xfId="0" applyNumberFormat="1" applyFont="1" applyFill="1" applyBorder="1" applyAlignment="1">
      <alignment horizontal="left" vertical="center" wrapText="1" indent="2"/>
    </xf>
    <xf numFmtId="49" fontId="16" fillId="0" borderId="0" xfId="0" applyNumberFormat="1" applyFont="1" applyFill="1" applyBorder="1" applyAlignment="1" applyProtection="1">
      <alignment horizontal="center" vertical="center"/>
    </xf>
    <xf numFmtId="49" fontId="15" fillId="0" borderId="0" xfId="0" applyNumberFormat="1" applyFont="1" applyFill="1" applyBorder="1" applyAlignment="1" applyProtection="1">
      <alignment horizontal="center" vertical="center"/>
    </xf>
    <xf numFmtId="49" fontId="7" fillId="0" borderId="0" xfId="0" applyNumberFormat="1" applyFont="1" applyFill="1" applyBorder="1" applyAlignment="1">
      <alignment horizontal="left" vertical="center" wrapText="1" indent="2"/>
    </xf>
    <xf numFmtId="49" fontId="18" fillId="8" borderId="0" xfId="0" applyNumberFormat="1" applyFont="1" applyFill="1" applyBorder="1" applyAlignment="1" applyProtection="1">
      <alignment horizontal="center" vertical="center"/>
    </xf>
    <xf numFmtId="49" fontId="12" fillId="4" borderId="0" xfId="0" applyNumberFormat="1" applyFont="1" applyFill="1" applyBorder="1" applyAlignment="1">
      <alignment horizontal="center" vertical="center"/>
    </xf>
    <xf numFmtId="49" fontId="12" fillId="5" borderId="0" xfId="0" applyNumberFormat="1" applyFont="1" applyFill="1" applyBorder="1" applyAlignment="1">
      <alignment horizontal="center" vertical="center"/>
    </xf>
    <xf numFmtId="49" fontId="12" fillId="9" borderId="0" xfId="0" applyNumberFormat="1" applyFont="1" applyFill="1" applyBorder="1" applyAlignment="1">
      <alignment horizontal="center" vertical="center"/>
    </xf>
    <xf numFmtId="49" fontId="19" fillId="5" borderId="0" xfId="0" applyNumberFormat="1" applyFont="1" applyFill="1" applyBorder="1" applyAlignment="1">
      <alignment horizontal="center" vertical="center"/>
    </xf>
    <xf numFmtId="49" fontId="18" fillId="4" borderId="0" xfId="0" applyNumberFormat="1" applyFont="1" applyFill="1" applyBorder="1" applyAlignment="1">
      <alignment horizontal="center" vertical="center"/>
    </xf>
    <xf numFmtId="49" fontId="18" fillId="8" borderId="0" xfId="0" applyNumberFormat="1" applyFont="1" applyFill="1" applyBorder="1" applyAlignment="1">
      <alignment horizontal="center" vertical="center"/>
    </xf>
    <xf numFmtId="49" fontId="15" fillId="4" borderId="0" xfId="0" applyNumberFormat="1" applyFont="1" applyFill="1" applyBorder="1" applyAlignment="1">
      <alignment horizontal="center" vertical="center"/>
    </xf>
    <xf numFmtId="49" fontId="19" fillId="4" borderId="0" xfId="0" applyNumberFormat="1" applyFont="1" applyFill="1" applyBorder="1" applyAlignment="1">
      <alignment horizontal="center" vertical="center"/>
    </xf>
    <xf numFmtId="49" fontId="20" fillId="5" borderId="0" xfId="0" applyNumberFormat="1" applyFont="1" applyFill="1" applyBorder="1" applyAlignment="1" applyProtection="1">
      <alignment horizontal="center" vertical="center"/>
    </xf>
    <xf numFmtId="49" fontId="19" fillId="0" borderId="0" xfId="0" applyNumberFormat="1" applyFont="1" applyFill="1" applyBorder="1" applyAlignment="1" applyProtection="1">
      <alignment horizontal="center" vertical="center"/>
    </xf>
    <xf numFmtId="49" fontId="21" fillId="0" borderId="0" xfId="0" applyNumberFormat="1" applyFont="1" applyFill="1" applyBorder="1" applyAlignment="1">
      <alignment horizontal="center" vertical="center"/>
    </xf>
    <xf numFmtId="49" fontId="21" fillId="4" borderId="0" xfId="0" applyNumberFormat="1" applyFont="1" applyFill="1" applyBorder="1" applyAlignment="1">
      <alignment horizontal="center" vertical="center"/>
    </xf>
    <xf numFmtId="49" fontId="21" fillId="0" borderId="0" xfId="0" applyNumberFormat="1" applyFont="1" applyFill="1" applyBorder="1" applyAlignment="1" applyProtection="1">
      <alignment horizontal="center" vertical="center"/>
    </xf>
    <xf numFmtId="49" fontId="22" fillId="4" borderId="0" xfId="0" applyNumberFormat="1" applyFont="1" applyFill="1" applyBorder="1" applyAlignment="1">
      <alignment horizontal="center" vertical="center"/>
    </xf>
    <xf numFmtId="49" fontId="10" fillId="10" borderId="0" xfId="0" applyNumberFormat="1" applyFont="1" applyFill="1" applyBorder="1" applyAlignment="1" applyProtection="1">
      <alignment horizontal="center" vertical="center"/>
    </xf>
    <xf numFmtId="49" fontId="16" fillId="4" borderId="0" xfId="0" applyNumberFormat="1" applyFont="1" applyFill="1" applyBorder="1" applyAlignment="1" applyProtection="1">
      <alignment horizontal="center" vertical="center"/>
    </xf>
    <xf numFmtId="49" fontId="21" fillId="4" borderId="0" xfId="0" applyNumberFormat="1" applyFont="1" applyFill="1" applyBorder="1" applyAlignment="1" applyProtection="1">
      <alignment horizontal="center" vertical="center"/>
    </xf>
    <xf numFmtId="49" fontId="10" fillId="5" borderId="7" xfId="0" applyNumberFormat="1" applyFont="1" applyFill="1" applyBorder="1" applyAlignment="1" applyProtection="1">
      <alignment horizontal="center" vertical="center"/>
    </xf>
    <xf numFmtId="49" fontId="7" fillId="0" borderId="6" xfId="0" applyNumberFormat="1" applyFont="1" applyFill="1" applyBorder="1" applyAlignment="1">
      <alignment horizontal="left" vertical="center" wrapText="1" indent="2"/>
    </xf>
    <xf numFmtId="49" fontId="23" fillId="0" borderId="0" xfId="0" applyNumberFormat="1" applyFont="1"/>
    <xf numFmtId="0" fontId="23" fillId="0" borderId="0" xfId="0" applyFont="1" applyAlignment="1">
      <alignment horizontal="center"/>
    </xf>
    <xf numFmtId="0" fontId="23" fillId="4" borderId="0" xfId="0" applyFont="1" applyFill="1" applyAlignment="1">
      <alignment horizontal="center"/>
    </xf>
    <xf numFmtId="49" fontId="9" fillId="11" borderId="0" xfId="0" applyNumberFormat="1" applyFont="1" applyFill="1" applyBorder="1" applyAlignment="1">
      <alignment horizontal="left" vertical="center" wrapText="1" indent="2"/>
    </xf>
    <xf numFmtId="49" fontId="17" fillId="11" borderId="0" xfId="0" applyNumberFormat="1" applyFont="1" applyFill="1" applyBorder="1" applyAlignment="1">
      <alignment horizontal="left" vertical="center" wrapText="1" indent="2"/>
    </xf>
    <xf numFmtId="49" fontId="16" fillId="4" borderId="0" xfId="0" applyNumberFormat="1" applyFont="1" applyFill="1" applyBorder="1" applyAlignment="1">
      <alignment horizontal="center" vertical="center" textRotation="45"/>
    </xf>
    <xf numFmtId="49" fontId="7" fillId="11" borderId="0" xfId="0" applyNumberFormat="1" applyFont="1" applyFill="1" applyBorder="1" applyAlignment="1">
      <alignment horizontal="left" vertical="center" wrapText="1" indent="2"/>
    </xf>
    <xf numFmtId="49" fontId="17" fillId="11" borderId="6" xfId="0" applyNumberFormat="1" applyFont="1" applyFill="1" applyBorder="1" applyAlignment="1">
      <alignment horizontal="left" vertical="center" wrapText="1" indent="2"/>
    </xf>
    <xf numFmtId="49" fontId="3" fillId="0" borderId="0" xfId="0" applyNumberFormat="1" applyFont="1" applyFill="1" applyBorder="1" applyAlignment="1">
      <alignment horizontal="left" vertical="center" wrapText="1" indent="2"/>
    </xf>
    <xf numFmtId="0" fontId="15" fillId="0" borderId="0" xfId="0" applyFont="1" applyBorder="1" applyAlignment="1">
      <alignment horizontal="left" vertical="center" indent="2"/>
    </xf>
    <xf numFmtId="49" fontId="7" fillId="3" borderId="0" xfId="0" applyNumberFormat="1" applyFont="1" applyFill="1" applyBorder="1" applyAlignment="1">
      <alignment horizontal="left" vertical="center" wrapText="1"/>
    </xf>
    <xf numFmtId="164" fontId="21" fillId="4" borderId="0" xfId="0" applyNumberFormat="1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left" vertical="center"/>
    </xf>
    <xf numFmtId="164" fontId="22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/>
    </xf>
    <xf numFmtId="49" fontId="23" fillId="0" borderId="0" xfId="0" applyNumberFormat="1" applyFont="1" applyAlignment="1">
      <alignment horizontal="center"/>
    </xf>
    <xf numFmtId="164" fontId="10" fillId="12" borderId="0" xfId="0" applyNumberFormat="1" applyFont="1" applyFill="1" applyBorder="1" applyAlignment="1">
      <alignment vertical="center"/>
    </xf>
    <xf numFmtId="49" fontId="24" fillId="13" borderId="0" xfId="0" applyNumberFormat="1" applyFont="1" applyFill="1" applyBorder="1" applyAlignment="1">
      <alignment horizontal="left" vertical="center"/>
    </xf>
    <xf numFmtId="49" fontId="23" fillId="13" borderId="0" xfId="0" applyNumberFormat="1" applyFont="1" applyFill="1" applyAlignment="1">
      <alignment vertical="center"/>
    </xf>
    <xf numFmtId="0" fontId="23" fillId="13" borderId="0" xfId="0" applyFont="1" applyFill="1"/>
    <xf numFmtId="49" fontId="10" fillId="7" borderId="0" xfId="0" applyNumberFormat="1" applyFont="1" applyFill="1" applyBorder="1" applyAlignment="1">
      <alignment horizontal="center" vertical="center"/>
    </xf>
    <xf numFmtId="49" fontId="10" fillId="6" borderId="0" xfId="0" applyNumberFormat="1" applyFont="1" applyFill="1" applyBorder="1" applyAlignment="1">
      <alignment horizontal="center" vertical="center"/>
    </xf>
    <xf numFmtId="49" fontId="23" fillId="13" borderId="0" xfId="0" applyNumberFormat="1" applyFont="1" applyFill="1" applyAlignment="1">
      <alignment horizontal="center"/>
    </xf>
    <xf numFmtId="49" fontId="10" fillId="10" borderId="0" xfId="0" applyNumberFormat="1" applyFont="1" applyFill="1" applyBorder="1" applyAlignment="1">
      <alignment horizontal="center" vertical="center"/>
    </xf>
    <xf numFmtId="49" fontId="25" fillId="13" borderId="0" xfId="0" applyNumberFormat="1" applyFont="1" applyFill="1" applyBorder="1" applyAlignment="1">
      <alignment horizontal="left" vertical="center"/>
    </xf>
    <xf numFmtId="49" fontId="24" fillId="13" borderId="0" xfId="0" applyNumberFormat="1" applyFont="1" applyFill="1" applyBorder="1" applyAlignment="1">
      <alignment horizontal="center" vertical="center"/>
    </xf>
    <xf numFmtId="49" fontId="24" fillId="13" borderId="0" xfId="0" applyNumberFormat="1" applyFont="1" applyFill="1"/>
    <xf numFmtId="49" fontId="26" fillId="13" borderId="0" xfId="0" applyNumberFormat="1" applyFont="1" applyFill="1" applyBorder="1" applyAlignment="1">
      <alignment horizontal="left" vertical="center"/>
    </xf>
    <xf numFmtId="49" fontId="10" fillId="14" borderId="0" xfId="0" applyNumberFormat="1" applyFont="1" applyFill="1" applyAlignment="1">
      <alignment horizontal="center"/>
    </xf>
    <xf numFmtId="49" fontId="10" fillId="13" borderId="0" xfId="0" applyNumberFormat="1" applyFont="1" applyFill="1" applyBorder="1" applyAlignment="1">
      <alignment horizontal="center" vertical="center"/>
    </xf>
    <xf numFmtId="0" fontId="23" fillId="13" borderId="0" xfId="0" applyFont="1" applyFill="1" applyAlignment="1">
      <alignment horizontal="right" indent="2"/>
    </xf>
    <xf numFmtId="49" fontId="18" fillId="13" borderId="0" xfId="0" applyNumberFormat="1" applyFont="1" applyFill="1" applyBorder="1" applyAlignment="1">
      <alignment horizontal="center" vertical="center"/>
    </xf>
    <xf numFmtId="49" fontId="10" fillId="13" borderId="0" xfId="0" applyNumberFormat="1" applyFont="1" applyFill="1" applyAlignment="1">
      <alignment horizontal="center"/>
    </xf>
    <xf numFmtId="0" fontId="23" fillId="0" borderId="0" xfId="0" applyFont="1" applyAlignment="1">
      <alignment horizontal="right" indent="2"/>
    </xf>
    <xf numFmtId="0" fontId="28" fillId="0" borderId="9" xfId="0" applyFont="1" applyBorder="1" applyAlignment="1">
      <alignment horizontal="center"/>
    </xf>
    <xf numFmtId="0" fontId="28" fillId="0" borderId="10" xfId="0" applyFont="1" applyBorder="1" applyAlignment="1">
      <alignment horizontal="center"/>
    </xf>
    <xf numFmtId="0" fontId="28" fillId="0" borderId="11" xfId="0" applyFont="1" applyBorder="1" applyAlignment="1">
      <alignment horizontal="center"/>
    </xf>
    <xf numFmtId="0" fontId="28" fillId="0" borderId="12" xfId="0" applyFont="1" applyBorder="1" applyAlignment="1">
      <alignment horizontal="center"/>
    </xf>
    <xf numFmtId="0" fontId="28" fillId="0" borderId="13" xfId="0" applyFont="1" applyBorder="1" applyAlignment="1">
      <alignment horizontal="center"/>
    </xf>
    <xf numFmtId="0" fontId="28" fillId="0" borderId="14" xfId="0" applyFont="1" applyBorder="1" applyAlignment="1">
      <alignment horizontal="center"/>
    </xf>
  </cellXfs>
  <cellStyles count="2">
    <cellStyle name="Normal" xfId="0" builtinId="0"/>
    <cellStyle name="Titre 1" xfId="1" builtinId="16"/>
  </cellStyles>
  <dxfs count="8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/>
        <extend/>
        <outline/>
        <shadow/>
        <u val="none"/>
        <vertAlign val="baseline"/>
        <sz val="10"/>
        <color auto="1"/>
        <name val="Cambria"/>
        <scheme val="major"/>
      </font>
      <numFmt numFmtId="30" formatCode="@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/>
        <extend/>
        <outline/>
        <shadow/>
        <u val="none"/>
        <vertAlign val="baseline"/>
        <sz val="10"/>
        <color auto="1"/>
        <name val="Cambria"/>
        <scheme val="maj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/>
        <extend/>
        <outline/>
        <shadow/>
        <u val="none"/>
        <vertAlign val="baseline"/>
        <sz val="10"/>
        <color auto="1"/>
        <name val="Cambria"/>
        <scheme val="maj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/>
        <extend/>
        <outline/>
        <shadow/>
        <u val="none"/>
        <vertAlign val="baseline"/>
        <sz val="10"/>
        <color auto="1"/>
        <name val="Cambria"/>
        <scheme val="maj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/>
        <extend/>
        <outline/>
        <shadow/>
        <u val="none"/>
        <vertAlign val="baseline"/>
        <sz val="10"/>
        <color auto="1"/>
        <name val="Cambria"/>
        <scheme val="maj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/>
        <extend/>
        <outline/>
        <shadow/>
        <u val="none"/>
        <vertAlign val="baseline"/>
        <sz val="10"/>
        <color auto="1"/>
        <name val="Cambria"/>
        <scheme val="maj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u val="none"/>
        <vertAlign val="baseline"/>
        <sz val="10"/>
        <color auto="1"/>
        <name val="Cambria"/>
        <scheme val="major"/>
      </font>
      <numFmt numFmtId="30" formatCode="@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/>
        <extend/>
        <outline/>
        <shadow/>
        <u val="none"/>
        <vertAlign val="baseline"/>
        <sz val="10"/>
        <color auto="1"/>
        <name val="Cambria"/>
        <scheme val="major"/>
      </font>
      <numFmt numFmtId="30" formatCode="@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/>
        <extend/>
        <outline/>
        <shadow/>
        <u val="none"/>
        <vertAlign val="baseline"/>
        <sz val="10"/>
        <color auto="1"/>
        <name val="Cambria"/>
        <scheme val="maj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/>
        <extend/>
        <outline/>
        <shadow/>
        <u val="none"/>
        <vertAlign val="baseline"/>
        <sz val="10"/>
        <color auto="1"/>
        <name val="Cambria"/>
        <scheme val="maj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/>
        <extend/>
        <outline/>
        <shadow/>
        <u val="none"/>
        <vertAlign val="baseline"/>
        <sz val="10"/>
        <color auto="1"/>
        <name val="Cambria"/>
        <scheme val="maj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/>
        <extend/>
        <outline/>
        <shadow/>
        <u val="none"/>
        <vertAlign val="baseline"/>
        <sz val="10"/>
        <color auto="1"/>
        <name val="Cambria"/>
        <scheme val="maj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/>
        <extend/>
        <outline/>
        <shadow/>
        <u val="none"/>
        <vertAlign val="baseline"/>
        <sz val="10"/>
        <color auto="1"/>
        <name val="Cambria"/>
        <scheme val="maj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/>
        <extend/>
        <outline/>
        <shadow/>
        <u val="none"/>
        <vertAlign val="baseline"/>
        <sz val="10"/>
        <color auto="1"/>
        <name val="Cambria"/>
        <scheme val="major"/>
      </font>
      <numFmt numFmtId="30" formatCode="@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/>
        <extend/>
        <outline/>
        <shadow/>
        <u val="none"/>
        <vertAlign val="baseline"/>
        <sz val="10"/>
        <color auto="1"/>
        <name val="Cambria"/>
        <scheme val="major"/>
      </font>
      <numFmt numFmtId="30" formatCode="@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/>
        <extend/>
        <outline/>
        <shadow/>
        <u val="none"/>
        <vertAlign val="baseline"/>
        <sz val="10"/>
        <color auto="1"/>
        <name val="Cambria"/>
        <scheme val="maj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/>
        <extend/>
        <outline/>
        <shadow/>
        <u val="none"/>
        <vertAlign val="baseline"/>
        <sz val="10"/>
        <color auto="1"/>
        <name val="Cambria"/>
        <scheme val="maj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/>
        <extend/>
        <outline/>
        <shadow/>
        <u val="none"/>
        <vertAlign val="baseline"/>
        <sz val="10"/>
        <color auto="1"/>
        <name val="Cambria"/>
        <scheme val="maj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/>
        <extend/>
        <outline/>
        <shadow/>
        <u val="none"/>
        <vertAlign val="baseline"/>
        <sz val="10"/>
        <color auto="1"/>
        <name val="Cambria"/>
        <scheme val="maj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/>
        <extend/>
        <outline/>
        <shadow/>
        <u val="none"/>
        <vertAlign val="baseline"/>
        <sz val="10"/>
        <color auto="1"/>
        <name val="Cambria"/>
        <scheme val="maj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/>
        <extend/>
        <outline/>
        <shadow/>
        <u val="none"/>
        <vertAlign val="baseline"/>
        <sz val="10"/>
        <color auto="1"/>
        <name val="Cambria"/>
        <scheme val="major"/>
      </font>
      <numFmt numFmtId="30" formatCode="@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/>
        <extend/>
        <outline/>
        <shadow/>
        <u val="none"/>
        <vertAlign val="baseline"/>
        <sz val="10"/>
        <color auto="1"/>
        <name val="Cambria"/>
        <scheme val="major"/>
      </font>
      <numFmt numFmtId="30" formatCode="@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/>
        <extend/>
        <outline/>
        <shadow/>
        <u val="none"/>
        <vertAlign val="baseline"/>
        <sz val="10"/>
        <color auto="1"/>
        <name val="Cambria"/>
        <scheme val="maj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/>
        <extend/>
        <outline/>
        <shadow/>
        <u val="none"/>
        <vertAlign val="baseline"/>
        <sz val="10"/>
        <color auto="1"/>
        <name val="Cambria"/>
        <scheme val="maj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/>
        <extend/>
        <outline/>
        <shadow/>
        <u val="none"/>
        <vertAlign val="baseline"/>
        <sz val="10"/>
        <color auto="1"/>
        <name val="Cambria"/>
        <scheme val="maj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/>
        <extend/>
        <outline/>
        <shadow/>
        <u val="none"/>
        <vertAlign val="baseline"/>
        <sz val="10"/>
        <color auto="1"/>
        <name val="Cambria"/>
        <scheme val="major"/>
      </font>
      <numFmt numFmtId="164" formatCode="0;0;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/>
        <extend/>
        <outline/>
        <shadow/>
        <u val="none"/>
        <vertAlign val="baseline"/>
        <sz val="10"/>
        <color auto="1"/>
        <name val="Cambria"/>
        <scheme val="maj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/>
        <extend/>
        <outline/>
        <shadow/>
        <u val="none"/>
        <vertAlign val="baseline"/>
        <sz val="10"/>
        <color auto="1"/>
        <name val="Cambria"/>
        <scheme val="major"/>
      </font>
      <numFmt numFmtId="30" formatCode="@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/>
        <extend/>
        <outline/>
        <shadow/>
        <u val="none"/>
        <vertAlign val="baseline"/>
        <sz val="10"/>
        <color auto="1"/>
        <name val="Cambria"/>
        <scheme val="major"/>
      </font>
      <numFmt numFmtId="30" formatCode="@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/>
        <extend/>
        <outline/>
        <shadow/>
        <u val="none"/>
        <vertAlign val="baseline"/>
        <sz val="10"/>
        <color auto="1"/>
        <name val="Cambria"/>
        <scheme val="maj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numFmt numFmtId="30" formatCode="@"/>
      <alignment horizontal="left" vertical="center" textRotation="0" wrapText="1" indent="2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left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medium">
          <color theme="2" tint="-0.499984740745262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3743705557422"/>
        </top>
        <bottom style="thin">
          <color theme="0" tint="-0.14996795556505021"/>
        </bottom>
        <vertical/>
        <horizontal style="thin">
          <color theme="0" tint="-0.14993743705557422"/>
        </horizontal>
      </border>
    </dxf>
    <dxf>
      <font>
        <color theme="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thin">
          <color theme="0" tint="-0.14993743705557422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4.9989318521683403E-2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0.14996795556505021"/>
        </patternFill>
      </fill>
    </dxf>
    <dxf>
      <fill>
        <patternFill patternType="solid">
          <fgColor theme="4" tint="0.79992065187536243"/>
          <bgColor theme="0" tint="-4.9989318521683403E-2"/>
        </patternFill>
      </fill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color theme="1"/>
      </font>
      <fill>
        <patternFill patternType="none">
          <bgColor auto="1"/>
        </patternFill>
      </fill>
      <border>
        <left/>
        <right/>
        <top style="thin">
          <color theme="2" tint="-9.9917600024414813E-2"/>
        </top>
        <bottom style="thin">
          <color theme="2" tint="-9.9948118533890809E-2"/>
        </bottom>
        <vertical/>
        <horizontal style="thin">
          <color theme="2" tint="-9.9917600024414813E-2"/>
        </horizontal>
      </border>
    </dxf>
    <dxf>
      <font>
        <color theme="1"/>
      </font>
      <fill>
        <patternFill>
          <bgColor theme="2" tint="-0.24994659260841701"/>
        </patternFill>
      </fill>
      <border diagonalUp="0" diagonalDown="0">
        <left style="thin">
          <color theme="0"/>
        </left>
        <right style="thin">
          <color theme="0"/>
        </right>
        <top/>
        <bottom style="medium">
          <color theme="2" tint="-0.499984740745262"/>
        </bottom>
        <vertical style="thin">
          <color theme="0"/>
        </vertical>
        <horizontal/>
      </border>
    </dxf>
    <dxf>
      <font>
        <color theme="0"/>
      </font>
      <fill>
        <patternFill>
          <bgColor theme="3"/>
        </patternFill>
      </fill>
    </dxf>
    <dxf>
      <font>
        <color theme="4" tint="-0.249977111117893"/>
      </font>
      <border diagonalUp="0" diagonalDown="0">
        <left/>
        <right/>
        <top/>
        <bottom/>
        <vertical style="thin">
          <color theme="0"/>
        </vertical>
        <horizontal/>
      </border>
    </dxf>
  </dxfs>
  <tableStyles count="1" defaultTableStyle="TableStyleMedium9" defaultPivotStyle="PivotStyleLight16">
    <tableStyle name="Employee Absence Table" pivot="0" count="13">
      <tableStyleElement type="wholeTable" dxfId="79"/>
      <tableStyleElement type="headerRow" dxfId="78"/>
      <tableStyleElement type="totalRow" dxfId="77"/>
      <tableStyleElement type="firstColumn" dxfId="76"/>
      <tableStyleElement type="lastColumn" dxfId="75"/>
      <tableStyleElement type="firstRowStripe" dxfId="74"/>
      <tableStyleElement type="secondRowStripe" dxfId="73"/>
      <tableStyleElement type="firstColumnStripe" dxfId="72"/>
      <tableStyleElement type="secondColumnStripe" dxfId="71"/>
      <tableStyleElement type="firstHeaderCell" dxfId="70"/>
      <tableStyleElement type="lastHeaderCell" dxfId="69"/>
      <tableStyleElement type="firstTotalCell" dxfId="68"/>
      <tableStyleElement type="lastTotalCell" dxfId="67"/>
    </tableStyle>
  </tableStyle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Downloads/Planning%20ann&#233;e%202018%20garde%20de%20jour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nnee 2018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Données a conserver"/>
    </sheetNames>
    <sheetDataSet>
      <sheetData sheetId="0"/>
      <sheetData sheetId="1">
        <row r="1">
          <cell r="AH1">
            <v>2018</v>
          </cell>
        </row>
        <row r="39">
          <cell r="C39" t="str">
            <v>DI</v>
          </cell>
        </row>
        <row r="40">
          <cell r="C40" t="str">
            <v>SAI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ables/table1.xml><?xml version="1.0" encoding="utf-8"?>
<table xmlns="http://schemas.openxmlformats.org/spreadsheetml/2006/main" id="1" name="tblJuin" displayName="tblJuin" ref="A3:AF47" totalsRowCount="1">
  <tableColumns count="32">
    <tableColumn id="1" name="Nom" totalsRowFunction="custom" dataDxfId="61" totalsRowDxfId="62">
      <totalsRowFormula>NomMois&amp;" Total DI"</totalsRowFormula>
    </tableColumn>
    <tableColumn id="2" name="1" totalsRowFunction="custom" dataDxfId="59" totalsRowDxfId="60">
      <totalsRowFormula>COUNTIF([1],GardeauCS)+COUNTIF([1],Saisonniers)</totalsRowFormula>
    </tableColumn>
    <tableColumn id="3" name="2" totalsRowFunction="custom" dataDxfId="57" totalsRowDxfId="58">
      <totalsRowFormula>COUNTIF([2],GardeauCS)+COUNTIF([2],Saisonniers)</totalsRowFormula>
    </tableColumn>
    <tableColumn id="4" name="3" totalsRowFunction="custom" dataDxfId="55" totalsRowDxfId="56">
      <totalsRowFormula>COUNTIF([3],GardeauCS)+COUNTIF([3],Saisonniers)</totalsRowFormula>
    </tableColumn>
    <tableColumn id="5" name="4" totalsRowFunction="custom" dataDxfId="53" totalsRowDxfId="54">
      <totalsRowFormula>COUNTIF([4],GardeauCS)+COUNTIF([4],Saisonniers)</totalsRowFormula>
    </tableColumn>
    <tableColumn id="6" name="5" totalsRowFunction="custom" dataDxfId="51" totalsRowDxfId="52">
      <totalsRowFormula>COUNTIF([5],GardeauCS)+COUNTIF([5],Saisonniers)</totalsRowFormula>
    </tableColumn>
    <tableColumn id="7" name="6" totalsRowFunction="custom" dataDxfId="49" totalsRowDxfId="50">
      <totalsRowFormula>COUNTIF([6],GardeauCS)+COUNTIF([6],Saisonniers)</totalsRowFormula>
    </tableColumn>
    <tableColumn id="8" name="7" totalsRowFunction="custom" dataDxfId="47" totalsRowDxfId="48">
      <totalsRowFormula>COUNTIF([7],GardeauCS)+COUNTIF([7],Saisonniers)</totalsRowFormula>
    </tableColumn>
    <tableColumn id="9" name="8" totalsRowFunction="custom" dataDxfId="45" totalsRowDxfId="46">
      <totalsRowFormula>COUNTIF([8],GardeauCS)+COUNTIF([8],Saisonniers)</totalsRowFormula>
    </tableColumn>
    <tableColumn id="10" name="9" totalsRowFunction="custom" dataDxfId="43" totalsRowDxfId="44">
      <totalsRowFormula>COUNTIF([9],GardeauCS)+COUNTIF([9],Saisonniers)</totalsRowFormula>
    </tableColumn>
    <tableColumn id="11" name="10" totalsRowFunction="custom" dataDxfId="41" totalsRowDxfId="42">
      <totalsRowFormula>COUNTIF([10],GardeauCS)+COUNTIF([10],Saisonniers)</totalsRowFormula>
    </tableColumn>
    <tableColumn id="12" name="11" totalsRowFunction="custom" dataDxfId="39" totalsRowDxfId="40">
      <totalsRowFormula>COUNTIF([11],GardeauCS)+COUNTIF([11],Saisonniers)</totalsRowFormula>
    </tableColumn>
    <tableColumn id="13" name="12" totalsRowFunction="custom" dataDxfId="37" totalsRowDxfId="38">
      <totalsRowFormula>COUNTIF([12],GardeauCS)+COUNTIF([12],Saisonniers)</totalsRowFormula>
    </tableColumn>
    <tableColumn id="14" name="13" totalsRowFunction="custom" dataDxfId="35" totalsRowDxfId="36">
      <totalsRowFormula>COUNTIF([13],GardeauCS)+COUNTIF([13],Saisonniers)</totalsRowFormula>
    </tableColumn>
    <tableColumn id="15" name="14" totalsRowFunction="custom" dataDxfId="33" totalsRowDxfId="34">
      <totalsRowFormula>COUNTIF([14],GardeauCS)+COUNTIF([14],Saisonniers)</totalsRowFormula>
    </tableColumn>
    <tableColumn id="16" name="15" totalsRowFunction="custom" dataDxfId="31" totalsRowDxfId="32">
      <totalsRowFormula>COUNTIF([15],GardeauCS)+COUNTIF([15],Saisonniers)</totalsRowFormula>
    </tableColumn>
    <tableColumn id="17" name="16" totalsRowFunction="custom" dataDxfId="29" totalsRowDxfId="30">
      <totalsRowFormula>COUNTIF([16],GardeauCS)+COUNTIF([16],Saisonniers)</totalsRowFormula>
    </tableColumn>
    <tableColumn id="18" name="17" totalsRowFunction="custom" dataDxfId="27" totalsRowDxfId="28">
      <totalsRowFormula>COUNTIF([17],GardeauCS)+COUNTIF([17],Saisonniers)</totalsRowFormula>
    </tableColumn>
    <tableColumn id="19" name="18" totalsRowFunction="custom" dataDxfId="25" totalsRowDxfId="26">
      <totalsRowFormula>COUNTIF([18],GardeauCS)+COUNTIF([18],Saisonniers)</totalsRowFormula>
    </tableColumn>
    <tableColumn id="20" name="19" totalsRowFunction="custom" dataDxfId="23" totalsRowDxfId="24">
      <totalsRowFormula>COUNTIF([19],GardeauCS)+COUNTIF([19],Saisonniers)</totalsRowFormula>
    </tableColumn>
    <tableColumn id="21" name="20" totalsRowFunction="custom" dataDxfId="21" totalsRowDxfId="22">
      <totalsRowFormula>COUNTIF([20],GardeauCS)+COUNTIF([20],Saisonniers)</totalsRowFormula>
    </tableColumn>
    <tableColumn id="22" name="21" totalsRowFunction="custom" dataDxfId="19" totalsRowDxfId="20">
      <totalsRowFormula>COUNTIF([21],GardeauCS)+COUNTIF([21],Saisonniers)</totalsRowFormula>
    </tableColumn>
    <tableColumn id="23" name="22" totalsRowFunction="custom" dataDxfId="17" totalsRowDxfId="18">
      <totalsRowFormula>COUNTIF([22],GardeauCS)+COUNTIF([22],Saisonniers)</totalsRowFormula>
    </tableColumn>
    <tableColumn id="24" name="23" totalsRowFunction="custom" dataDxfId="15" totalsRowDxfId="16">
      <totalsRowFormula>COUNTIF([23],GardeauCS)+COUNTIF([23],Saisonniers)</totalsRowFormula>
    </tableColumn>
    <tableColumn id="25" name="24" totalsRowFunction="custom" dataDxfId="13" totalsRowDxfId="14">
      <totalsRowFormula>COUNTIF([24],GardeauCS)+COUNTIF([24],Saisonniers)</totalsRowFormula>
    </tableColumn>
    <tableColumn id="26" name="25" totalsRowFunction="custom" dataDxfId="11" totalsRowDxfId="12">
      <totalsRowFormula>COUNTIF([25],GardeauCS)+COUNTIF([25],Saisonniers)</totalsRowFormula>
    </tableColumn>
    <tableColumn id="27" name="26" totalsRowFunction="custom" dataDxfId="9" totalsRowDxfId="10">
      <totalsRowFormula>COUNTIF([26],GardeauCS)+COUNTIF([26],Saisonniers)</totalsRowFormula>
    </tableColumn>
    <tableColumn id="28" name="27" totalsRowFunction="custom" dataDxfId="7" totalsRowDxfId="8">
      <totalsRowFormula>COUNTIF([27],GardeauCS)+COUNTIF([27],Saisonniers)</totalsRowFormula>
    </tableColumn>
    <tableColumn id="29" name="28" totalsRowFunction="custom" dataDxfId="5" totalsRowDxfId="6">
      <totalsRowFormula>COUNTIF([28],GardeauCS)+COUNTIF([28],Saisonniers)</totalsRowFormula>
    </tableColumn>
    <tableColumn id="30" name="29" totalsRowFunction="custom" dataDxfId="3" totalsRowDxfId="4">
      <totalsRowFormula>COUNTIF([29],GardeauCS)+COUNTIF([29],Saisonniers)</totalsRowFormula>
    </tableColumn>
    <tableColumn id="31" name="30" totalsRowFunction="custom" dataDxfId="1" totalsRowDxfId="2">
      <totalsRowFormula>COUNTIF([30],GardeauCS)+COUNTIF([30],Saisonniers)</totalsRowFormula>
    </tableColumn>
    <tableColumn id="33" name="Nb de jours" totalsRowDxfId="0">
      <calculatedColumnFormula>COUNTA(tblJuin[[#This Row],[1]:[30]])</calculatedColumnFormula>
    </tableColumn>
  </tableColumns>
  <tableStyleInfo name="Employee Absence Table" showFirstColumn="1" showLastColumn="1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53"/>
  <sheetViews>
    <sheetView tabSelected="1" topLeftCell="A28" workbookViewId="0">
      <selection activeCell="B2" sqref="B1:AE1048576"/>
    </sheetView>
  </sheetViews>
  <sheetFormatPr baseColWidth="10" defaultRowHeight="15"/>
  <cols>
    <col min="1" max="1" width="18.42578125" customWidth="1"/>
    <col min="2" max="31" width="4.5703125" customWidth="1"/>
    <col min="32" max="33" width="11.42578125" customWidth="1"/>
  </cols>
  <sheetData>
    <row r="1" spans="1:33" ht="2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>
        <f>CalendrierAnnée</f>
        <v>2018</v>
      </c>
      <c r="AG1" s="4"/>
    </row>
    <row r="2" spans="1:33">
      <c r="A2" s="1"/>
      <c r="B2" s="5" t="str">
        <f>TEXT(WEEKDAY(DATE(CalendrierAnnée,6,1),1),"jjj")</f>
        <v>ven</v>
      </c>
      <c r="C2" s="6" t="str">
        <f>TEXT(WEEKDAY(DATE(CalendrierAnnée,6,2),1),"jjj")</f>
        <v>sam</v>
      </c>
      <c r="D2" s="6" t="str">
        <f>TEXT(WEEKDAY(DATE(CalendrierAnnée,6,3),1),"jjj")</f>
        <v>dim</v>
      </c>
      <c r="E2" s="7" t="str">
        <f>TEXT(WEEKDAY(DATE(CalendrierAnnée,6,4),1),"jjj")</f>
        <v>lun</v>
      </c>
      <c r="F2" s="7" t="str">
        <f>TEXT(WEEKDAY(DATE(CalendrierAnnée,6,5),1),"jjj")</f>
        <v>mar</v>
      </c>
      <c r="G2" s="7" t="str">
        <f>TEXT(WEEKDAY(DATE(CalendrierAnnée,6,6),1),"jjj")</f>
        <v>mer</v>
      </c>
      <c r="H2" s="7" t="str">
        <f>TEXT(WEEKDAY(DATE(CalendrierAnnée,6,7),1),"jjj")</f>
        <v>jeu</v>
      </c>
      <c r="I2" s="7" t="str">
        <f>TEXT(WEEKDAY(DATE(CalendrierAnnée,6,8),1),"jjj")</f>
        <v>ven</v>
      </c>
      <c r="J2" s="7" t="str">
        <f>TEXT(WEEKDAY(DATE(CalendrierAnnée,6,9),1),"jjj")</f>
        <v>sam</v>
      </c>
      <c r="K2" s="7" t="str">
        <f>TEXT(WEEKDAY(DATE(CalendrierAnnée,6,10),1),"jjj")</f>
        <v>dim</v>
      </c>
      <c r="L2" s="7" t="str">
        <f>TEXT(WEEKDAY(DATE(CalendrierAnnée,6,11),1),"jjj")</f>
        <v>lun</v>
      </c>
      <c r="M2" s="7" t="str">
        <f>TEXT(WEEKDAY(DATE(CalendrierAnnée,6,12),1),"jjj")</f>
        <v>mar</v>
      </c>
      <c r="N2" s="7" t="str">
        <f>TEXT(WEEKDAY(DATE(CalendrierAnnée,6,13),1),"jjj")</f>
        <v>mer</v>
      </c>
      <c r="O2" s="7" t="str">
        <f>TEXT(WEEKDAY(DATE(CalendrierAnnée,6,14),1),"jjj")</f>
        <v>jeu</v>
      </c>
      <c r="P2" s="7" t="str">
        <f>TEXT(WEEKDAY(DATE(CalendrierAnnée,6,15),1),"jjj")</f>
        <v>ven</v>
      </c>
      <c r="Q2" s="7" t="str">
        <f>TEXT(WEEKDAY(DATE(CalendrierAnnée,6,16),1),"jjj")</f>
        <v>sam</v>
      </c>
      <c r="R2" s="7" t="str">
        <f>TEXT(WEEKDAY(DATE(CalendrierAnnée,6,17),1),"jjj")</f>
        <v>dim</v>
      </c>
      <c r="S2" s="7" t="str">
        <f>TEXT(WEEKDAY(DATE(CalendrierAnnée,6,18),1),"jjj")</f>
        <v>lun</v>
      </c>
      <c r="T2" s="7" t="str">
        <f>TEXT(WEEKDAY(DATE(CalendrierAnnée,6,19),1),"jjj")</f>
        <v>mar</v>
      </c>
      <c r="U2" s="7" t="str">
        <f>TEXT(WEEKDAY(DATE(CalendrierAnnée,6,20),1),"jjj")</f>
        <v>mer</v>
      </c>
      <c r="V2" s="7" t="str">
        <f>TEXT(WEEKDAY(DATE(CalendrierAnnée,6,21),1),"jjj")</f>
        <v>jeu</v>
      </c>
      <c r="W2" s="7" t="str">
        <f>TEXT(WEEKDAY(DATE(CalendrierAnnée,6,22),1),"jjj")</f>
        <v>ven</v>
      </c>
      <c r="X2" s="7" t="str">
        <f>TEXT(WEEKDAY(DATE(CalendrierAnnée,6,23),1),"jjj")</f>
        <v>sam</v>
      </c>
      <c r="Y2" s="7" t="str">
        <f>TEXT(WEEKDAY(DATE(CalendrierAnnée,6,24),1),"jjj")</f>
        <v>dim</v>
      </c>
      <c r="Z2" s="7" t="str">
        <f>TEXT(WEEKDAY(DATE(CalendrierAnnée,6,25),1),"jjj")</f>
        <v>lun</v>
      </c>
      <c r="AA2" s="7" t="str">
        <f>TEXT(WEEKDAY(DATE(CalendrierAnnée,6,26),1),"jjj")</f>
        <v>mar</v>
      </c>
      <c r="AB2" s="7" t="str">
        <f>TEXT(WEEKDAY(DATE(CalendrierAnnée,6,27),1),"jjj")</f>
        <v>mer</v>
      </c>
      <c r="AC2" s="7" t="str">
        <f>TEXT(WEEKDAY(DATE(CalendrierAnnée,6,28),1),"jjj")</f>
        <v>jeu</v>
      </c>
      <c r="AD2" s="7" t="str">
        <f>TEXT(WEEKDAY(DATE(CalendrierAnnée,6,29),1),"jjj")</f>
        <v>ven</v>
      </c>
      <c r="AE2" s="7" t="str">
        <f>TEXT(WEEKDAY(DATE(CalendrierAnnée,6,30),1),"jjj")</f>
        <v>sam</v>
      </c>
      <c r="AF2" s="3"/>
      <c r="AG2" s="4"/>
    </row>
    <row r="3" spans="1:33" ht="19.5" customHeight="1">
      <c r="A3" s="8" t="s">
        <v>1</v>
      </c>
      <c r="B3" s="9" t="s">
        <v>2</v>
      </c>
      <c r="C3" s="10" t="s">
        <v>3</v>
      </c>
      <c r="D3" s="10" t="s">
        <v>4</v>
      </c>
      <c r="E3" s="9" t="s">
        <v>5</v>
      </c>
      <c r="F3" s="9" t="s">
        <v>6</v>
      </c>
      <c r="G3" s="9" t="s">
        <v>7</v>
      </c>
      <c r="H3" s="9" t="s">
        <v>8</v>
      </c>
      <c r="I3" s="9" t="s">
        <v>9</v>
      </c>
      <c r="J3" s="10" t="s">
        <v>10</v>
      </c>
      <c r="K3" s="10" t="s">
        <v>11</v>
      </c>
      <c r="L3" s="9" t="s">
        <v>12</v>
      </c>
      <c r="M3" s="9" t="s">
        <v>13</v>
      </c>
      <c r="N3" s="9" t="s">
        <v>14</v>
      </c>
      <c r="O3" s="9" t="s">
        <v>15</v>
      </c>
      <c r="P3" s="9" t="s">
        <v>16</v>
      </c>
      <c r="Q3" s="10" t="s">
        <v>17</v>
      </c>
      <c r="R3" s="10" t="s">
        <v>18</v>
      </c>
      <c r="S3" s="9" t="s">
        <v>19</v>
      </c>
      <c r="T3" s="9" t="s">
        <v>20</v>
      </c>
      <c r="U3" s="9" t="s">
        <v>21</v>
      </c>
      <c r="V3" s="9" t="s">
        <v>22</v>
      </c>
      <c r="W3" s="9" t="s">
        <v>23</v>
      </c>
      <c r="X3" s="10" t="s">
        <v>24</v>
      </c>
      <c r="Y3" s="10" t="s">
        <v>25</v>
      </c>
      <c r="Z3" s="9" t="s">
        <v>26</v>
      </c>
      <c r="AA3" s="9" t="s">
        <v>27</v>
      </c>
      <c r="AB3" s="9" t="s">
        <v>28</v>
      </c>
      <c r="AC3" s="9" t="s">
        <v>29</v>
      </c>
      <c r="AD3" s="11" t="s">
        <v>30</v>
      </c>
      <c r="AE3" s="10" t="s">
        <v>31</v>
      </c>
      <c r="AF3" s="12" t="s">
        <v>32</v>
      </c>
      <c r="AG3" s="13" t="s">
        <v>33</v>
      </c>
    </row>
    <row r="4" spans="1:33" ht="19.5" customHeight="1" thickBot="1">
      <c r="A4" s="14" t="s">
        <v>34</v>
      </c>
      <c r="B4" s="15" t="s">
        <v>95</v>
      </c>
      <c r="C4" s="16"/>
      <c r="D4" s="17"/>
      <c r="E4" s="15" t="s">
        <v>95</v>
      </c>
      <c r="F4" s="15" t="s">
        <v>95</v>
      </c>
      <c r="G4" s="15" t="s">
        <v>95</v>
      </c>
      <c r="H4" s="15" t="s">
        <v>95</v>
      </c>
      <c r="I4" s="15" t="s">
        <v>95</v>
      </c>
      <c r="J4" s="17"/>
      <c r="K4" s="17"/>
      <c r="L4" s="15" t="s">
        <v>95</v>
      </c>
      <c r="M4" s="18"/>
      <c r="N4" s="15" t="s">
        <v>95</v>
      </c>
      <c r="O4" s="15" t="s">
        <v>95</v>
      </c>
      <c r="P4" s="15" t="s">
        <v>95</v>
      </c>
      <c r="Q4" s="16"/>
      <c r="R4" s="17"/>
      <c r="S4" s="15" t="s">
        <v>95</v>
      </c>
      <c r="T4" s="15" t="s">
        <v>95</v>
      </c>
      <c r="U4" s="15" t="s">
        <v>95</v>
      </c>
      <c r="V4" s="19"/>
      <c r="W4" s="15" t="s">
        <v>95</v>
      </c>
      <c r="X4" s="17"/>
      <c r="Y4" s="20"/>
      <c r="Z4" s="19" t="s">
        <v>35</v>
      </c>
      <c r="AA4" s="21" t="s">
        <v>35</v>
      </c>
      <c r="AB4" s="21" t="s">
        <v>35</v>
      </c>
      <c r="AC4" s="21" t="s">
        <v>35</v>
      </c>
      <c r="AD4" s="21" t="s">
        <v>35</v>
      </c>
      <c r="AE4" s="17"/>
      <c r="AF4" s="9">
        <f>COUNTA(tblJuin[[#This Row],[1]:[30]])</f>
        <v>19</v>
      </c>
      <c r="AG4" s="13">
        <f>COUNTIF(tblJuin[[#This Row],[1]:[30]],GardeauCS)</f>
        <v>0</v>
      </c>
    </row>
    <row r="5" spans="1:33" ht="19.5" customHeight="1">
      <c r="A5" s="22" t="s">
        <v>36</v>
      </c>
      <c r="B5" s="23"/>
      <c r="C5" s="20"/>
      <c r="D5" s="20"/>
      <c r="E5" s="24"/>
      <c r="F5" s="24"/>
      <c r="G5" s="24"/>
      <c r="H5" s="24"/>
      <c r="I5" s="24"/>
      <c r="J5" s="20"/>
      <c r="K5" s="20"/>
      <c r="L5" s="24"/>
      <c r="M5" s="23"/>
      <c r="N5" s="23"/>
      <c r="O5" s="23"/>
      <c r="P5" s="23"/>
      <c r="Q5" s="25"/>
      <c r="R5" s="20"/>
      <c r="S5" s="24"/>
      <c r="T5" s="24"/>
      <c r="U5" s="24"/>
      <c r="V5" s="24"/>
      <c r="W5" s="24"/>
      <c r="X5" s="20"/>
      <c r="Y5" s="20"/>
      <c r="Z5" s="24"/>
      <c r="AA5" s="23"/>
      <c r="AB5" s="23"/>
      <c r="AC5" s="23"/>
      <c r="AD5" s="23"/>
      <c r="AE5" s="25"/>
      <c r="AF5" s="9">
        <f>COUNTA(tblJuin[[#This Row],[1]:[30]])</f>
        <v>0</v>
      </c>
      <c r="AG5" s="13">
        <f>COUNTIF(tblJuin[[#This Row],[1]:[30]],GardeauCS)</f>
        <v>0</v>
      </c>
    </row>
    <row r="6" spans="1:33" ht="19.5" customHeight="1">
      <c r="A6" s="14" t="s">
        <v>37</v>
      </c>
      <c r="B6" s="19"/>
      <c r="C6" s="17"/>
      <c r="D6" s="17"/>
      <c r="E6" s="19"/>
      <c r="F6" s="19"/>
      <c r="G6" s="19"/>
      <c r="H6" s="19"/>
      <c r="I6" s="19"/>
      <c r="J6" s="17"/>
      <c r="K6" s="17"/>
      <c r="L6" s="19"/>
      <c r="M6" s="19"/>
      <c r="N6" s="19"/>
      <c r="O6" s="19"/>
      <c r="P6" s="19"/>
      <c r="Q6" s="17"/>
      <c r="R6" s="17"/>
      <c r="S6" s="19"/>
      <c r="T6" s="19"/>
      <c r="U6" s="19"/>
      <c r="V6" s="19"/>
      <c r="W6" s="19"/>
      <c r="X6" s="17"/>
      <c r="Y6" s="20"/>
      <c r="Z6" s="19"/>
      <c r="AA6" s="19"/>
      <c r="AB6" s="19"/>
      <c r="AC6" s="19"/>
      <c r="AD6" s="19"/>
      <c r="AE6" s="17"/>
      <c r="AF6" s="9">
        <f>COUNTA(tblJuin[[#This Row],[1]:[30]])</f>
        <v>0</v>
      </c>
      <c r="AG6" s="13">
        <f>COUNTIF(tblJuin[[#This Row],[1]:[30]],GardeauCS)</f>
        <v>0</v>
      </c>
    </row>
    <row r="7" spans="1:33" ht="19.5" customHeight="1">
      <c r="A7" s="14" t="s">
        <v>38</v>
      </c>
      <c r="B7" s="19"/>
      <c r="C7" s="17"/>
      <c r="D7" s="17"/>
      <c r="E7" s="19"/>
      <c r="F7" s="19"/>
      <c r="G7" s="19"/>
      <c r="H7" s="19"/>
      <c r="I7" s="19"/>
      <c r="J7" s="17"/>
      <c r="K7" s="17"/>
      <c r="L7" s="26" t="s">
        <v>39</v>
      </c>
      <c r="M7" s="27" t="s">
        <v>40</v>
      </c>
      <c r="N7" s="19"/>
      <c r="O7" s="19"/>
      <c r="P7" s="19"/>
      <c r="Q7" s="17"/>
      <c r="R7" s="17"/>
      <c r="S7" s="27" t="s">
        <v>40</v>
      </c>
      <c r="T7" s="19"/>
      <c r="U7" s="19"/>
      <c r="V7" s="19"/>
      <c r="W7" s="21"/>
      <c r="X7" s="17"/>
      <c r="Y7" s="20"/>
      <c r="Z7" s="19"/>
      <c r="AA7" s="19"/>
      <c r="AB7" s="19"/>
      <c r="AC7" s="19"/>
      <c r="AD7" s="19"/>
      <c r="AE7" s="17"/>
      <c r="AF7" s="9">
        <f>COUNTA(tblJuin[[#This Row],[1]:[30]])</f>
        <v>3</v>
      </c>
      <c r="AG7" s="13">
        <f>COUNTIF(tblJuin[[#This Row],[1]:[30]],GardeauCS)</f>
        <v>1</v>
      </c>
    </row>
    <row r="8" spans="1:33" ht="19.5" customHeight="1">
      <c r="A8" s="14" t="s">
        <v>41</v>
      </c>
      <c r="B8" s="28"/>
      <c r="C8" s="29"/>
      <c r="D8" s="29"/>
      <c r="E8" s="28"/>
      <c r="F8" s="28"/>
      <c r="G8" s="28"/>
      <c r="H8" s="28"/>
      <c r="I8" s="28"/>
      <c r="J8" s="29"/>
      <c r="K8" s="29"/>
      <c r="L8" s="28"/>
      <c r="M8" s="28"/>
      <c r="N8" s="28"/>
      <c r="O8" s="28"/>
      <c r="P8" s="28"/>
      <c r="Q8" s="29"/>
      <c r="R8" s="29"/>
      <c r="S8" s="28"/>
      <c r="T8" s="28"/>
      <c r="U8" s="28"/>
      <c r="V8" s="28"/>
      <c r="W8" s="28"/>
      <c r="X8" s="29"/>
      <c r="Y8" s="20"/>
      <c r="Z8" s="28"/>
      <c r="AA8" s="28"/>
      <c r="AB8" s="28"/>
      <c r="AC8" s="28"/>
      <c r="AD8" s="28"/>
      <c r="AE8" s="29"/>
      <c r="AF8" s="9">
        <f>COUNTA(tblJuin[[#This Row],[1]:[30]])</f>
        <v>0</v>
      </c>
      <c r="AG8" s="13">
        <f>COUNTIF(tblJuin[[#This Row],[1]:[30]],GardeauCS)</f>
        <v>0</v>
      </c>
    </row>
    <row r="9" spans="1:33" ht="19.5" customHeight="1" thickBot="1">
      <c r="A9" s="30" t="s">
        <v>42</v>
      </c>
      <c r="B9" s="28"/>
      <c r="C9" s="29"/>
      <c r="D9" s="29"/>
      <c r="E9" s="28"/>
      <c r="F9" s="28"/>
      <c r="G9" s="28"/>
      <c r="H9" s="28"/>
      <c r="I9" s="28"/>
      <c r="J9" s="29"/>
      <c r="K9" s="29"/>
      <c r="L9" s="28"/>
      <c r="M9" s="28"/>
      <c r="N9" s="28"/>
      <c r="O9" s="28"/>
      <c r="P9" s="28"/>
      <c r="Q9" s="29"/>
      <c r="R9" s="29"/>
      <c r="S9" s="28"/>
      <c r="T9" s="28"/>
      <c r="U9" s="28"/>
      <c r="V9" s="28"/>
      <c r="W9" s="28"/>
      <c r="X9" s="29"/>
      <c r="Y9" s="20"/>
      <c r="Z9" s="28"/>
      <c r="AA9" s="28"/>
      <c r="AB9" s="28"/>
      <c r="AC9" s="28"/>
      <c r="AD9" s="28"/>
      <c r="AE9" s="29"/>
      <c r="AF9" s="31">
        <f>COUNTA(tblJuin[[#This Row],[1]:[30]])</f>
        <v>0</v>
      </c>
      <c r="AG9" s="13">
        <f>COUNTIF(tblJuin[[#This Row],[1]:[30]],GardeauCS)</f>
        <v>0</v>
      </c>
    </row>
    <row r="10" spans="1:33" ht="19.5" customHeight="1">
      <c r="A10" s="32" t="s">
        <v>43</v>
      </c>
      <c r="B10" s="28"/>
      <c r="C10" s="29"/>
      <c r="D10" s="29"/>
      <c r="E10" s="28"/>
      <c r="F10" s="28"/>
      <c r="G10" s="28"/>
      <c r="H10" s="18"/>
      <c r="I10" s="28"/>
      <c r="J10" s="29"/>
      <c r="K10" s="29"/>
      <c r="L10" s="28"/>
      <c r="M10" s="28"/>
      <c r="N10" s="28"/>
      <c r="O10" s="28"/>
      <c r="P10" s="28"/>
      <c r="Q10" s="29"/>
      <c r="R10" s="29"/>
      <c r="S10" s="28"/>
      <c r="T10" s="28"/>
      <c r="U10" s="28"/>
      <c r="V10" s="18"/>
      <c r="W10" s="28"/>
      <c r="X10" s="29"/>
      <c r="Y10" s="20"/>
      <c r="Z10" s="28"/>
      <c r="AA10" s="28"/>
      <c r="AB10" s="28"/>
      <c r="AC10" s="28"/>
      <c r="AD10" s="26" t="s">
        <v>39</v>
      </c>
      <c r="AE10" s="29"/>
      <c r="AF10" s="9">
        <f>COUNTA(tblJuin[[#This Row],[1]:[30]])</f>
        <v>1</v>
      </c>
      <c r="AG10" s="13">
        <f>COUNTIF(tblJuin[[#This Row],[1]:[30]],GardeauCS)</f>
        <v>1</v>
      </c>
    </row>
    <row r="11" spans="1:33" ht="19.5" customHeight="1">
      <c r="A11" s="32" t="s">
        <v>44</v>
      </c>
      <c r="B11" s="19"/>
      <c r="C11" s="17"/>
      <c r="D11" s="17"/>
      <c r="E11" s="26" t="s">
        <v>39</v>
      </c>
      <c r="F11" s="26" t="s">
        <v>39</v>
      </c>
      <c r="G11" s="19"/>
      <c r="H11" s="21"/>
      <c r="I11" s="19"/>
      <c r="J11" s="33"/>
      <c r="K11" s="17"/>
      <c r="L11" s="21"/>
      <c r="M11" s="26" t="s">
        <v>39</v>
      </c>
      <c r="N11" s="19"/>
      <c r="O11" s="34"/>
      <c r="P11" s="19"/>
      <c r="Q11" s="17"/>
      <c r="R11" s="17"/>
      <c r="S11" s="35" t="s">
        <v>45</v>
      </c>
      <c r="T11" s="26" t="s">
        <v>39</v>
      </c>
      <c r="U11" s="19"/>
      <c r="V11" s="36"/>
      <c r="W11" s="19"/>
      <c r="X11" s="17"/>
      <c r="Y11" s="20"/>
      <c r="Z11" s="26" t="s">
        <v>39</v>
      </c>
      <c r="AA11" s="26" t="s">
        <v>39</v>
      </c>
      <c r="AB11" s="19"/>
      <c r="AC11" s="34"/>
      <c r="AD11" s="34"/>
      <c r="AE11" s="37"/>
      <c r="AF11" s="9">
        <f>COUNTA(tblJuin[[#This Row],[1]:[30]])</f>
        <v>7</v>
      </c>
      <c r="AG11" s="13">
        <f>COUNTIF(tblJuin[[#This Row],[1]:[30]],GardeauCS)</f>
        <v>6</v>
      </c>
    </row>
    <row r="12" spans="1:33" ht="19.5" customHeight="1">
      <c r="A12" s="32" t="s">
        <v>46</v>
      </c>
      <c r="B12" s="19"/>
      <c r="C12" s="17"/>
      <c r="D12" s="17"/>
      <c r="E12" s="19"/>
      <c r="F12" s="19"/>
      <c r="G12" s="19"/>
      <c r="H12" s="19"/>
      <c r="I12" s="19"/>
      <c r="J12" s="17"/>
      <c r="K12" s="17"/>
      <c r="L12" s="19"/>
      <c r="M12" s="19"/>
      <c r="N12" s="19"/>
      <c r="O12" s="19"/>
      <c r="P12" s="19"/>
      <c r="Q12" s="17"/>
      <c r="R12" s="17"/>
      <c r="S12" s="19"/>
      <c r="T12" s="19"/>
      <c r="U12" s="19"/>
      <c r="V12" s="19"/>
      <c r="W12" s="19"/>
      <c r="X12" s="17"/>
      <c r="Y12" s="20"/>
      <c r="Z12" s="19"/>
      <c r="AA12" s="19"/>
      <c r="AB12" s="19"/>
      <c r="AC12" s="19"/>
      <c r="AD12" s="19"/>
      <c r="AE12" s="17"/>
      <c r="AF12" s="9">
        <f>COUNTA(tblJuin[[#This Row],[1]:[30]])</f>
        <v>0</v>
      </c>
      <c r="AG12" s="13">
        <f>COUNTIF(tblJuin[[#This Row],[1]:[30]],GardeauCS)</f>
        <v>0</v>
      </c>
    </row>
    <row r="13" spans="1:33" ht="19.5" customHeight="1" thickBot="1">
      <c r="A13" s="38" t="s">
        <v>47</v>
      </c>
      <c r="B13" s="19"/>
      <c r="C13" s="17"/>
      <c r="D13" s="17"/>
      <c r="E13" s="19"/>
      <c r="F13" s="39"/>
      <c r="G13" s="18"/>
      <c r="H13" s="26" t="s">
        <v>39</v>
      </c>
      <c r="I13" s="19"/>
      <c r="J13" s="17"/>
      <c r="K13" s="17"/>
      <c r="L13" s="19"/>
      <c r="M13" s="19"/>
      <c r="N13" s="34"/>
      <c r="O13" s="26" t="s">
        <v>39</v>
      </c>
      <c r="P13" s="26" t="s">
        <v>39</v>
      </c>
      <c r="Q13" s="17"/>
      <c r="R13" s="17"/>
      <c r="S13" s="19"/>
      <c r="T13" s="26" t="s">
        <v>39</v>
      </c>
      <c r="U13" s="26" t="s">
        <v>39</v>
      </c>
      <c r="V13" s="40"/>
      <c r="W13" s="18"/>
      <c r="X13" s="16"/>
      <c r="Y13" s="20"/>
      <c r="Z13" s="19"/>
      <c r="AA13" s="26" t="s">
        <v>39</v>
      </c>
      <c r="AB13" s="26" t="s">
        <v>39</v>
      </c>
      <c r="AC13" s="18"/>
      <c r="AD13" s="18"/>
      <c r="AE13" s="16"/>
      <c r="AF13" s="9">
        <f>COUNTA(tblJuin[[#This Row],[1]:[30]])</f>
        <v>7</v>
      </c>
      <c r="AG13" s="13">
        <f>COUNTIF(tblJuin[[#This Row],[1]:[30]],GardeauCS)</f>
        <v>7</v>
      </c>
    </row>
    <row r="14" spans="1:33" ht="19.5" customHeight="1">
      <c r="A14" s="41" t="s">
        <v>48</v>
      </c>
      <c r="B14" s="42" t="s">
        <v>49</v>
      </c>
      <c r="C14" s="43"/>
      <c r="D14" s="43"/>
      <c r="E14" s="44" t="s">
        <v>39</v>
      </c>
      <c r="F14" s="39"/>
      <c r="G14" s="40"/>
      <c r="H14" s="45"/>
      <c r="I14" s="35" t="s">
        <v>45</v>
      </c>
      <c r="J14" s="43"/>
      <c r="K14" s="43"/>
      <c r="L14" s="36"/>
      <c r="M14" s="44" t="s">
        <v>39</v>
      </c>
      <c r="N14" s="42" t="s">
        <v>50</v>
      </c>
      <c r="O14" s="46" t="s">
        <v>39</v>
      </c>
      <c r="P14" s="39"/>
      <c r="Q14" s="47"/>
      <c r="R14" s="43"/>
      <c r="S14" s="39"/>
      <c r="T14" s="39"/>
      <c r="U14" s="39"/>
      <c r="V14" s="44" t="s">
        <v>39</v>
      </c>
      <c r="W14" s="48" t="s">
        <v>51</v>
      </c>
      <c r="X14" s="43"/>
      <c r="Y14" s="49"/>
      <c r="Z14" s="36"/>
      <c r="AA14" s="42" t="s">
        <v>52</v>
      </c>
      <c r="AB14" s="36"/>
      <c r="AC14" s="36"/>
      <c r="AD14" s="36"/>
      <c r="AE14" s="50"/>
      <c r="AF14" s="9">
        <f>COUNTA(tblJuin[[#This Row],[1]:[30]])</f>
        <v>9</v>
      </c>
      <c r="AG14" s="13">
        <f>COUNTIF(tblJuin[[#This Row],[1]:[30]],GardeauCS)</f>
        <v>4</v>
      </c>
    </row>
    <row r="15" spans="1:33" ht="19.5" customHeight="1">
      <c r="A15" s="41" t="s">
        <v>53</v>
      </c>
      <c r="B15" s="28"/>
      <c r="C15" s="29"/>
      <c r="D15" s="29"/>
      <c r="E15" s="28"/>
      <c r="F15" s="28"/>
      <c r="G15" s="28"/>
      <c r="H15" s="28"/>
      <c r="I15" s="34"/>
      <c r="J15" s="37"/>
      <c r="K15" s="29"/>
      <c r="L15" s="28"/>
      <c r="M15" s="28"/>
      <c r="N15" s="28"/>
      <c r="O15" s="28"/>
      <c r="P15" s="28"/>
      <c r="Q15" s="29"/>
      <c r="R15" s="29"/>
      <c r="S15" s="28"/>
      <c r="T15" s="28"/>
      <c r="U15" s="28"/>
      <c r="V15" s="28"/>
      <c r="W15" s="28"/>
      <c r="X15" s="29"/>
      <c r="Y15" s="20"/>
      <c r="Z15" s="28"/>
      <c r="AA15" s="28"/>
      <c r="AB15" s="28"/>
      <c r="AC15" s="28"/>
      <c r="AD15" s="28"/>
      <c r="AE15" s="29"/>
      <c r="AF15" s="9">
        <f>COUNTA(tblJuin[[#This Row],[1]:[30]])</f>
        <v>0</v>
      </c>
      <c r="AG15" s="13">
        <f>COUNTIF(tblJuin[[#This Row],[1]:[30]],GardeauCS)</f>
        <v>0</v>
      </c>
    </row>
    <row r="16" spans="1:33" ht="19.5" customHeight="1">
      <c r="A16" s="32" t="s">
        <v>54</v>
      </c>
      <c r="B16" s="28"/>
      <c r="C16" s="29"/>
      <c r="D16" s="29"/>
      <c r="E16" s="26" t="s">
        <v>39</v>
      </c>
      <c r="F16" s="28"/>
      <c r="G16" s="42" t="s">
        <v>55</v>
      </c>
      <c r="H16" s="28"/>
      <c r="I16" s="28"/>
      <c r="J16" s="29"/>
      <c r="K16" s="29"/>
      <c r="L16" s="26" t="s">
        <v>39</v>
      </c>
      <c r="M16" s="28"/>
      <c r="N16" s="42" t="s">
        <v>55</v>
      </c>
      <c r="O16" s="28"/>
      <c r="P16" s="28"/>
      <c r="Q16" s="29"/>
      <c r="R16" s="29"/>
      <c r="S16" s="28"/>
      <c r="T16" s="28"/>
      <c r="U16" s="28"/>
      <c r="V16" s="28"/>
      <c r="W16" s="28"/>
      <c r="X16" s="29"/>
      <c r="Y16" s="20"/>
      <c r="Z16" s="26" t="s">
        <v>39</v>
      </c>
      <c r="AA16" s="28"/>
      <c r="AB16" s="42" t="s">
        <v>55</v>
      </c>
      <c r="AC16" s="28"/>
      <c r="AD16" s="28"/>
      <c r="AE16" s="29"/>
      <c r="AF16" s="11">
        <f>COUNTA(tblJuin[[#This Row],[1]:[30]])</f>
        <v>6</v>
      </c>
      <c r="AG16" s="13">
        <f>COUNTIF(tblJuin[[#This Row],[1]:[30]],GardeauCS)</f>
        <v>3</v>
      </c>
    </row>
    <row r="17" spans="1:33" ht="19.5" customHeight="1">
      <c r="A17" s="41" t="s">
        <v>56</v>
      </c>
      <c r="B17" s="19"/>
      <c r="C17" s="17"/>
      <c r="D17" s="17"/>
      <c r="E17" s="19"/>
      <c r="F17" s="19"/>
      <c r="G17" s="19"/>
      <c r="H17" s="19"/>
      <c r="I17" s="19"/>
      <c r="J17" s="17"/>
      <c r="K17" s="17"/>
      <c r="L17" s="19"/>
      <c r="M17" s="19"/>
      <c r="N17" s="19"/>
      <c r="O17" s="19"/>
      <c r="P17" s="19"/>
      <c r="Q17" s="17"/>
      <c r="R17" s="17"/>
      <c r="S17" s="19"/>
      <c r="T17" s="19"/>
      <c r="U17" s="19"/>
      <c r="V17" s="19"/>
      <c r="W17" s="19"/>
      <c r="X17" s="17"/>
      <c r="Y17" s="20"/>
      <c r="Z17" s="19"/>
      <c r="AA17" s="19"/>
      <c r="AB17" s="19"/>
      <c r="AC17" s="19"/>
      <c r="AD17" s="19"/>
      <c r="AE17" s="17"/>
      <c r="AF17" s="9">
        <f>COUNTA(tblJuin[[#This Row],[1]:[30]])</f>
        <v>0</v>
      </c>
      <c r="AG17" s="13">
        <f>COUNTIF(tblJuin[[#This Row],[1]:[30]],GardeauCS)</f>
        <v>0</v>
      </c>
    </row>
    <row r="18" spans="1:33" ht="19.5" customHeight="1">
      <c r="A18" s="41" t="s">
        <v>57</v>
      </c>
      <c r="B18" s="35" t="s">
        <v>45</v>
      </c>
      <c r="C18" s="29"/>
      <c r="D18" s="29"/>
      <c r="E18" s="28"/>
      <c r="F18" s="28"/>
      <c r="G18" s="39"/>
      <c r="H18" s="28"/>
      <c r="I18" s="39"/>
      <c r="J18" s="29"/>
      <c r="K18" s="29"/>
      <c r="L18" s="35" t="s">
        <v>45</v>
      </c>
      <c r="M18" s="35" t="s">
        <v>45</v>
      </c>
      <c r="N18" s="28"/>
      <c r="O18" s="28"/>
      <c r="P18" s="35" t="s">
        <v>45</v>
      </c>
      <c r="Q18" s="29"/>
      <c r="R18" s="29"/>
      <c r="S18" s="35" t="s">
        <v>45</v>
      </c>
      <c r="T18" s="26" t="s">
        <v>39</v>
      </c>
      <c r="U18" s="28"/>
      <c r="V18" s="26" t="s">
        <v>39</v>
      </c>
      <c r="W18" s="26" t="s">
        <v>39</v>
      </c>
      <c r="X18" s="29"/>
      <c r="Y18" s="20"/>
      <c r="Z18" s="28"/>
      <c r="AA18" s="28"/>
      <c r="AB18" s="28"/>
      <c r="AC18" s="28"/>
      <c r="AD18" s="28"/>
      <c r="AE18" s="29"/>
      <c r="AF18" s="9">
        <f>COUNTA(tblJuin[[#This Row],[1]:[30]])</f>
        <v>8</v>
      </c>
      <c r="AG18" s="13">
        <f>COUNTIF(tblJuin[[#This Row],[1]:[30]],GardeauCS)</f>
        <v>3</v>
      </c>
    </row>
    <row r="19" spans="1:33" ht="19.5" customHeight="1">
      <c r="A19" s="41" t="s">
        <v>58</v>
      </c>
      <c r="B19" s="28"/>
      <c r="C19" s="29"/>
      <c r="D19" s="29"/>
      <c r="E19" s="28"/>
      <c r="F19" s="39"/>
      <c r="G19" s="26" t="s">
        <v>39</v>
      </c>
      <c r="H19" s="28"/>
      <c r="I19" s="28"/>
      <c r="J19" s="29"/>
      <c r="K19" s="29"/>
      <c r="L19" s="28"/>
      <c r="M19" s="51" t="s">
        <v>39</v>
      </c>
      <c r="N19" s="28"/>
      <c r="O19" s="28"/>
      <c r="P19" s="39"/>
      <c r="Q19" s="29"/>
      <c r="R19" s="29"/>
      <c r="S19" s="26" t="s">
        <v>39</v>
      </c>
      <c r="T19" s="28"/>
      <c r="U19" s="39"/>
      <c r="V19" s="28"/>
      <c r="W19" s="28"/>
      <c r="X19" s="29"/>
      <c r="Y19" s="20"/>
      <c r="Z19" s="28"/>
      <c r="AA19" s="39"/>
      <c r="AB19" s="28"/>
      <c r="AC19" s="28"/>
      <c r="AD19" s="34"/>
      <c r="AE19" s="29"/>
      <c r="AF19" s="11">
        <f>COUNTA(tblJuin[[#This Row],[1]:[30]])</f>
        <v>3</v>
      </c>
      <c r="AG19" s="13">
        <f>COUNTIF(tblJuin[[#This Row],[1]:[30]],GardeauCS)</f>
        <v>3</v>
      </c>
    </row>
    <row r="20" spans="1:33" ht="19.5" customHeight="1">
      <c r="A20" s="32" t="s">
        <v>59</v>
      </c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17"/>
      <c r="R20" s="17"/>
      <c r="S20" s="19"/>
      <c r="T20" s="19"/>
      <c r="U20" s="19"/>
      <c r="V20" s="19"/>
      <c r="W20" s="19"/>
      <c r="X20" s="17"/>
      <c r="Y20" s="20"/>
      <c r="Z20" s="19"/>
      <c r="AA20" s="19"/>
      <c r="AB20" s="19"/>
      <c r="AC20" s="19"/>
      <c r="AD20" s="19"/>
      <c r="AE20" s="17"/>
      <c r="AF20" s="9">
        <f>COUNTA(tblJuin[[#This Row],[1]:[30]])</f>
        <v>0</v>
      </c>
      <c r="AG20" s="13">
        <f>COUNTIF(tblJuin[[#This Row],[1]:[30]],GardeauCS)</f>
        <v>0</v>
      </c>
    </row>
    <row r="21" spans="1:33" ht="19.5" customHeight="1">
      <c r="A21" s="32" t="s">
        <v>60</v>
      </c>
      <c r="B21" s="52"/>
      <c r="C21" s="17"/>
      <c r="D21" s="17"/>
      <c r="E21" s="35" t="s">
        <v>45</v>
      </c>
      <c r="F21" s="26" t="s">
        <v>39</v>
      </c>
      <c r="G21" s="19"/>
      <c r="H21" s="19"/>
      <c r="I21" s="52"/>
      <c r="J21" s="17"/>
      <c r="K21" s="17"/>
      <c r="L21" s="26" t="s">
        <v>39</v>
      </c>
      <c r="M21" s="40"/>
      <c r="N21" s="19"/>
      <c r="O21" s="19"/>
      <c r="P21" s="52"/>
      <c r="Q21" s="17"/>
      <c r="R21" s="17"/>
      <c r="S21" s="26" t="s">
        <v>39</v>
      </c>
      <c r="T21" s="40"/>
      <c r="U21" s="19"/>
      <c r="V21" s="19"/>
      <c r="W21" s="52"/>
      <c r="X21" s="17"/>
      <c r="Y21" s="20"/>
      <c r="Z21" s="26" t="s">
        <v>39</v>
      </c>
      <c r="AA21" s="40"/>
      <c r="AB21" s="19"/>
      <c r="AC21" s="19"/>
      <c r="AD21" s="52"/>
      <c r="AE21" s="17"/>
      <c r="AF21" s="9">
        <f>COUNTA(tblJuin[[#This Row],[1]:[30]])</f>
        <v>5</v>
      </c>
      <c r="AG21" s="13">
        <f>COUNTIF(tblJuin[[#This Row],[1]:[30]],GardeauCS)</f>
        <v>4</v>
      </c>
    </row>
    <row r="22" spans="1:33" ht="19.5" customHeight="1">
      <c r="A22" s="32" t="s">
        <v>61</v>
      </c>
      <c r="B22" s="19"/>
      <c r="C22" s="17"/>
      <c r="D22" s="17"/>
      <c r="E22" s="21"/>
      <c r="F22" s="19"/>
      <c r="G22" s="34"/>
      <c r="H22" s="19"/>
      <c r="I22" s="34"/>
      <c r="J22" s="17"/>
      <c r="K22" s="17"/>
      <c r="L22" s="19"/>
      <c r="M22" s="19"/>
      <c r="N22" s="19"/>
      <c r="O22" s="19"/>
      <c r="P22" s="19"/>
      <c r="Q22" s="17"/>
      <c r="R22" s="17"/>
      <c r="S22" s="19"/>
      <c r="T22" s="19"/>
      <c r="U22" s="19"/>
      <c r="V22" s="19"/>
      <c r="W22" s="19"/>
      <c r="X22" s="16"/>
      <c r="Y22" s="20"/>
      <c r="Z22" s="19"/>
      <c r="AA22" s="19"/>
      <c r="AB22" s="19"/>
      <c r="AC22" s="19"/>
      <c r="AD22" s="26" t="s">
        <v>39</v>
      </c>
      <c r="AE22" s="17"/>
      <c r="AF22" s="9">
        <f>COUNTA(tblJuin[[#This Row],[1]:[30]])</f>
        <v>1</v>
      </c>
      <c r="AG22" s="13">
        <f>COUNTIF(tblJuin[[#This Row],[1]:[30]],GardeauCS)</f>
        <v>1</v>
      </c>
    </row>
    <row r="23" spans="1:33" ht="19.5" customHeight="1">
      <c r="A23" s="32" t="s">
        <v>62</v>
      </c>
      <c r="B23" s="28"/>
      <c r="C23" s="29"/>
      <c r="D23" s="29"/>
      <c r="E23" s="28"/>
      <c r="F23" s="26" t="s">
        <v>39</v>
      </c>
      <c r="G23" s="28"/>
      <c r="H23" s="28"/>
      <c r="I23" s="28"/>
      <c r="J23" s="29"/>
      <c r="K23" s="29"/>
      <c r="L23" s="28"/>
      <c r="M23" s="28"/>
      <c r="N23" s="18"/>
      <c r="O23" s="28"/>
      <c r="P23" s="26" t="s">
        <v>39</v>
      </c>
      <c r="Q23" s="29"/>
      <c r="R23" s="29"/>
      <c r="S23" s="28"/>
      <c r="T23" s="28"/>
      <c r="U23" s="28"/>
      <c r="V23" s="26" t="s">
        <v>39</v>
      </c>
      <c r="W23" s="28"/>
      <c r="X23" s="29"/>
      <c r="Y23" s="20"/>
      <c r="Z23" s="28"/>
      <c r="AA23" s="18"/>
      <c r="AB23" s="28"/>
      <c r="AC23" s="18"/>
      <c r="AD23" s="28"/>
      <c r="AE23" s="29"/>
      <c r="AF23" s="9">
        <f>COUNTA(tblJuin[[#This Row],[1]:[30]])</f>
        <v>3</v>
      </c>
      <c r="AG23" s="13">
        <f>COUNTIF(tblJuin[[#This Row],[1]:[30]],GardeauCS)</f>
        <v>3</v>
      </c>
    </row>
    <row r="24" spans="1:33" ht="19.5" customHeight="1">
      <c r="A24" s="41" t="s">
        <v>63</v>
      </c>
      <c r="B24" s="28"/>
      <c r="C24" s="29"/>
      <c r="D24" s="29"/>
      <c r="E24" s="28"/>
      <c r="F24" s="28"/>
      <c r="G24" s="40"/>
      <c r="H24" s="18"/>
      <c r="I24" s="40"/>
      <c r="J24" s="16"/>
      <c r="K24" s="29"/>
      <c r="L24" s="28"/>
      <c r="M24" s="28"/>
      <c r="N24" s="28"/>
      <c r="O24" s="28"/>
      <c r="P24" s="28"/>
      <c r="Q24" s="29"/>
      <c r="R24" s="29"/>
      <c r="S24" s="26" t="s">
        <v>39</v>
      </c>
      <c r="T24" s="26" t="s">
        <v>39</v>
      </c>
      <c r="U24" s="26" t="s">
        <v>39</v>
      </c>
      <c r="V24" s="26" t="s">
        <v>39</v>
      </c>
      <c r="W24" s="18"/>
      <c r="X24" s="29"/>
      <c r="Y24" s="20"/>
      <c r="Z24" s="28"/>
      <c r="AA24" s="28"/>
      <c r="AB24" s="28"/>
      <c r="AC24" s="28"/>
      <c r="AD24" s="28"/>
      <c r="AE24" s="29"/>
      <c r="AF24" s="9">
        <f>COUNTA(tblJuin[[#This Row],[1]:[30]])</f>
        <v>4</v>
      </c>
      <c r="AG24" s="13">
        <f>COUNTIF(tblJuin[[#This Row],[1]:[30]],GardeauCS)</f>
        <v>4</v>
      </c>
    </row>
    <row r="25" spans="1:33" ht="19.5" customHeight="1">
      <c r="A25" s="41" t="s">
        <v>64</v>
      </c>
      <c r="B25" s="19"/>
      <c r="C25" s="17"/>
      <c r="D25" s="17"/>
      <c r="E25" s="19"/>
      <c r="F25" s="19"/>
      <c r="G25" s="40"/>
      <c r="H25" s="19"/>
      <c r="I25" s="19"/>
      <c r="J25" s="17"/>
      <c r="K25" s="17"/>
      <c r="L25" s="19"/>
      <c r="M25" s="40"/>
      <c r="N25" s="19"/>
      <c r="O25" s="19"/>
      <c r="P25" s="34"/>
      <c r="Q25" s="17"/>
      <c r="R25" s="17"/>
      <c r="S25" s="19"/>
      <c r="T25" s="19"/>
      <c r="U25" s="40"/>
      <c r="V25" s="19"/>
      <c r="W25" s="19"/>
      <c r="X25" s="17"/>
      <c r="Y25" s="20"/>
      <c r="Z25" s="19"/>
      <c r="AA25" s="40"/>
      <c r="AB25" s="19"/>
      <c r="AC25" s="19"/>
      <c r="AD25" s="19"/>
      <c r="AE25" s="17"/>
      <c r="AF25" s="9">
        <f>COUNTA(tblJuin[[#This Row],[1]:[30]])</f>
        <v>0</v>
      </c>
      <c r="AG25" s="13">
        <f>COUNTIF(tblJuin[[#This Row],[1]:[30]],GardeauCS)</f>
        <v>0</v>
      </c>
    </row>
    <row r="26" spans="1:33" ht="19.5" customHeight="1">
      <c r="A26" s="41" t="s">
        <v>65</v>
      </c>
      <c r="B26" s="53"/>
      <c r="C26" s="54"/>
      <c r="D26" s="54"/>
      <c r="E26" s="53"/>
      <c r="F26" s="53"/>
      <c r="G26" s="55"/>
      <c r="H26" s="53"/>
      <c r="I26" s="53"/>
      <c r="J26" s="54"/>
      <c r="K26" s="54"/>
      <c r="L26" s="53"/>
      <c r="M26" s="55"/>
      <c r="N26" s="53"/>
      <c r="O26" s="53"/>
      <c r="P26" s="55"/>
      <c r="Q26" s="54"/>
      <c r="R26" s="54"/>
      <c r="S26" s="53"/>
      <c r="T26" s="53"/>
      <c r="U26" s="55"/>
      <c r="V26" s="53"/>
      <c r="W26" s="53"/>
      <c r="X26" s="54"/>
      <c r="Y26" s="56"/>
      <c r="Z26" s="53"/>
      <c r="AA26" s="55"/>
      <c r="AB26" s="53"/>
      <c r="AC26" s="53"/>
      <c r="AD26" s="53"/>
      <c r="AE26" s="54"/>
      <c r="AF26" s="11">
        <f>COUNTA(tblJuin[[#This Row],[1]:[30]])</f>
        <v>0</v>
      </c>
      <c r="AG26" s="13">
        <f>COUNTIF(tblJuin[[#This Row],[1]:[30]],GardeauCS)</f>
        <v>0</v>
      </c>
    </row>
    <row r="27" spans="1:33" ht="19.5" customHeight="1">
      <c r="A27" s="32" t="s">
        <v>66</v>
      </c>
      <c r="B27" s="28"/>
      <c r="C27" s="29"/>
      <c r="D27" s="29"/>
      <c r="E27" s="34"/>
      <c r="F27" s="28"/>
      <c r="G27" s="26" t="s">
        <v>39</v>
      </c>
      <c r="H27" s="21"/>
      <c r="I27" s="28"/>
      <c r="J27" s="29"/>
      <c r="K27" s="29"/>
      <c r="L27" s="28"/>
      <c r="M27" s="34"/>
      <c r="N27" s="40"/>
      <c r="O27" s="28"/>
      <c r="P27" s="28"/>
      <c r="Q27" s="29"/>
      <c r="R27" s="29"/>
      <c r="S27" s="26" t="s">
        <v>39</v>
      </c>
      <c r="T27" s="28"/>
      <c r="U27" s="40"/>
      <c r="V27" s="28"/>
      <c r="W27" s="28"/>
      <c r="X27" s="29"/>
      <c r="Y27" s="20"/>
      <c r="Z27" s="28"/>
      <c r="AA27" s="40"/>
      <c r="AB27" s="40"/>
      <c r="AC27" s="40"/>
      <c r="AD27" s="26" t="s">
        <v>39</v>
      </c>
      <c r="AE27" s="29"/>
      <c r="AF27" s="9">
        <f>COUNTA(tblJuin[[#This Row],[1]:[30]])</f>
        <v>3</v>
      </c>
      <c r="AG27" s="13">
        <f>COUNTIF(tblJuin[[#This Row],[1]:[30]],GardeauCS)</f>
        <v>3</v>
      </c>
    </row>
    <row r="28" spans="1:33" ht="19.5" customHeight="1">
      <c r="A28" s="41" t="s">
        <v>67</v>
      </c>
      <c r="B28" s="35" t="s">
        <v>45</v>
      </c>
      <c r="C28" s="17"/>
      <c r="D28" s="17"/>
      <c r="E28" s="19"/>
      <c r="F28" s="35" t="s">
        <v>45</v>
      </c>
      <c r="G28" s="40"/>
      <c r="H28" s="57" t="s">
        <v>68</v>
      </c>
      <c r="I28" s="26" t="s">
        <v>39</v>
      </c>
      <c r="J28" s="33"/>
      <c r="K28" s="17"/>
      <c r="L28" s="19"/>
      <c r="M28" s="19"/>
      <c r="N28" s="26" t="s">
        <v>39</v>
      </c>
      <c r="O28" s="19"/>
      <c r="P28" s="26" t="s">
        <v>39</v>
      </c>
      <c r="Q28" s="37"/>
      <c r="R28" s="17"/>
      <c r="S28" s="19"/>
      <c r="T28" s="19"/>
      <c r="U28" s="26" t="s">
        <v>39</v>
      </c>
      <c r="V28" s="19"/>
      <c r="W28" s="26" t="s">
        <v>39</v>
      </c>
      <c r="X28" s="33"/>
      <c r="Y28" s="20"/>
      <c r="Z28" s="19"/>
      <c r="AA28" s="19"/>
      <c r="AB28" s="26" t="s">
        <v>39</v>
      </c>
      <c r="AC28" s="26" t="s">
        <v>39</v>
      </c>
      <c r="AD28" s="34"/>
      <c r="AE28" s="33"/>
      <c r="AF28" s="9">
        <f>COUNTA(tblJuin[[#This Row],[1]:[30]])</f>
        <v>10</v>
      </c>
      <c r="AG28" s="13">
        <f>COUNTIF(tblJuin[[#This Row],[1]:[30]],GardeauCS)</f>
        <v>7</v>
      </c>
    </row>
    <row r="29" spans="1:33" ht="19.5" customHeight="1">
      <c r="A29" s="41" t="s">
        <v>69</v>
      </c>
      <c r="B29" s="39"/>
      <c r="C29" s="29"/>
      <c r="D29" s="29"/>
      <c r="E29" s="28"/>
      <c r="F29" s="39"/>
      <c r="G29" s="39"/>
      <c r="H29" s="39"/>
      <c r="I29" s="39"/>
      <c r="J29" s="58"/>
      <c r="K29" s="29"/>
      <c r="L29" s="28"/>
      <c r="M29" s="28"/>
      <c r="N29" s="39"/>
      <c r="O29" s="28"/>
      <c r="P29" s="39"/>
      <c r="Q29" s="58"/>
      <c r="R29" s="29"/>
      <c r="S29" s="28"/>
      <c r="T29" s="28"/>
      <c r="U29" s="39"/>
      <c r="V29" s="28"/>
      <c r="W29" s="39"/>
      <c r="X29" s="58"/>
      <c r="Y29" s="20"/>
      <c r="Z29" s="28"/>
      <c r="AA29" s="28"/>
      <c r="AB29" s="39"/>
      <c r="AC29" s="39"/>
      <c r="AD29" s="39"/>
      <c r="AE29" s="58"/>
      <c r="AF29" s="11">
        <f>COUNTA(tblJuin[[#This Row],[1]:[30]])</f>
        <v>0</v>
      </c>
      <c r="AG29" s="13">
        <f>COUNTIF(tblJuin[[#This Row],[1]:[30]],GardeauCS)</f>
        <v>0</v>
      </c>
    </row>
    <row r="30" spans="1:33" ht="19.5" customHeight="1">
      <c r="A30" s="41" t="s">
        <v>70</v>
      </c>
      <c r="B30" s="55"/>
      <c r="C30" s="54"/>
      <c r="D30" s="54"/>
      <c r="E30" s="53"/>
      <c r="F30" s="55"/>
      <c r="G30" s="55"/>
      <c r="H30" s="55"/>
      <c r="I30" s="55"/>
      <c r="J30" s="59"/>
      <c r="K30" s="54"/>
      <c r="L30" s="53"/>
      <c r="M30" s="53"/>
      <c r="N30" s="55"/>
      <c r="O30" s="53"/>
      <c r="P30" s="55"/>
      <c r="Q30" s="59"/>
      <c r="R30" s="54"/>
      <c r="S30" s="53"/>
      <c r="T30" s="53"/>
      <c r="U30" s="55"/>
      <c r="V30" s="53"/>
      <c r="W30" s="55"/>
      <c r="X30" s="59"/>
      <c r="Y30" s="56"/>
      <c r="Z30" s="53"/>
      <c r="AA30" s="53"/>
      <c r="AB30" s="55"/>
      <c r="AC30" s="55"/>
      <c r="AD30" s="55"/>
      <c r="AE30" s="59"/>
      <c r="AF30" s="11">
        <f>COUNTA(tblJuin[[#This Row],[1]:[30]])</f>
        <v>0</v>
      </c>
      <c r="AG30" s="13">
        <f>COUNTIF(tblJuin[[#This Row],[1]:[30]],GardeauCS)</f>
        <v>0</v>
      </c>
    </row>
    <row r="31" spans="1:33" ht="19.5" customHeight="1">
      <c r="A31" s="32" t="s">
        <v>71</v>
      </c>
      <c r="B31" s="28"/>
      <c r="C31" s="37"/>
      <c r="D31" s="29"/>
      <c r="E31" s="28"/>
      <c r="F31" s="28"/>
      <c r="G31" s="28"/>
      <c r="H31" s="28"/>
      <c r="I31" s="28"/>
      <c r="J31" s="58"/>
      <c r="K31" s="29"/>
      <c r="L31" s="28"/>
      <c r="M31" s="28"/>
      <c r="N31" s="28"/>
      <c r="O31" s="28"/>
      <c r="P31" s="28"/>
      <c r="Q31" s="29"/>
      <c r="R31" s="29"/>
      <c r="S31" s="28"/>
      <c r="T31" s="28"/>
      <c r="U31" s="28"/>
      <c r="V31" s="28"/>
      <c r="W31" s="28"/>
      <c r="X31" s="37"/>
      <c r="Y31" s="20"/>
      <c r="Z31" s="26" t="s">
        <v>39</v>
      </c>
      <c r="AA31" s="28"/>
      <c r="AB31" s="28"/>
      <c r="AC31" s="28"/>
      <c r="AD31" s="28"/>
      <c r="AE31" s="29"/>
      <c r="AF31" s="9">
        <f>COUNTA(tblJuin[[#This Row],[1]:[30]])</f>
        <v>1</v>
      </c>
      <c r="AG31" s="13">
        <f>COUNTIF(tblJuin[[#This Row],[1]:[30]],GardeauCS)</f>
        <v>1</v>
      </c>
    </row>
    <row r="32" spans="1:33" ht="19.5" customHeight="1">
      <c r="A32" s="41" t="s">
        <v>72</v>
      </c>
      <c r="B32" s="60" t="s">
        <v>39</v>
      </c>
      <c r="C32" s="29"/>
      <c r="D32" s="29"/>
      <c r="E32" s="28" t="s">
        <v>73</v>
      </c>
      <c r="F32" s="39" t="s">
        <v>73</v>
      </c>
      <c r="G32" s="39" t="s">
        <v>73</v>
      </c>
      <c r="H32" s="28"/>
      <c r="I32" s="28"/>
      <c r="J32" s="29"/>
      <c r="K32" s="29"/>
      <c r="L32" s="28" t="s">
        <v>35</v>
      </c>
      <c r="M32" s="39" t="s">
        <v>35</v>
      </c>
      <c r="N32" s="39" t="s">
        <v>35</v>
      </c>
      <c r="O32" s="39" t="s">
        <v>35</v>
      </c>
      <c r="P32" s="28" t="s">
        <v>35</v>
      </c>
      <c r="Q32" s="29"/>
      <c r="R32" s="29"/>
      <c r="S32" s="39" t="s">
        <v>73</v>
      </c>
      <c r="T32" s="39" t="s">
        <v>73</v>
      </c>
      <c r="U32" s="39" t="s">
        <v>73</v>
      </c>
      <c r="V32" s="39" t="s">
        <v>73</v>
      </c>
      <c r="W32" s="26" t="s">
        <v>39</v>
      </c>
      <c r="X32" s="29"/>
      <c r="Y32" s="20"/>
      <c r="Z32" s="39" t="s">
        <v>73</v>
      </c>
      <c r="AA32" s="26" t="s">
        <v>39</v>
      </c>
      <c r="AB32" s="26" t="s">
        <v>39</v>
      </c>
      <c r="AC32" s="26" t="s">
        <v>39</v>
      </c>
      <c r="AD32" s="26" t="s">
        <v>39</v>
      </c>
      <c r="AE32" s="29"/>
      <c r="AF32" s="11">
        <f>COUNTA(tblJuin[[#This Row],[1]:[30]])</f>
        <v>19</v>
      </c>
      <c r="AG32" s="13">
        <f>COUNTIF(tblJuin[[#This Row],[1]:[30]],GardeauCS)</f>
        <v>6</v>
      </c>
    </row>
    <row r="33" spans="1:33" ht="19.5" customHeight="1" thickBot="1">
      <c r="A33" s="61" t="s">
        <v>74</v>
      </c>
      <c r="B33" s="55"/>
      <c r="C33" s="54"/>
      <c r="D33" s="54"/>
      <c r="E33" s="53"/>
      <c r="F33" s="55"/>
      <c r="G33" s="55"/>
      <c r="H33" s="53"/>
      <c r="I33" s="53"/>
      <c r="J33" s="54"/>
      <c r="K33" s="54"/>
      <c r="L33" s="53"/>
      <c r="M33" s="55"/>
      <c r="N33" s="55"/>
      <c r="O33" s="55"/>
      <c r="P33" s="53"/>
      <c r="Q33" s="54"/>
      <c r="R33" s="54"/>
      <c r="S33" s="55"/>
      <c r="T33" s="55"/>
      <c r="U33" s="55"/>
      <c r="V33" s="53"/>
      <c r="W33" s="55"/>
      <c r="X33" s="54"/>
      <c r="Y33" s="56"/>
      <c r="Z33" s="55"/>
      <c r="AA33" s="55"/>
      <c r="AB33" s="55"/>
      <c r="AC33" s="55"/>
      <c r="AD33" s="53"/>
      <c r="AE33" s="54"/>
      <c r="AF33" s="11">
        <f>COUNTA(tblJuin[[#This Row],[1]:[30]])</f>
        <v>0</v>
      </c>
      <c r="AG33" s="13">
        <f>COUNTIF(tblJuin[[#This Row],[1]:[30]],GardeauCS)</f>
        <v>0</v>
      </c>
    </row>
    <row r="34" spans="1:33" ht="19.5" customHeight="1">
      <c r="A34" s="41"/>
      <c r="B34" s="28"/>
      <c r="C34" s="29"/>
      <c r="D34" s="29"/>
      <c r="E34" s="28"/>
      <c r="F34" s="28"/>
      <c r="G34" s="28"/>
      <c r="H34" s="28"/>
      <c r="I34" s="28"/>
      <c r="J34" s="29"/>
      <c r="K34" s="29"/>
      <c r="L34" s="28"/>
      <c r="M34" s="28"/>
      <c r="N34" s="28"/>
      <c r="O34" s="28"/>
      <c r="P34" s="28"/>
      <c r="Q34" s="29"/>
      <c r="R34" s="29"/>
      <c r="S34" s="28"/>
      <c r="T34" s="28"/>
      <c r="U34" s="28"/>
      <c r="V34" s="28"/>
      <c r="W34" s="28"/>
      <c r="X34" s="29"/>
      <c r="Y34" s="20"/>
      <c r="Z34" s="28"/>
      <c r="AA34" s="28"/>
      <c r="AB34" s="28"/>
      <c r="AC34" s="28"/>
      <c r="AD34" s="28"/>
      <c r="AE34" s="29"/>
      <c r="AF34" s="11">
        <f>COUNTA(tblJuin[[#This Row],[1]:[30]])</f>
        <v>0</v>
      </c>
      <c r="AG34" s="13">
        <f>COUNTIF(tblJuin[[#This Row],[1]:[30]],GardeauCS)</f>
        <v>0</v>
      </c>
    </row>
    <row r="35" spans="1:33" ht="19.5" customHeight="1">
      <c r="A35" s="62"/>
      <c r="B35" s="63"/>
      <c r="C35" s="64"/>
      <c r="D35" s="64"/>
      <c r="E35" s="63"/>
      <c r="F35" s="63"/>
      <c r="G35" s="63"/>
      <c r="H35" s="63"/>
      <c r="I35" s="63"/>
      <c r="J35" s="64"/>
      <c r="K35" s="64"/>
      <c r="L35" s="63"/>
      <c r="M35" s="63"/>
      <c r="N35" s="63"/>
      <c r="O35" s="63"/>
      <c r="P35" s="63"/>
      <c r="Q35" s="64"/>
      <c r="R35" s="64"/>
      <c r="S35" s="63"/>
      <c r="T35" s="63"/>
      <c r="U35" s="63"/>
      <c r="V35" s="63"/>
      <c r="W35" s="63"/>
      <c r="X35" s="64"/>
      <c r="Y35" s="64"/>
      <c r="Z35" s="63"/>
      <c r="AA35" s="63"/>
      <c r="AB35" s="63"/>
      <c r="AC35" s="63"/>
      <c r="AD35" s="63"/>
      <c r="AE35" s="64"/>
      <c r="AF35" s="11">
        <f>COUNTA(tblJuin[[#This Row],[1]:[30]])</f>
        <v>0</v>
      </c>
      <c r="AG35" s="13">
        <f>COUNTIF(tblJuin[[#This Row],[1]:[30]],GardeauCS)</f>
        <v>0</v>
      </c>
    </row>
    <row r="36" spans="1:33" ht="19.5" customHeight="1">
      <c r="A36" s="32"/>
      <c r="B36" s="28"/>
      <c r="C36" s="29"/>
      <c r="D36" s="29"/>
      <c r="E36" s="28"/>
      <c r="F36" s="28"/>
      <c r="G36" s="28"/>
      <c r="H36" s="28"/>
      <c r="I36" s="28"/>
      <c r="J36" s="29"/>
      <c r="K36" s="29"/>
      <c r="L36" s="28"/>
      <c r="M36" s="28"/>
      <c r="N36" s="28"/>
      <c r="O36" s="28"/>
      <c r="P36" s="28"/>
      <c r="Q36" s="29"/>
      <c r="R36" s="29"/>
      <c r="S36" s="28"/>
      <c r="T36" s="28"/>
      <c r="U36" s="28"/>
      <c r="V36" s="28"/>
      <c r="W36" s="28"/>
      <c r="X36" s="29"/>
      <c r="Y36" s="20"/>
      <c r="Z36" s="28"/>
      <c r="AA36" s="28"/>
      <c r="AB36" s="28"/>
      <c r="AC36" s="28"/>
      <c r="AD36" s="28"/>
      <c r="AE36" s="29"/>
      <c r="AF36" s="11">
        <f>COUNTA(tblJuin[[#This Row],[1]:[30]])</f>
        <v>0</v>
      </c>
      <c r="AG36" s="13">
        <f>COUNTIF(tblJuin[[#This Row],[1]:[30]],GardeauCS)</f>
        <v>0</v>
      </c>
    </row>
    <row r="37" spans="1:33" ht="19.5" customHeight="1">
      <c r="A37" s="41"/>
      <c r="B37" s="28"/>
      <c r="C37" s="29"/>
      <c r="D37" s="29"/>
      <c r="E37" s="28"/>
      <c r="F37" s="28"/>
      <c r="G37" s="28"/>
      <c r="H37" s="28"/>
      <c r="I37" s="28"/>
      <c r="J37" s="29"/>
      <c r="K37" s="29"/>
      <c r="L37" s="28"/>
      <c r="M37" s="28"/>
      <c r="N37" s="28"/>
      <c r="O37" s="28"/>
      <c r="P37" s="28"/>
      <c r="Q37" s="29"/>
      <c r="R37" s="29"/>
      <c r="S37" s="28"/>
      <c r="T37" s="28"/>
      <c r="U37" s="28"/>
      <c r="V37" s="28"/>
      <c r="W37" s="28"/>
      <c r="X37" s="29"/>
      <c r="Y37" s="20"/>
      <c r="Z37" s="28"/>
      <c r="AA37" s="28"/>
      <c r="AB37" s="28"/>
      <c r="AC37" s="28"/>
      <c r="AD37" s="28"/>
      <c r="AE37" s="29"/>
      <c r="AF37" s="11">
        <f>COUNTA(tblJuin[[#This Row],[1]:[30]])</f>
        <v>0</v>
      </c>
      <c r="AG37" s="13">
        <f>COUNTIF(tblJuin[[#This Row],[1]:[30]],GardeauCS)</f>
        <v>0</v>
      </c>
    </row>
    <row r="38" spans="1:33" ht="19.5" customHeight="1" thickBot="1">
      <c r="A38" s="61"/>
      <c r="B38" s="28"/>
      <c r="C38" s="29"/>
      <c r="D38" s="29"/>
      <c r="E38" s="28"/>
      <c r="F38" s="28"/>
      <c r="G38" s="28"/>
      <c r="H38" s="28"/>
      <c r="I38" s="28"/>
      <c r="J38" s="29"/>
      <c r="K38" s="29"/>
      <c r="L38" s="28"/>
      <c r="M38" s="28"/>
      <c r="N38" s="28"/>
      <c r="O38" s="28"/>
      <c r="P38" s="18"/>
      <c r="Q38" s="16"/>
      <c r="R38" s="29"/>
      <c r="S38" s="28"/>
      <c r="T38" s="18"/>
      <c r="U38" s="18"/>
      <c r="V38" s="18"/>
      <c r="W38" s="18"/>
      <c r="X38" s="29"/>
      <c r="Y38" s="20"/>
      <c r="Z38" s="28"/>
      <c r="AA38" s="18"/>
      <c r="AB38" s="18"/>
      <c r="AC38" s="18"/>
      <c r="AD38" s="28"/>
      <c r="AE38" s="16"/>
      <c r="AF38" s="11">
        <f>COUNTA(tblJuin[[#This Row],[1]:[30]])</f>
        <v>0</v>
      </c>
      <c r="AG38" s="13">
        <f>COUNTIF(tblJuin[[#This Row],[1]:[30]],GardeauCS)</f>
        <v>0</v>
      </c>
    </row>
    <row r="39" spans="1:33" ht="19.5" customHeight="1">
      <c r="A39" s="65" t="s">
        <v>75</v>
      </c>
      <c r="B39" s="28"/>
      <c r="C39" s="29"/>
      <c r="D39" s="29"/>
      <c r="E39" s="28"/>
      <c r="F39" s="28"/>
      <c r="G39" s="28"/>
      <c r="H39" s="28"/>
      <c r="I39" s="28"/>
      <c r="J39" s="29"/>
      <c r="K39" s="29"/>
      <c r="L39" s="28"/>
      <c r="M39" s="28"/>
      <c r="N39" s="28"/>
      <c r="O39" s="28"/>
      <c r="P39" s="26" t="s">
        <v>76</v>
      </c>
      <c r="Q39" s="29"/>
      <c r="R39" s="29"/>
      <c r="S39" s="26" t="s">
        <v>76</v>
      </c>
      <c r="T39" s="26" t="s">
        <v>76</v>
      </c>
      <c r="U39" s="26" t="s">
        <v>76</v>
      </c>
      <c r="V39" s="26" t="s">
        <v>76</v>
      </c>
      <c r="W39" s="26" t="s">
        <v>76</v>
      </c>
      <c r="X39" s="29"/>
      <c r="Y39" s="20"/>
      <c r="Z39" s="26" t="s">
        <v>76</v>
      </c>
      <c r="AA39" s="26" t="s">
        <v>76</v>
      </c>
      <c r="AB39" s="26" t="s">
        <v>76</v>
      </c>
      <c r="AC39" s="26" t="s">
        <v>76</v>
      </c>
      <c r="AD39" s="26" t="s">
        <v>76</v>
      </c>
      <c r="AE39" s="29"/>
      <c r="AF39" s="9">
        <f>COUNTA(tblJuin[[#This Row],[1]:[30]])</f>
        <v>11</v>
      </c>
      <c r="AG39" s="13">
        <f>COUNTIF(tblJuin[[#This Row],[1]:[30]],GardeauCS)</f>
        <v>0</v>
      </c>
    </row>
    <row r="40" spans="1:33" ht="19.5" customHeight="1">
      <c r="A40" s="66" t="s">
        <v>77</v>
      </c>
      <c r="B40" s="28"/>
      <c r="C40" s="67"/>
      <c r="D40" s="29"/>
      <c r="E40" s="28"/>
      <c r="F40" s="28"/>
      <c r="G40" s="28"/>
      <c r="H40" s="28"/>
      <c r="I40" s="28"/>
      <c r="J40" s="29"/>
      <c r="K40" s="29"/>
      <c r="L40" s="28"/>
      <c r="M40" s="28"/>
      <c r="N40" s="28"/>
      <c r="O40" s="28"/>
      <c r="P40" s="26" t="s">
        <v>76</v>
      </c>
      <c r="Q40" s="16"/>
      <c r="R40" s="29"/>
      <c r="S40" s="26" t="s">
        <v>76</v>
      </c>
      <c r="T40" s="26" t="s">
        <v>76</v>
      </c>
      <c r="U40" s="26" t="s">
        <v>76</v>
      </c>
      <c r="V40" s="26" t="s">
        <v>76</v>
      </c>
      <c r="W40" s="26" t="s">
        <v>76</v>
      </c>
      <c r="X40" s="29"/>
      <c r="Y40" s="20"/>
      <c r="Z40" s="26" t="s">
        <v>76</v>
      </c>
      <c r="AA40" s="26" t="s">
        <v>76</v>
      </c>
      <c r="AB40" s="26" t="s">
        <v>76</v>
      </c>
      <c r="AC40" s="26" t="s">
        <v>76</v>
      </c>
      <c r="AD40" s="26" t="s">
        <v>76</v>
      </c>
      <c r="AE40" s="29"/>
      <c r="AF40" s="9">
        <f>COUNTA(tblJuin[[#This Row],[1]:[30]])</f>
        <v>11</v>
      </c>
      <c r="AG40" s="13">
        <f>COUNTIF(tblJuin[[#This Row],[1]:[30]],GardeauCS)</f>
        <v>0</v>
      </c>
    </row>
    <row r="41" spans="1:33" ht="19.5" customHeight="1">
      <c r="A41" s="68" t="s">
        <v>78</v>
      </c>
      <c r="B41" s="26" t="s">
        <v>39</v>
      </c>
      <c r="C41" s="29"/>
      <c r="D41" s="29"/>
      <c r="E41" s="28"/>
      <c r="F41" s="28"/>
      <c r="G41" s="26" t="s">
        <v>39</v>
      </c>
      <c r="H41" s="26" t="s">
        <v>39</v>
      </c>
      <c r="I41" s="26" t="s">
        <v>39</v>
      </c>
      <c r="J41" s="29"/>
      <c r="K41" s="29"/>
      <c r="L41" s="28"/>
      <c r="M41" s="28"/>
      <c r="N41" s="26" t="s">
        <v>39</v>
      </c>
      <c r="O41" s="28"/>
      <c r="P41" s="26" t="s">
        <v>76</v>
      </c>
      <c r="Q41" s="29"/>
      <c r="R41" s="29"/>
      <c r="S41" s="26" t="s">
        <v>76</v>
      </c>
      <c r="T41" s="26" t="s">
        <v>76</v>
      </c>
      <c r="U41" s="26" t="s">
        <v>76</v>
      </c>
      <c r="V41" s="26" t="s">
        <v>76</v>
      </c>
      <c r="W41" s="26" t="s">
        <v>76</v>
      </c>
      <c r="X41" s="29"/>
      <c r="Y41" s="20"/>
      <c r="Z41" s="26" t="s">
        <v>76</v>
      </c>
      <c r="AA41" s="26" t="s">
        <v>76</v>
      </c>
      <c r="AB41" s="26" t="s">
        <v>76</v>
      </c>
      <c r="AC41" s="26" t="s">
        <v>76</v>
      </c>
      <c r="AD41" s="26" t="s">
        <v>76</v>
      </c>
      <c r="AE41" s="29"/>
      <c r="AF41" s="9">
        <f>COUNTA(tblJuin[[#This Row],[1]:[30]])</f>
        <v>16</v>
      </c>
      <c r="AG41" s="13">
        <f>COUNTIF(tblJuin[[#This Row],[1]:[30]],GardeauCS)</f>
        <v>5</v>
      </c>
    </row>
    <row r="42" spans="1:33" ht="19.5" customHeight="1">
      <c r="A42" s="68" t="s">
        <v>79</v>
      </c>
      <c r="B42" s="26" t="s">
        <v>39</v>
      </c>
      <c r="C42" s="29"/>
      <c r="D42" s="29"/>
      <c r="E42" s="28"/>
      <c r="F42" s="28"/>
      <c r="G42" s="28"/>
      <c r="H42" s="26" t="s">
        <v>39</v>
      </c>
      <c r="I42" s="26" t="s">
        <v>39</v>
      </c>
      <c r="J42" s="29"/>
      <c r="K42" s="29"/>
      <c r="L42" s="28"/>
      <c r="M42" s="28"/>
      <c r="N42" s="26" t="s">
        <v>39</v>
      </c>
      <c r="O42" s="26" t="s">
        <v>39</v>
      </c>
      <c r="P42" s="26" t="s">
        <v>76</v>
      </c>
      <c r="Q42" s="29"/>
      <c r="R42" s="29"/>
      <c r="S42" s="26" t="s">
        <v>76</v>
      </c>
      <c r="T42" s="26" t="s">
        <v>76</v>
      </c>
      <c r="U42" s="26" t="s">
        <v>76</v>
      </c>
      <c r="V42" s="26" t="s">
        <v>76</v>
      </c>
      <c r="W42" s="26" t="s">
        <v>76</v>
      </c>
      <c r="X42" s="29"/>
      <c r="Y42" s="20"/>
      <c r="Z42" s="26" t="s">
        <v>76</v>
      </c>
      <c r="AA42" s="26" t="s">
        <v>76</v>
      </c>
      <c r="AB42" s="26" t="s">
        <v>76</v>
      </c>
      <c r="AC42" s="26" t="s">
        <v>76</v>
      </c>
      <c r="AD42" s="26" t="s">
        <v>76</v>
      </c>
      <c r="AE42" s="29"/>
      <c r="AF42" s="9">
        <f>COUNTA(tblJuin[[#This Row],[1]:[30]])</f>
        <v>16</v>
      </c>
      <c r="AG42" s="13">
        <f>COUNTIF(tblJuin[[#This Row],[1]:[30]],GardeauCS)</f>
        <v>5</v>
      </c>
    </row>
    <row r="43" spans="1:33" ht="19.5" customHeight="1" thickBot="1">
      <c r="A43" s="69"/>
      <c r="B43" s="28"/>
      <c r="C43" s="29"/>
      <c r="D43" s="29"/>
      <c r="E43" s="28"/>
      <c r="F43" s="28"/>
      <c r="G43" s="28"/>
      <c r="H43" s="28"/>
      <c r="I43" s="28"/>
      <c r="J43" s="29"/>
      <c r="K43" s="29"/>
      <c r="L43" s="28"/>
      <c r="M43" s="28"/>
      <c r="N43" s="28"/>
      <c r="O43" s="28"/>
      <c r="P43" s="28"/>
      <c r="Q43" s="29"/>
      <c r="R43" s="29"/>
      <c r="S43" s="28"/>
      <c r="T43" s="28"/>
      <c r="U43" s="28"/>
      <c r="V43" s="28"/>
      <c r="W43" s="28"/>
      <c r="X43" s="29"/>
      <c r="Y43" s="20"/>
      <c r="Z43" s="28"/>
      <c r="AA43" s="28"/>
      <c r="AB43" s="28"/>
      <c r="AC43" s="28"/>
      <c r="AD43" s="28"/>
      <c r="AE43" s="29"/>
      <c r="AF43" s="9">
        <f>COUNTA(tblJuin[[#This Row],[1]:[30]])</f>
        <v>0</v>
      </c>
      <c r="AG43" s="13">
        <f>COUNTIF(tblJuin[[#This Row],[1]:[30]],GardeauCS)</f>
        <v>0</v>
      </c>
    </row>
    <row r="44" spans="1:33" ht="19.5" customHeight="1">
      <c r="A44" s="70" t="s">
        <v>80</v>
      </c>
      <c r="B44" s="28"/>
      <c r="C44" s="29"/>
      <c r="D44" s="29"/>
      <c r="E44" s="28"/>
      <c r="F44" s="28"/>
      <c r="G44" s="28"/>
      <c r="H44" s="28"/>
      <c r="I44" s="28"/>
      <c r="J44" s="29"/>
      <c r="K44" s="29"/>
      <c r="L44" s="28"/>
      <c r="M44" s="60" t="s">
        <v>39</v>
      </c>
      <c r="N44" s="28"/>
      <c r="O44" s="28"/>
      <c r="P44" s="28"/>
      <c r="Q44" s="29"/>
      <c r="R44" s="29"/>
      <c r="S44" s="28"/>
      <c r="T44" s="28"/>
      <c r="U44" s="28"/>
      <c r="V44" s="28"/>
      <c r="W44" s="28"/>
      <c r="X44" s="29"/>
      <c r="Y44" s="20"/>
      <c r="Z44" s="28"/>
      <c r="AA44" s="28"/>
      <c r="AB44" s="28"/>
      <c r="AC44" s="28"/>
      <c r="AD44" s="28"/>
      <c r="AE44" s="29"/>
      <c r="AF44" s="31">
        <f>COUNTA(tblJuin[[#This Row],[1]:[30]])</f>
        <v>1</v>
      </c>
      <c r="AG44" s="13">
        <f>COUNTIF(tblJuin[[#This Row],[1]:[30]],GardeauCS)</f>
        <v>1</v>
      </c>
    </row>
    <row r="45" spans="1:33" ht="19.5" customHeight="1">
      <c r="A45" s="71" t="s">
        <v>81</v>
      </c>
      <c r="B45" s="28"/>
      <c r="C45" s="29"/>
      <c r="D45" s="29"/>
      <c r="E45" s="28"/>
      <c r="F45" s="28"/>
      <c r="G45" s="28"/>
      <c r="H45" s="28"/>
      <c r="I45" s="28"/>
      <c r="J45" s="29"/>
      <c r="K45" s="29"/>
      <c r="L45" s="28"/>
      <c r="M45" s="28"/>
      <c r="N45" s="28"/>
      <c r="O45" s="28"/>
      <c r="P45" s="28"/>
      <c r="Q45" s="29"/>
      <c r="R45" s="29"/>
      <c r="S45" s="28"/>
      <c r="T45" s="28"/>
      <c r="U45" s="28"/>
      <c r="V45" s="28"/>
      <c r="W45" s="28"/>
      <c r="X45" s="29"/>
      <c r="Y45" s="20"/>
      <c r="Z45" s="28"/>
      <c r="AA45" s="28"/>
      <c r="AB45" s="28"/>
      <c r="AC45" s="28"/>
      <c r="AD45" s="28"/>
      <c r="AE45" s="29"/>
      <c r="AF45" s="31">
        <f>COUNTA(tblJuin[[#This Row],[1]:[30]])</f>
        <v>0</v>
      </c>
      <c r="AG45" s="13">
        <f>COUNTIF(tblJuin[[#This Row],[1]:[30]],GardeauCS)</f>
        <v>0</v>
      </c>
    </row>
    <row r="46" spans="1:33" ht="19.5" customHeight="1">
      <c r="A46" s="72" t="s">
        <v>82</v>
      </c>
      <c r="B46" s="29" t="s">
        <v>83</v>
      </c>
      <c r="C46" s="54"/>
      <c r="D46" s="54"/>
      <c r="E46" s="54"/>
      <c r="F46" s="73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6"/>
      <c r="Z46" s="54"/>
      <c r="AA46" s="54"/>
      <c r="AB46" s="54"/>
      <c r="AC46" s="54"/>
      <c r="AD46" s="54"/>
      <c r="AE46" s="54"/>
      <c r="AF46" s="31"/>
      <c r="AG46" s="13"/>
    </row>
    <row r="47" spans="1:33" ht="15.75" thickBot="1">
      <c r="A47" s="74" t="str">
        <f>NomMois&amp;" Total DI"</f>
        <v xml:space="preserve"> Total DI</v>
      </c>
      <c r="B47" s="75">
        <f>COUNTIF([1],GardeauCS)+COUNTIF([1],Saisonniers)</f>
        <v>3</v>
      </c>
      <c r="C47" s="75">
        <f>COUNTIF([2],GardeauCS)+COUNTIF([2],Saisonniers)</f>
        <v>0</v>
      </c>
      <c r="D47" s="75">
        <f>COUNTIF([3],GardeauCS)+COUNTIF([3],Saisonniers)</f>
        <v>0</v>
      </c>
      <c r="E47" s="75">
        <f>COUNTIF([4],GardeauCS)+COUNTIF([4],Saisonniers)</f>
        <v>3</v>
      </c>
      <c r="F47" s="75">
        <f>COUNTIF([5],GardeauCS)+COUNTIF([5],Saisonniers)</f>
        <v>3</v>
      </c>
      <c r="G47" s="75">
        <f>COUNTIF([6],GardeauCS)+COUNTIF([6],Saisonniers)</f>
        <v>3</v>
      </c>
      <c r="H47" s="75">
        <f>COUNTIF([7],GardeauCS)+COUNTIF([7],Saisonniers)</f>
        <v>3</v>
      </c>
      <c r="I47" s="75">
        <f>COUNTIF([8],GardeauCS)+COUNTIF([8],Saisonniers)</f>
        <v>3</v>
      </c>
      <c r="J47" s="75">
        <f>COUNTIF([9],GardeauCS)+COUNTIF([9],Saisonniers)</f>
        <v>0</v>
      </c>
      <c r="K47" s="75">
        <f>COUNTIF([10],GardeauCS)+COUNTIF([10],Saisonniers)</f>
        <v>0</v>
      </c>
      <c r="L47" s="75">
        <f>COUNTIF([11],GardeauCS)+COUNTIF([11],Saisonniers)</f>
        <v>3</v>
      </c>
      <c r="M47" s="75">
        <f>COUNTIF([12],GardeauCS)+COUNTIF([12],Saisonniers)</f>
        <v>4</v>
      </c>
      <c r="N47" s="75">
        <f>COUNTIF([13],GardeauCS)+COUNTIF([13],Saisonniers)</f>
        <v>3</v>
      </c>
      <c r="O47" s="75">
        <f>COUNTIF([14],GardeauCS)+COUNTIF([14],Saisonniers)</f>
        <v>3</v>
      </c>
      <c r="P47" s="75">
        <f>COUNTIF([15],GardeauCS)+COUNTIF([15],Saisonniers)</f>
        <v>7</v>
      </c>
      <c r="Q47" s="75">
        <f>COUNTIF([16],GardeauCS)+COUNTIF([16],Saisonniers)</f>
        <v>0</v>
      </c>
      <c r="R47" s="75">
        <f>COUNTIF([17],GardeauCS)+COUNTIF([17],Saisonniers)</f>
        <v>0</v>
      </c>
      <c r="S47" s="75">
        <f>COUNTIF([18],GardeauCS)+COUNTIF([18],Saisonniers)</f>
        <v>8</v>
      </c>
      <c r="T47" s="75">
        <f>COUNTIF([19],GardeauCS)+COUNTIF([19],Saisonniers)</f>
        <v>8</v>
      </c>
      <c r="U47" s="75">
        <f>COUNTIF([20],GardeauCS)+COUNTIF([20],Saisonniers)</f>
        <v>7</v>
      </c>
      <c r="V47" s="75">
        <f>COUNTIF([21],GardeauCS)+COUNTIF([21],Saisonniers)</f>
        <v>8</v>
      </c>
      <c r="W47" s="75">
        <f>COUNTIF([22],GardeauCS)+COUNTIF([22],Saisonniers)</f>
        <v>7</v>
      </c>
      <c r="X47" s="75">
        <f>COUNTIF([23],GardeauCS)+COUNTIF([23],Saisonniers)</f>
        <v>0</v>
      </c>
      <c r="Y47" s="75">
        <f>COUNTIF([24],GardeauCS)+COUNTIF([24],Saisonniers)</f>
        <v>0</v>
      </c>
      <c r="Z47" s="75">
        <f>COUNTIF([25],GardeauCS)+COUNTIF([25],Saisonniers)</f>
        <v>8</v>
      </c>
      <c r="AA47" s="75">
        <f>COUNTIF([26],GardeauCS)+COUNTIF([26],Saisonniers)</f>
        <v>7</v>
      </c>
      <c r="AB47" s="75">
        <f>COUNTIF([27],GardeauCS)+COUNTIF([27],Saisonniers)</f>
        <v>7</v>
      </c>
      <c r="AC47" s="75">
        <f>COUNTIF([28],GardeauCS)+COUNTIF([28],Saisonniers)</f>
        <v>6</v>
      </c>
      <c r="AD47" s="75">
        <f>COUNTIF([29],GardeauCS)+COUNTIF([29],Saisonniers)</f>
        <v>8</v>
      </c>
      <c r="AE47" s="75">
        <f>COUNTIF([30],GardeauCS)+COUNTIF([30],Saisonniers)</f>
        <v>0</v>
      </c>
      <c r="AF47" s="76"/>
      <c r="AG47" s="77"/>
    </row>
    <row r="48" spans="1:33">
      <c r="A48" s="78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8"/>
      <c r="AE48" s="78"/>
      <c r="AF48" s="78"/>
      <c r="AG48" s="63"/>
    </row>
    <row r="49" spans="1:33">
      <c r="A49" s="79" t="s">
        <v>84</v>
      </c>
      <c r="B49" s="60" t="s">
        <v>39</v>
      </c>
      <c r="C49" s="80" t="s">
        <v>85</v>
      </c>
      <c r="D49" s="81"/>
      <c r="E49" s="81"/>
      <c r="F49" s="15" t="s">
        <v>95</v>
      </c>
      <c r="G49" s="80" t="s">
        <v>86</v>
      </c>
      <c r="H49" s="81"/>
      <c r="I49" s="81"/>
      <c r="J49" s="82"/>
      <c r="K49" s="83" t="s">
        <v>45</v>
      </c>
      <c r="L49" s="80" t="s">
        <v>87</v>
      </c>
      <c r="M49" s="81"/>
      <c r="N49" s="81"/>
      <c r="O49" s="84" t="s">
        <v>40</v>
      </c>
      <c r="P49" s="80" t="s">
        <v>88</v>
      </c>
      <c r="Q49" s="81"/>
      <c r="R49" s="81"/>
      <c r="S49" s="85"/>
      <c r="T49" s="85"/>
      <c r="U49" s="86" t="s">
        <v>68</v>
      </c>
      <c r="V49" s="87" t="s">
        <v>89</v>
      </c>
      <c r="W49" s="88"/>
      <c r="X49" s="81"/>
      <c r="Y49" s="89"/>
      <c r="Z49" s="89"/>
      <c r="AA49" s="48"/>
      <c r="AB49" s="90" t="s">
        <v>96</v>
      </c>
      <c r="AC49" s="81"/>
      <c r="AD49" s="88"/>
      <c r="AE49" s="89"/>
      <c r="AF49" s="89"/>
      <c r="AG49" s="63"/>
    </row>
    <row r="50" spans="1:33">
      <c r="A50" s="79"/>
      <c r="B50" s="26" t="s">
        <v>76</v>
      </c>
      <c r="C50" s="80" t="s">
        <v>90</v>
      </c>
      <c r="D50" s="81"/>
      <c r="E50" s="81"/>
      <c r="F50" s="91" t="s">
        <v>91</v>
      </c>
      <c r="G50" s="89" t="s">
        <v>92</v>
      </c>
      <c r="H50" s="89"/>
      <c r="I50" s="89"/>
      <c r="J50" s="82"/>
      <c r="K50" s="92" t="s">
        <v>35</v>
      </c>
      <c r="L50" s="80" t="s">
        <v>93</v>
      </c>
      <c r="M50" s="81"/>
      <c r="N50" s="82"/>
      <c r="O50" s="85"/>
      <c r="P50" s="82"/>
      <c r="Q50" s="82"/>
      <c r="R50" s="82"/>
      <c r="S50" s="82"/>
      <c r="T50" s="93"/>
      <c r="U50" s="89"/>
      <c r="V50" s="94"/>
      <c r="W50" s="90"/>
      <c r="X50" s="81"/>
      <c r="Y50" s="88"/>
      <c r="Z50" s="89"/>
      <c r="AA50" s="89"/>
      <c r="AB50" s="95"/>
      <c r="AC50" s="89"/>
      <c r="AD50" s="89"/>
      <c r="AE50" s="89"/>
      <c r="AF50" s="93"/>
      <c r="AG50" s="63"/>
    </row>
    <row r="51" spans="1:33" ht="15.75" thickBot="1">
      <c r="A51" s="62"/>
      <c r="B51" s="63"/>
      <c r="C51" s="63"/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63"/>
      <c r="AA51" s="63"/>
      <c r="AB51" s="63"/>
      <c r="AC51" s="63"/>
      <c r="AD51" s="63"/>
      <c r="AE51" s="63"/>
      <c r="AF51" s="96"/>
      <c r="AG51" s="63"/>
    </row>
    <row r="52" spans="1:33">
      <c r="A52" s="62"/>
      <c r="B52" s="63"/>
      <c r="C52" s="63"/>
      <c r="D52" s="63"/>
      <c r="E52" s="63"/>
      <c r="F52" s="97" t="s">
        <v>94</v>
      </c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9"/>
      <c r="AB52" s="63"/>
      <c r="AC52" s="63"/>
      <c r="AD52" s="63"/>
      <c r="AE52" s="63"/>
      <c r="AF52" s="96"/>
      <c r="AG52" s="63"/>
    </row>
    <row r="53" spans="1:33" ht="15.75" thickBot="1">
      <c r="A53" s="62"/>
      <c r="B53" s="63"/>
      <c r="C53" s="63"/>
      <c r="D53" s="63"/>
      <c r="E53" s="63"/>
      <c r="F53" s="100"/>
      <c r="G53" s="101"/>
      <c r="H53" s="101"/>
      <c r="I53" s="101"/>
      <c r="J53" s="101"/>
      <c r="K53" s="101"/>
      <c r="L53" s="101"/>
      <c r="M53" s="101"/>
      <c r="N53" s="101"/>
      <c r="O53" s="101"/>
      <c r="P53" s="101"/>
      <c r="Q53" s="101"/>
      <c r="R53" s="101"/>
      <c r="S53" s="101"/>
      <c r="T53" s="101"/>
      <c r="U53" s="101"/>
      <c r="V53" s="101"/>
      <c r="W53" s="101"/>
      <c r="X53" s="101"/>
      <c r="Y53" s="101"/>
      <c r="Z53" s="101"/>
      <c r="AA53" s="102"/>
      <c r="AB53" s="63"/>
      <c r="AC53" s="63"/>
      <c r="AD53" s="63"/>
      <c r="AE53" s="63"/>
      <c r="AF53" s="96"/>
      <c r="AG53" s="63"/>
    </row>
  </sheetData>
  <protectedRanges>
    <protectedRange sqref="B33:AE33" name="TYCHON"/>
    <protectedRange sqref="B26:AE26" name="BEGUE"/>
    <protectedRange sqref="B30:AE30" name="JAMES"/>
    <protectedRange password="CC5F" sqref="B29:AE29" name="HEGO GASULLA"/>
    <protectedRange password="CEED" sqref="B44:AE44" name="MARTINEZ"/>
    <protectedRange password="CEE1" sqref="B45:AE46" name="LE PENVEN"/>
    <protectedRange password="F1DD" sqref="B19:AE19" name="BROUTE"/>
    <protectedRange password="9B89" sqref="B5:AE5" name="CRUBLET"/>
    <protectedRange password="C4EC" sqref="X4:AE4 A4 C4:D4 J4:K4 M4 Q4:R4 V4 A5:AE46" name="Ensemble"/>
    <protectedRange password="993F" sqref="A39:AE43" name="SAISONNIERS"/>
    <protectedRange password="C49E" sqref="B27:AE27" name="CHAIGNEAU"/>
    <protectedRange password="C661" sqref="B17:AE17" name="ANGERMANN"/>
    <protectedRange password="C7E9" sqref="B20:AE20" name="GARIN F"/>
    <protectedRange password="D6DB" sqref="B7:AE7" name="BLONDEL"/>
    <protectedRange password="A6D1" sqref="B23:AE23" name="LE GUENNEC"/>
    <protectedRange password="F6E1" sqref="B25:AE25" name="BOURGEOIS"/>
    <protectedRange password="C561" sqref="B22:AE22" name="LE DEAUT"/>
    <protectedRange password="E482" sqref="B24:AE24" name="SAMSON"/>
    <protectedRange password="8DEE" sqref="B11:AE11" name="CRAS"/>
    <protectedRange password="CC29" sqref="B6:AE6" name="GUYOMARD"/>
    <protectedRange password="CC82" sqref="B28:AE28" name="COUPRIE"/>
    <protectedRange password="CC6F" sqref="A34:AE38" name="Case libre"/>
    <protectedRange password="D1F4" sqref="C4:D4 J4:K4 M4 Q4:R4 V4 X4:AE4" name="BORGNIC"/>
    <protectedRange password="CC2E" sqref="B21:AE21" name="HOUDOY"/>
    <protectedRange password="CAA7" sqref="B10:AE10" name="SCHIPPERS"/>
    <protectedRange password="EEC7" sqref="B14:AE14" name="BERNARD"/>
    <protectedRange password="C711" sqref="B12:AE12" name="GARIN S"/>
    <protectedRange password="EBD0" sqref="B13:AE13" name="LE GOHEBEL V"/>
    <protectedRange password="C486" sqref="B15:AE15" name="CLAQUIN"/>
    <protectedRange password="CC33" sqref="B31:AE31" name="LAMOUR"/>
    <protectedRange password="CEFF" sqref="B8:AE8" name="LECHAT"/>
    <protectedRange sqref="B4 E4:I4 L4 N4:P4 S4:U4 W4 K50:M50 U50:AE50 K49:AF49 A49:I50 O50" name="Clé couleur"/>
    <protectedRange password="C4A0" sqref="B16:AE16" name="POMMELET"/>
    <protectedRange password="B760" sqref="B18:AE18" name="BERTIN"/>
    <protectedRange sqref="B32:AE32" name="RENAUD"/>
  </protectedRanges>
  <mergeCells count="5">
    <mergeCell ref="A1:A2"/>
    <mergeCell ref="B1:AE1"/>
    <mergeCell ref="AF1:AF2"/>
    <mergeCell ref="A48:AF48"/>
    <mergeCell ref="F52:AA53"/>
  </mergeCells>
  <conditionalFormatting sqref="B2:AE2">
    <cfRule type="containsText" dxfId="66" priority="4" operator="containsText" text="dim">
      <formula>NOT(ISERROR(SEARCH("dim",B2)))</formula>
    </cfRule>
    <cfRule type="containsText" dxfId="65" priority="5" operator="containsText" text="sam">
      <formula>NOT(ISERROR(SEARCH("sam",B2)))</formula>
    </cfRule>
  </conditionalFormatting>
  <conditionalFormatting sqref="AF27">
    <cfRule type="dataBar" priority="3">
      <dataBar>
        <cfvo type="min" val="0"/>
        <cfvo type="formula" val="DATEDIF(DATE(CalendrierAnnée,2,1),DATE(CalendrierAnnée,3,1),&quot;d&quot;)"/>
        <color theme="2" tint="-0.249977111117893"/>
      </dataBar>
    </cfRule>
  </conditionalFormatting>
  <conditionalFormatting sqref="AF5">
    <cfRule type="dataBar" priority="2">
      <dataBar>
        <cfvo type="min" val="0"/>
        <cfvo type="formula" val="DATEDIF(DATE(CalendrierAnnée,2,1),DATE(CalendrierAnnée,3,1),&quot;d&quot;)"/>
        <color theme="2" tint="-0.249977111117893"/>
      </dataBar>
    </cfRule>
  </conditionalFormatting>
  <conditionalFormatting sqref="AF28:AF31 AF6:AF8 AF4 AF10:AF26 AF36:AF43">
    <cfRule type="dataBar" priority="1">
      <dataBar>
        <cfvo type="min" val="0"/>
        <cfvo type="formula" val="DATEDIF(DATE(CalendrierAnnée,2,1),DATE(CalendrierAnnée,3,1),&quot;d&quot;)"/>
        <color theme="2" tint="-0.249977111117893"/>
      </dataBar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DIpro</vt:lpstr>
      <vt:lpstr>Feuil1!NomMois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2018-06-16T09:56:02Z</dcterms:created>
  <dcterms:modified xsi:type="dcterms:W3CDTF">2018-06-16T09:57:56Z</dcterms:modified>
</cp:coreProperties>
</file>