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C:\Users\claude\Desktop\"/>
    </mc:Choice>
  </mc:AlternateContent>
  <bookViews>
    <workbookView xWindow="20520" yWindow="0" windowWidth="27660" windowHeight="13575" tabRatio="725" activeTab="1"/>
  </bookViews>
  <sheets>
    <sheet name="Accueil" sheetId="7" r:id="rId1"/>
    <sheet name="Ecritures" sheetId="1" r:id="rId2"/>
    <sheet name="Rubriques" sheetId="2" r:id="rId3"/>
    <sheet name="Regroupements" sheetId="6" r:id="rId4"/>
    <sheet name="Catégories" sheetId="4" r:id="rId5"/>
    <sheet name="Comptes" sheetId="8" r:id="rId6"/>
    <sheet name="Synthèses" sheetId="5" r:id="rId7"/>
    <sheet name="Paramètres" sheetId="3" r:id="rId8"/>
  </sheets>
  <definedNames>
    <definedName name="_xlnm._FilterDatabase" localSheetId="4" hidden="1">Catégories!$A$4:$E$18</definedName>
    <definedName name="_xlnm._FilterDatabase" localSheetId="5" hidden="1">Comptes!$A$4:$F$6</definedName>
    <definedName name="_xlnm._FilterDatabase" localSheetId="1" hidden="1">Ecritures!$B$4:$O$16</definedName>
    <definedName name="_xlnm._FilterDatabase" localSheetId="3" hidden="1">Regroupements!$A$4:$E$7</definedName>
    <definedName name="_xlnm._FilterDatabase" localSheetId="2" hidden="1">Rubriques!$A$4:$F$50</definedName>
    <definedName name="Catégories">Catégories!$A$4:$E$19</definedName>
    <definedName name="Comptes">Comptes!$A$4:$F$7</definedName>
    <definedName name="DVB">Comptes!#REF!</definedName>
    <definedName name="Ecritures">Ecritures!$A$4:$O$17</definedName>
    <definedName name="Liste_Catégories">Catégories!$A$4:$A$19</definedName>
    <definedName name="Liste_Comptes">Comptes!$A$4:$A$7</definedName>
    <definedName name="Liste_Modes">Paramètres!$A$13:$A$20</definedName>
    <definedName name="Liste_Regroupements">Regroupements!$A$4:$A$8</definedName>
    <definedName name="Liste_Rubriques">Rubriques!$A$4:$A$51</definedName>
    <definedName name="Regroupements">Regroupements!$A$4:$E$8</definedName>
    <definedName name="Rubriques">Rubriques!$A$4:$F$51</definedName>
    <definedName name="Titre_Classeur">Paramètres!$B$3</definedName>
    <definedName name="VD_Catégorie">Paramètres!$B$7</definedName>
    <definedName name="VD_Compte">Paramètres!$B$10</definedName>
    <definedName name="VD_Mode">Paramètres!$B$9</definedName>
    <definedName name="VD_Regroupement">Paramètres!$B$8</definedName>
    <definedName name="VD_Rubrique">Paramètres!$B$6</definedName>
  </definedNames>
  <calcPr calcId="162913"/>
  <pivotCaches>
    <pivotCache cacheId="0" r:id="rId9"/>
  </pivotCaches>
  <fileRecoveryPr repairLoad="1"/>
</workbook>
</file>

<file path=xl/calcChain.xml><?xml version="1.0" encoding="utf-8"?>
<calcChain xmlns="http://schemas.openxmlformats.org/spreadsheetml/2006/main">
  <c r="O5" i="1" l="1"/>
  <c r="P5" i="1"/>
  <c r="N5" i="1"/>
  <c r="M5" i="1"/>
  <c r="P6" i="1" l="1"/>
  <c r="P7" i="1"/>
  <c r="O6" i="1"/>
  <c r="N6" i="1"/>
  <c r="M6" i="1"/>
  <c r="O7" i="1" l="1"/>
  <c r="N7" i="1"/>
  <c r="M7" i="1"/>
  <c r="P9" i="1" l="1"/>
  <c r="P10" i="1"/>
  <c r="P11" i="1"/>
  <c r="P12" i="1"/>
  <c r="P13" i="1"/>
  <c r="P14" i="1"/>
  <c r="P15" i="1"/>
  <c r="P16" i="1"/>
  <c r="P8" i="1"/>
  <c r="P1" i="1" s="1"/>
  <c r="O8" i="1" l="1"/>
  <c r="O10" i="1"/>
  <c r="O9" i="1"/>
  <c r="O11" i="1"/>
  <c r="O12" i="1"/>
  <c r="O13" i="1"/>
  <c r="O14" i="1"/>
  <c r="O16" i="1"/>
  <c r="O15" i="1"/>
  <c r="N10" i="1" l="1"/>
  <c r="N9" i="1"/>
  <c r="N11" i="1"/>
  <c r="N12" i="1"/>
  <c r="N13" i="1"/>
  <c r="N14" i="1"/>
  <c r="N16" i="1"/>
  <c r="N15" i="1"/>
  <c r="N8" i="1"/>
  <c r="N1" i="1" l="1"/>
  <c r="M12" i="1"/>
  <c r="M9" i="1"/>
  <c r="M10" i="1"/>
  <c r="M8" i="1"/>
  <c r="M16" i="1" l="1"/>
  <c r="M11" i="1"/>
  <c r="M13" i="1"/>
  <c r="M15" i="1"/>
  <c r="M14" i="1"/>
  <c r="D48" i="2" l="1"/>
  <c r="C48" i="2"/>
  <c r="D50" i="2"/>
  <c r="C50" i="2"/>
  <c r="D49" i="2"/>
  <c r="C49" i="2"/>
  <c r="D46" i="2"/>
  <c r="C46" i="2"/>
  <c r="D45" i="2"/>
  <c r="C45" i="2"/>
  <c r="D44" i="2"/>
  <c r="C44" i="2"/>
  <c r="D43" i="2"/>
  <c r="C43" i="2"/>
  <c r="D42" i="2"/>
  <c r="C42" i="2"/>
  <c r="D41" i="2"/>
  <c r="C41" i="2"/>
  <c r="D40" i="2"/>
  <c r="C40" i="2"/>
  <c r="D39" i="2"/>
  <c r="C39" i="2"/>
  <c r="D38" i="2"/>
  <c r="C38" i="2"/>
  <c r="D37" i="2"/>
  <c r="C37" i="2"/>
  <c r="D36" i="2"/>
  <c r="C36" i="2"/>
  <c r="D35" i="2"/>
  <c r="C35" i="2"/>
  <c r="D34" i="2"/>
  <c r="C34" i="2"/>
  <c r="D33" i="2"/>
  <c r="C33" i="2"/>
  <c r="D32" i="2"/>
  <c r="C32" i="2"/>
  <c r="D31" i="2"/>
  <c r="C31" i="2"/>
  <c r="D30" i="2"/>
  <c r="C30" i="2"/>
  <c r="D29" i="2"/>
  <c r="C29" i="2"/>
  <c r="D28" i="2"/>
  <c r="C28" i="2"/>
  <c r="D27" i="2"/>
  <c r="C27" i="2"/>
  <c r="D26" i="2"/>
  <c r="C26" i="2"/>
  <c r="E49" i="2" l="1"/>
  <c r="E50" i="2"/>
  <c r="E48" i="2"/>
  <c r="E46" i="2"/>
  <c r="E45" i="2"/>
  <c r="E44" i="2"/>
  <c r="E42" i="2"/>
  <c r="E43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D25" i="2"/>
  <c r="C25" i="2"/>
  <c r="D24" i="2"/>
  <c r="C24" i="2"/>
  <c r="D23" i="2"/>
  <c r="C23" i="2"/>
  <c r="D22" i="2"/>
  <c r="C22" i="2"/>
  <c r="D21" i="2"/>
  <c r="C21" i="2"/>
  <c r="D20" i="2"/>
  <c r="C20" i="2"/>
  <c r="D19" i="2"/>
  <c r="C19" i="2"/>
  <c r="D18" i="2"/>
  <c r="C18" i="2"/>
  <c r="D17" i="2"/>
  <c r="C17" i="2"/>
  <c r="D16" i="2"/>
  <c r="C16" i="2"/>
  <c r="D15" i="2"/>
  <c r="C15" i="2"/>
  <c r="D14" i="2"/>
  <c r="C14" i="2"/>
  <c r="D13" i="2"/>
  <c r="C13" i="2"/>
  <c r="D12" i="2"/>
  <c r="C12" i="2"/>
  <c r="D11" i="2"/>
  <c r="C11" i="2"/>
  <c r="D10" i="2"/>
  <c r="C10" i="2"/>
  <c r="D7" i="2"/>
  <c r="C7" i="2"/>
  <c r="D9" i="2"/>
  <c r="C9" i="2"/>
  <c r="D8" i="2"/>
  <c r="C8" i="2"/>
  <c r="D47" i="2"/>
  <c r="C47" i="2"/>
  <c r="D6" i="2"/>
  <c r="C6" i="2"/>
  <c r="C5" i="2"/>
  <c r="E25" i="2" l="1"/>
  <c r="E23" i="2"/>
  <c r="E24" i="2"/>
  <c r="E22" i="2"/>
  <c r="E21" i="2"/>
  <c r="E20" i="2"/>
  <c r="E19" i="2"/>
  <c r="E18" i="2"/>
  <c r="E17" i="2"/>
  <c r="E15" i="2"/>
  <c r="E16" i="2"/>
  <c r="E14" i="2"/>
  <c r="E13" i="2"/>
  <c r="E12" i="2"/>
  <c r="E11" i="2"/>
  <c r="E10" i="2"/>
  <c r="E7" i="2"/>
  <c r="E8" i="2"/>
  <c r="E9" i="2"/>
  <c r="E47" i="2"/>
  <c r="E6" i="2"/>
  <c r="D5" i="2"/>
  <c r="E5" i="2" s="1"/>
  <c r="C7" i="6" l="1"/>
  <c r="B7" i="6"/>
  <c r="B6" i="6"/>
  <c r="C16" i="4"/>
  <c r="B1" i="7"/>
  <c r="A1" i="1"/>
  <c r="A1" i="8"/>
  <c r="A1" i="4"/>
  <c r="A1" i="6"/>
  <c r="A1" i="2"/>
  <c r="B1" i="8"/>
  <c r="C6" i="8" l="1"/>
  <c r="D5" i="8"/>
  <c r="C5" i="8"/>
  <c r="D6" i="8"/>
  <c r="C5" i="4"/>
  <c r="B17" i="4"/>
  <c r="C12" i="4"/>
  <c r="B14" i="4"/>
  <c r="C14" i="4"/>
  <c r="B10" i="4"/>
  <c r="C15" i="4"/>
  <c r="C17" i="4"/>
  <c r="C18" i="4"/>
  <c r="B12" i="4"/>
  <c r="B5" i="4"/>
  <c r="B8" i="4"/>
  <c r="B11" i="4"/>
  <c r="B9" i="4"/>
  <c r="B6" i="4"/>
  <c r="B16" i="4"/>
  <c r="D16" i="4" s="1"/>
  <c r="B7" i="4"/>
  <c r="B18" i="4"/>
  <c r="B15" i="4"/>
  <c r="C7" i="4"/>
  <c r="C11" i="4"/>
  <c r="C6" i="4"/>
  <c r="C8" i="4"/>
  <c r="C9" i="4"/>
  <c r="C10" i="4"/>
  <c r="D7" i="6"/>
  <c r="C6" i="6"/>
  <c r="D6" i="6" s="1"/>
  <c r="B13" i="4"/>
  <c r="C13" i="4"/>
  <c r="B5" i="6"/>
  <c r="C5" i="6"/>
  <c r="A1" i="3"/>
  <c r="A1" i="5"/>
  <c r="G1" i="1"/>
  <c r="E5" i="8" l="1"/>
  <c r="E6" i="8"/>
  <c r="D10" i="4"/>
  <c r="D14" i="4"/>
  <c r="D15" i="4"/>
  <c r="D12" i="4"/>
  <c r="D17" i="4"/>
  <c r="D5" i="4"/>
  <c r="D7" i="4"/>
  <c r="D6" i="4"/>
  <c r="D18" i="4"/>
  <c r="D9" i="4"/>
  <c r="D11" i="4"/>
  <c r="D8" i="4"/>
  <c r="D13" i="4"/>
  <c r="D5" i="6"/>
  <c r="C1" i="6"/>
  <c r="B1" i="6"/>
  <c r="C1" i="2" l="1"/>
  <c r="D1" i="2"/>
  <c r="C1" i="4"/>
  <c r="B1" i="4"/>
  <c r="D1" i="8"/>
  <c r="C1" i="8"/>
  <c r="D1" i="4" l="1"/>
  <c r="E1" i="8"/>
  <c r="E1" i="2"/>
  <c r="D1" i="6"/>
</calcChain>
</file>

<file path=xl/sharedStrings.xml><?xml version="1.0" encoding="utf-8"?>
<sst xmlns="http://schemas.openxmlformats.org/spreadsheetml/2006/main" count="286" uniqueCount="124">
  <si>
    <t>Date</t>
  </si>
  <si>
    <t>Libellé</t>
  </si>
  <si>
    <t>Rubrique</t>
  </si>
  <si>
    <t>Sens</t>
  </si>
  <si>
    <t>Mode</t>
  </si>
  <si>
    <t>Référence</t>
  </si>
  <si>
    <t>Montant écriture</t>
  </si>
  <si>
    <t>Tiers</t>
  </si>
  <si>
    <t>Observations</t>
  </si>
  <si>
    <t>Période</t>
  </si>
  <si>
    <t>Catégorie</t>
  </si>
  <si>
    <t>Alimentation</t>
  </si>
  <si>
    <t>Revenus</t>
  </si>
  <si>
    <t>Modes</t>
  </si>
  <si>
    <t>Chèque</t>
  </si>
  <si>
    <t>Carte</t>
  </si>
  <si>
    <t>Virement</t>
  </si>
  <si>
    <t>Espèces</t>
  </si>
  <si>
    <t>Prélèvement</t>
  </si>
  <si>
    <t>Total général</t>
  </si>
  <si>
    <t>Montants</t>
  </si>
  <si>
    <t>Regroupement</t>
  </si>
  <si>
    <t>Vacances 2015</t>
  </si>
  <si>
    <t>Mariage</t>
  </si>
  <si>
    <t>Divers</t>
  </si>
  <si>
    <t>Regroupements</t>
  </si>
  <si>
    <t>(Tous)</t>
  </si>
  <si>
    <t>Compte :</t>
  </si>
  <si>
    <t>Autre</t>
  </si>
  <si>
    <t>Recette</t>
  </si>
  <si>
    <t>Date valeur banque</t>
  </si>
  <si>
    <t>...</t>
  </si>
  <si>
    <t>Valeurs par défaut dans les listes déroulantes des formulaires</t>
  </si>
  <si>
    <t>Compte</t>
  </si>
  <si>
    <t>Recettes</t>
  </si>
  <si>
    <t>Dépenses</t>
  </si>
  <si>
    <t>Solde</t>
  </si>
  <si>
    <t>Solde initial</t>
  </si>
  <si>
    <t>Compta.Nicole et Claude</t>
  </si>
  <si>
    <t>CARTE 12/04/2018 GEANT CG336</t>
  </si>
  <si>
    <t>Dépense</t>
  </si>
  <si>
    <t>Geant</t>
  </si>
  <si>
    <t>Emprunts</t>
  </si>
  <si>
    <t>Epargne</t>
  </si>
  <si>
    <t>Espece</t>
  </si>
  <si>
    <t>Impôts</t>
  </si>
  <si>
    <t>Loisirs</t>
  </si>
  <si>
    <t>Maison</t>
  </si>
  <si>
    <t>Santé</t>
  </si>
  <si>
    <t>Services</t>
  </si>
  <si>
    <t>Vacances</t>
  </si>
  <si>
    <t>Vetements</t>
  </si>
  <si>
    <t>Voiture</t>
  </si>
  <si>
    <t>ArgentDePoche</t>
  </si>
  <si>
    <t>Voiture Assurance+Accident de la vie</t>
  </si>
  <si>
    <t>CE TOTAL</t>
  </si>
  <si>
    <t>Cadeaux</t>
  </si>
  <si>
    <t>Frais Bancaires</t>
  </si>
  <si>
    <t>Hygiène Beauté</t>
  </si>
  <si>
    <t>ImpôtsDivers</t>
  </si>
  <si>
    <t>ImpôtsFonciers</t>
  </si>
  <si>
    <t>ImpôtsLocaux</t>
  </si>
  <si>
    <t>ImpôtsSalaires</t>
  </si>
  <si>
    <t>Intérêts</t>
  </si>
  <si>
    <t>LoisirsCouture</t>
  </si>
  <si>
    <t>LoisirsInformatiques</t>
  </si>
  <si>
    <t>LoisirsMusiqueLivresVideos</t>
  </si>
  <si>
    <t>LoisirsSports</t>
  </si>
  <si>
    <t>Loisirs-Tir à l'arc</t>
  </si>
  <si>
    <t>LoisirsWeek-End</t>
  </si>
  <si>
    <t>Loyer</t>
  </si>
  <si>
    <t>Maison+Assurance+Déco+Mobilier</t>
  </si>
  <si>
    <t>Restaurant</t>
  </si>
  <si>
    <t>RevenusExceptionnels</t>
  </si>
  <si>
    <t>RevenusSalaireNicole</t>
  </si>
  <si>
    <t>RevenusSalairteClaude</t>
  </si>
  <si>
    <t>SanteDentiste</t>
  </si>
  <si>
    <t>SantéMédecin</t>
  </si>
  <si>
    <t>SantéOpticien</t>
  </si>
  <si>
    <t>SantéPharmacien</t>
  </si>
  <si>
    <t>SantéRemboursementSécu</t>
  </si>
  <si>
    <t>ServiceElec</t>
  </si>
  <si>
    <t>ServiceGAZ</t>
  </si>
  <si>
    <t>ServicesBois</t>
  </si>
  <si>
    <t>ServicesEaux</t>
  </si>
  <si>
    <t>ServicesTéléphone+Internet</t>
  </si>
  <si>
    <t>VacancesBouffe</t>
  </si>
  <si>
    <t>VacancesLogement</t>
  </si>
  <si>
    <t>VacancesLoisirs</t>
  </si>
  <si>
    <t>VetementsDivers</t>
  </si>
  <si>
    <t>VetementsPressing</t>
  </si>
  <si>
    <t>VoitureAutorouteParking</t>
  </si>
  <si>
    <t>VoitureCarburtant</t>
  </si>
  <si>
    <t>VoitureAchat/Réparation</t>
  </si>
  <si>
    <t>Retrait DAB</t>
  </si>
  <si>
    <t>CA</t>
  </si>
  <si>
    <t>13/04/2018</t>
  </si>
  <si>
    <t>VIREMENT SEPA EMIS VERS L OLLIVIER 0000140660R</t>
  </si>
  <si>
    <t xml:space="preserve">L OLLIVIER </t>
  </si>
  <si>
    <t>CARTE 11/04/2018 EAU DE GRENOBLE</t>
  </si>
  <si>
    <t>EAU DE GRENOBLE</t>
  </si>
  <si>
    <t>CARTE 12/04/2018 CHARLY VOLAILLES</t>
  </si>
  <si>
    <t>CHARLY VOLAILLES</t>
  </si>
  <si>
    <t>VIREMENT SEPA RECU DEUTZER CLAUDE INDEMNISATION DEGATS DES EAUX 24/02</t>
  </si>
  <si>
    <t>Compte Joint CA</t>
  </si>
  <si>
    <t>14/04/2018</t>
  </si>
  <si>
    <t>CARTE 14/04/2018 VENT DU LARGE</t>
  </si>
  <si>
    <t>VENT DU LARGE</t>
  </si>
  <si>
    <t>CARTE 13/04/2018 BELLEDONNE</t>
  </si>
  <si>
    <t>BELLEDONNE</t>
  </si>
  <si>
    <t>CARTE 14/04/2018 SUDECO CDB PARK</t>
  </si>
  <si>
    <t>SUDECO CDB PARK</t>
  </si>
  <si>
    <t>Solde en Banque</t>
  </si>
  <si>
    <t>Solde réel</t>
  </si>
  <si>
    <t>Carte Best Mountain</t>
  </si>
  <si>
    <t>Best mountain</t>
  </si>
  <si>
    <t>Cumul soldes Réels</t>
  </si>
  <si>
    <t>Cumul Soldes en Banque</t>
  </si>
  <si>
    <t>ING Nicole 036</t>
  </si>
  <si>
    <t>ING Claude 690</t>
  </si>
  <si>
    <t>17/04/2018</t>
  </si>
  <si>
    <t>wsdfg</t>
  </si>
  <si>
    <t>sdfg</t>
  </si>
  <si>
    <t>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</si>
</sst>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_-* #,##0.00\ &quot;€&quot;_-;[Red]\-* #,##0.00\ &quot;€&quot;_-;_-* &quot;-&quot;??\ &quot;€&quot;_-;_-@_-"/>
    <numFmt numFmtId="165" formatCode="#,##0.00\ &quot;€&quot;"/>
  </numFmts>
  <fonts count="18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4" tint="-0.249977111117893"/>
      <name val="Arial Black"/>
      <family val="2"/>
    </font>
    <font>
      <sz val="18"/>
      <color theme="5" tint="-0.249977111117893"/>
      <name val="Arial Black"/>
      <family val="2"/>
    </font>
    <font>
      <sz val="14"/>
      <color theme="4" tint="-0.249977111117893"/>
      <name val="Arial Black"/>
      <family val="2"/>
    </font>
    <font>
      <sz val="14"/>
      <color theme="6" tint="-0.249977111117893"/>
      <name val="Arial Black"/>
      <family val="2"/>
    </font>
    <font>
      <u/>
      <sz val="10"/>
      <color theme="10"/>
      <name val="Arial"/>
      <family val="2"/>
    </font>
    <font>
      <u/>
      <sz val="10"/>
      <color theme="3" tint="-0.249977111117893"/>
      <name val="Arial Black"/>
      <family val="2"/>
    </font>
    <font>
      <sz val="10"/>
      <color theme="3" tint="-0.249977111117893"/>
      <name val="Arial Black"/>
      <family val="2"/>
    </font>
    <font>
      <b/>
      <sz val="11"/>
      <color theme="0"/>
      <name val="Calibri"/>
      <family val="2"/>
      <scheme val="minor"/>
    </font>
    <font>
      <b/>
      <sz val="12"/>
      <color theme="0"/>
      <name val="Arial Black"/>
      <family val="2"/>
    </font>
    <font>
      <i/>
      <sz val="11"/>
      <color theme="0"/>
      <name val="Arial Black"/>
      <family val="2"/>
    </font>
    <font>
      <b/>
      <sz val="12"/>
      <color theme="0"/>
      <name val="Calibri"/>
      <family val="2"/>
      <scheme val="minor"/>
    </font>
    <font>
      <b/>
      <sz val="20"/>
      <color theme="0"/>
      <name val="Arial Black"/>
      <family val="2"/>
    </font>
    <font>
      <b/>
      <sz val="10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ck">
        <color theme="5" tint="-0.24994659260841701"/>
      </left>
      <right style="thick">
        <color theme="5" tint="-0.24994659260841701"/>
      </right>
      <top style="thick">
        <color theme="5" tint="-0.24994659260841701"/>
      </top>
      <bottom/>
      <diagonal/>
    </border>
    <border>
      <left style="thick">
        <color theme="5" tint="-0.24994659260841701"/>
      </left>
      <right style="thick">
        <color theme="5" tint="-0.24994659260841701"/>
      </right>
      <top/>
      <bottom style="thick">
        <color theme="5" tint="-0.24994659260841701"/>
      </bottom>
      <diagonal/>
    </border>
  </borders>
  <cellStyleXfs count="4">
    <xf numFmtId="0" fontId="0" fillId="0" borderId="0"/>
    <xf numFmtId="44" fontId="2" fillId="0" borderId="0" applyFon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99">
    <xf numFmtId="0" fontId="0" fillId="0" borderId="0" xfId="0"/>
    <xf numFmtId="0" fontId="3" fillId="0" borderId="0" xfId="0" applyFont="1"/>
    <xf numFmtId="0" fontId="0" fillId="0" borderId="0" xfId="0" applyFont="1"/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0" fillId="2" borderId="0" xfId="0" applyFill="1"/>
    <xf numFmtId="164" fontId="0" fillId="0" borderId="0" xfId="1" applyNumberFormat="1" applyFont="1" applyAlignment="1">
      <alignment horizontal="center"/>
    </xf>
    <xf numFmtId="0" fontId="0" fillId="0" borderId="0" xfId="0" pivotButton="1"/>
    <xf numFmtId="165" fontId="0" fillId="0" borderId="0" xfId="0" applyNumberFormat="1"/>
    <xf numFmtId="0" fontId="4" fillId="0" borderId="0" xfId="0" applyFont="1" applyAlignment="1">
      <alignment horizontal="left"/>
    </xf>
    <xf numFmtId="0" fontId="3" fillId="2" borderId="0" xfId="0" applyFont="1" applyFill="1"/>
    <xf numFmtId="0" fontId="3" fillId="0" borderId="0" xfId="0" applyFont="1" applyAlignment="1">
      <alignment vertical="center"/>
    </xf>
    <xf numFmtId="0" fontId="0" fillId="4" borderId="0" xfId="0" applyFill="1"/>
    <xf numFmtId="0" fontId="0" fillId="0" borderId="0" xfId="0" applyFont="1" applyProtection="1">
      <protection locked="0"/>
    </xf>
    <xf numFmtId="0" fontId="0" fillId="0" borderId="0" xfId="0" applyProtection="1">
      <protection locked="0"/>
    </xf>
    <xf numFmtId="0" fontId="3" fillId="4" borderId="0" xfId="0" applyFont="1" applyFill="1"/>
    <xf numFmtId="164" fontId="0" fillId="0" borderId="0" xfId="1" applyNumberFormat="1" applyFont="1" applyFill="1" applyAlignment="1">
      <alignment horizontal="center"/>
    </xf>
    <xf numFmtId="0" fontId="3" fillId="5" borderId="0" xfId="0" applyFont="1" applyFill="1" applyAlignment="1">
      <alignment vertical="top"/>
    </xf>
    <xf numFmtId="0" fontId="3" fillId="5" borderId="0" xfId="0" applyFont="1" applyFill="1"/>
    <xf numFmtId="0" fontId="13" fillId="5" borderId="0" xfId="0" applyFont="1" applyFill="1" applyAlignment="1">
      <alignment horizontal="left"/>
    </xf>
    <xf numFmtId="0" fontId="11" fillId="5" borderId="0" xfId="0" applyFont="1" applyFill="1"/>
    <xf numFmtId="164" fontId="11" fillId="5" borderId="0" xfId="1" applyNumberFormat="1" applyFont="1" applyFill="1" applyAlignment="1">
      <alignment horizontal="center"/>
    </xf>
    <xf numFmtId="0" fontId="0" fillId="5" borderId="0" xfId="0" applyFont="1" applyFill="1"/>
    <xf numFmtId="164" fontId="0" fillId="5" borderId="0" xfId="1" applyNumberFormat="1" applyFont="1" applyFill="1" applyAlignment="1">
      <alignment horizontal="center"/>
    </xf>
    <xf numFmtId="0" fontId="0" fillId="5" borderId="0" xfId="0" applyFill="1"/>
    <xf numFmtId="0" fontId="11" fillId="5" borderId="1" xfId="0" applyFont="1" applyFill="1" applyBorder="1" applyAlignment="1">
      <alignment vertical="top"/>
    </xf>
    <xf numFmtId="164" fontId="11" fillId="5" borderId="1" xfId="1" applyNumberFormat="1" applyFont="1" applyFill="1" applyBorder="1" applyAlignment="1">
      <alignment horizontal="center" vertical="top"/>
    </xf>
    <xf numFmtId="164" fontId="11" fillId="5" borderId="1" xfId="1" applyNumberFormat="1" applyFont="1" applyFill="1" applyBorder="1" applyAlignment="1">
      <alignment horizontal="center" vertical="top" wrapText="1"/>
    </xf>
    <xf numFmtId="164" fontId="14" fillId="5" borderId="0" xfId="1" applyNumberFormat="1" applyFont="1" applyFill="1" applyAlignment="1">
      <alignment horizontal="center" vertical="center"/>
    </xf>
    <xf numFmtId="0" fontId="12" fillId="5" borderId="0" xfId="0" applyFont="1" applyFill="1" applyAlignment="1">
      <alignment horizontal="left" vertical="center"/>
    </xf>
    <xf numFmtId="0" fontId="11" fillId="5" borderId="0" xfId="0" applyFont="1" applyFill="1" applyAlignment="1">
      <alignment vertical="center"/>
    </xf>
    <xf numFmtId="0" fontId="3" fillId="5" borderId="0" xfId="0" applyFont="1" applyFill="1" applyAlignment="1">
      <alignment vertical="center"/>
    </xf>
    <xf numFmtId="0" fontId="5" fillId="5" borderId="0" xfId="2" applyFont="1" applyFill="1" applyAlignment="1" applyProtection="1"/>
    <xf numFmtId="0" fontId="1" fillId="5" borderId="0" xfId="2" applyFill="1" applyProtection="1"/>
    <xf numFmtId="0" fontId="6" fillId="5" borderId="0" xfId="2" applyFont="1" applyFill="1" applyAlignment="1" applyProtection="1">
      <alignment horizontal="left" vertical="top"/>
    </xf>
    <xf numFmtId="0" fontId="7" fillId="5" borderId="0" xfId="2" applyFont="1" applyFill="1" applyAlignment="1" applyProtection="1"/>
    <xf numFmtId="0" fontId="1" fillId="5" borderId="0" xfId="2" applyFill="1" applyAlignment="1" applyProtection="1">
      <alignment horizontal="center"/>
    </xf>
    <xf numFmtId="0" fontId="9" fillId="5" borderId="0" xfId="3" applyFont="1" applyFill="1" applyAlignment="1" applyProtection="1">
      <alignment horizontal="center" vertical="center"/>
    </xf>
    <xf numFmtId="0" fontId="1" fillId="5" borderId="0" xfId="2" applyFill="1" applyAlignment="1" applyProtection="1">
      <alignment vertical="center"/>
    </xf>
    <xf numFmtId="0" fontId="10" fillId="5" borderId="0" xfId="2" applyFont="1" applyFill="1" applyAlignment="1" applyProtection="1">
      <alignment vertical="center"/>
    </xf>
    <xf numFmtId="164" fontId="14" fillId="5" borderId="0" xfId="1" applyNumberFormat="1" applyFont="1" applyFill="1" applyAlignment="1">
      <alignment horizontal="left" vertical="center"/>
    </xf>
    <xf numFmtId="0" fontId="11" fillId="5" borderId="0" xfId="0" applyFont="1" applyFill="1" applyAlignment="1">
      <alignment horizontal="left"/>
    </xf>
    <xf numFmtId="164" fontId="11" fillId="5" borderId="0" xfId="1" applyNumberFormat="1" applyFont="1" applyFill="1" applyAlignment="1">
      <alignment horizontal="left"/>
    </xf>
    <xf numFmtId="164" fontId="11" fillId="5" borderId="1" xfId="1" applyNumberFormat="1" applyFont="1" applyFill="1" applyBorder="1" applyAlignment="1">
      <alignment horizontal="left" vertical="top"/>
    </xf>
    <xf numFmtId="164" fontId="0" fillId="0" borderId="0" xfId="1" applyNumberFormat="1" applyFont="1" applyFill="1" applyAlignment="1">
      <alignment horizontal="left"/>
    </xf>
    <xf numFmtId="164" fontId="0" fillId="5" borderId="0" xfId="1" applyNumberFormat="1" applyFont="1" applyFill="1" applyAlignment="1">
      <alignment horizontal="left"/>
    </xf>
    <xf numFmtId="164" fontId="0" fillId="0" borderId="0" xfId="1" applyNumberFormat="1" applyFont="1" applyAlignment="1">
      <alignment horizontal="left"/>
    </xf>
    <xf numFmtId="0" fontId="15" fillId="5" borderId="0" xfId="2" applyFont="1" applyFill="1" applyAlignment="1" applyProtection="1">
      <alignment horizontal="left" vertical="center"/>
    </xf>
    <xf numFmtId="0" fontId="0" fillId="0" borderId="0" xfId="0" applyFont="1" applyFill="1" applyProtection="1">
      <protection locked="0"/>
    </xf>
    <xf numFmtId="164" fontId="0" fillId="3" borderId="0" xfId="1" applyNumberFormat="1" applyFont="1" applyFill="1" applyAlignment="1">
      <alignment horizontal="center"/>
    </xf>
    <xf numFmtId="0" fontId="12" fillId="5" borderId="0" xfId="0" applyFont="1" applyFill="1" applyAlignment="1" applyProtection="1">
      <alignment horizontal="left" vertical="center"/>
    </xf>
    <xf numFmtId="14" fontId="14" fillId="5" borderId="0" xfId="1" applyNumberFormat="1" applyFont="1" applyFill="1" applyAlignment="1" applyProtection="1">
      <alignment horizontal="center" vertical="center"/>
    </xf>
    <xf numFmtId="164" fontId="14" fillId="5" borderId="0" xfId="1" applyNumberFormat="1" applyFont="1" applyFill="1" applyAlignment="1" applyProtection="1">
      <alignment horizontal="left" vertical="center"/>
    </xf>
    <xf numFmtId="0" fontId="11" fillId="5" borderId="0" xfId="0" applyFont="1" applyFill="1" applyAlignment="1" applyProtection="1">
      <alignment vertical="center"/>
    </xf>
    <xf numFmtId="164" fontId="14" fillId="5" borderId="0" xfId="1" applyNumberFormat="1" applyFont="1" applyFill="1" applyAlignment="1" applyProtection="1">
      <alignment horizontal="center" vertical="center"/>
    </xf>
    <xf numFmtId="0" fontId="3" fillId="5" borderId="0" xfId="0" applyFont="1" applyFill="1" applyAlignment="1" applyProtection="1">
      <alignment vertical="center"/>
    </xf>
    <xf numFmtId="0" fontId="3" fillId="0" borderId="0" xfId="0" applyFont="1" applyAlignment="1" applyProtection="1">
      <alignment vertical="center"/>
    </xf>
    <xf numFmtId="0" fontId="13" fillId="5" borderId="0" xfId="0" applyFont="1" applyFill="1" applyAlignment="1" applyProtection="1">
      <alignment horizontal="left"/>
    </xf>
    <xf numFmtId="14" fontId="11" fillId="5" borderId="0" xfId="0" applyNumberFormat="1" applyFont="1" applyFill="1" applyAlignment="1" applyProtection="1">
      <alignment horizontal="center"/>
    </xf>
    <xf numFmtId="0" fontId="11" fillId="5" borderId="0" xfId="0" applyFont="1" applyFill="1" applyAlignment="1" applyProtection="1">
      <alignment horizontal="left"/>
    </xf>
    <xf numFmtId="0" fontId="11" fillId="5" borderId="0" xfId="0" applyFont="1" applyFill="1" applyProtection="1"/>
    <xf numFmtId="0" fontId="3" fillId="5" borderId="0" xfId="0" applyFont="1" applyFill="1" applyProtection="1"/>
    <xf numFmtId="0" fontId="3" fillId="0" borderId="0" xfId="0" applyFont="1" applyProtection="1"/>
    <xf numFmtId="14" fontId="11" fillId="5" borderId="0" xfId="1" applyNumberFormat="1" applyFont="1" applyFill="1" applyAlignment="1" applyProtection="1">
      <alignment horizontal="center"/>
    </xf>
    <xf numFmtId="164" fontId="11" fillId="5" borderId="0" xfId="1" applyNumberFormat="1" applyFont="1" applyFill="1" applyAlignment="1" applyProtection="1">
      <alignment horizontal="left"/>
    </xf>
    <xf numFmtId="0" fontId="11" fillId="5" borderId="0" xfId="0" applyFont="1" applyFill="1" applyAlignment="1" applyProtection="1">
      <alignment horizontal="center"/>
    </xf>
    <xf numFmtId="44" fontId="11" fillId="5" borderId="0" xfId="1" applyFont="1" applyFill="1" applyAlignment="1" applyProtection="1">
      <alignment horizontal="left"/>
    </xf>
    <xf numFmtId="0" fontId="11" fillId="5" borderId="1" xfId="0" applyFont="1" applyFill="1" applyBorder="1" applyAlignment="1" applyProtection="1">
      <alignment vertical="top"/>
    </xf>
    <xf numFmtId="14" fontId="11" fillId="5" borderId="1" xfId="1" applyNumberFormat="1" applyFont="1" applyFill="1" applyBorder="1" applyAlignment="1" applyProtection="1">
      <alignment horizontal="center" vertical="top"/>
    </xf>
    <xf numFmtId="164" fontId="11" fillId="5" borderId="1" xfId="1" applyNumberFormat="1" applyFont="1" applyFill="1" applyBorder="1" applyAlignment="1" applyProtection="1">
      <alignment horizontal="left" vertical="top" wrapText="1"/>
    </xf>
    <xf numFmtId="0" fontId="11" fillId="5" borderId="1" xfId="0" applyFont="1" applyFill="1" applyBorder="1" applyAlignment="1" applyProtection="1">
      <alignment horizontal="left" vertical="top"/>
    </xf>
    <xf numFmtId="164" fontId="11" fillId="5" borderId="1" xfId="1" applyNumberFormat="1" applyFont="1" applyFill="1" applyBorder="1" applyAlignment="1" applyProtection="1">
      <alignment horizontal="center" vertical="top" wrapText="1"/>
    </xf>
    <xf numFmtId="0" fontId="3" fillId="5" borderId="0" xfId="0" applyFont="1" applyFill="1" applyAlignment="1" applyProtection="1">
      <alignment vertical="top"/>
    </xf>
    <xf numFmtId="0" fontId="3" fillId="0" borderId="0" xfId="0" applyFont="1" applyAlignment="1" applyProtection="1">
      <alignment vertical="top"/>
    </xf>
    <xf numFmtId="0" fontId="0" fillId="0" borderId="0" xfId="0" applyFill="1" applyProtection="1"/>
    <xf numFmtId="14" fontId="0" fillId="0" borderId="0" xfId="1" applyNumberFormat="1" applyFont="1" applyFill="1" applyAlignment="1" applyProtection="1">
      <alignment horizontal="center"/>
    </xf>
    <xf numFmtId="164" fontId="0" fillId="0" borderId="0" xfId="1" applyNumberFormat="1" applyFont="1" applyFill="1" applyAlignment="1" applyProtection="1">
      <alignment horizontal="left"/>
    </xf>
    <xf numFmtId="0" fontId="0" fillId="0" borderId="0" xfId="0" applyFont="1" applyFill="1" applyProtection="1"/>
    <xf numFmtId="0" fontId="0" fillId="3" borderId="0" xfId="0" applyFont="1" applyFill="1" applyAlignment="1" applyProtection="1">
      <alignment horizontal="center"/>
    </xf>
    <xf numFmtId="44" fontId="0" fillId="3" borderId="0" xfId="1" applyFont="1" applyFill="1" applyProtection="1"/>
    <xf numFmtId="0" fontId="0" fillId="3" borderId="0" xfId="0" applyFont="1" applyFill="1" applyProtection="1"/>
    <xf numFmtId="0" fontId="0" fillId="5" borderId="0" xfId="0" applyFont="1" applyFill="1" applyProtection="1"/>
    <xf numFmtId="0" fontId="0" fillId="5" borderId="0" xfId="0" applyFill="1" applyProtection="1"/>
    <xf numFmtId="14" fontId="0" fillId="5" borderId="0" xfId="1" applyNumberFormat="1" applyFont="1" applyFill="1" applyAlignment="1" applyProtection="1">
      <alignment horizontal="center"/>
    </xf>
    <xf numFmtId="164" fontId="0" fillId="5" borderId="0" xfId="1" applyNumberFormat="1" applyFont="1" applyFill="1" applyAlignment="1" applyProtection="1">
      <alignment horizontal="left"/>
    </xf>
    <xf numFmtId="0" fontId="0" fillId="5" borderId="0" xfId="0" applyFill="1" applyAlignment="1" applyProtection="1">
      <alignment horizontal="left"/>
    </xf>
    <xf numFmtId="44" fontId="0" fillId="5" borderId="0" xfId="1" applyFont="1" applyFill="1" applyProtection="1"/>
    <xf numFmtId="0" fontId="0" fillId="0" borderId="0" xfId="0" applyAlignment="1" applyProtection="1">
      <alignment horizontal="center"/>
    </xf>
    <xf numFmtId="44" fontId="0" fillId="0" borderId="0" xfId="1" applyFont="1" applyProtection="1"/>
    <xf numFmtId="0" fontId="0" fillId="0" borderId="0" xfId="0" applyProtection="1"/>
    <xf numFmtId="14" fontId="0" fillId="0" borderId="0" xfId="1" applyNumberFormat="1" applyFont="1" applyAlignment="1" applyProtection="1">
      <alignment horizontal="center"/>
    </xf>
    <xf numFmtId="164" fontId="0" fillId="0" borderId="0" xfId="1" applyNumberFormat="1" applyFont="1" applyAlignment="1" applyProtection="1">
      <alignment horizontal="left"/>
    </xf>
    <xf numFmtId="0" fontId="0" fillId="0" borderId="0" xfId="0" applyAlignment="1" applyProtection="1">
      <alignment horizontal="left"/>
    </xf>
    <xf numFmtId="0" fontId="0" fillId="5" borderId="0" xfId="0" applyFill="1" applyAlignment="1" applyProtection="1">
      <alignment horizontal="center"/>
    </xf>
    <xf numFmtId="7" fontId="0" fillId="0" borderId="0" xfId="1" applyNumberFormat="1" applyFont="1" applyFill="1" applyProtection="1"/>
    <xf numFmtId="49" fontId="16" fillId="6" borderId="3" xfId="1" applyNumberFormat="1" applyFont="1" applyFill="1" applyBorder="1" applyAlignment="1" applyProtection="1">
      <alignment horizontal="center" vertical="center" wrapText="1"/>
    </xf>
    <xf numFmtId="164" fontId="14" fillId="6" borderId="2" xfId="1" applyNumberFormat="1" applyFont="1" applyFill="1" applyBorder="1" applyAlignment="1" applyProtection="1">
      <alignment horizontal="left" vertical="center"/>
    </xf>
    <xf numFmtId="164" fontId="14" fillId="7" borderId="0" xfId="1" applyNumberFormat="1" applyFont="1" applyFill="1" applyAlignment="1">
      <alignment horizontal="center" vertical="center"/>
    </xf>
    <xf numFmtId="164" fontId="17" fillId="7" borderId="0" xfId="1" applyNumberFormat="1" applyFont="1" applyFill="1" applyAlignment="1">
      <alignment horizontal="center" vertical="center"/>
    </xf>
  </cellXfs>
  <cellStyles count="4">
    <cellStyle name="Lien hypertexte" xfId="3" builtinId="8"/>
    <cellStyle name="Monétaire" xfId="1" builtinId="4"/>
    <cellStyle name="Normal" xfId="0" builtinId="0"/>
    <cellStyle name="Normal 2" xfId="2"/>
  </cellStyles>
  <dxfs count="88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alignment horizontal="center" readingOrder="0"/>
    </dxf>
    <dxf>
      <alignment horizontal="center" readingOrder="0"/>
    </dxf>
    <dxf>
      <alignment horizontal="center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hyperlink" Target="#Param&#232;tres!A1"/><Relationship Id="rId7" Type="http://schemas.openxmlformats.org/officeDocument/2006/relationships/hyperlink" Target="#Comptes!A5"/><Relationship Id="rId2" Type="http://schemas.openxmlformats.org/officeDocument/2006/relationships/hyperlink" Target="#Synth&#232;ses!A1"/><Relationship Id="rId1" Type="http://schemas.openxmlformats.org/officeDocument/2006/relationships/hyperlink" Target="#Ecritures!A5"/><Relationship Id="rId6" Type="http://schemas.openxmlformats.org/officeDocument/2006/relationships/hyperlink" Target="#Regroupements!A5"/><Relationship Id="rId5" Type="http://schemas.openxmlformats.org/officeDocument/2006/relationships/hyperlink" Target="#Rubriques!A5"/><Relationship Id="rId4" Type="http://schemas.openxmlformats.org/officeDocument/2006/relationships/hyperlink" Target="#Cat&#233;gories!A5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hyperlink" Target="#Accueil!A1"/><Relationship Id="rId1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hyperlink" Target="#Accueil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425517</xdr:colOff>
      <xdr:row>1</xdr:row>
      <xdr:rowOff>45984</xdr:rowOff>
    </xdr:from>
    <xdr:to>
      <xdr:col>1</xdr:col>
      <xdr:colOff>1755824</xdr:colOff>
      <xdr:row>1</xdr:row>
      <xdr:rowOff>673079</xdr:rowOff>
    </xdr:to>
    <xdr:sp macro="" textlink="">
      <xdr:nvSpPr>
        <xdr:cNvPr id="3" name="Rectangle à coins arrondis 2">
          <a:hlinkClick xmlns:r="http://schemas.openxmlformats.org/officeDocument/2006/relationships" r:id="rId1" tooltip="Ecritures"/>
        </xdr:cNvPr>
        <xdr:cNvSpPr/>
      </xdr:nvSpPr>
      <xdr:spPr>
        <a:xfrm>
          <a:off x="425517" y="972208"/>
          <a:ext cx="1882100" cy="627095"/>
        </a:xfrm>
        <a:prstGeom prst="round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Ecritures</a:t>
          </a:r>
        </a:p>
      </xdr:txBody>
    </xdr:sp>
    <xdr:clientData/>
  </xdr:twoCellAnchor>
  <xdr:twoCellAnchor>
    <xdr:from>
      <xdr:col>0</xdr:col>
      <xdr:colOff>425517</xdr:colOff>
      <xdr:row>1</xdr:row>
      <xdr:rowOff>908568</xdr:rowOff>
    </xdr:from>
    <xdr:to>
      <xdr:col>1</xdr:col>
      <xdr:colOff>1755824</xdr:colOff>
      <xdr:row>1</xdr:row>
      <xdr:rowOff>1535663</xdr:rowOff>
    </xdr:to>
    <xdr:sp macro="" textlink="">
      <xdr:nvSpPr>
        <xdr:cNvPr id="5" name="Rectangle à coins arrondis 4">
          <a:hlinkClick xmlns:r="http://schemas.openxmlformats.org/officeDocument/2006/relationships" r:id="rId2" tooltip="Synthèses des écritures"/>
        </xdr:cNvPr>
        <xdr:cNvSpPr/>
      </xdr:nvSpPr>
      <xdr:spPr>
        <a:xfrm>
          <a:off x="425517" y="1831910"/>
          <a:ext cx="1884312" cy="627095"/>
        </a:xfrm>
        <a:prstGeom prst="round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Synthèses des </a:t>
          </a:r>
          <a:br>
            <a:rPr lang="fr-FR" sz="1400" b="1">
              <a:solidFill>
                <a:schemeClr val="bg1"/>
              </a:solidFill>
            </a:rPr>
          </a:br>
          <a:r>
            <a:rPr lang="fr-FR" sz="1400" b="1">
              <a:solidFill>
                <a:schemeClr val="bg1"/>
              </a:solidFill>
            </a:rPr>
            <a:t>écritures</a:t>
          </a:r>
        </a:p>
      </xdr:txBody>
    </xdr:sp>
    <xdr:clientData/>
  </xdr:twoCellAnchor>
  <xdr:twoCellAnchor>
    <xdr:from>
      <xdr:col>1</xdr:col>
      <xdr:colOff>6818151</xdr:colOff>
      <xdr:row>1</xdr:row>
      <xdr:rowOff>45984</xdr:rowOff>
    </xdr:from>
    <xdr:to>
      <xdr:col>2</xdr:col>
      <xdr:colOff>1749101</xdr:colOff>
      <xdr:row>1</xdr:row>
      <xdr:rowOff>673079</xdr:rowOff>
    </xdr:to>
    <xdr:sp macro="" textlink="">
      <xdr:nvSpPr>
        <xdr:cNvPr id="6" name="Rectangle à coins arrondis 5">
          <a:hlinkClick xmlns:r="http://schemas.openxmlformats.org/officeDocument/2006/relationships" r:id="rId3" tooltip="Paramètres"/>
        </xdr:cNvPr>
        <xdr:cNvSpPr/>
      </xdr:nvSpPr>
      <xdr:spPr>
        <a:xfrm>
          <a:off x="7369944" y="972208"/>
          <a:ext cx="1900623" cy="627095"/>
        </a:xfrm>
        <a:prstGeom prst="round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Paramètres</a:t>
          </a:r>
        </a:p>
      </xdr:txBody>
    </xdr:sp>
    <xdr:clientData/>
  </xdr:twoCellAnchor>
  <xdr:twoCellAnchor>
    <xdr:from>
      <xdr:col>1</xdr:col>
      <xdr:colOff>4505325</xdr:colOff>
      <xdr:row>1</xdr:row>
      <xdr:rowOff>45984</xdr:rowOff>
    </xdr:from>
    <xdr:to>
      <xdr:col>1</xdr:col>
      <xdr:colOff>6405076</xdr:colOff>
      <xdr:row>1</xdr:row>
      <xdr:rowOff>673079</xdr:rowOff>
    </xdr:to>
    <xdr:sp macro="" textlink="">
      <xdr:nvSpPr>
        <xdr:cNvPr id="7" name="Rectangle à coins arrondis 6">
          <a:hlinkClick xmlns:r="http://schemas.openxmlformats.org/officeDocument/2006/relationships" r:id="rId4" tooltip="Catégories"/>
        </xdr:cNvPr>
        <xdr:cNvSpPr/>
      </xdr:nvSpPr>
      <xdr:spPr>
        <a:xfrm>
          <a:off x="5057118" y="972208"/>
          <a:ext cx="1899751" cy="627095"/>
        </a:xfrm>
        <a:prstGeom prst="round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Catégories </a:t>
          </a:r>
        </a:p>
      </xdr:txBody>
    </xdr:sp>
    <xdr:clientData/>
  </xdr:twoCellAnchor>
  <xdr:twoCellAnchor>
    <xdr:from>
      <xdr:col>1</xdr:col>
      <xdr:colOff>2162954</xdr:colOff>
      <xdr:row>1</xdr:row>
      <xdr:rowOff>45983</xdr:rowOff>
    </xdr:from>
    <xdr:to>
      <xdr:col>1</xdr:col>
      <xdr:colOff>4062705</xdr:colOff>
      <xdr:row>1</xdr:row>
      <xdr:rowOff>673078</xdr:rowOff>
    </xdr:to>
    <xdr:sp macro="" textlink="">
      <xdr:nvSpPr>
        <xdr:cNvPr id="9" name="Rectangle à coins arrondis 8">
          <a:hlinkClick xmlns:r="http://schemas.openxmlformats.org/officeDocument/2006/relationships" r:id="rId5" tooltip="Rubriques"/>
        </xdr:cNvPr>
        <xdr:cNvSpPr/>
      </xdr:nvSpPr>
      <xdr:spPr>
        <a:xfrm>
          <a:off x="2714747" y="972207"/>
          <a:ext cx="1899751" cy="627095"/>
        </a:xfrm>
        <a:prstGeom prst="round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Rubriques</a:t>
          </a:r>
        </a:p>
      </xdr:txBody>
    </xdr:sp>
    <xdr:clientData/>
  </xdr:twoCellAnchor>
  <xdr:twoCellAnchor>
    <xdr:from>
      <xdr:col>1</xdr:col>
      <xdr:colOff>2162954</xdr:colOff>
      <xdr:row>1</xdr:row>
      <xdr:rowOff>903708</xdr:rowOff>
    </xdr:from>
    <xdr:to>
      <xdr:col>1</xdr:col>
      <xdr:colOff>4062705</xdr:colOff>
      <xdr:row>1</xdr:row>
      <xdr:rowOff>1530803</xdr:rowOff>
    </xdr:to>
    <xdr:sp macro="" textlink="">
      <xdr:nvSpPr>
        <xdr:cNvPr id="11" name="Rectangle à coins arrondis 10">
          <a:hlinkClick xmlns:r="http://schemas.openxmlformats.org/officeDocument/2006/relationships" r:id="rId6" tooltip="Regroupements"/>
        </xdr:cNvPr>
        <xdr:cNvSpPr/>
      </xdr:nvSpPr>
      <xdr:spPr>
        <a:xfrm>
          <a:off x="2716959" y="1827050"/>
          <a:ext cx="1899751" cy="627095"/>
        </a:xfrm>
        <a:prstGeom prst="round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Regroupements</a:t>
          </a:r>
        </a:p>
      </xdr:txBody>
    </xdr:sp>
    <xdr:clientData/>
  </xdr:twoCellAnchor>
  <xdr:twoCellAnchor>
    <xdr:from>
      <xdr:col>1</xdr:col>
      <xdr:colOff>4509795</xdr:colOff>
      <xdr:row>1</xdr:row>
      <xdr:rowOff>907790</xdr:rowOff>
    </xdr:from>
    <xdr:to>
      <xdr:col>1</xdr:col>
      <xdr:colOff>6409546</xdr:colOff>
      <xdr:row>1</xdr:row>
      <xdr:rowOff>1534885</xdr:rowOff>
    </xdr:to>
    <xdr:sp macro="" textlink="">
      <xdr:nvSpPr>
        <xdr:cNvPr id="10" name="Rectangle à coins arrondis 9">
          <a:hlinkClick xmlns:r="http://schemas.openxmlformats.org/officeDocument/2006/relationships" r:id="rId7" tooltip="Comptes"/>
        </xdr:cNvPr>
        <xdr:cNvSpPr/>
      </xdr:nvSpPr>
      <xdr:spPr>
        <a:xfrm>
          <a:off x="5063800" y="1831132"/>
          <a:ext cx="1899751" cy="627095"/>
        </a:xfrm>
        <a:prstGeom prst="round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Comptes </a:t>
          </a:r>
        </a:p>
      </xdr:txBody>
    </xdr:sp>
    <xdr:clientData/>
  </xdr:twoCellAnchor>
  <xdr:twoCellAnchor>
    <xdr:from>
      <xdr:col>1</xdr:col>
      <xdr:colOff>6818151</xdr:colOff>
      <xdr:row>1</xdr:row>
      <xdr:rowOff>908568</xdr:rowOff>
    </xdr:from>
    <xdr:to>
      <xdr:col>2</xdr:col>
      <xdr:colOff>1749101</xdr:colOff>
      <xdr:row>1</xdr:row>
      <xdr:rowOff>1535663</xdr:rowOff>
    </xdr:to>
    <xdr:sp macro="[0]!quitter" textlink="">
      <xdr:nvSpPr>
        <xdr:cNvPr id="12" name="Rectangle à coins arrondis 11"/>
        <xdr:cNvSpPr/>
      </xdr:nvSpPr>
      <xdr:spPr>
        <a:xfrm>
          <a:off x="7369944" y="1834792"/>
          <a:ext cx="1900623" cy="627095"/>
        </a:xfrm>
        <a:prstGeom prst="round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Quitter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466725</xdr:colOff>
          <xdr:row>1</xdr:row>
          <xdr:rowOff>1752600</xdr:rowOff>
        </xdr:from>
        <xdr:to>
          <xdr:col>2</xdr:col>
          <xdr:colOff>1790700</xdr:colOff>
          <xdr:row>1</xdr:row>
          <xdr:rowOff>2819400</xdr:rowOff>
        </xdr:to>
        <xdr:pic>
          <xdr:nvPicPr>
            <xdr:cNvPr id="1026" name="Picture 2"/>
            <xdr:cNvPicPr>
              <a:picLocks noChangeAspect="1" noChangeArrowheads="1"/>
              <a:extLst>
                <a:ext uri="{84589F7E-364E-4C9E-8A38-B11213B215E9}">
                  <a14:cameraTool cellRange="Comptes!$A$4:$E$6" spid="_x0000_s1088"/>
                </a:ext>
              </a:extLst>
            </xdr:cNvPicPr>
          </xdr:nvPicPr>
          <xdr:blipFill>
            <a:blip xmlns:r="http://schemas.openxmlformats.org/officeDocument/2006/relationships" r:embed="rId8"/>
            <a:srcRect/>
            <a:stretch>
              <a:fillRect/>
            </a:stretch>
          </xdr:blipFill>
          <xdr:spPr bwMode="auto">
            <a:xfrm>
              <a:off x="466725" y="2676525"/>
              <a:ext cx="8848725" cy="10668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1175663</xdr:colOff>
      <xdr:row>1</xdr:row>
      <xdr:rowOff>34878</xdr:rowOff>
    </xdr:from>
    <xdr:to>
      <xdr:col>0</xdr:col>
      <xdr:colOff>1545292</xdr:colOff>
      <xdr:row>1</xdr:row>
      <xdr:rowOff>394878</xdr:rowOff>
    </xdr:to>
    <xdr:sp macro="[0]!Feuil1.Trier_Ecritures" textlink="">
      <xdr:nvSpPr>
        <xdr:cNvPr id="7" name="Bouton_Trier_Opération"/>
        <xdr:cNvSpPr/>
      </xdr:nvSpPr>
      <xdr:spPr>
        <a:xfrm>
          <a:off x="1175663" y="438290"/>
          <a:ext cx="36906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 3"/>
            </a:rPr>
            <a:t></a:t>
          </a:r>
          <a:endParaRPr lang="fr-FR" sz="1200" b="1"/>
        </a:p>
      </xdr:txBody>
    </xdr:sp>
    <xdr:clientData fPrintsWithSheet="0"/>
  </xdr:twoCellAnchor>
  <xdr:twoCellAnchor editAs="absolute">
    <xdr:from>
      <xdr:col>1</xdr:col>
      <xdr:colOff>52063</xdr:colOff>
      <xdr:row>1</xdr:row>
      <xdr:rowOff>41028</xdr:rowOff>
    </xdr:from>
    <xdr:to>
      <xdr:col>1</xdr:col>
      <xdr:colOff>421342</xdr:colOff>
      <xdr:row>1</xdr:row>
      <xdr:rowOff>401028</xdr:rowOff>
    </xdr:to>
    <xdr:sp macro="[0]!Feuil1.Supprimer_Ecriture" textlink="">
      <xdr:nvSpPr>
        <xdr:cNvPr id="8" name="Bouton_Supprimer_Opération"/>
        <xdr:cNvSpPr/>
      </xdr:nvSpPr>
      <xdr:spPr>
        <a:xfrm>
          <a:off x="1632653" y="444440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"/>
            </a:rPr>
            <a:t>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201706</xdr:colOff>
      <xdr:row>1</xdr:row>
      <xdr:rowOff>22411</xdr:rowOff>
    </xdr:from>
    <xdr:to>
      <xdr:col>0</xdr:col>
      <xdr:colOff>573182</xdr:colOff>
      <xdr:row>1</xdr:row>
      <xdr:rowOff>382411</xdr:rowOff>
    </xdr:to>
    <xdr:sp macro="[0]!Feuil1.Afficher_Form_Ajout_Ecriture" textlink="">
      <xdr:nvSpPr>
        <xdr:cNvPr id="9" name="Bouton_Ajouter_Opération"/>
        <xdr:cNvSpPr/>
      </xdr:nvSpPr>
      <xdr:spPr>
        <a:xfrm>
          <a:off x="201706" y="425823"/>
          <a:ext cx="371476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ym typeface="Wingdings 2"/>
            </a:rPr>
            <a:t></a:t>
          </a:r>
          <a:endParaRPr lang="fr-FR" sz="1600" b="1"/>
        </a:p>
      </xdr:txBody>
    </xdr:sp>
    <xdr:clientData fPrintsWithSheet="0"/>
  </xdr:twoCellAnchor>
  <xdr:twoCellAnchor editAs="absolute">
    <xdr:from>
      <xdr:col>0</xdr:col>
      <xdr:colOff>664968</xdr:colOff>
      <xdr:row>1</xdr:row>
      <xdr:rowOff>22413</xdr:rowOff>
    </xdr:from>
    <xdr:to>
      <xdr:col>0</xdr:col>
      <xdr:colOff>1078007</xdr:colOff>
      <xdr:row>1</xdr:row>
      <xdr:rowOff>382413</xdr:rowOff>
    </xdr:to>
    <xdr:sp macro="[0]!Feuil1.Afficher_Form_Modif_Ecriture" textlink="">
      <xdr:nvSpPr>
        <xdr:cNvPr id="10" name="Bouton_Ajouter_Opération"/>
        <xdr:cNvSpPr/>
      </xdr:nvSpPr>
      <xdr:spPr>
        <a:xfrm>
          <a:off x="664968" y="425825"/>
          <a:ext cx="41303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</a:t>
          </a:r>
          <a:endParaRPr lang="fr-FR" sz="2400" b="1"/>
        </a:p>
      </xdr:txBody>
    </xdr:sp>
    <xdr:clientData fPrintsWithSheet="0"/>
  </xdr:twoCellAnchor>
  <xdr:twoCellAnchor editAs="absolute">
    <xdr:from>
      <xdr:col>1</xdr:col>
      <xdr:colOff>488017</xdr:colOff>
      <xdr:row>1</xdr:row>
      <xdr:rowOff>41462</xdr:rowOff>
    </xdr:from>
    <xdr:to>
      <xdr:col>1</xdr:col>
      <xdr:colOff>853374</xdr:colOff>
      <xdr:row>1</xdr:row>
      <xdr:rowOff>401462</xdr:rowOff>
    </xdr:to>
    <xdr:sp macro="" textlink="">
      <xdr:nvSpPr>
        <xdr:cNvPr id="11" name="Bouton_Supprimer_Opération">
          <a:hlinkClick xmlns:r="http://schemas.openxmlformats.org/officeDocument/2006/relationships" r:id="rId1"/>
        </xdr:cNvPr>
        <xdr:cNvSpPr/>
      </xdr:nvSpPr>
      <xdr:spPr>
        <a:xfrm>
          <a:off x="2068607" y="444874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1126357</xdr:colOff>
      <xdr:row>1</xdr:row>
      <xdr:rowOff>41042</xdr:rowOff>
    </xdr:from>
    <xdr:to>
      <xdr:col>0</xdr:col>
      <xdr:colOff>1495426</xdr:colOff>
      <xdr:row>1</xdr:row>
      <xdr:rowOff>401042</xdr:rowOff>
    </xdr:to>
    <xdr:sp macro="[0]!Feuil3.Trier_Rubriques" textlink="">
      <xdr:nvSpPr>
        <xdr:cNvPr id="10" name="Bouton_Trier_Opération"/>
        <xdr:cNvSpPr/>
      </xdr:nvSpPr>
      <xdr:spPr>
        <a:xfrm>
          <a:off x="1126357" y="441092"/>
          <a:ext cx="36906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 3"/>
            </a:rPr>
            <a:t>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1583347</xdr:colOff>
      <xdr:row>1</xdr:row>
      <xdr:rowOff>47192</xdr:rowOff>
    </xdr:from>
    <xdr:to>
      <xdr:col>0</xdr:col>
      <xdr:colOff>1952626</xdr:colOff>
      <xdr:row>1</xdr:row>
      <xdr:rowOff>407192</xdr:rowOff>
    </xdr:to>
    <xdr:sp macro="[0]!Feuil3.Supprimer_Rubrique" textlink="">
      <xdr:nvSpPr>
        <xdr:cNvPr id="12" name="Bouton_Supprimer_Opération"/>
        <xdr:cNvSpPr/>
      </xdr:nvSpPr>
      <xdr:spPr>
        <a:xfrm>
          <a:off x="1583347" y="447242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"/>
            </a:rPr>
            <a:t>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152400</xdr:colOff>
      <xdr:row>1</xdr:row>
      <xdr:rowOff>28575</xdr:rowOff>
    </xdr:from>
    <xdr:to>
      <xdr:col>0</xdr:col>
      <xdr:colOff>523876</xdr:colOff>
      <xdr:row>1</xdr:row>
      <xdr:rowOff>388575</xdr:rowOff>
    </xdr:to>
    <xdr:sp macro="[0]!Feuil3.Afficher_Form_Ajout_Rubrique" textlink="">
      <xdr:nvSpPr>
        <xdr:cNvPr id="13" name="Bouton_Ajouter_Opération"/>
        <xdr:cNvSpPr/>
      </xdr:nvSpPr>
      <xdr:spPr>
        <a:xfrm>
          <a:off x="152400" y="428625"/>
          <a:ext cx="371476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ym typeface="Wingdings 2"/>
            </a:rPr>
            <a:t></a:t>
          </a:r>
          <a:endParaRPr lang="fr-FR" sz="1600" b="1"/>
        </a:p>
      </xdr:txBody>
    </xdr:sp>
    <xdr:clientData fPrintsWithSheet="0"/>
  </xdr:twoCellAnchor>
  <xdr:twoCellAnchor editAs="absolute">
    <xdr:from>
      <xdr:col>0</xdr:col>
      <xdr:colOff>615662</xdr:colOff>
      <xdr:row>1</xdr:row>
      <xdr:rowOff>28577</xdr:rowOff>
    </xdr:from>
    <xdr:to>
      <xdr:col>0</xdr:col>
      <xdr:colOff>1028701</xdr:colOff>
      <xdr:row>1</xdr:row>
      <xdr:rowOff>388577</xdr:rowOff>
    </xdr:to>
    <xdr:sp macro="[0]!Feuil3.Afficher_Form_Modif_Rubrique" textlink="">
      <xdr:nvSpPr>
        <xdr:cNvPr id="14" name="Bouton_Ajouter_Opération"/>
        <xdr:cNvSpPr/>
      </xdr:nvSpPr>
      <xdr:spPr>
        <a:xfrm>
          <a:off x="615662" y="428627"/>
          <a:ext cx="41303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</a:t>
          </a:r>
          <a:endParaRPr lang="fr-FR" sz="2400" b="1"/>
        </a:p>
      </xdr:txBody>
    </xdr:sp>
    <xdr:clientData fPrintsWithSheet="0"/>
  </xdr:twoCellAnchor>
  <xdr:twoCellAnchor editAs="absolute">
    <xdr:from>
      <xdr:col>0</xdr:col>
      <xdr:colOff>2019301</xdr:colOff>
      <xdr:row>1</xdr:row>
      <xdr:rowOff>47626</xdr:rowOff>
    </xdr:from>
    <xdr:to>
      <xdr:col>0</xdr:col>
      <xdr:colOff>2388580</xdr:colOff>
      <xdr:row>1</xdr:row>
      <xdr:rowOff>407626</xdr:rowOff>
    </xdr:to>
    <xdr:sp macro="" textlink="">
      <xdr:nvSpPr>
        <xdr:cNvPr id="15" name="Bouton_Supprimer_Opération">
          <a:hlinkClick xmlns:r="http://schemas.openxmlformats.org/officeDocument/2006/relationships" r:id="rId1"/>
        </xdr:cNvPr>
        <xdr:cNvSpPr/>
      </xdr:nvSpPr>
      <xdr:spPr>
        <a:xfrm>
          <a:off x="2019301" y="447676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1221607</xdr:colOff>
      <xdr:row>1</xdr:row>
      <xdr:rowOff>41042</xdr:rowOff>
    </xdr:from>
    <xdr:to>
      <xdr:col>0</xdr:col>
      <xdr:colOff>1590676</xdr:colOff>
      <xdr:row>1</xdr:row>
      <xdr:rowOff>401042</xdr:rowOff>
    </xdr:to>
    <xdr:sp macro="[0]!Feuil4.Trier_Regroupements" textlink="">
      <xdr:nvSpPr>
        <xdr:cNvPr id="8" name="Bouton_Trier_Opération"/>
        <xdr:cNvSpPr/>
      </xdr:nvSpPr>
      <xdr:spPr>
        <a:xfrm>
          <a:off x="1221607" y="441092"/>
          <a:ext cx="36906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 3"/>
            </a:rPr>
            <a:t>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1678597</xdr:colOff>
      <xdr:row>1</xdr:row>
      <xdr:rowOff>47192</xdr:rowOff>
    </xdr:from>
    <xdr:to>
      <xdr:col>0</xdr:col>
      <xdr:colOff>2047876</xdr:colOff>
      <xdr:row>1</xdr:row>
      <xdr:rowOff>407192</xdr:rowOff>
    </xdr:to>
    <xdr:sp macro="[0]!Feuil4.Supprimer_Regroupement" textlink="">
      <xdr:nvSpPr>
        <xdr:cNvPr id="9" name="Bouton_Supprimer_Opération"/>
        <xdr:cNvSpPr/>
      </xdr:nvSpPr>
      <xdr:spPr>
        <a:xfrm>
          <a:off x="1678597" y="447242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"/>
            </a:rPr>
            <a:t>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247650</xdr:colOff>
      <xdr:row>1</xdr:row>
      <xdr:rowOff>28575</xdr:rowOff>
    </xdr:from>
    <xdr:to>
      <xdr:col>0</xdr:col>
      <xdr:colOff>619126</xdr:colOff>
      <xdr:row>1</xdr:row>
      <xdr:rowOff>388575</xdr:rowOff>
    </xdr:to>
    <xdr:sp macro="[0]!Feuil4.Afficher_Form_Ajout_Regroupement" textlink="">
      <xdr:nvSpPr>
        <xdr:cNvPr id="10" name="Bouton_Ajouter_Opération"/>
        <xdr:cNvSpPr/>
      </xdr:nvSpPr>
      <xdr:spPr>
        <a:xfrm>
          <a:off x="247650" y="428625"/>
          <a:ext cx="371476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ym typeface="Wingdings 2"/>
            </a:rPr>
            <a:t></a:t>
          </a:r>
          <a:endParaRPr lang="fr-FR" sz="1600" b="1"/>
        </a:p>
      </xdr:txBody>
    </xdr:sp>
    <xdr:clientData fPrintsWithSheet="0"/>
  </xdr:twoCellAnchor>
  <xdr:twoCellAnchor editAs="absolute">
    <xdr:from>
      <xdr:col>0</xdr:col>
      <xdr:colOff>710912</xdr:colOff>
      <xdr:row>1</xdr:row>
      <xdr:rowOff>28577</xdr:rowOff>
    </xdr:from>
    <xdr:to>
      <xdr:col>0</xdr:col>
      <xdr:colOff>1123951</xdr:colOff>
      <xdr:row>1</xdr:row>
      <xdr:rowOff>388577</xdr:rowOff>
    </xdr:to>
    <xdr:sp macro="[0]!Feuil4.Afficher_Form_Modif_Regroupement" textlink="">
      <xdr:nvSpPr>
        <xdr:cNvPr id="11" name="Bouton_Ajouter_Opération"/>
        <xdr:cNvSpPr/>
      </xdr:nvSpPr>
      <xdr:spPr>
        <a:xfrm>
          <a:off x="710912" y="428627"/>
          <a:ext cx="41303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</a:t>
          </a:r>
          <a:endParaRPr lang="fr-FR" sz="2400" b="1"/>
        </a:p>
      </xdr:txBody>
    </xdr:sp>
    <xdr:clientData fPrintsWithSheet="0"/>
  </xdr:twoCellAnchor>
  <xdr:twoCellAnchor editAs="absolute">
    <xdr:from>
      <xdr:col>0</xdr:col>
      <xdr:colOff>2114551</xdr:colOff>
      <xdr:row>1</xdr:row>
      <xdr:rowOff>47626</xdr:rowOff>
    </xdr:from>
    <xdr:to>
      <xdr:col>0</xdr:col>
      <xdr:colOff>2483830</xdr:colOff>
      <xdr:row>1</xdr:row>
      <xdr:rowOff>407626</xdr:rowOff>
    </xdr:to>
    <xdr:sp macro="" textlink="">
      <xdr:nvSpPr>
        <xdr:cNvPr id="12" name="Bouton_Supprimer_Opération">
          <a:hlinkClick xmlns:r="http://schemas.openxmlformats.org/officeDocument/2006/relationships" r:id="rId1"/>
        </xdr:cNvPr>
        <xdr:cNvSpPr/>
      </xdr:nvSpPr>
      <xdr:spPr>
        <a:xfrm>
          <a:off x="2114551" y="447676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1193032</xdr:colOff>
      <xdr:row>1</xdr:row>
      <xdr:rowOff>69617</xdr:rowOff>
    </xdr:from>
    <xdr:to>
      <xdr:col>0</xdr:col>
      <xdr:colOff>1562101</xdr:colOff>
      <xdr:row>1</xdr:row>
      <xdr:rowOff>429617</xdr:rowOff>
    </xdr:to>
    <xdr:sp macro="[0]!Feuil5.Trier_Catégories" textlink="">
      <xdr:nvSpPr>
        <xdr:cNvPr id="8" name="Bouton_Trier_Opération"/>
        <xdr:cNvSpPr/>
      </xdr:nvSpPr>
      <xdr:spPr>
        <a:xfrm>
          <a:off x="1193032" y="469667"/>
          <a:ext cx="36906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 3"/>
            </a:rPr>
            <a:t>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1650022</xdr:colOff>
      <xdr:row>1</xdr:row>
      <xdr:rowOff>75767</xdr:rowOff>
    </xdr:from>
    <xdr:to>
      <xdr:col>0</xdr:col>
      <xdr:colOff>2019301</xdr:colOff>
      <xdr:row>1</xdr:row>
      <xdr:rowOff>435767</xdr:rowOff>
    </xdr:to>
    <xdr:sp macro="[0]!Feuil5.Supprimer_Catégorie" textlink="">
      <xdr:nvSpPr>
        <xdr:cNvPr id="9" name="Bouton_Supprimer_Opération"/>
        <xdr:cNvSpPr/>
      </xdr:nvSpPr>
      <xdr:spPr>
        <a:xfrm>
          <a:off x="1650022" y="475817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"/>
            </a:rPr>
            <a:t>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219075</xdr:colOff>
      <xdr:row>1</xdr:row>
      <xdr:rowOff>57150</xdr:rowOff>
    </xdr:from>
    <xdr:to>
      <xdr:col>0</xdr:col>
      <xdr:colOff>590551</xdr:colOff>
      <xdr:row>1</xdr:row>
      <xdr:rowOff>417150</xdr:rowOff>
    </xdr:to>
    <xdr:sp macro="[0]!Feuil5.Afficher_Form_Ajout_Catégorie" textlink="">
      <xdr:nvSpPr>
        <xdr:cNvPr id="10" name="Bouton_Ajouter_Opération"/>
        <xdr:cNvSpPr/>
      </xdr:nvSpPr>
      <xdr:spPr>
        <a:xfrm>
          <a:off x="219075" y="457200"/>
          <a:ext cx="371476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ym typeface="Wingdings 2"/>
            </a:rPr>
            <a:t></a:t>
          </a:r>
          <a:endParaRPr lang="fr-FR" sz="1600" b="1"/>
        </a:p>
      </xdr:txBody>
    </xdr:sp>
    <xdr:clientData fPrintsWithSheet="0"/>
  </xdr:twoCellAnchor>
  <xdr:twoCellAnchor editAs="absolute">
    <xdr:from>
      <xdr:col>0</xdr:col>
      <xdr:colOff>682337</xdr:colOff>
      <xdr:row>1</xdr:row>
      <xdr:rowOff>57152</xdr:rowOff>
    </xdr:from>
    <xdr:to>
      <xdr:col>0</xdr:col>
      <xdr:colOff>1095376</xdr:colOff>
      <xdr:row>1</xdr:row>
      <xdr:rowOff>417152</xdr:rowOff>
    </xdr:to>
    <xdr:sp macro="[0]!Feuil5.Afficher_Form_Modif_Catégorie" textlink="">
      <xdr:nvSpPr>
        <xdr:cNvPr id="11" name="Bouton_Ajouter_Opération"/>
        <xdr:cNvSpPr/>
      </xdr:nvSpPr>
      <xdr:spPr>
        <a:xfrm>
          <a:off x="682337" y="457202"/>
          <a:ext cx="41303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</a:t>
          </a:r>
          <a:endParaRPr lang="fr-FR" sz="2400" b="1"/>
        </a:p>
      </xdr:txBody>
    </xdr:sp>
    <xdr:clientData fPrintsWithSheet="0"/>
  </xdr:twoCellAnchor>
  <xdr:twoCellAnchor editAs="absolute">
    <xdr:from>
      <xdr:col>0</xdr:col>
      <xdr:colOff>2085976</xdr:colOff>
      <xdr:row>1</xdr:row>
      <xdr:rowOff>76201</xdr:rowOff>
    </xdr:from>
    <xdr:to>
      <xdr:col>0</xdr:col>
      <xdr:colOff>2455255</xdr:colOff>
      <xdr:row>1</xdr:row>
      <xdr:rowOff>436201</xdr:rowOff>
    </xdr:to>
    <xdr:sp macro="" textlink="">
      <xdr:nvSpPr>
        <xdr:cNvPr id="12" name="Bouton_Supprimer_Opération">
          <a:hlinkClick xmlns:r="http://schemas.openxmlformats.org/officeDocument/2006/relationships" r:id="rId1"/>
        </xdr:cNvPr>
        <xdr:cNvSpPr/>
      </xdr:nvSpPr>
      <xdr:spPr>
        <a:xfrm>
          <a:off x="2085976" y="476251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1107306</xdr:colOff>
      <xdr:row>1</xdr:row>
      <xdr:rowOff>12466</xdr:rowOff>
    </xdr:from>
    <xdr:to>
      <xdr:col>0</xdr:col>
      <xdr:colOff>1476375</xdr:colOff>
      <xdr:row>2</xdr:row>
      <xdr:rowOff>991</xdr:rowOff>
    </xdr:to>
    <xdr:sp macro="[0]!Feuil7.Trier_Comptes" textlink="">
      <xdr:nvSpPr>
        <xdr:cNvPr id="2" name="Bouton_Trier_Opération"/>
        <xdr:cNvSpPr/>
      </xdr:nvSpPr>
      <xdr:spPr>
        <a:xfrm>
          <a:off x="1107306" y="412516"/>
          <a:ext cx="36906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 3"/>
            </a:rPr>
            <a:t>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1564296</xdr:colOff>
      <xdr:row>1</xdr:row>
      <xdr:rowOff>18616</xdr:rowOff>
    </xdr:from>
    <xdr:to>
      <xdr:col>0</xdr:col>
      <xdr:colOff>1933575</xdr:colOff>
      <xdr:row>2</xdr:row>
      <xdr:rowOff>7141</xdr:rowOff>
    </xdr:to>
    <xdr:sp macro="[0]!Feuil7.Supprimer_Compte" textlink="">
      <xdr:nvSpPr>
        <xdr:cNvPr id="3" name="Bouton_Supprimer_Opération"/>
        <xdr:cNvSpPr/>
      </xdr:nvSpPr>
      <xdr:spPr>
        <a:xfrm>
          <a:off x="1564296" y="418666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"/>
            </a:rPr>
            <a:t>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133349</xdr:colOff>
      <xdr:row>0</xdr:row>
      <xdr:rowOff>400049</xdr:rowOff>
    </xdr:from>
    <xdr:to>
      <xdr:col>0</xdr:col>
      <xdr:colOff>504825</xdr:colOff>
      <xdr:row>1</xdr:row>
      <xdr:rowOff>359999</xdr:rowOff>
    </xdr:to>
    <xdr:sp macro="[0]!Feuil7.Afficher_Form_Ajout_Compte" textlink="">
      <xdr:nvSpPr>
        <xdr:cNvPr id="4" name="Bouton_Ajouter_Opération"/>
        <xdr:cNvSpPr/>
      </xdr:nvSpPr>
      <xdr:spPr>
        <a:xfrm>
          <a:off x="133349" y="400049"/>
          <a:ext cx="371476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ym typeface="Wingdings 2"/>
            </a:rPr>
            <a:t></a:t>
          </a:r>
          <a:endParaRPr lang="fr-FR" sz="1600" b="1"/>
        </a:p>
      </xdr:txBody>
    </xdr:sp>
    <xdr:clientData fPrintsWithSheet="0"/>
  </xdr:twoCellAnchor>
  <xdr:twoCellAnchor editAs="absolute">
    <xdr:from>
      <xdr:col>0</xdr:col>
      <xdr:colOff>596611</xdr:colOff>
      <xdr:row>1</xdr:row>
      <xdr:rowOff>1</xdr:rowOff>
    </xdr:from>
    <xdr:to>
      <xdr:col>0</xdr:col>
      <xdr:colOff>1009650</xdr:colOff>
      <xdr:row>1</xdr:row>
      <xdr:rowOff>360001</xdr:rowOff>
    </xdr:to>
    <xdr:sp macro="[0]!Feuil7.Afficher_Form_Modif_Compte" textlink="">
      <xdr:nvSpPr>
        <xdr:cNvPr id="5" name="Bouton_Ajouter_Opération"/>
        <xdr:cNvSpPr/>
      </xdr:nvSpPr>
      <xdr:spPr>
        <a:xfrm>
          <a:off x="596611" y="400051"/>
          <a:ext cx="41303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</a:t>
          </a:r>
          <a:endParaRPr lang="fr-FR" sz="2400" b="1"/>
        </a:p>
      </xdr:txBody>
    </xdr:sp>
    <xdr:clientData fPrintsWithSheet="0"/>
  </xdr:twoCellAnchor>
  <xdr:twoCellAnchor editAs="absolute">
    <xdr:from>
      <xdr:col>0</xdr:col>
      <xdr:colOff>2000250</xdr:colOff>
      <xdr:row>1</xdr:row>
      <xdr:rowOff>19050</xdr:rowOff>
    </xdr:from>
    <xdr:to>
      <xdr:col>0</xdr:col>
      <xdr:colOff>2369529</xdr:colOff>
      <xdr:row>2</xdr:row>
      <xdr:rowOff>7575</xdr:rowOff>
    </xdr:to>
    <xdr:sp macro="" textlink="">
      <xdr:nvSpPr>
        <xdr:cNvPr id="8" name="Bouton_Supprimer_Opération">
          <a:hlinkClick xmlns:r="http://schemas.openxmlformats.org/officeDocument/2006/relationships" r:id="rId1"/>
        </xdr:cNvPr>
        <xdr:cNvSpPr/>
      </xdr:nvSpPr>
      <xdr:spPr>
        <a:xfrm>
          <a:off x="2000250" y="419100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190500</xdr:colOff>
      <xdr:row>2</xdr:row>
      <xdr:rowOff>38100</xdr:rowOff>
    </xdr:from>
    <xdr:to>
      <xdr:col>8</xdr:col>
      <xdr:colOff>624417</xdr:colOff>
      <xdr:row>4</xdr:row>
      <xdr:rowOff>91815</xdr:rowOff>
    </xdr:to>
    <xdr:pic macro="[0]!Actualiser_TCD"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duotone>
            <a:schemeClr val="accent1">
              <a:shade val="45000"/>
              <a:satMod val="135000"/>
            </a:schemeClr>
            <a:prstClr val="white"/>
          </a:duotone>
        </a:blip>
        <a:srcRect/>
        <a:stretch>
          <a:fillRect/>
        </a:stretch>
      </xdr:blipFill>
      <xdr:spPr bwMode="auto">
        <a:xfrm>
          <a:off x="9029700" y="476250"/>
          <a:ext cx="433917" cy="434715"/>
        </a:xfrm>
        <a:prstGeom prst="rect">
          <a:avLst/>
        </a:prstGeom>
        <a:noFill/>
      </xdr:spPr>
    </xdr:pic>
    <xdr:clientData fPrintsWithSheet="0"/>
  </xdr:twoCellAnchor>
  <xdr:twoCellAnchor editAs="oneCell">
    <xdr:from>
      <xdr:col>8</xdr:col>
      <xdr:colOff>200025</xdr:colOff>
      <xdr:row>4</xdr:row>
      <xdr:rowOff>180975</xdr:rowOff>
    </xdr:from>
    <xdr:to>
      <xdr:col>8</xdr:col>
      <xdr:colOff>609600</xdr:colOff>
      <xdr:row>7</xdr:row>
      <xdr:rowOff>26843</xdr:rowOff>
    </xdr:to>
    <xdr:pic>
      <xdr:nvPicPr>
        <xdr:cNvPr id="4" name="Picture 13">
          <a:hlinkClick xmlns:r="http://schemas.openxmlformats.org/officeDocument/2006/relationships" r:id="rId2" tooltip="Retour à l'accueil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duotone>
            <a:schemeClr val="accent1">
              <a:shade val="45000"/>
              <a:satMod val="135000"/>
            </a:schemeClr>
            <a:prstClr val="white"/>
          </a:duotone>
        </a:blip>
        <a:srcRect/>
        <a:stretch>
          <a:fillRect/>
        </a:stretch>
      </xdr:blipFill>
      <xdr:spPr bwMode="auto">
        <a:xfrm>
          <a:off x="9039225" y="1000125"/>
          <a:ext cx="409575" cy="417368"/>
        </a:xfrm>
        <a:prstGeom prst="rect">
          <a:avLst/>
        </a:prstGeom>
        <a:noFill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676275</xdr:colOff>
      <xdr:row>13</xdr:row>
      <xdr:rowOff>9525</xdr:rowOff>
    </xdr:from>
    <xdr:to>
      <xdr:col>1</xdr:col>
      <xdr:colOff>4376188</xdr:colOff>
      <xdr:row>21</xdr:row>
      <xdr:rowOff>866</xdr:rowOff>
    </xdr:to>
    <xdr:sp macro="" textlink="">
      <xdr:nvSpPr>
        <xdr:cNvPr id="3" name="ZoneTexte 2"/>
        <xdr:cNvSpPr txBox="1"/>
      </xdr:nvSpPr>
      <xdr:spPr>
        <a:xfrm>
          <a:off x="2247900" y="2600325"/>
          <a:ext cx="3699913" cy="1515341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lang="fr-FR" sz="1200" b="1"/>
            <a:t>Mode d'emploi du classeur :</a:t>
          </a:r>
        </a:p>
        <a:p>
          <a:endParaRPr lang="fr-FR" sz="1200"/>
        </a:p>
        <a:p>
          <a:r>
            <a:rPr lang="fr-FR" sz="1200"/>
            <a:t>1 - Définir les Catégories et les Rubriques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>
              <a:solidFill>
                <a:schemeClr val="lt1"/>
              </a:solidFill>
              <a:latin typeface="+mn-lt"/>
              <a:ea typeface="+mn-ea"/>
              <a:cs typeface="+mn-cs"/>
            </a:rPr>
            <a:t>2 - Définir les Regroupements</a:t>
          </a:r>
          <a:endParaRPr lang="fr-FR" sz="1200"/>
        </a:p>
        <a:p>
          <a:r>
            <a:rPr lang="fr-FR" sz="1200" baseline="0"/>
            <a:t>4 - Saisir les Ecritures</a:t>
          </a:r>
        </a:p>
        <a:p>
          <a:r>
            <a:rPr lang="fr-FR" sz="1200" baseline="0"/>
            <a:t>5 - Actualiser les synthèses</a:t>
          </a:r>
        </a:p>
        <a:p>
          <a:endParaRPr lang="fr-FR" sz="1200" baseline="0"/>
        </a:p>
      </xdr:txBody>
    </xdr:sp>
    <xdr:clientData fPrintsWithSheet="0"/>
  </xdr:twoCellAnchor>
  <xdr:twoCellAnchor editAs="oneCell">
    <xdr:from>
      <xdr:col>1</xdr:col>
      <xdr:colOff>4800600</xdr:colOff>
      <xdr:row>13</xdr:row>
      <xdr:rowOff>9525</xdr:rowOff>
    </xdr:from>
    <xdr:to>
      <xdr:col>1</xdr:col>
      <xdr:colOff>5210175</xdr:colOff>
      <xdr:row>15</xdr:row>
      <xdr:rowOff>45893</xdr:rowOff>
    </xdr:to>
    <xdr:pic>
      <xdr:nvPicPr>
        <xdr:cNvPr id="4" name="Picture 13">
          <a:hlinkClick xmlns:r="http://schemas.openxmlformats.org/officeDocument/2006/relationships" r:id="rId1" tooltip="Retour à l'accueil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</a:blip>
        <a:srcRect/>
        <a:stretch>
          <a:fillRect/>
        </a:stretch>
      </xdr:blipFill>
      <xdr:spPr bwMode="auto">
        <a:xfrm>
          <a:off x="6372225" y="2600325"/>
          <a:ext cx="409575" cy="417368"/>
        </a:xfrm>
        <a:prstGeom prst="rect">
          <a:avLst/>
        </a:prstGeom>
        <a:noFill/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laude.deutzer@gmail.com" refreshedDate="43206.887727893518" createdVersion="3" refreshedVersion="6" minRefreshableVersion="3" recordCount="15">
  <cacheSource type="worksheet">
    <worksheetSource ref="A4:O9991" sheet="Ecritures"/>
  </cacheSource>
  <cacheFields count="15">
    <cacheField name="Compte" numFmtId="0">
      <sharedItems containsBlank="1" count="3">
        <s v="ING Claude 40000878690"/>
        <m/>
        <s v="Compte chèques" u="1"/>
      </sharedItems>
    </cacheField>
    <cacheField name="Date" numFmtId="14">
      <sharedItems containsDate="1" containsBlank="1" containsMixedTypes="1" minDate="2018-04-12T00:00:00" maxDate="2018-04-13T00:00:00"/>
    </cacheField>
    <cacheField name="Libellé" numFmtId="164">
      <sharedItems containsBlank="1"/>
    </cacheField>
    <cacheField name="Rubrique" numFmtId="164">
      <sharedItems containsBlank="1" count="12">
        <s v="VoitureAutorouteParking"/>
        <s v="SantéMédecin"/>
        <s v="Alimentation"/>
        <s v="Maison+Assurance+Déco+Mobilier"/>
        <s v="ServicesEaux"/>
        <s v="Espèces"/>
        <m/>
        <s v="Achat véhicule" u="1"/>
        <s v="Divers" u="1"/>
        <s v="Gaz" u="1"/>
        <s v="Salaires" u="1"/>
        <s v="Impôts sur le revenu" u="1"/>
      </sharedItems>
    </cacheField>
    <cacheField name="Regroupement" numFmtId="0">
      <sharedItems containsBlank="1" count="3">
        <s v="..."/>
        <m/>
        <s v="Mariage" u="1"/>
      </sharedItems>
    </cacheField>
    <cacheField name="Sens" numFmtId="0">
      <sharedItems containsBlank="1" count="3">
        <s v="Dépense"/>
        <s v="Recette"/>
        <m/>
      </sharedItems>
    </cacheField>
    <cacheField name="Mode" numFmtId="0">
      <sharedItems containsBlank="1"/>
    </cacheField>
    <cacheField name="Référence" numFmtId="164">
      <sharedItems containsNonDate="0" containsString="0" containsBlank="1"/>
    </cacheField>
    <cacheField name="Montant écriture" numFmtId="0">
      <sharedItems containsString="0" containsBlank="1" containsNumber="1" minValue="3.5" maxValue="1305.74"/>
    </cacheField>
    <cacheField name="Tiers" numFmtId="0">
      <sharedItems containsBlank="1"/>
    </cacheField>
    <cacheField name="Date valeur banque" numFmtId="14">
      <sharedItems containsNonDate="0" containsDate="1" containsString="0" containsBlank="1" minDate="2018-04-16T00:00:00" maxDate="2018-04-17T00:00:00"/>
    </cacheField>
    <cacheField name="Observations" numFmtId="0">
      <sharedItems containsNonDate="0" containsString="0" containsBlank="1"/>
    </cacheField>
    <cacheField name="Période" numFmtId="0">
      <sharedItems containsBlank="1" count="6">
        <s v="2018-04"/>
        <m/>
        <s v="2015-01" u="1"/>
        <s v="2015-02" u="1"/>
        <s v="2015-03" u="1"/>
        <s v="2015-04" u="1"/>
      </sharedItems>
    </cacheField>
    <cacheField name="Montant comptable" numFmtId="44">
      <sharedItems containsString="0" containsBlank="1" containsNumber="1" minValue="-1305.74" maxValue="1305.74"/>
    </cacheField>
    <cacheField name="Catégorie" numFmtId="0">
      <sharedItems containsBlank="1" count="10">
        <s v="Voiture"/>
        <s v="Santé"/>
        <s v="Alimentation"/>
        <s v="Maison"/>
        <s v="Services"/>
        <s v="Espece"/>
        <m/>
        <s v="Dépenses courantes" u="1"/>
        <s v="Revenus" u="1"/>
        <s v="Véhicule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">
  <r>
    <x v="0"/>
    <s v="14/04/2018"/>
    <s v="CARTE 14/04/2018 SUDECO CDB PARK"/>
    <x v="0"/>
    <x v="0"/>
    <x v="0"/>
    <s v="Carte"/>
    <m/>
    <n v="3.5"/>
    <s v="SUDECO CDB PARK"/>
    <d v="2018-04-16T00:00:00"/>
    <m/>
    <x v="0"/>
    <n v="-3.5"/>
    <x v="0"/>
  </r>
  <r>
    <x v="0"/>
    <s v="13/04/2018"/>
    <s v="CARTE 13/04/2018 BELLEDONNE"/>
    <x v="1"/>
    <x v="0"/>
    <x v="0"/>
    <s v="Carte"/>
    <m/>
    <n v="30"/>
    <s v="BELLEDONNE"/>
    <d v="2018-04-16T00:00:00"/>
    <m/>
    <x v="0"/>
    <n v="-30"/>
    <x v="1"/>
  </r>
  <r>
    <x v="0"/>
    <s v="14/04/2018"/>
    <s v="CARTE 14/04/2018 VENT DU LARGE"/>
    <x v="2"/>
    <x v="0"/>
    <x v="0"/>
    <s v="Carte"/>
    <m/>
    <n v="22.29"/>
    <s v="VENT DU LARGE"/>
    <d v="2018-04-16T00:00:00"/>
    <m/>
    <x v="0"/>
    <n v="-22.29"/>
    <x v="2"/>
  </r>
  <r>
    <x v="0"/>
    <s v="13/04/2018"/>
    <s v="VIREMENT SEPA RECU DEUTZER CLAUDE INDEMNISATION DEGATS DES EAUX 24/02"/>
    <x v="3"/>
    <x v="0"/>
    <x v="1"/>
    <s v="Virement"/>
    <m/>
    <n v="1305.74"/>
    <s v="Compte Joint CA"/>
    <d v="2018-04-16T00:00:00"/>
    <m/>
    <x v="0"/>
    <n v="1305.74"/>
    <x v="3"/>
  </r>
  <r>
    <x v="0"/>
    <s v="13/04/2018"/>
    <s v="CARTE 12/04/2018 CHARLY VOLAILLES"/>
    <x v="2"/>
    <x v="0"/>
    <x v="0"/>
    <s v="Carte"/>
    <m/>
    <n v="6.33"/>
    <s v="CHARLY VOLAILLES"/>
    <d v="2018-04-16T00:00:00"/>
    <m/>
    <x v="0"/>
    <n v="-6.33"/>
    <x v="2"/>
  </r>
  <r>
    <x v="0"/>
    <s v="13/04/2018"/>
    <s v="CARTE 11/04/2018 EAU DE GRENOBLE"/>
    <x v="4"/>
    <x v="0"/>
    <x v="0"/>
    <s v="Carte"/>
    <m/>
    <n v="42.56"/>
    <s v="EAU DE GRENOBLE"/>
    <d v="2018-04-16T00:00:00"/>
    <m/>
    <x v="0"/>
    <n v="-42.56"/>
    <x v="4"/>
  </r>
  <r>
    <x v="0"/>
    <s v="13/04/2018"/>
    <s v="VIREMENT SEPA EMIS VERS L OLLIVIER 0000140660R"/>
    <x v="3"/>
    <x v="0"/>
    <x v="0"/>
    <s v="Virement"/>
    <m/>
    <n v="1305.74"/>
    <s v="L OLLIVIER "/>
    <d v="2018-04-16T00:00:00"/>
    <m/>
    <x v="0"/>
    <n v="-1305.74"/>
    <x v="3"/>
  </r>
  <r>
    <x v="0"/>
    <d v="2018-04-12T00:00:00"/>
    <s v="Retrait DAB"/>
    <x v="5"/>
    <x v="0"/>
    <x v="0"/>
    <s v="Carte"/>
    <m/>
    <n v="80"/>
    <s v="CA"/>
    <d v="2018-04-16T00:00:00"/>
    <m/>
    <x v="0"/>
    <n v="-80"/>
    <x v="5"/>
  </r>
  <r>
    <x v="0"/>
    <s v="13/04/2018"/>
    <s v="CARTE 12/04/2018 GEANT CG336"/>
    <x v="2"/>
    <x v="0"/>
    <x v="0"/>
    <s v="Carte"/>
    <m/>
    <n v="47.72"/>
    <s v="Geant"/>
    <d v="2018-04-16T00:00:00"/>
    <m/>
    <x v="0"/>
    <n v="-47.72"/>
    <x v="2"/>
  </r>
  <r>
    <x v="1"/>
    <m/>
    <m/>
    <x v="6"/>
    <x v="1"/>
    <x v="2"/>
    <m/>
    <m/>
    <m/>
    <m/>
    <m/>
    <m/>
    <x v="1"/>
    <m/>
    <x v="6"/>
  </r>
  <r>
    <x v="1"/>
    <m/>
    <m/>
    <x v="6"/>
    <x v="1"/>
    <x v="2"/>
    <m/>
    <m/>
    <m/>
    <m/>
    <m/>
    <m/>
    <x v="1"/>
    <m/>
    <x v="6"/>
  </r>
  <r>
    <x v="1"/>
    <m/>
    <m/>
    <x v="6"/>
    <x v="1"/>
    <x v="2"/>
    <m/>
    <m/>
    <m/>
    <m/>
    <m/>
    <m/>
    <x v="1"/>
    <m/>
    <x v="6"/>
  </r>
  <r>
    <x v="1"/>
    <m/>
    <m/>
    <x v="6"/>
    <x v="1"/>
    <x v="2"/>
    <m/>
    <m/>
    <m/>
    <m/>
    <m/>
    <m/>
    <x v="1"/>
    <m/>
    <x v="6"/>
  </r>
  <r>
    <x v="1"/>
    <m/>
    <m/>
    <x v="6"/>
    <x v="1"/>
    <x v="2"/>
    <m/>
    <m/>
    <m/>
    <m/>
    <m/>
    <m/>
    <x v="1"/>
    <m/>
    <x v="6"/>
  </r>
  <r>
    <x v="1"/>
    <m/>
    <m/>
    <x v="6"/>
    <x v="1"/>
    <x v="2"/>
    <m/>
    <m/>
    <m/>
    <m/>
    <m/>
    <m/>
    <x v="1"/>
    <m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showCalcMbrs="0" itemPrintTitles="1" createdVersion="3" indent="0" compact="0" compactData="0" gridDropZones="1" multipleFieldFilters="0" chartFormat="2">
  <location ref="A6:C8" firstHeaderRow="1" firstDataRow="2" firstDataCol="2" rowPageCount="2" colPageCount="1"/>
  <pivotFields count="15">
    <pivotField axis="axisPage" compact="0" outline="0" showAll="0" defaultSubtotal="0">
      <items count="3">
        <item m="1" x="2"/>
        <item x="1"/>
        <item x="0"/>
      </items>
    </pivotField>
    <pivotField compact="0" outline="0" showAll="0"/>
    <pivotField compact="0" outline="0" showAll="0"/>
    <pivotField axis="axisRow" compact="0" outline="0" showAll="0">
      <items count="13">
        <item m="1" x="7"/>
        <item x="2"/>
        <item m="1" x="9"/>
        <item m="1" x="11"/>
        <item m="1" x="10"/>
        <item x="6"/>
        <item m="1" x="8"/>
        <item x="3"/>
        <item x="4"/>
        <item x="5"/>
        <item x="0"/>
        <item x="1"/>
        <item t="default"/>
      </items>
    </pivotField>
    <pivotField compact="0" outline="0" showAll="0" defaultSubtotal="0"/>
    <pivotField axis="axisPage" compact="0" outline="0" showAll="0">
      <items count="4">
        <item x="2"/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axis="axisCol" compact="0" outline="0" showAll="0">
      <items count="7">
        <item m="1" x="2"/>
        <item m="1" x="3"/>
        <item m="1" x="4"/>
        <item h="1" x="1"/>
        <item h="1" m="1" x="5"/>
        <item h="1" x="0"/>
        <item t="default"/>
      </items>
    </pivotField>
    <pivotField dataField="1" compact="0" outline="0" showAll="0"/>
    <pivotField axis="axisRow" compact="0" outline="0" showAll="0">
      <items count="11">
        <item m="1" x="8"/>
        <item x="6"/>
        <item m="1" x="9"/>
        <item m="1" x="7"/>
        <item x="3"/>
        <item x="2"/>
        <item x="4"/>
        <item x="5"/>
        <item x="0"/>
        <item x="1"/>
        <item t="default"/>
      </items>
    </pivotField>
  </pivotFields>
  <rowFields count="2">
    <field x="14"/>
    <field x="3"/>
  </rowFields>
  <rowItems count="1">
    <i t="grand">
      <x/>
    </i>
  </rowItems>
  <colFields count="1">
    <field x="12"/>
  </colFields>
  <colItems count="1">
    <i t="grand">
      <x/>
    </i>
  </colItems>
  <pageFields count="2">
    <pageField fld="0" hier="-1"/>
    <pageField fld="5" hier="-1"/>
  </pageFields>
  <dataFields count="1">
    <dataField name="Montants" fld="13" baseField="0" baseItem="0" numFmtId="165"/>
  </dataFields>
  <formats count="2">
    <format dxfId="86">
      <pivotArea dataOnly="0" labelOnly="1" outline="0" fieldPosition="0">
        <references count="1">
          <reference field="12" count="0"/>
        </references>
      </pivotArea>
    </format>
    <format dxfId="85">
      <pivotArea dataOnly="0" labelOnly="1" grandCol="1" outline="0" fieldPosition="0"/>
    </format>
  </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6" minRefreshableVersion="3" showCalcMbrs="0" itemPrintTitles="1" createdVersion="3" indent="0" compact="0" compactData="0" gridDropZones="1" multipleFieldFilters="0">
  <location ref="A44:D47" firstHeaderRow="1" firstDataRow="2" firstDataCol="1" rowPageCount="1" colPageCount="1"/>
  <pivotFields count="15">
    <pivotField axis="axisPage" compact="0" outline="0" showAll="0" defaultSubtotal="0">
      <items count="3">
        <item m="1" x="2"/>
        <item x="1"/>
        <item x="0"/>
      </items>
    </pivotField>
    <pivotField compact="0" outline="0" showAll="0"/>
    <pivotField compact="0" outline="0" showAll="0"/>
    <pivotField compact="0" outline="0" showAll="0"/>
    <pivotField axis="axisRow" compact="0" outline="0" showAll="0" defaultSubtotal="0">
      <items count="3">
        <item m="1" x="2"/>
        <item h="1" x="1"/>
        <item x="0"/>
      </items>
    </pivotField>
    <pivotField axis="axisCol" compact="0" outline="0" showAll="0">
      <items count="4">
        <item x="2"/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/>
    <pivotField dataField="1" compact="0" outline="0" showAll="0"/>
    <pivotField compact="0" outline="0" showAll="0"/>
  </pivotFields>
  <rowFields count="1">
    <field x="4"/>
  </rowFields>
  <rowItems count="2">
    <i>
      <x v="2"/>
    </i>
    <i t="grand">
      <x/>
    </i>
  </rowItems>
  <colFields count="1">
    <field x="5"/>
  </colFields>
  <colItems count="3">
    <i>
      <x v="1"/>
    </i>
    <i>
      <x v="2"/>
    </i>
    <i t="grand">
      <x/>
    </i>
  </colItems>
  <pageFields count="1">
    <pageField fld="0" hier="-1"/>
  </pageFields>
  <dataFields count="1">
    <dataField name="Montants" fld="13" baseField="0" baseItem="0" numFmtId="165"/>
  </dataFields>
  <formats count="1">
    <format dxfId="87">
      <pivotArea dataOnly="0" labelOnly="1" grandCol="1" outline="0" fieldPosition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outlinePr showOutlineSymbols="0"/>
  </sheetPr>
  <dimension ref="B1:C12"/>
  <sheetViews>
    <sheetView showZeros="0" showOutlineSymbols="0" zoomScaleNormal="100" workbookViewId="0">
      <pane ySplit="3" topLeftCell="A4" activePane="bottomLeft" state="frozen"/>
      <selection pane="bottomLeft" activeCell="B2" sqref="B2"/>
    </sheetView>
  </sheetViews>
  <sheetFormatPr baseColWidth="10" defaultRowHeight="12.75" x14ac:dyDescent="0.2"/>
  <cols>
    <col min="1" max="1" width="8.28515625" style="33" customWidth="1"/>
    <col min="2" max="2" width="104.5703125" style="36" customWidth="1"/>
    <col min="3" max="3" width="71" style="33" customWidth="1"/>
    <col min="4" max="16384" width="11.42578125" style="33"/>
  </cols>
  <sheetData>
    <row r="1" spans="2:3" ht="72.75" customHeight="1" x14ac:dyDescent="0.5">
      <c r="B1" s="47" t="str">
        <f>Titre_Classeur</f>
        <v>Compta.Nicole et Claude</v>
      </c>
      <c r="C1" s="32"/>
    </row>
    <row r="2" spans="2:3" ht="409.5" customHeight="1" x14ac:dyDescent="0.2">
      <c r="B2" s="34"/>
    </row>
    <row r="3" spans="2:3" ht="150" customHeight="1" x14ac:dyDescent="0.45">
      <c r="B3" s="33"/>
      <c r="C3" s="35"/>
    </row>
    <row r="4" spans="2:3" ht="21.75" customHeight="1" x14ac:dyDescent="0.2"/>
    <row r="5" spans="2:3" s="38" customFormat="1" ht="21.75" customHeight="1" x14ac:dyDescent="0.25">
      <c r="B5" s="37"/>
    </row>
    <row r="6" spans="2:3" s="38" customFormat="1" ht="21.75" customHeight="1" x14ac:dyDescent="0.25">
      <c r="B6" s="37"/>
    </row>
    <row r="7" spans="2:3" s="38" customFormat="1" ht="21.75" customHeight="1" x14ac:dyDescent="0.25">
      <c r="B7" s="37"/>
    </row>
    <row r="8" spans="2:3" s="38" customFormat="1" ht="21.75" customHeight="1" x14ac:dyDescent="0.25">
      <c r="B8" s="37"/>
      <c r="C8" s="39"/>
    </row>
    <row r="9" spans="2:3" s="38" customFormat="1" ht="21.75" customHeight="1" x14ac:dyDescent="0.25">
      <c r="B9" s="37"/>
      <c r="C9" s="39"/>
    </row>
    <row r="10" spans="2:3" ht="21.75" customHeight="1" x14ac:dyDescent="0.2">
      <c r="B10" s="37"/>
    </row>
    <row r="11" spans="2:3" ht="21.75" customHeight="1" x14ac:dyDescent="0.2">
      <c r="B11" s="37"/>
    </row>
    <row r="12" spans="2:3" ht="21.75" customHeight="1" x14ac:dyDescent="0.2"/>
  </sheetData>
  <sheetProtection selectLockedCells="1" sort="0" autoFilter="0" pivotTables="0"/>
  <pageMargins left="0.7" right="0.7" top="0.75" bottom="0.75" header="0.3" footer="0.3"/>
  <pageSetup paperSize="9" orientation="portrait" horizontalDpi="4294967293" verticalDpi="4294967293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21"/>
  <sheetViews>
    <sheetView tabSelected="1" zoomScaleNormal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P6" sqref="P6"/>
    </sheetView>
  </sheetViews>
  <sheetFormatPr baseColWidth="10" defaultRowHeight="15" x14ac:dyDescent="0.25"/>
  <cols>
    <col min="1" max="1" width="23.7109375" style="89" customWidth="1"/>
    <col min="2" max="2" width="15.5703125" style="90" customWidth="1"/>
    <col min="3" max="3" width="30.5703125" style="91" bestFit="1" customWidth="1"/>
    <col min="4" max="4" width="22.42578125" style="91" customWidth="1"/>
    <col min="5" max="5" width="23.140625" style="92" hidden="1" customWidth="1"/>
    <col min="6" max="6" width="12.42578125" style="89" customWidth="1"/>
    <col min="7" max="7" width="16" style="89" customWidth="1"/>
    <col min="8" max="8" width="21.7109375" style="91" hidden="1" customWidth="1"/>
    <col min="9" max="9" width="15.85546875" style="88" customWidth="1"/>
    <col min="10" max="10" width="24.28515625" style="89" customWidth="1"/>
    <col min="11" max="11" width="15.5703125" style="90" customWidth="1"/>
    <col min="12" max="12" width="15.42578125" style="89" hidden="1" customWidth="1"/>
    <col min="13" max="13" width="10.28515625" style="87" customWidth="1"/>
    <col min="14" max="14" width="12.7109375" style="88" customWidth="1"/>
    <col min="15" max="15" width="20.140625" style="89" customWidth="1"/>
    <col min="16" max="16" width="17.85546875" style="88" customWidth="1"/>
    <col min="17" max="23" width="70.42578125" style="82" customWidth="1"/>
    <col min="24" max="16384" width="11.42578125" style="89"/>
  </cols>
  <sheetData>
    <row r="1" spans="1:23" s="56" customFormat="1" ht="31.5" customHeight="1" thickTop="1" x14ac:dyDescent="0.25">
      <c r="A1" s="50" t="str">
        <f>Titre_Classeur&amp;" - Ecritures"</f>
        <v>Compta.Nicole et Claude - Ecritures</v>
      </c>
      <c r="B1" s="51"/>
      <c r="C1" s="52"/>
      <c r="D1" s="52"/>
      <c r="E1" s="52"/>
      <c r="F1" s="53"/>
      <c r="G1" s="53" t="str">
        <f>SUBTOTAL(2,I4:I17)&amp;" écritures"</f>
        <v>12 écritures</v>
      </c>
      <c r="H1" s="52"/>
      <c r="I1" s="52"/>
      <c r="J1" s="52"/>
      <c r="K1" s="54"/>
      <c r="L1" s="52"/>
      <c r="M1" s="52"/>
      <c r="N1" s="96">
        <f>SUBTOTAL(9,N4:N17)+1403.47+1480</f>
        <v>2426.14</v>
      </c>
      <c r="O1" s="52"/>
      <c r="P1" s="96">
        <f>SUBTOTAL(9,P4:P17)+1403.47+1480</f>
        <v>2607.0700000000002</v>
      </c>
      <c r="Q1" s="55"/>
      <c r="R1" s="55"/>
      <c r="S1" s="55"/>
      <c r="T1" s="55"/>
      <c r="U1" s="55"/>
      <c r="V1" s="55"/>
      <c r="W1" s="55"/>
    </row>
    <row r="2" spans="1:23" s="62" customFormat="1" ht="39" customHeight="1" thickBot="1" x14ac:dyDescent="0.45">
      <c r="A2" s="57"/>
      <c r="B2" s="58"/>
      <c r="C2" s="59"/>
      <c r="D2" s="59"/>
      <c r="E2" s="59"/>
      <c r="F2" s="60"/>
      <c r="G2" s="60"/>
      <c r="H2" s="59"/>
      <c r="I2" s="52"/>
      <c r="J2" s="52"/>
      <c r="K2" s="54"/>
      <c r="L2" s="52"/>
      <c r="M2" s="54"/>
      <c r="N2" s="95" t="s">
        <v>116</v>
      </c>
      <c r="O2" s="52"/>
      <c r="P2" s="95" t="s">
        <v>117</v>
      </c>
      <c r="Q2" s="61"/>
      <c r="R2" s="61"/>
      <c r="S2" s="61"/>
      <c r="T2" s="61"/>
      <c r="U2" s="61"/>
      <c r="V2" s="61"/>
      <c r="W2" s="61"/>
    </row>
    <row r="3" spans="1:23" s="62" customFormat="1" ht="9" customHeight="1" thickTop="1" x14ac:dyDescent="0.25">
      <c r="A3" s="60"/>
      <c r="B3" s="63"/>
      <c r="C3" s="64"/>
      <c r="D3" s="64"/>
      <c r="E3" s="59"/>
      <c r="F3" s="60"/>
      <c r="G3" s="60"/>
      <c r="H3" s="64"/>
      <c r="I3" s="59"/>
      <c r="J3" s="59"/>
      <c r="K3" s="65"/>
      <c r="L3" s="59"/>
      <c r="M3" s="65"/>
      <c r="N3" s="66"/>
      <c r="O3" s="59"/>
      <c r="P3" s="66"/>
      <c r="Q3" s="61"/>
      <c r="R3" s="61"/>
      <c r="S3" s="61"/>
      <c r="T3" s="61"/>
      <c r="U3" s="61"/>
      <c r="V3" s="61"/>
      <c r="W3" s="61"/>
    </row>
    <row r="4" spans="1:23" s="73" customFormat="1" ht="38.25" customHeight="1" x14ac:dyDescent="0.25">
      <c r="A4" s="67" t="s">
        <v>33</v>
      </c>
      <c r="B4" s="68" t="s">
        <v>0</v>
      </c>
      <c r="C4" s="69" t="s">
        <v>1</v>
      </c>
      <c r="D4" s="69" t="s">
        <v>2</v>
      </c>
      <c r="E4" s="70" t="s">
        <v>21</v>
      </c>
      <c r="F4" s="67" t="s">
        <v>3</v>
      </c>
      <c r="G4" s="67" t="s">
        <v>4</v>
      </c>
      <c r="H4" s="69" t="s">
        <v>5</v>
      </c>
      <c r="I4" s="69" t="s">
        <v>6</v>
      </c>
      <c r="J4" s="69" t="s">
        <v>7</v>
      </c>
      <c r="K4" s="71" t="s">
        <v>30</v>
      </c>
      <c r="L4" s="69" t="s">
        <v>8</v>
      </c>
      <c r="M4" s="69" t="s">
        <v>9</v>
      </c>
      <c r="N4" s="69" t="s">
        <v>113</v>
      </c>
      <c r="O4" s="69" t="s">
        <v>10</v>
      </c>
      <c r="P4" s="69" t="s">
        <v>112</v>
      </c>
      <c r="Q4" s="72"/>
      <c r="R4" s="72"/>
      <c r="S4" s="72"/>
      <c r="T4" s="72"/>
      <c r="U4" s="72"/>
      <c r="V4" s="72"/>
      <c r="W4" s="72"/>
    </row>
    <row r="5" spans="1:23" s="77" customFormat="1" x14ac:dyDescent="0.25">
      <c r="A5" s="74" t="s">
        <v>119</v>
      </c>
      <c r="B5" s="75" t="s">
        <v>120</v>
      </c>
      <c r="C5" s="76" t="s">
        <v>123</v>
      </c>
      <c r="D5" s="76" t="s">
        <v>11</v>
      </c>
      <c r="E5" s="76" t="s">
        <v>31</v>
      </c>
      <c r="F5" s="77" t="s">
        <v>40</v>
      </c>
      <c r="G5" s="77" t="s">
        <v>15</v>
      </c>
      <c r="H5" s="76"/>
      <c r="I5" s="94">
        <v>44</v>
      </c>
      <c r="J5" s="77" t="s">
        <v>123</v>
      </c>
      <c r="K5" s="75"/>
      <c r="L5" s="48"/>
      <c r="M5" s="78" t="str">
        <f>YEAR(B5)&amp;"-"&amp;TEXT(MONTH(B5),"00")</f>
        <v>2018-04</v>
      </c>
      <c r="N5" s="79">
        <f>IF(F5="Dépense",I5*-1,I5)</f>
        <v>-44</v>
      </c>
      <c r="O5" s="80" t="str">
        <f>IF(ISTEXT(VLOOKUP(D5,Rubriques,2,FALSE)),VLOOKUP(D5,Rubriques,2,FALSE),"")</f>
        <v>Alimentation</v>
      </c>
      <c r="P5" s="79">
        <f>IF(F5="Dépense",I5*-1,I5)</f>
        <v>-44</v>
      </c>
      <c r="Q5" s="81"/>
      <c r="R5" s="81"/>
      <c r="S5" s="81"/>
      <c r="T5" s="81"/>
      <c r="U5" s="81"/>
      <c r="V5" s="81"/>
      <c r="W5" s="81"/>
    </row>
    <row r="6" spans="1:23" s="77" customFormat="1" x14ac:dyDescent="0.25">
      <c r="A6" s="74" t="s">
        <v>119</v>
      </c>
      <c r="B6" s="75" t="s">
        <v>120</v>
      </c>
      <c r="C6" s="76" t="s">
        <v>121</v>
      </c>
      <c r="D6" s="76" t="s">
        <v>11</v>
      </c>
      <c r="E6" s="76" t="s">
        <v>31</v>
      </c>
      <c r="F6" s="77" t="s">
        <v>40</v>
      </c>
      <c r="G6" s="77" t="s">
        <v>15</v>
      </c>
      <c r="H6" s="76"/>
      <c r="I6" s="94">
        <v>111</v>
      </c>
      <c r="J6" s="77" t="s">
        <v>122</v>
      </c>
      <c r="K6" s="75"/>
      <c r="L6" s="48"/>
      <c r="M6" s="78" t="str">
        <f>YEAR(B6)&amp;"-"&amp;TEXT(MONTH(B6),"00")</f>
        <v>2018-04</v>
      </c>
      <c r="N6" s="79">
        <f>IF(F6="Dépense",I6*-1,I6)</f>
        <v>-111</v>
      </c>
      <c r="O6" s="80" t="str">
        <f>IF(ISTEXT(VLOOKUP(D6,Rubriques,2,FALSE)),VLOOKUP(D6,Rubriques,2,FALSE),"")</f>
        <v>Alimentation</v>
      </c>
      <c r="P6" s="79" t="str">
        <f t="shared" ref="P6:P7" si="0">IF(K6&lt;&gt;0,IF(F6="Dépense",I6*-1,I6)," ")</f>
        <v xml:space="preserve"> </v>
      </c>
      <c r="Q6" s="81"/>
      <c r="R6" s="81"/>
      <c r="S6" s="81"/>
      <c r="T6" s="81"/>
      <c r="U6" s="81"/>
      <c r="V6" s="81"/>
      <c r="W6" s="81"/>
    </row>
    <row r="7" spans="1:23" s="77" customFormat="1" x14ac:dyDescent="0.25">
      <c r="A7" s="74" t="s">
        <v>118</v>
      </c>
      <c r="B7" s="75" t="s">
        <v>105</v>
      </c>
      <c r="C7" s="76" t="s">
        <v>114</v>
      </c>
      <c r="D7" s="76" t="s">
        <v>89</v>
      </c>
      <c r="E7" s="76" t="s">
        <v>31</v>
      </c>
      <c r="F7" s="77" t="s">
        <v>40</v>
      </c>
      <c r="G7" s="77" t="s">
        <v>15</v>
      </c>
      <c r="H7" s="76"/>
      <c r="I7" s="94">
        <v>69.930000000000007</v>
      </c>
      <c r="J7" s="77" t="s">
        <v>115</v>
      </c>
      <c r="K7" s="75"/>
      <c r="L7" s="48"/>
      <c r="M7" s="78" t="str">
        <f>YEAR(B7)&amp;"-"&amp;TEXT(MONTH(B7),"00")</f>
        <v>2018-04</v>
      </c>
      <c r="N7" s="79">
        <f>IF(F7="Dépense",I7*-1,I7)</f>
        <v>-69.930000000000007</v>
      </c>
      <c r="O7" s="80" t="str">
        <f>IF(ISTEXT(VLOOKUP(D7,Rubriques,2,FALSE)),VLOOKUP(D7,Rubriques,2,FALSE),"")</f>
        <v>Vetements</v>
      </c>
      <c r="P7" s="79" t="str">
        <f t="shared" si="0"/>
        <v xml:space="preserve"> </v>
      </c>
      <c r="Q7" s="81"/>
      <c r="R7" s="81"/>
      <c r="S7" s="81"/>
      <c r="T7" s="81"/>
      <c r="U7" s="81"/>
      <c r="V7" s="81"/>
      <c r="W7" s="81"/>
    </row>
    <row r="8" spans="1:23" s="77" customFormat="1" x14ac:dyDescent="0.25">
      <c r="A8" s="74" t="s">
        <v>119</v>
      </c>
      <c r="B8" s="75" t="s">
        <v>105</v>
      </c>
      <c r="C8" s="76" t="s">
        <v>110</v>
      </c>
      <c r="D8" s="76" t="s">
        <v>91</v>
      </c>
      <c r="E8" s="76" t="s">
        <v>31</v>
      </c>
      <c r="F8" s="77" t="s">
        <v>40</v>
      </c>
      <c r="G8" s="77" t="s">
        <v>15</v>
      </c>
      <c r="H8" s="76"/>
      <c r="I8" s="94">
        <v>3.5</v>
      </c>
      <c r="J8" s="77" t="s">
        <v>111</v>
      </c>
      <c r="K8" s="75">
        <v>43206</v>
      </c>
      <c r="L8" s="48"/>
      <c r="M8" s="78" t="str">
        <f t="shared" ref="M8:M16" si="1">YEAR(B8)&amp;"-"&amp;TEXT(MONTH(B8),"00")</f>
        <v>2018-04</v>
      </c>
      <c r="N8" s="79">
        <f t="shared" ref="N8:N16" si="2">IF(F8="Dépense",I8*-1,I8)</f>
        <v>-3.5</v>
      </c>
      <c r="O8" s="80" t="str">
        <f t="shared" ref="O8:O16" si="3">IF(ISTEXT(VLOOKUP(D8,Rubriques,2,FALSE)),VLOOKUP(D8,Rubriques,2,FALSE),"")</f>
        <v>Voiture</v>
      </c>
      <c r="P8" s="79">
        <f>IF(K8&lt;&gt;0,IF(F8="Dépense",I8*-1,I8)," ")</f>
        <v>-3.5</v>
      </c>
      <c r="Q8" s="81"/>
      <c r="R8" s="81"/>
      <c r="S8" s="81"/>
      <c r="T8" s="81"/>
      <c r="U8" s="81"/>
      <c r="V8" s="81"/>
      <c r="W8" s="81"/>
    </row>
    <row r="9" spans="1:23" s="77" customFormat="1" x14ac:dyDescent="0.25">
      <c r="A9" s="74" t="s">
        <v>119</v>
      </c>
      <c r="B9" s="75" t="s">
        <v>105</v>
      </c>
      <c r="C9" s="76" t="s">
        <v>106</v>
      </c>
      <c r="D9" s="76" t="s">
        <v>11</v>
      </c>
      <c r="E9" s="76" t="s">
        <v>31</v>
      </c>
      <c r="F9" s="77" t="s">
        <v>40</v>
      </c>
      <c r="G9" s="77" t="s">
        <v>15</v>
      </c>
      <c r="H9" s="76"/>
      <c r="I9" s="94">
        <v>22.29</v>
      </c>
      <c r="J9" s="77" t="s">
        <v>107</v>
      </c>
      <c r="K9" s="75">
        <v>43206</v>
      </c>
      <c r="L9" s="48"/>
      <c r="M9" s="78" t="str">
        <f t="shared" si="1"/>
        <v>2018-04</v>
      </c>
      <c r="N9" s="79">
        <f t="shared" si="2"/>
        <v>-22.29</v>
      </c>
      <c r="O9" s="80" t="str">
        <f t="shared" si="3"/>
        <v>Alimentation</v>
      </c>
      <c r="P9" s="79">
        <f t="shared" ref="P9:P16" si="4">IF(K9&lt;&gt;0,IF(F9="Dépense",I9*-1,I9)," ")</f>
        <v>-22.29</v>
      </c>
      <c r="Q9" s="81"/>
      <c r="R9" s="81"/>
      <c r="S9" s="81"/>
      <c r="T9" s="81"/>
      <c r="U9" s="81"/>
      <c r="V9" s="81"/>
      <c r="W9" s="81"/>
    </row>
    <row r="10" spans="1:23" s="77" customFormat="1" x14ac:dyDescent="0.25">
      <c r="A10" s="74" t="s">
        <v>119</v>
      </c>
      <c r="B10" s="75" t="s">
        <v>96</v>
      </c>
      <c r="C10" s="76" t="s">
        <v>108</v>
      </c>
      <c r="D10" s="76" t="s">
        <v>77</v>
      </c>
      <c r="E10" s="76" t="s">
        <v>31</v>
      </c>
      <c r="F10" s="77" t="s">
        <v>40</v>
      </c>
      <c r="G10" s="77" t="s">
        <v>15</v>
      </c>
      <c r="H10" s="76"/>
      <c r="I10" s="94">
        <v>30</v>
      </c>
      <c r="J10" s="77" t="s">
        <v>109</v>
      </c>
      <c r="K10" s="75">
        <v>43206</v>
      </c>
      <c r="L10" s="48"/>
      <c r="M10" s="78" t="str">
        <f t="shared" si="1"/>
        <v>2018-04</v>
      </c>
      <c r="N10" s="79">
        <f t="shared" si="2"/>
        <v>-30</v>
      </c>
      <c r="O10" s="80" t="str">
        <f t="shared" si="3"/>
        <v>Santé</v>
      </c>
      <c r="P10" s="79">
        <f t="shared" si="4"/>
        <v>-30</v>
      </c>
      <c r="Q10" s="81"/>
      <c r="R10" s="81"/>
      <c r="S10" s="81"/>
      <c r="T10" s="81"/>
      <c r="U10" s="81"/>
      <c r="V10" s="81"/>
      <c r="W10" s="81"/>
    </row>
    <row r="11" spans="1:23" s="77" customFormat="1" x14ac:dyDescent="0.25">
      <c r="A11" s="74" t="s">
        <v>119</v>
      </c>
      <c r="B11" s="75" t="s">
        <v>96</v>
      </c>
      <c r="C11" s="76" t="s">
        <v>103</v>
      </c>
      <c r="D11" s="76" t="s">
        <v>71</v>
      </c>
      <c r="E11" s="76" t="s">
        <v>31</v>
      </c>
      <c r="F11" s="77" t="s">
        <v>29</v>
      </c>
      <c r="G11" s="77" t="s">
        <v>16</v>
      </c>
      <c r="H11" s="76"/>
      <c r="I11" s="94">
        <v>1305.74</v>
      </c>
      <c r="J11" s="77" t="s">
        <v>104</v>
      </c>
      <c r="K11" s="75">
        <v>43206</v>
      </c>
      <c r="L11" s="48"/>
      <c r="M11" s="78" t="str">
        <f t="shared" si="1"/>
        <v>2018-04</v>
      </c>
      <c r="N11" s="79">
        <f t="shared" si="2"/>
        <v>1305.74</v>
      </c>
      <c r="O11" s="80" t="str">
        <f t="shared" si="3"/>
        <v>Maison</v>
      </c>
      <c r="P11" s="79">
        <f t="shared" si="4"/>
        <v>1305.74</v>
      </c>
      <c r="Q11" s="81"/>
      <c r="R11" s="81"/>
      <c r="S11" s="81"/>
      <c r="T11" s="81"/>
      <c r="U11" s="81"/>
      <c r="V11" s="81"/>
      <c r="W11" s="81"/>
    </row>
    <row r="12" spans="1:23" s="77" customFormat="1" x14ac:dyDescent="0.25">
      <c r="A12" s="74" t="s">
        <v>119</v>
      </c>
      <c r="B12" s="75" t="s">
        <v>96</v>
      </c>
      <c r="C12" s="76" t="s">
        <v>101</v>
      </c>
      <c r="D12" s="76" t="s">
        <v>11</v>
      </c>
      <c r="E12" s="76" t="s">
        <v>31</v>
      </c>
      <c r="F12" s="77" t="s">
        <v>40</v>
      </c>
      <c r="G12" s="77" t="s">
        <v>15</v>
      </c>
      <c r="H12" s="76"/>
      <c r="I12" s="94">
        <v>6.33</v>
      </c>
      <c r="J12" s="77" t="s">
        <v>102</v>
      </c>
      <c r="K12" s="75">
        <v>43206</v>
      </c>
      <c r="L12" s="48"/>
      <c r="M12" s="78" t="str">
        <f t="shared" si="1"/>
        <v>2018-04</v>
      </c>
      <c r="N12" s="79">
        <f t="shared" si="2"/>
        <v>-6.33</v>
      </c>
      <c r="O12" s="80" t="str">
        <f t="shared" si="3"/>
        <v>Alimentation</v>
      </c>
      <c r="P12" s="79">
        <f t="shared" si="4"/>
        <v>-6.33</v>
      </c>
      <c r="Q12" s="81"/>
      <c r="R12" s="81"/>
      <c r="S12" s="81"/>
      <c r="T12" s="81"/>
      <c r="U12" s="81"/>
      <c r="V12" s="81"/>
      <c r="W12" s="81"/>
    </row>
    <row r="13" spans="1:23" s="77" customFormat="1" x14ac:dyDescent="0.25">
      <c r="A13" s="74" t="s">
        <v>119</v>
      </c>
      <c r="B13" s="75" t="s">
        <v>96</v>
      </c>
      <c r="C13" s="76" t="s">
        <v>99</v>
      </c>
      <c r="D13" s="76" t="s">
        <v>84</v>
      </c>
      <c r="E13" s="76" t="s">
        <v>31</v>
      </c>
      <c r="F13" s="77" t="s">
        <v>40</v>
      </c>
      <c r="G13" s="77" t="s">
        <v>15</v>
      </c>
      <c r="H13" s="76"/>
      <c r="I13" s="94">
        <v>42.56</v>
      </c>
      <c r="J13" s="77" t="s">
        <v>100</v>
      </c>
      <c r="K13" s="75">
        <v>43206</v>
      </c>
      <c r="L13" s="48"/>
      <c r="M13" s="78" t="str">
        <f t="shared" si="1"/>
        <v>2018-04</v>
      </c>
      <c r="N13" s="79">
        <f t="shared" si="2"/>
        <v>-42.56</v>
      </c>
      <c r="O13" s="80" t="str">
        <f t="shared" si="3"/>
        <v>Services</v>
      </c>
      <c r="P13" s="79">
        <f t="shared" si="4"/>
        <v>-42.56</v>
      </c>
      <c r="Q13" s="81"/>
      <c r="R13" s="81"/>
      <c r="S13" s="81"/>
      <c r="T13" s="81"/>
      <c r="U13" s="81"/>
      <c r="V13" s="81"/>
      <c r="W13" s="81"/>
    </row>
    <row r="14" spans="1:23" s="77" customFormat="1" x14ac:dyDescent="0.25">
      <c r="A14" s="74" t="s">
        <v>119</v>
      </c>
      <c r="B14" s="75" t="s">
        <v>96</v>
      </c>
      <c r="C14" s="76" t="s">
        <v>97</v>
      </c>
      <c r="D14" s="76" t="s">
        <v>71</v>
      </c>
      <c r="E14" s="76" t="s">
        <v>31</v>
      </c>
      <c r="F14" s="77" t="s">
        <v>40</v>
      </c>
      <c r="G14" s="77" t="s">
        <v>16</v>
      </c>
      <c r="H14" s="76"/>
      <c r="I14" s="94">
        <v>1305.74</v>
      </c>
      <c r="J14" s="77" t="s">
        <v>98</v>
      </c>
      <c r="K14" s="75">
        <v>43206</v>
      </c>
      <c r="L14" s="48"/>
      <c r="M14" s="78" t="str">
        <f t="shared" si="1"/>
        <v>2018-04</v>
      </c>
      <c r="N14" s="79">
        <f t="shared" si="2"/>
        <v>-1305.74</v>
      </c>
      <c r="O14" s="80" t="str">
        <f t="shared" si="3"/>
        <v>Maison</v>
      </c>
      <c r="P14" s="79">
        <f t="shared" si="4"/>
        <v>-1305.74</v>
      </c>
      <c r="Q14" s="81"/>
      <c r="R14" s="81"/>
      <c r="S14" s="81"/>
      <c r="T14" s="81"/>
      <c r="U14" s="81"/>
      <c r="V14" s="81"/>
      <c r="W14" s="81"/>
    </row>
    <row r="15" spans="1:23" s="77" customFormat="1" x14ac:dyDescent="0.25">
      <c r="A15" s="74" t="s">
        <v>119</v>
      </c>
      <c r="B15" s="75" t="s">
        <v>96</v>
      </c>
      <c r="C15" s="76" t="s">
        <v>39</v>
      </c>
      <c r="D15" s="76" t="s">
        <v>11</v>
      </c>
      <c r="E15" s="76" t="s">
        <v>31</v>
      </c>
      <c r="F15" s="77" t="s">
        <v>40</v>
      </c>
      <c r="G15" s="77" t="s">
        <v>15</v>
      </c>
      <c r="H15" s="76"/>
      <c r="I15" s="94">
        <v>47.72</v>
      </c>
      <c r="J15" s="77" t="s">
        <v>41</v>
      </c>
      <c r="K15" s="75">
        <v>43206</v>
      </c>
      <c r="L15" s="48"/>
      <c r="M15" s="78" t="str">
        <f t="shared" si="1"/>
        <v>2018-04</v>
      </c>
      <c r="N15" s="79">
        <f t="shared" si="2"/>
        <v>-47.72</v>
      </c>
      <c r="O15" s="80" t="str">
        <f t="shared" si="3"/>
        <v>Alimentation</v>
      </c>
      <c r="P15" s="79">
        <f t="shared" si="4"/>
        <v>-47.72</v>
      </c>
      <c r="Q15" s="81"/>
      <c r="R15" s="81"/>
      <c r="S15" s="81"/>
      <c r="T15" s="81"/>
      <c r="U15" s="81"/>
      <c r="V15" s="81"/>
      <c r="W15" s="81"/>
    </row>
    <row r="16" spans="1:23" s="77" customFormat="1" x14ac:dyDescent="0.25">
      <c r="A16" s="74" t="s">
        <v>119</v>
      </c>
      <c r="B16" s="75">
        <v>43202</v>
      </c>
      <c r="C16" s="76" t="s">
        <v>94</v>
      </c>
      <c r="D16" s="76" t="s">
        <v>17</v>
      </c>
      <c r="E16" s="76" t="s">
        <v>31</v>
      </c>
      <c r="F16" s="77" t="s">
        <v>40</v>
      </c>
      <c r="G16" s="77" t="s">
        <v>15</v>
      </c>
      <c r="H16" s="76"/>
      <c r="I16" s="94">
        <v>80</v>
      </c>
      <c r="J16" s="77" t="s">
        <v>95</v>
      </c>
      <c r="K16" s="75">
        <v>43206</v>
      </c>
      <c r="L16" s="48"/>
      <c r="M16" s="78" t="str">
        <f t="shared" si="1"/>
        <v>2018-04</v>
      </c>
      <c r="N16" s="79">
        <f t="shared" si="2"/>
        <v>-80</v>
      </c>
      <c r="O16" s="80" t="str">
        <f t="shared" si="3"/>
        <v>Espece</v>
      </c>
      <c r="P16" s="79">
        <f t="shared" si="4"/>
        <v>-80</v>
      </c>
      <c r="Q16" s="81"/>
      <c r="R16" s="81"/>
      <c r="S16" s="81"/>
      <c r="T16" s="81"/>
      <c r="U16" s="81"/>
      <c r="V16" s="81"/>
      <c r="W16" s="81"/>
    </row>
    <row r="17" spans="1:16" ht="163.5" customHeight="1" x14ac:dyDescent="0.25">
      <c r="A17" s="82"/>
      <c r="B17" s="83"/>
      <c r="C17" s="84"/>
      <c r="D17" s="84"/>
      <c r="E17" s="85"/>
      <c r="F17" s="82"/>
      <c r="G17" s="82"/>
      <c r="H17" s="84"/>
      <c r="I17" s="86"/>
      <c r="J17" s="82"/>
      <c r="K17" s="83"/>
      <c r="L17" s="82"/>
      <c r="M17" s="93"/>
      <c r="N17" s="86"/>
      <c r="O17" s="82"/>
      <c r="P17" s="86"/>
    </row>
    <row r="18" spans="1:16" ht="163.5" customHeight="1" x14ac:dyDescent="0.25">
      <c r="A18" s="82"/>
      <c r="B18" s="83"/>
      <c r="C18" s="84"/>
      <c r="D18" s="84"/>
      <c r="E18" s="85"/>
      <c r="F18" s="82"/>
      <c r="G18" s="82"/>
      <c r="H18" s="84"/>
      <c r="I18" s="86"/>
      <c r="J18" s="82"/>
      <c r="K18" s="83"/>
      <c r="L18" s="82"/>
      <c r="M18" s="93"/>
      <c r="N18" s="86"/>
      <c r="O18" s="82"/>
      <c r="P18" s="86"/>
    </row>
    <row r="19" spans="1:16" ht="163.5" customHeight="1" x14ac:dyDescent="0.25">
      <c r="A19" s="82"/>
      <c r="B19" s="83"/>
      <c r="C19" s="84"/>
      <c r="D19" s="84"/>
      <c r="E19" s="85"/>
      <c r="F19" s="82"/>
      <c r="G19" s="82"/>
      <c r="H19" s="84"/>
      <c r="I19" s="86"/>
      <c r="J19" s="82"/>
      <c r="K19" s="83"/>
      <c r="L19" s="82"/>
      <c r="M19" s="93"/>
      <c r="N19" s="86"/>
      <c r="O19" s="82"/>
      <c r="P19" s="86"/>
    </row>
    <row r="20" spans="1:16" ht="163.5" customHeight="1" x14ac:dyDescent="0.25">
      <c r="A20" s="82"/>
      <c r="B20" s="83"/>
      <c r="C20" s="84"/>
      <c r="D20" s="84"/>
      <c r="E20" s="85"/>
      <c r="F20" s="82"/>
      <c r="G20" s="82"/>
      <c r="H20" s="84"/>
      <c r="I20" s="86"/>
      <c r="J20" s="82"/>
      <c r="K20" s="83"/>
      <c r="L20" s="82"/>
      <c r="M20" s="93"/>
      <c r="N20" s="86"/>
      <c r="O20" s="82"/>
      <c r="P20" s="86"/>
    </row>
    <row r="21" spans="1:16" ht="163.5" customHeight="1" x14ac:dyDescent="0.25"/>
  </sheetData>
  <sheetProtection sheet="1" objects="1" scenarios="1" sort="0" autoFilter="0" pivotTables="0"/>
  <autoFilter ref="B4:O16">
    <sortState ref="B5:O14">
      <sortCondition descending="1" ref="B4:B14"/>
    </sortState>
  </autoFilter>
  <sortState ref="A5:O15">
    <sortCondition ref="B1"/>
  </sortState>
  <conditionalFormatting sqref="D4 D17">
    <cfRule type="expression" dxfId="84" priority="86">
      <formula>AND(ISERROR(VLOOKUP(D4,Liste_Rubriques,1,FALSE)),LEN(D4)&gt;0,D4&lt;&gt;"Rubrique")</formula>
    </cfRule>
  </conditionalFormatting>
  <conditionalFormatting sqref="E4 E17">
    <cfRule type="expression" dxfId="83" priority="85">
      <formula>AND(ISERROR(VLOOKUP(E4,Liste_Regroupements,1,FALSE)),LEN(E4)&gt;0,E4&lt;&gt;"Regroupement")</formula>
    </cfRule>
  </conditionalFormatting>
  <conditionalFormatting sqref="A4 A17">
    <cfRule type="expression" dxfId="82" priority="84">
      <formula>AND(ISERROR(VLOOKUP(A4,Liste_Comptes,1,FALSE)),LEN(A4)&gt;0,A4&lt;&gt;"Compte")</formula>
    </cfRule>
  </conditionalFormatting>
  <conditionalFormatting sqref="D16">
    <cfRule type="expression" dxfId="81" priority="81">
      <formula>AND(ISERROR(VLOOKUP(D16,Liste_Rubriques,1,FALSE)),LEN(D16)&gt;0,D16&lt;&gt;"Rubrique")</formula>
    </cfRule>
  </conditionalFormatting>
  <conditionalFormatting sqref="E16">
    <cfRule type="expression" dxfId="80" priority="80">
      <formula>AND(ISERROR(VLOOKUP(E16,Liste_Regroupements,1,FALSE)),LEN(E16)&gt;0,E16&lt;&gt;"Regroupement")</formula>
    </cfRule>
  </conditionalFormatting>
  <conditionalFormatting sqref="A16">
    <cfRule type="expression" dxfId="79" priority="79">
      <formula>AND(ISERROR(VLOOKUP(A16,Liste_Comptes,1,FALSE)),LEN(A16)&gt;0,A16&lt;&gt;"Compte")</formula>
    </cfRule>
  </conditionalFormatting>
  <conditionalFormatting sqref="D15">
    <cfRule type="expression" dxfId="78" priority="78">
      <formula>AND(ISERROR(VLOOKUP(D15,Liste_Rubriques,1,FALSE)),LEN(D15)&gt;0,D15&lt;&gt;"Rubrique")</formula>
    </cfRule>
  </conditionalFormatting>
  <conditionalFormatting sqref="E15">
    <cfRule type="expression" dxfId="77" priority="77">
      <formula>AND(ISERROR(VLOOKUP(E15,Liste_Regroupements,1,FALSE)),LEN(E15)&gt;0,E15&lt;&gt;"Regroupement")</formula>
    </cfRule>
  </conditionalFormatting>
  <conditionalFormatting sqref="A15">
    <cfRule type="expression" dxfId="76" priority="76">
      <formula>AND(ISERROR(VLOOKUP(A15,Liste_Comptes,1,FALSE)),LEN(A15)&gt;0,A15&lt;&gt;"Compte")</formula>
    </cfRule>
  </conditionalFormatting>
  <conditionalFormatting sqref="D14">
    <cfRule type="expression" dxfId="75" priority="75">
      <formula>AND(ISERROR(VLOOKUP(D14,Liste_Rubriques,1,FALSE)),LEN(D14)&gt;0,D14&lt;&gt;"Rubrique")</formula>
    </cfRule>
  </conditionalFormatting>
  <conditionalFormatting sqref="E14">
    <cfRule type="expression" dxfId="74" priority="74">
      <formula>AND(ISERROR(VLOOKUP(E14,Liste_Regroupements,1,FALSE)),LEN(E14)&gt;0,E14&lt;&gt;"Regroupement")</formula>
    </cfRule>
  </conditionalFormatting>
  <conditionalFormatting sqref="A14">
    <cfRule type="expression" dxfId="73" priority="73">
      <formula>AND(ISERROR(VLOOKUP(A14,Liste_Comptes,1,FALSE)),LEN(A14)&gt;0,A14&lt;&gt;"Compte")</formula>
    </cfRule>
  </conditionalFormatting>
  <conditionalFormatting sqref="D13">
    <cfRule type="expression" dxfId="72" priority="72">
      <formula>AND(ISERROR(VLOOKUP(D13,Liste_Rubriques,1,FALSE)),LEN(D13)&gt;0,D13&lt;&gt;"Rubrique")</formula>
    </cfRule>
  </conditionalFormatting>
  <conditionalFormatting sqref="E13">
    <cfRule type="expression" dxfId="71" priority="71">
      <formula>AND(ISERROR(VLOOKUP(E13,Liste_Regroupements,1,FALSE)),LEN(E13)&gt;0,E13&lt;&gt;"Regroupement")</formula>
    </cfRule>
  </conditionalFormatting>
  <conditionalFormatting sqref="A13">
    <cfRule type="expression" dxfId="70" priority="70">
      <formula>AND(ISERROR(VLOOKUP(A13,Liste_Comptes,1,FALSE)),LEN(A13)&gt;0,A13&lt;&gt;"Compte")</formula>
    </cfRule>
  </conditionalFormatting>
  <conditionalFormatting sqref="D12">
    <cfRule type="expression" dxfId="69" priority="69">
      <formula>AND(ISERROR(VLOOKUP(D12,Liste_Rubriques,1,FALSE)),LEN(D12)&gt;0,D12&lt;&gt;"Rubrique")</formula>
    </cfRule>
  </conditionalFormatting>
  <conditionalFormatting sqref="E12">
    <cfRule type="expression" dxfId="68" priority="68">
      <formula>AND(ISERROR(VLOOKUP(E12,Liste_Regroupements,1,FALSE)),LEN(E12)&gt;0,E12&lt;&gt;"Regroupement")</formula>
    </cfRule>
  </conditionalFormatting>
  <conditionalFormatting sqref="A12">
    <cfRule type="expression" dxfId="67" priority="67">
      <formula>AND(ISERROR(VLOOKUP(A12,Liste_Comptes,1,FALSE)),LEN(A12)&gt;0,A12&lt;&gt;"Compte")</formula>
    </cfRule>
  </conditionalFormatting>
  <conditionalFormatting sqref="D11">
    <cfRule type="expression" dxfId="66" priority="66">
      <formula>AND(ISERROR(VLOOKUP(D11,Liste_Rubriques,1,FALSE)),LEN(D11)&gt;0,D11&lt;&gt;"Rubrique")</formula>
    </cfRule>
  </conditionalFormatting>
  <conditionalFormatting sqref="E11">
    <cfRule type="expression" dxfId="65" priority="65">
      <formula>AND(ISERROR(VLOOKUP(E11,Liste_Regroupements,1,FALSE)),LEN(E11)&gt;0,E11&lt;&gt;"Regroupement")</formula>
    </cfRule>
  </conditionalFormatting>
  <conditionalFormatting sqref="A11">
    <cfRule type="expression" dxfId="64" priority="64">
      <formula>AND(ISERROR(VLOOKUP(A11,Liste_Comptes,1,FALSE)),LEN(A11)&gt;0,A11&lt;&gt;"Compte")</formula>
    </cfRule>
  </conditionalFormatting>
  <conditionalFormatting sqref="D10">
    <cfRule type="expression" dxfId="63" priority="63">
      <formula>AND(ISERROR(VLOOKUP(D10,Liste_Rubriques,1,FALSE)),LEN(D10)&gt;0,D10&lt;&gt;"Rubrique")</formula>
    </cfRule>
  </conditionalFormatting>
  <conditionalFormatting sqref="E10">
    <cfRule type="expression" dxfId="62" priority="62">
      <formula>AND(ISERROR(VLOOKUP(E10,Liste_Regroupements,1,FALSE)),LEN(E10)&gt;0,E10&lt;&gt;"Regroupement")</formula>
    </cfRule>
  </conditionalFormatting>
  <conditionalFormatting sqref="A10">
    <cfRule type="expression" dxfId="61" priority="61">
      <formula>AND(ISERROR(VLOOKUP(A10,Liste_Comptes,1,FALSE)),LEN(A10)&gt;0,A10&lt;&gt;"Compte")</formula>
    </cfRule>
  </conditionalFormatting>
  <conditionalFormatting sqref="D9">
    <cfRule type="expression" dxfId="60" priority="60">
      <formula>AND(ISERROR(VLOOKUP(D9,Liste_Rubriques,1,FALSE)),LEN(D9)&gt;0,D9&lt;&gt;"Rubrique")</formula>
    </cfRule>
  </conditionalFormatting>
  <conditionalFormatting sqref="E9">
    <cfRule type="expression" dxfId="59" priority="59">
      <formula>AND(ISERROR(VLOOKUP(E9,Liste_Regroupements,1,FALSE)),LEN(E9)&gt;0,E9&lt;&gt;"Regroupement")</formula>
    </cfRule>
  </conditionalFormatting>
  <conditionalFormatting sqref="A9">
    <cfRule type="expression" dxfId="58" priority="58">
      <formula>AND(ISERROR(VLOOKUP(A9,Liste_Comptes,1,FALSE)),LEN(A9)&gt;0,A9&lt;&gt;"Compte")</formula>
    </cfRule>
  </conditionalFormatting>
  <conditionalFormatting sqref="D8">
    <cfRule type="expression" dxfId="57" priority="57">
      <formula>AND(ISERROR(VLOOKUP(D8,Liste_Rubriques,1,FALSE)),LEN(D8)&gt;0,D8&lt;&gt;"Rubrique")</formula>
    </cfRule>
  </conditionalFormatting>
  <conditionalFormatting sqref="E8">
    <cfRule type="expression" dxfId="56" priority="56">
      <formula>AND(ISERROR(VLOOKUP(E8,Liste_Regroupements,1,FALSE)),LEN(E8)&gt;0,E8&lt;&gt;"Regroupement")</formula>
    </cfRule>
  </conditionalFormatting>
  <conditionalFormatting sqref="A8">
    <cfRule type="expression" dxfId="55" priority="55">
      <formula>AND(ISERROR(VLOOKUP(A8,Liste_Comptes,1,FALSE)),LEN(A8)&gt;0,A8&lt;&gt;"Compte")</formula>
    </cfRule>
  </conditionalFormatting>
  <conditionalFormatting sqref="D7">
    <cfRule type="expression" dxfId="54" priority="48">
      <formula>AND(ISERROR(VLOOKUP(D7,Liste_Rubriques,1,FALSE)),LEN(D7)&gt;0,D7&lt;&gt;"Rubrique")</formula>
    </cfRule>
  </conditionalFormatting>
  <conditionalFormatting sqref="E7">
    <cfRule type="expression" dxfId="53" priority="47">
      <formula>AND(ISERROR(VLOOKUP(E7,Liste_Regroupements,1,FALSE)),LEN(E7)&gt;0,E7&lt;&gt;"Regroupement")</formula>
    </cfRule>
  </conditionalFormatting>
  <conditionalFormatting sqref="A7">
    <cfRule type="expression" dxfId="52" priority="46">
      <formula>AND(ISERROR(VLOOKUP(A7,Liste_Comptes,1,FALSE)),LEN(A7)&gt;0,A7&lt;&gt;"Compte")</formula>
    </cfRule>
  </conditionalFormatting>
  <conditionalFormatting sqref="D6">
    <cfRule type="expression" dxfId="51" priority="6">
      <formula>AND(ISERROR(VLOOKUP(D6,Liste_Rubriques,1,FALSE)),LEN(D6)&gt;0,D6&lt;&gt;"Rubrique")</formula>
    </cfRule>
  </conditionalFormatting>
  <conditionalFormatting sqref="E6">
    <cfRule type="expression" dxfId="50" priority="5">
      <formula>AND(ISERROR(VLOOKUP(E6,Liste_Regroupements,1,FALSE)),LEN(E6)&gt;0,E6&lt;&gt;"Regroupement")</formula>
    </cfRule>
  </conditionalFormatting>
  <conditionalFormatting sqref="A6">
    <cfRule type="expression" dxfId="49" priority="4">
      <formula>AND(ISERROR(VLOOKUP(A6,Liste_Comptes,1,FALSE)),LEN(A6)&gt;0,A6&lt;&gt;"Compte")</formula>
    </cfRule>
  </conditionalFormatting>
  <conditionalFormatting sqref="D5">
    <cfRule type="expression" dxfId="2" priority="3">
      <formula>AND(ISERROR(VLOOKUP(D5,Liste_Rubriques,1,FALSE)),LEN(D5)&gt;0,D5&lt;&gt;"Rubrique")</formula>
    </cfRule>
  </conditionalFormatting>
  <conditionalFormatting sqref="E5">
    <cfRule type="expression" dxfId="1" priority="2">
      <formula>AND(ISERROR(VLOOKUP(E5,Liste_Regroupements,1,FALSE)),LEN(E5)&gt;0,E5&lt;&gt;"Regroupement")</formula>
    </cfRule>
  </conditionalFormatting>
  <conditionalFormatting sqref="A5">
    <cfRule type="expression" dxfId="0" priority="1">
      <formula>AND(ISERROR(VLOOKUP(A5,Liste_Comptes,1,FALSE)),LEN(A5)&gt;0,A5&lt;&gt;"Compte")</formula>
    </cfRule>
  </conditionalFormatting>
  <dataValidations count="5">
    <dataValidation type="list" allowBlank="1" showInputMessage="1" showErrorMessage="1" errorTitle="Choisir dans la liste" error="Choisir dans la liste !" sqref="E18:E1048576 D4:D1048576">
      <formula1>Liste_Rubriques</formula1>
    </dataValidation>
    <dataValidation type="list" allowBlank="1" showInputMessage="1" showErrorMessage="1" errorTitle="Choisir dans la liste" sqref="F1:G1 F3:F1048576">
      <formula1>"Dépense,Recette"</formula1>
    </dataValidation>
    <dataValidation type="list" allowBlank="1" showInputMessage="1" showErrorMessage="1" errorTitle="Choisir dans la liste" error="Choisir dans la liste !" sqref="E4:E17">
      <formula1>Liste_Regroupements</formula1>
    </dataValidation>
    <dataValidation type="list" allowBlank="1" showInputMessage="1" showErrorMessage="1" errorTitle="Choisir dans la liste" error="Choisir dans la liste !" sqref="G3:G1048576">
      <formula1>Liste_Modes</formula1>
    </dataValidation>
    <dataValidation type="list" allowBlank="1" showInputMessage="1" showErrorMessage="1" sqref="A4:A17">
      <formula1>Liste_Comptes</formula1>
    </dataValidation>
  </dataValidations>
  <pageMargins left="0.7" right="0.7" top="0.75" bottom="0.75" header="0.3" footer="0.3"/>
  <pageSetup paperSize="9" orientation="portrait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63"/>
  <sheetViews>
    <sheetView workbookViewId="0">
      <pane ySplit="4" topLeftCell="A5" activePane="bottomLeft" state="frozen"/>
      <selection activeCell="C2" sqref="C2"/>
      <selection pane="bottomLeft" activeCell="A32" sqref="A32"/>
    </sheetView>
  </sheetViews>
  <sheetFormatPr baseColWidth="10" defaultRowHeight="15" x14ac:dyDescent="0.25"/>
  <cols>
    <col min="1" max="1" width="65.140625" customWidth="1"/>
    <col min="2" max="2" width="22" style="46" customWidth="1"/>
    <col min="3" max="4" width="16.85546875" style="6" customWidth="1"/>
    <col min="5" max="5" width="23.140625" customWidth="1"/>
    <col min="6" max="6" width="49.5703125" customWidth="1"/>
    <col min="7" max="8" width="42" customWidth="1"/>
  </cols>
  <sheetData>
    <row r="1" spans="1:8" s="11" customFormat="1" ht="31.5" customHeight="1" x14ac:dyDescent="0.25">
      <c r="A1" s="29" t="str">
        <f>Titre_Classeur&amp;" - Rubriques"</f>
        <v>Compta.Nicole et Claude - Rubriques</v>
      </c>
      <c r="B1" s="40"/>
      <c r="C1" s="28">
        <f>SUBTOTAL(9,C4:C51)</f>
        <v>1305.74</v>
      </c>
      <c r="D1" s="28">
        <f>SUBTOTAL(9,D4:D51)</f>
        <v>-1763.07</v>
      </c>
      <c r="E1" s="28">
        <f>SUBTOTAL(9,E4:E51)</f>
        <v>-457.33000000000004</v>
      </c>
      <c r="F1" s="30"/>
      <c r="G1" s="31"/>
      <c r="H1" s="31"/>
    </row>
    <row r="2" spans="1:8" s="1" customFormat="1" ht="39" customHeight="1" x14ac:dyDescent="0.4">
      <c r="A2" s="19"/>
      <c r="B2" s="41"/>
      <c r="C2" s="20"/>
      <c r="D2" s="20"/>
      <c r="E2" s="20"/>
      <c r="F2" s="20"/>
      <c r="G2" s="18"/>
      <c r="H2" s="18"/>
    </row>
    <row r="3" spans="1:8" s="1" customFormat="1" ht="9" customHeight="1" x14ac:dyDescent="0.25">
      <c r="A3" s="20"/>
      <c r="B3" s="42"/>
      <c r="C3" s="21"/>
      <c r="D3" s="21"/>
      <c r="E3" s="20"/>
      <c r="F3" s="20"/>
      <c r="G3" s="18"/>
      <c r="H3" s="18"/>
    </row>
    <row r="4" spans="1:8" s="4" customFormat="1" ht="38.25" customHeight="1" x14ac:dyDescent="0.25">
      <c r="A4" s="25" t="s">
        <v>2</v>
      </c>
      <c r="B4" s="43" t="s">
        <v>10</v>
      </c>
      <c r="C4" s="27" t="s">
        <v>34</v>
      </c>
      <c r="D4" s="27" t="s">
        <v>35</v>
      </c>
      <c r="E4" s="25" t="s">
        <v>36</v>
      </c>
      <c r="F4" s="25" t="s">
        <v>8</v>
      </c>
      <c r="G4" s="17"/>
      <c r="H4" s="17"/>
    </row>
    <row r="5" spans="1:8" s="2" customFormat="1" x14ac:dyDescent="0.25">
      <c r="A5" t="s">
        <v>11</v>
      </c>
      <c r="B5" s="44" t="s">
        <v>11</v>
      </c>
      <c r="C5" s="49">
        <f>SUMIFS(Ecritures!N:N,Ecritures!D:D,A:A,Ecritures!F:F,"Recette")</f>
        <v>0</v>
      </c>
      <c r="D5" s="49">
        <f>SUMIFS(Ecritures!N:N,Ecritures!D:D,A:A,Ecritures!F:F,"Dépense")</f>
        <v>-231.34</v>
      </c>
      <c r="E5" s="49">
        <f t="shared" ref="E5:E50" si="0">C5+D5</f>
        <v>-231.34</v>
      </c>
      <c r="F5" s="13"/>
      <c r="G5" s="22"/>
      <c r="H5" s="22"/>
    </row>
    <row r="6" spans="1:8" s="2" customFormat="1" x14ac:dyDescent="0.25">
      <c r="A6" t="s">
        <v>53</v>
      </c>
      <c r="B6" s="44" t="s">
        <v>44</v>
      </c>
      <c r="C6" s="49">
        <f>SUMIFS(Ecritures!N:N,Ecritures!D:D,A:A,Ecritures!F:F,"Recette")</f>
        <v>0</v>
      </c>
      <c r="D6" s="49">
        <f>SUMIFS(Ecritures!N:N,Ecritures!D:D,A:A,Ecritures!F:F,"Dépense")</f>
        <v>0</v>
      </c>
      <c r="E6" s="49">
        <f t="shared" si="0"/>
        <v>0</v>
      </c>
      <c r="F6" s="13"/>
      <c r="G6" s="22"/>
      <c r="H6" s="22"/>
    </row>
    <row r="7" spans="1:8" s="2" customFormat="1" x14ac:dyDescent="0.25">
      <c r="A7" t="s">
        <v>56</v>
      </c>
      <c r="B7" s="44" t="s">
        <v>24</v>
      </c>
      <c r="C7" s="49">
        <f>SUMIFS(Ecritures!N:N,Ecritures!D:D,A:A,Ecritures!F:F,"Recette")</f>
        <v>0</v>
      </c>
      <c r="D7" s="49">
        <f>SUMIFS(Ecritures!N:N,Ecritures!D:D,A:A,Ecritures!F:F,"Dépense")</f>
        <v>0</v>
      </c>
      <c r="E7" s="49">
        <f t="shared" si="0"/>
        <v>0</v>
      </c>
      <c r="F7" s="13"/>
      <c r="G7" s="22"/>
      <c r="H7" s="22"/>
    </row>
    <row r="8" spans="1:8" s="2" customFormat="1" x14ac:dyDescent="0.25">
      <c r="A8" t="s">
        <v>55</v>
      </c>
      <c r="B8" s="44" t="s">
        <v>24</v>
      </c>
      <c r="C8" s="49">
        <f>SUMIFS(Ecritures!N:N,Ecritures!D:D,A:A,Ecritures!F:F,"Recette")</f>
        <v>0</v>
      </c>
      <c r="D8" s="49">
        <f>SUMIFS(Ecritures!N:N,Ecritures!D:D,A:A,Ecritures!F:F,"Dépense")</f>
        <v>0</v>
      </c>
      <c r="E8" s="49">
        <f t="shared" si="0"/>
        <v>0</v>
      </c>
      <c r="F8" s="13"/>
      <c r="G8" s="22"/>
      <c r="H8" s="22"/>
    </row>
    <row r="9" spans="1:8" s="2" customFormat="1" x14ac:dyDescent="0.25">
      <c r="A9" t="s">
        <v>24</v>
      </c>
      <c r="B9" s="44" t="s">
        <v>24</v>
      </c>
      <c r="C9" s="49">
        <f>SUMIFS(Ecritures!N:N,Ecritures!D:D,A:A,Ecritures!F:F,"Recette")</f>
        <v>0</v>
      </c>
      <c r="D9" s="49">
        <f>SUMIFS(Ecritures!N:N,Ecritures!D:D,A:A,Ecritures!F:F,"Dépense")</f>
        <v>0</v>
      </c>
      <c r="E9" s="49">
        <f t="shared" si="0"/>
        <v>0</v>
      </c>
      <c r="F9" s="13"/>
      <c r="G9" s="22"/>
      <c r="H9" s="22"/>
    </row>
    <row r="10" spans="1:8" s="2" customFormat="1" x14ac:dyDescent="0.25">
      <c r="A10" t="s">
        <v>42</v>
      </c>
      <c r="B10" s="44" t="s">
        <v>42</v>
      </c>
      <c r="C10" s="49">
        <f>SUMIFS(Ecritures!N:N,Ecritures!D:D,A:A,Ecritures!F:F,"Recette")</f>
        <v>0</v>
      </c>
      <c r="D10" s="49">
        <f>SUMIFS(Ecritures!N:N,Ecritures!D:D,A:A,Ecritures!F:F,"Dépense")</f>
        <v>0</v>
      </c>
      <c r="E10" s="49">
        <f t="shared" si="0"/>
        <v>0</v>
      </c>
      <c r="F10" s="13"/>
      <c r="G10" s="22"/>
      <c r="H10" s="22"/>
    </row>
    <row r="11" spans="1:8" s="2" customFormat="1" x14ac:dyDescent="0.25">
      <c r="A11" t="s">
        <v>43</v>
      </c>
      <c r="B11" s="44" t="s">
        <v>43</v>
      </c>
      <c r="C11" s="49">
        <f>SUMIFS(Ecritures!N:N,Ecritures!D:D,A:A,Ecritures!F:F,"Recette")</f>
        <v>0</v>
      </c>
      <c r="D11" s="49">
        <f>SUMIFS(Ecritures!N:N,Ecritures!D:D,A:A,Ecritures!F:F,"Dépense")</f>
        <v>0</v>
      </c>
      <c r="E11" s="49">
        <f t="shared" si="0"/>
        <v>0</v>
      </c>
      <c r="F11" s="13"/>
      <c r="G11" s="22"/>
      <c r="H11" s="22"/>
    </row>
    <row r="12" spans="1:8" s="2" customFormat="1" x14ac:dyDescent="0.25">
      <c r="A12" t="s">
        <v>17</v>
      </c>
      <c r="B12" s="44" t="s">
        <v>44</v>
      </c>
      <c r="C12" s="49">
        <f>SUMIFS(Ecritures!N:N,Ecritures!D:D,A:A,Ecritures!F:F,"Recette")</f>
        <v>0</v>
      </c>
      <c r="D12" s="49">
        <f>SUMIFS(Ecritures!N:N,Ecritures!D:D,A:A,Ecritures!F:F,"Dépense")</f>
        <v>-80</v>
      </c>
      <c r="E12" s="49">
        <f t="shared" si="0"/>
        <v>-80</v>
      </c>
      <c r="F12" s="13"/>
      <c r="G12" s="22"/>
      <c r="H12" s="22"/>
    </row>
    <row r="13" spans="1:8" s="2" customFormat="1" x14ac:dyDescent="0.25">
      <c r="A13" t="s">
        <v>57</v>
      </c>
      <c r="B13" s="44" t="s">
        <v>24</v>
      </c>
      <c r="C13" s="49">
        <f>SUMIFS(Ecritures!N:N,Ecritures!D:D,A:A,Ecritures!F:F,"Recette")</f>
        <v>0</v>
      </c>
      <c r="D13" s="49">
        <f>SUMIFS(Ecritures!N:N,Ecritures!D:D,A:A,Ecritures!F:F,"Dépense")</f>
        <v>0</v>
      </c>
      <c r="E13" s="49">
        <f t="shared" si="0"/>
        <v>0</v>
      </c>
      <c r="F13" s="13"/>
      <c r="G13" s="22"/>
      <c r="H13" s="22"/>
    </row>
    <row r="14" spans="1:8" s="2" customFormat="1" x14ac:dyDescent="0.25">
      <c r="A14" t="s">
        <v>58</v>
      </c>
      <c r="B14" s="44" t="s">
        <v>24</v>
      </c>
      <c r="C14" s="49">
        <f>SUMIFS(Ecritures!N:N,Ecritures!D:D,A:A,Ecritures!F:F,"Recette")</f>
        <v>0</v>
      </c>
      <c r="D14" s="49">
        <f>SUMIFS(Ecritures!N:N,Ecritures!D:D,A:A,Ecritures!F:F,"Dépense")</f>
        <v>0</v>
      </c>
      <c r="E14" s="49">
        <f t="shared" si="0"/>
        <v>0</v>
      </c>
      <c r="F14" s="13"/>
      <c r="G14" s="22"/>
      <c r="H14" s="22"/>
    </row>
    <row r="15" spans="1:8" s="2" customFormat="1" x14ac:dyDescent="0.25">
      <c r="A15" t="s">
        <v>59</v>
      </c>
      <c r="B15" s="44" t="s">
        <v>45</v>
      </c>
      <c r="C15" s="49">
        <f>SUMIFS(Ecritures!N:N,Ecritures!D:D,A:A,Ecritures!F:F,"Recette")</f>
        <v>0</v>
      </c>
      <c r="D15" s="49">
        <f>SUMIFS(Ecritures!N:N,Ecritures!D:D,A:A,Ecritures!F:F,"Dépense")</f>
        <v>0</v>
      </c>
      <c r="E15" s="49">
        <f t="shared" si="0"/>
        <v>0</v>
      </c>
      <c r="F15" s="13"/>
      <c r="G15" s="22"/>
      <c r="H15" s="22"/>
    </row>
    <row r="16" spans="1:8" s="2" customFormat="1" x14ac:dyDescent="0.25">
      <c r="A16" t="s">
        <v>60</v>
      </c>
      <c r="B16" s="44" t="s">
        <v>45</v>
      </c>
      <c r="C16" s="49">
        <f>SUMIFS(Ecritures!N:N,Ecritures!D:D,A:A,Ecritures!F:F,"Recette")</f>
        <v>0</v>
      </c>
      <c r="D16" s="49">
        <f>SUMIFS(Ecritures!N:N,Ecritures!D:D,A:A,Ecritures!F:F,"Dépense")</f>
        <v>0</v>
      </c>
      <c r="E16" s="49">
        <f t="shared" si="0"/>
        <v>0</v>
      </c>
      <c r="F16" s="13"/>
      <c r="G16" s="22"/>
      <c r="H16" s="22"/>
    </row>
    <row r="17" spans="1:8" s="2" customFormat="1" x14ac:dyDescent="0.25">
      <c r="A17" t="s">
        <v>61</v>
      </c>
      <c r="B17" s="44" t="s">
        <v>45</v>
      </c>
      <c r="C17" s="49">
        <f>SUMIFS(Ecritures!N:N,Ecritures!D:D,A:A,Ecritures!F:F,"Recette")</f>
        <v>0</v>
      </c>
      <c r="D17" s="49">
        <f>SUMIFS(Ecritures!N:N,Ecritures!D:D,A:A,Ecritures!F:F,"Dépense")</f>
        <v>0</v>
      </c>
      <c r="E17" s="49">
        <f t="shared" si="0"/>
        <v>0</v>
      </c>
      <c r="F17" s="13"/>
      <c r="G17" s="22"/>
      <c r="H17" s="22"/>
    </row>
    <row r="18" spans="1:8" s="2" customFormat="1" x14ac:dyDescent="0.25">
      <c r="A18" t="s">
        <v>62</v>
      </c>
      <c r="B18" s="44" t="s">
        <v>45</v>
      </c>
      <c r="C18" s="49">
        <f>SUMIFS(Ecritures!N:N,Ecritures!D:D,A:A,Ecritures!F:F,"Recette")</f>
        <v>0</v>
      </c>
      <c r="D18" s="49">
        <f>SUMIFS(Ecritures!N:N,Ecritures!D:D,A:A,Ecritures!F:F,"Dépense")</f>
        <v>0</v>
      </c>
      <c r="E18" s="49">
        <f t="shared" si="0"/>
        <v>0</v>
      </c>
      <c r="F18" s="13"/>
      <c r="G18" s="22"/>
      <c r="H18" s="22"/>
    </row>
    <row r="19" spans="1:8" s="2" customFormat="1" x14ac:dyDescent="0.25">
      <c r="A19" t="s">
        <v>63</v>
      </c>
      <c r="B19" s="44" t="s">
        <v>43</v>
      </c>
      <c r="C19" s="49">
        <f>SUMIFS(Ecritures!N:N,Ecritures!D:D,A:A,Ecritures!F:F,"Recette")</f>
        <v>0</v>
      </c>
      <c r="D19" s="49">
        <f>SUMIFS(Ecritures!N:N,Ecritures!D:D,A:A,Ecritures!F:F,"Dépense")</f>
        <v>0</v>
      </c>
      <c r="E19" s="49">
        <f t="shared" si="0"/>
        <v>0</v>
      </c>
      <c r="F19" s="13"/>
      <c r="G19" s="22"/>
      <c r="H19" s="22"/>
    </row>
    <row r="20" spans="1:8" s="2" customFormat="1" x14ac:dyDescent="0.25">
      <c r="A20" t="s">
        <v>64</v>
      </c>
      <c r="B20" s="44" t="s">
        <v>46</v>
      </c>
      <c r="C20" s="49">
        <f>SUMIFS(Ecritures!N:N,Ecritures!D:D,A:A,Ecritures!F:F,"Recette")</f>
        <v>0</v>
      </c>
      <c r="D20" s="49">
        <f>SUMIFS(Ecritures!N:N,Ecritures!D:D,A:A,Ecritures!F:F,"Dépense")</f>
        <v>0</v>
      </c>
      <c r="E20" s="49">
        <f t="shared" si="0"/>
        <v>0</v>
      </c>
      <c r="F20" s="13"/>
      <c r="G20" s="22"/>
      <c r="H20" s="22"/>
    </row>
    <row r="21" spans="1:8" s="2" customFormat="1" x14ac:dyDescent="0.25">
      <c r="A21" t="s">
        <v>65</v>
      </c>
      <c r="B21" s="44" t="s">
        <v>46</v>
      </c>
      <c r="C21" s="49">
        <f>SUMIFS(Ecritures!N:N,Ecritures!D:D,A:A,Ecritures!F:F,"Recette")</f>
        <v>0</v>
      </c>
      <c r="D21" s="49">
        <f>SUMIFS(Ecritures!N:N,Ecritures!D:D,A:A,Ecritures!F:F,"Dépense")</f>
        <v>0</v>
      </c>
      <c r="E21" s="49">
        <f t="shared" si="0"/>
        <v>0</v>
      </c>
      <c r="F21" s="13"/>
      <c r="G21" s="22"/>
      <c r="H21" s="22"/>
    </row>
    <row r="22" spans="1:8" s="2" customFormat="1" x14ac:dyDescent="0.25">
      <c r="A22" t="s">
        <v>66</v>
      </c>
      <c r="B22" s="44" t="s">
        <v>46</v>
      </c>
      <c r="C22" s="49">
        <f>SUMIFS(Ecritures!N:N,Ecritures!D:D,A:A,Ecritures!F:F,"Recette")</f>
        <v>0</v>
      </c>
      <c r="D22" s="49">
        <f>SUMIFS(Ecritures!N:N,Ecritures!D:D,A:A,Ecritures!F:F,"Dépense")</f>
        <v>0</v>
      </c>
      <c r="E22" s="49">
        <f t="shared" si="0"/>
        <v>0</v>
      </c>
      <c r="F22" s="13"/>
      <c r="G22" s="22"/>
      <c r="H22" s="22"/>
    </row>
    <row r="23" spans="1:8" s="2" customFormat="1" x14ac:dyDescent="0.25">
      <c r="A23" t="s">
        <v>67</v>
      </c>
      <c r="B23" s="44" t="s">
        <v>46</v>
      </c>
      <c r="C23" s="49">
        <f>SUMIFS(Ecritures!N:N,Ecritures!D:D,A:A,Ecritures!F:F,"Recette")</f>
        <v>0</v>
      </c>
      <c r="D23" s="49">
        <f>SUMIFS(Ecritures!N:N,Ecritures!D:D,A:A,Ecritures!F:F,"Dépense")</f>
        <v>0</v>
      </c>
      <c r="E23" s="49">
        <f t="shared" si="0"/>
        <v>0</v>
      </c>
      <c r="F23" s="13"/>
      <c r="G23" s="22"/>
      <c r="H23" s="22"/>
    </row>
    <row r="24" spans="1:8" s="2" customFormat="1" x14ac:dyDescent="0.25">
      <c r="A24" t="s">
        <v>68</v>
      </c>
      <c r="B24" s="44" t="s">
        <v>46</v>
      </c>
      <c r="C24" s="49">
        <f>SUMIFS(Ecritures!N:N,Ecritures!D:D,A:A,Ecritures!F:F,"Recette")</f>
        <v>0</v>
      </c>
      <c r="D24" s="49">
        <f>SUMIFS(Ecritures!N:N,Ecritures!D:D,A:A,Ecritures!F:F,"Dépense")</f>
        <v>0</v>
      </c>
      <c r="E24" s="49">
        <f t="shared" si="0"/>
        <v>0</v>
      </c>
      <c r="F24" s="13"/>
      <c r="G24" s="22"/>
      <c r="H24" s="22"/>
    </row>
    <row r="25" spans="1:8" s="2" customFormat="1" x14ac:dyDescent="0.25">
      <c r="A25" t="s">
        <v>69</v>
      </c>
      <c r="B25" s="44" t="s">
        <v>46</v>
      </c>
      <c r="C25" s="49">
        <f>SUMIFS(Ecritures!N:N,Ecritures!D:D,A:A,Ecritures!F:F,"Recette")</f>
        <v>0</v>
      </c>
      <c r="D25" s="49">
        <f>SUMIFS(Ecritures!N:N,Ecritures!D:D,A:A,Ecritures!F:F,"Dépense")</f>
        <v>0</v>
      </c>
      <c r="E25" s="49">
        <f t="shared" si="0"/>
        <v>0</v>
      </c>
      <c r="F25" s="13"/>
      <c r="G25" s="22"/>
      <c r="H25" s="22"/>
    </row>
    <row r="26" spans="1:8" s="2" customFormat="1" x14ac:dyDescent="0.25">
      <c r="A26" t="s">
        <v>70</v>
      </c>
      <c r="B26" s="44" t="s">
        <v>47</v>
      </c>
      <c r="C26" s="49">
        <f>SUMIFS(Ecritures!N:N,Ecritures!D:D,A:A,Ecritures!F:F,"Recette")</f>
        <v>0</v>
      </c>
      <c r="D26" s="49">
        <f>SUMIFS(Ecritures!N:N,Ecritures!D:D,A:A,Ecritures!F:F,"Dépense")</f>
        <v>0</v>
      </c>
      <c r="E26" s="49">
        <f t="shared" si="0"/>
        <v>0</v>
      </c>
      <c r="F26" s="13"/>
      <c r="G26" s="22"/>
      <c r="H26" s="22"/>
    </row>
    <row r="27" spans="1:8" s="2" customFormat="1" x14ac:dyDescent="0.25">
      <c r="A27" t="s">
        <v>71</v>
      </c>
      <c r="B27" s="44" t="s">
        <v>47</v>
      </c>
      <c r="C27" s="49">
        <f>SUMIFS(Ecritures!N:N,Ecritures!D:D,A:A,Ecritures!F:F,"Recette")</f>
        <v>1305.74</v>
      </c>
      <c r="D27" s="49">
        <f>SUMIFS(Ecritures!N:N,Ecritures!D:D,A:A,Ecritures!F:F,"Dépense")</f>
        <v>-1305.74</v>
      </c>
      <c r="E27" s="49">
        <f t="shared" si="0"/>
        <v>0</v>
      </c>
      <c r="F27" s="13"/>
      <c r="G27" s="22"/>
      <c r="H27" s="22"/>
    </row>
    <row r="28" spans="1:8" s="2" customFormat="1" x14ac:dyDescent="0.25">
      <c r="A28" t="s">
        <v>72</v>
      </c>
      <c r="B28" s="44" t="s">
        <v>11</v>
      </c>
      <c r="C28" s="49">
        <f>SUMIFS(Ecritures!N:N,Ecritures!D:D,A:A,Ecritures!F:F,"Recette")</f>
        <v>0</v>
      </c>
      <c r="D28" s="49">
        <f>SUMIFS(Ecritures!N:N,Ecritures!D:D,A:A,Ecritures!F:F,"Dépense")</f>
        <v>0</v>
      </c>
      <c r="E28" s="49">
        <f t="shared" si="0"/>
        <v>0</v>
      </c>
      <c r="F28" s="13"/>
      <c r="G28" s="22"/>
      <c r="H28" s="22"/>
    </row>
    <row r="29" spans="1:8" s="2" customFormat="1" x14ac:dyDescent="0.25">
      <c r="A29" t="s">
        <v>73</v>
      </c>
      <c r="B29" s="44" t="s">
        <v>12</v>
      </c>
      <c r="C29" s="49">
        <f>SUMIFS(Ecritures!N:N,Ecritures!D:D,A:A,Ecritures!F:F,"Recette")</f>
        <v>0</v>
      </c>
      <c r="D29" s="49">
        <f>SUMIFS(Ecritures!N:N,Ecritures!D:D,A:A,Ecritures!F:F,"Dépense")</f>
        <v>0</v>
      </c>
      <c r="E29" s="49">
        <f t="shared" si="0"/>
        <v>0</v>
      </c>
      <c r="F29" s="13"/>
      <c r="G29" s="22"/>
      <c r="H29" s="22"/>
    </row>
    <row r="30" spans="1:8" s="2" customFormat="1" x14ac:dyDescent="0.25">
      <c r="A30" t="s">
        <v>74</v>
      </c>
      <c r="B30" s="44" t="s">
        <v>12</v>
      </c>
      <c r="C30" s="49">
        <f>SUMIFS(Ecritures!N:N,Ecritures!D:D,A:A,Ecritures!F:F,"Recette")</f>
        <v>0</v>
      </c>
      <c r="D30" s="49">
        <f>SUMIFS(Ecritures!N:N,Ecritures!D:D,A:A,Ecritures!F:F,"Dépense")</f>
        <v>0</v>
      </c>
      <c r="E30" s="49">
        <f t="shared" si="0"/>
        <v>0</v>
      </c>
      <c r="F30" s="13"/>
      <c r="G30" s="22"/>
      <c r="H30" s="22"/>
    </row>
    <row r="31" spans="1:8" s="2" customFormat="1" x14ac:dyDescent="0.25">
      <c r="A31" t="s">
        <v>75</v>
      </c>
      <c r="B31" s="44" t="s">
        <v>12</v>
      </c>
      <c r="C31" s="49">
        <f>SUMIFS(Ecritures!N:N,Ecritures!D:D,A:A,Ecritures!F:F,"Recette")</f>
        <v>0</v>
      </c>
      <c r="D31" s="49">
        <f>SUMIFS(Ecritures!N:N,Ecritures!D:D,A:A,Ecritures!F:F,"Dépense")</f>
        <v>0</v>
      </c>
      <c r="E31" s="49">
        <f t="shared" si="0"/>
        <v>0</v>
      </c>
      <c r="F31" s="13"/>
      <c r="G31" s="22"/>
      <c r="H31" s="22"/>
    </row>
    <row r="32" spans="1:8" s="2" customFormat="1" x14ac:dyDescent="0.25">
      <c r="A32" t="s">
        <v>76</v>
      </c>
      <c r="B32" s="44" t="s">
        <v>48</v>
      </c>
      <c r="C32" s="49">
        <f>SUMIFS(Ecritures!N:N,Ecritures!D:D,A:A,Ecritures!F:F,"Recette")</f>
        <v>0</v>
      </c>
      <c r="D32" s="49">
        <f>SUMIFS(Ecritures!N:N,Ecritures!D:D,A:A,Ecritures!F:F,"Dépense")</f>
        <v>0</v>
      </c>
      <c r="E32" s="49">
        <f t="shared" si="0"/>
        <v>0</v>
      </c>
      <c r="F32" s="13"/>
      <c r="G32" s="22"/>
      <c r="H32" s="22"/>
    </row>
    <row r="33" spans="1:8" s="2" customFormat="1" x14ac:dyDescent="0.25">
      <c r="A33" t="s">
        <v>77</v>
      </c>
      <c r="B33" s="44" t="s">
        <v>48</v>
      </c>
      <c r="C33" s="49">
        <f>SUMIFS(Ecritures!N:N,Ecritures!D:D,A:A,Ecritures!F:F,"Recette")</f>
        <v>0</v>
      </c>
      <c r="D33" s="49">
        <f>SUMIFS(Ecritures!N:N,Ecritures!D:D,A:A,Ecritures!F:F,"Dépense")</f>
        <v>-30</v>
      </c>
      <c r="E33" s="49">
        <f t="shared" si="0"/>
        <v>-30</v>
      </c>
      <c r="F33" s="13"/>
      <c r="G33" s="22"/>
      <c r="H33" s="22"/>
    </row>
    <row r="34" spans="1:8" s="2" customFormat="1" x14ac:dyDescent="0.25">
      <c r="A34" t="s">
        <v>78</v>
      </c>
      <c r="B34" s="44" t="s">
        <v>48</v>
      </c>
      <c r="C34" s="49">
        <f>SUMIFS(Ecritures!N:N,Ecritures!D:D,A:A,Ecritures!F:F,"Recette")</f>
        <v>0</v>
      </c>
      <c r="D34" s="49">
        <f>SUMIFS(Ecritures!N:N,Ecritures!D:D,A:A,Ecritures!F:F,"Dépense")</f>
        <v>0</v>
      </c>
      <c r="E34" s="49">
        <f t="shared" si="0"/>
        <v>0</v>
      </c>
      <c r="F34" s="13"/>
      <c r="G34" s="22"/>
      <c r="H34" s="22"/>
    </row>
    <row r="35" spans="1:8" s="2" customFormat="1" x14ac:dyDescent="0.25">
      <c r="A35" t="s">
        <v>79</v>
      </c>
      <c r="B35" s="44" t="s">
        <v>48</v>
      </c>
      <c r="C35" s="49">
        <f>SUMIFS(Ecritures!N:N,Ecritures!D:D,A:A,Ecritures!F:F,"Recette")</f>
        <v>0</v>
      </c>
      <c r="D35" s="49">
        <f>SUMIFS(Ecritures!N:N,Ecritures!D:D,A:A,Ecritures!F:F,"Dépense")</f>
        <v>0</v>
      </c>
      <c r="E35" s="49">
        <f t="shared" si="0"/>
        <v>0</v>
      </c>
      <c r="F35" s="13"/>
      <c r="G35" s="22"/>
      <c r="H35" s="22"/>
    </row>
    <row r="36" spans="1:8" s="2" customFormat="1" x14ac:dyDescent="0.25">
      <c r="A36" t="s">
        <v>80</v>
      </c>
      <c r="B36" s="44" t="s">
        <v>48</v>
      </c>
      <c r="C36" s="49">
        <f>SUMIFS(Ecritures!N:N,Ecritures!D:D,A:A,Ecritures!F:F,"Recette")</f>
        <v>0</v>
      </c>
      <c r="D36" s="49">
        <f>SUMIFS(Ecritures!N:N,Ecritures!D:D,A:A,Ecritures!F:F,"Dépense")</f>
        <v>0</v>
      </c>
      <c r="E36" s="49">
        <f t="shared" si="0"/>
        <v>0</v>
      </c>
      <c r="F36" s="13"/>
      <c r="G36" s="22"/>
      <c r="H36" s="22"/>
    </row>
    <row r="37" spans="1:8" s="2" customFormat="1" x14ac:dyDescent="0.25">
      <c r="A37" t="s">
        <v>81</v>
      </c>
      <c r="B37" s="44" t="s">
        <v>49</v>
      </c>
      <c r="C37" s="49">
        <f>SUMIFS(Ecritures!N:N,Ecritures!D:D,A:A,Ecritures!F:F,"Recette")</f>
        <v>0</v>
      </c>
      <c r="D37" s="49">
        <f>SUMIFS(Ecritures!N:N,Ecritures!D:D,A:A,Ecritures!F:F,"Dépense")</f>
        <v>0</v>
      </c>
      <c r="E37" s="49">
        <f t="shared" si="0"/>
        <v>0</v>
      </c>
      <c r="F37" s="13"/>
      <c r="G37" s="22"/>
      <c r="H37" s="22"/>
    </row>
    <row r="38" spans="1:8" s="2" customFormat="1" x14ac:dyDescent="0.25">
      <c r="A38" t="s">
        <v>82</v>
      </c>
      <c r="B38" s="44" t="s">
        <v>49</v>
      </c>
      <c r="C38" s="49">
        <f>SUMIFS(Ecritures!N:N,Ecritures!D:D,A:A,Ecritures!F:F,"Recette")</f>
        <v>0</v>
      </c>
      <c r="D38" s="49">
        <f>SUMIFS(Ecritures!N:N,Ecritures!D:D,A:A,Ecritures!F:F,"Dépense")</f>
        <v>0</v>
      </c>
      <c r="E38" s="49">
        <f t="shared" si="0"/>
        <v>0</v>
      </c>
      <c r="F38" s="13"/>
      <c r="G38" s="22"/>
      <c r="H38" s="22"/>
    </row>
    <row r="39" spans="1:8" s="2" customFormat="1" x14ac:dyDescent="0.25">
      <c r="A39" t="s">
        <v>83</v>
      </c>
      <c r="B39" s="44" t="s">
        <v>49</v>
      </c>
      <c r="C39" s="49">
        <f>SUMIFS(Ecritures!N:N,Ecritures!D:D,A:A,Ecritures!F:F,"Recette")</f>
        <v>0</v>
      </c>
      <c r="D39" s="49">
        <f>SUMIFS(Ecritures!N:N,Ecritures!D:D,A:A,Ecritures!F:F,"Dépense")</f>
        <v>0</v>
      </c>
      <c r="E39" s="49">
        <f t="shared" si="0"/>
        <v>0</v>
      </c>
      <c r="F39" s="13"/>
      <c r="G39" s="22"/>
      <c r="H39" s="22"/>
    </row>
    <row r="40" spans="1:8" s="2" customFormat="1" x14ac:dyDescent="0.25">
      <c r="A40" t="s">
        <v>84</v>
      </c>
      <c r="B40" s="44" t="s">
        <v>49</v>
      </c>
      <c r="C40" s="49">
        <f>SUMIFS(Ecritures!N:N,Ecritures!D:D,A:A,Ecritures!F:F,"Recette")</f>
        <v>0</v>
      </c>
      <c r="D40" s="49">
        <f>SUMIFS(Ecritures!N:N,Ecritures!D:D,A:A,Ecritures!F:F,"Dépense")</f>
        <v>-42.56</v>
      </c>
      <c r="E40" s="49">
        <f t="shared" si="0"/>
        <v>-42.56</v>
      </c>
      <c r="F40" s="13"/>
      <c r="G40" s="22"/>
      <c r="H40" s="22"/>
    </row>
    <row r="41" spans="1:8" s="2" customFormat="1" x14ac:dyDescent="0.25">
      <c r="A41" t="s">
        <v>85</v>
      </c>
      <c r="B41" s="44" t="s">
        <v>49</v>
      </c>
      <c r="C41" s="49">
        <f>SUMIFS(Ecritures!N:N,Ecritures!D:D,A:A,Ecritures!F:F,"Recette")</f>
        <v>0</v>
      </c>
      <c r="D41" s="49">
        <f>SUMIFS(Ecritures!N:N,Ecritures!D:D,A:A,Ecritures!F:F,"Dépense")</f>
        <v>0</v>
      </c>
      <c r="E41" s="49">
        <f t="shared" si="0"/>
        <v>0</v>
      </c>
      <c r="F41" s="13"/>
      <c r="G41" s="22"/>
      <c r="H41" s="22"/>
    </row>
    <row r="42" spans="1:8" s="2" customFormat="1" x14ac:dyDescent="0.25">
      <c r="A42" t="s">
        <v>86</v>
      </c>
      <c r="B42" s="44" t="s">
        <v>50</v>
      </c>
      <c r="C42" s="49">
        <f>SUMIFS(Ecritures!N:N,Ecritures!D:D,A:A,Ecritures!F:F,"Recette")</f>
        <v>0</v>
      </c>
      <c r="D42" s="49">
        <f>SUMIFS(Ecritures!N:N,Ecritures!D:D,A:A,Ecritures!F:F,"Dépense")</f>
        <v>0</v>
      </c>
      <c r="E42" s="49">
        <f t="shared" si="0"/>
        <v>0</v>
      </c>
      <c r="F42" s="13"/>
      <c r="G42" s="22"/>
      <c r="H42" s="22"/>
    </row>
    <row r="43" spans="1:8" s="2" customFormat="1" x14ac:dyDescent="0.25">
      <c r="A43" t="s">
        <v>87</v>
      </c>
      <c r="B43" s="44" t="s">
        <v>50</v>
      </c>
      <c r="C43" s="49">
        <f>SUMIFS(Ecritures!N:N,Ecritures!D:D,A:A,Ecritures!F:F,"Recette")</f>
        <v>0</v>
      </c>
      <c r="D43" s="49">
        <f>SUMIFS(Ecritures!N:N,Ecritures!D:D,A:A,Ecritures!F:F,"Dépense")</f>
        <v>0</v>
      </c>
      <c r="E43" s="49">
        <f t="shared" si="0"/>
        <v>0</v>
      </c>
      <c r="F43" s="13"/>
      <c r="G43" s="22"/>
      <c r="H43" s="22"/>
    </row>
    <row r="44" spans="1:8" s="2" customFormat="1" x14ac:dyDescent="0.25">
      <c r="A44" t="s">
        <v>88</v>
      </c>
      <c r="B44" s="44" t="s">
        <v>50</v>
      </c>
      <c r="C44" s="49">
        <f>SUMIFS(Ecritures!N:N,Ecritures!D:D,A:A,Ecritures!F:F,"Recette")</f>
        <v>0</v>
      </c>
      <c r="D44" s="49">
        <f>SUMIFS(Ecritures!N:N,Ecritures!D:D,A:A,Ecritures!F:F,"Dépense")</f>
        <v>0</v>
      </c>
      <c r="E44" s="49">
        <f t="shared" si="0"/>
        <v>0</v>
      </c>
      <c r="F44" s="13"/>
      <c r="G44" s="22"/>
      <c r="H44" s="22"/>
    </row>
    <row r="45" spans="1:8" s="2" customFormat="1" x14ac:dyDescent="0.25">
      <c r="A45" t="s">
        <v>89</v>
      </c>
      <c r="B45" s="44" t="s">
        <v>51</v>
      </c>
      <c r="C45" s="49">
        <f>SUMIFS(Ecritures!N:N,Ecritures!D:D,A:A,Ecritures!F:F,"Recette")</f>
        <v>0</v>
      </c>
      <c r="D45" s="49">
        <f>SUMIFS(Ecritures!N:N,Ecritures!D:D,A:A,Ecritures!F:F,"Dépense")</f>
        <v>-69.930000000000007</v>
      </c>
      <c r="E45" s="49">
        <f t="shared" si="0"/>
        <v>-69.930000000000007</v>
      </c>
      <c r="F45" s="13"/>
      <c r="G45" s="22"/>
      <c r="H45" s="22"/>
    </row>
    <row r="46" spans="1:8" s="2" customFormat="1" x14ac:dyDescent="0.25">
      <c r="A46" t="s">
        <v>90</v>
      </c>
      <c r="B46" s="44" t="s">
        <v>51</v>
      </c>
      <c r="C46" s="49">
        <f>SUMIFS(Ecritures!N:N,Ecritures!D:D,A:A,Ecritures!F:F,"Recette")</f>
        <v>0</v>
      </c>
      <c r="D46" s="49">
        <f>SUMIFS(Ecritures!N:N,Ecritures!D:D,A:A,Ecritures!F:F,"Dépense")</f>
        <v>0</v>
      </c>
      <c r="E46" s="49">
        <f t="shared" si="0"/>
        <v>0</v>
      </c>
      <c r="F46" s="13"/>
      <c r="G46" s="22"/>
      <c r="H46" s="22"/>
    </row>
    <row r="47" spans="1:8" s="2" customFormat="1" x14ac:dyDescent="0.25">
      <c r="A47" t="s">
        <v>54</v>
      </c>
      <c r="B47" s="44" t="s">
        <v>52</v>
      </c>
      <c r="C47" s="49">
        <f>SUMIFS(Ecritures!N:N,Ecritures!D:D,A:A,Ecritures!F:F,"Recette")</f>
        <v>0</v>
      </c>
      <c r="D47" s="49">
        <f>SUMIFS(Ecritures!N:N,Ecritures!D:D,A:A,Ecritures!F:F,"Dépense")</f>
        <v>0</v>
      </c>
      <c r="E47" s="49">
        <f t="shared" si="0"/>
        <v>0</v>
      </c>
      <c r="F47" s="13"/>
      <c r="G47" s="22"/>
      <c r="H47" s="22"/>
    </row>
    <row r="48" spans="1:8" s="2" customFormat="1" x14ac:dyDescent="0.25">
      <c r="A48" t="s">
        <v>93</v>
      </c>
      <c r="B48" s="44" t="s">
        <v>52</v>
      </c>
      <c r="C48" s="49">
        <f>SUMIFS(Ecritures!N:N,Ecritures!D:D,A:A,Ecritures!F:F,"Recette")</f>
        <v>0</v>
      </c>
      <c r="D48" s="49">
        <f>SUMIFS(Ecritures!N:N,Ecritures!D:D,A:A,Ecritures!F:F,"Dépense")</f>
        <v>0</v>
      </c>
      <c r="E48" s="49">
        <f t="shared" si="0"/>
        <v>0</v>
      </c>
      <c r="F48" s="13"/>
      <c r="G48" s="22"/>
      <c r="H48" s="22"/>
    </row>
    <row r="49" spans="1:8" s="2" customFormat="1" x14ac:dyDescent="0.25">
      <c r="A49" t="s">
        <v>91</v>
      </c>
      <c r="B49" s="44" t="s">
        <v>52</v>
      </c>
      <c r="C49" s="49">
        <f>SUMIFS(Ecritures!N:N,Ecritures!D:D,A:A,Ecritures!F:F,"Recette")</f>
        <v>0</v>
      </c>
      <c r="D49" s="49">
        <f>SUMIFS(Ecritures!N:N,Ecritures!D:D,A:A,Ecritures!F:F,"Dépense")</f>
        <v>-3.5</v>
      </c>
      <c r="E49" s="49">
        <f t="shared" si="0"/>
        <v>-3.5</v>
      </c>
      <c r="F49" s="13"/>
      <c r="G49" s="22"/>
      <c r="H49" s="22"/>
    </row>
    <row r="50" spans="1:8" s="2" customFormat="1" x14ac:dyDescent="0.25">
      <c r="A50" t="s">
        <v>92</v>
      </c>
      <c r="B50" s="44" t="s">
        <v>52</v>
      </c>
      <c r="C50" s="49">
        <f>SUMIFS(Ecritures!N:N,Ecritures!D:D,A:A,Ecritures!F:F,"Recette")</f>
        <v>0</v>
      </c>
      <c r="D50" s="49">
        <f>SUMIFS(Ecritures!N:N,Ecritures!D:D,A:A,Ecritures!F:F,"Dépense")</f>
        <v>0</v>
      </c>
      <c r="E50" s="49">
        <f t="shared" si="0"/>
        <v>0</v>
      </c>
      <c r="F50" s="13"/>
      <c r="G50" s="22"/>
      <c r="H50" s="22"/>
    </row>
    <row r="51" spans="1:8" ht="24" customHeight="1" x14ac:dyDescent="0.25">
      <c r="A51" s="24"/>
      <c r="B51" s="45"/>
      <c r="C51" s="23"/>
      <c r="D51" s="23"/>
      <c r="E51" s="24"/>
      <c r="F51" s="24"/>
      <c r="G51" s="24"/>
      <c r="H51" s="24"/>
    </row>
    <row r="52" spans="1:8" ht="294" customHeight="1" x14ac:dyDescent="0.25">
      <c r="A52" s="24"/>
      <c r="B52" s="45"/>
      <c r="C52" s="23"/>
      <c r="D52" s="23"/>
      <c r="E52" s="24"/>
      <c r="F52" s="24"/>
      <c r="G52" s="24"/>
      <c r="H52" s="24"/>
    </row>
    <row r="53" spans="1:8" ht="213" customHeight="1" x14ac:dyDescent="0.25">
      <c r="A53" s="24"/>
      <c r="B53" s="45"/>
      <c r="C53" s="23"/>
      <c r="D53" s="23"/>
      <c r="E53" s="24"/>
      <c r="G53" s="24"/>
      <c r="H53" s="24"/>
    </row>
    <row r="54" spans="1:8" ht="213" customHeight="1" x14ac:dyDescent="0.25">
      <c r="A54" s="24"/>
      <c r="B54" s="45"/>
      <c r="C54" s="23"/>
      <c r="D54" s="23"/>
      <c r="E54" s="24"/>
      <c r="G54" s="24"/>
      <c r="H54" s="24"/>
    </row>
    <row r="55" spans="1:8" ht="213" customHeight="1" x14ac:dyDescent="0.25">
      <c r="A55" s="24"/>
      <c r="B55" s="45"/>
      <c r="C55" s="23"/>
      <c r="D55" s="23"/>
      <c r="E55" s="24"/>
      <c r="G55" s="24"/>
      <c r="H55" s="24"/>
    </row>
    <row r="56" spans="1:8" ht="213" customHeight="1" x14ac:dyDescent="0.25">
      <c r="A56" s="24"/>
      <c r="B56" s="45"/>
      <c r="C56" s="23"/>
      <c r="D56" s="23"/>
      <c r="E56" s="24"/>
      <c r="G56" s="24"/>
      <c r="H56" s="24"/>
    </row>
    <row r="57" spans="1:8" ht="213" customHeight="1" x14ac:dyDescent="0.25">
      <c r="A57" s="24"/>
      <c r="B57" s="45"/>
      <c r="C57" s="23"/>
      <c r="D57" s="23"/>
      <c r="E57" s="24"/>
      <c r="G57" s="24"/>
      <c r="H57" s="24"/>
    </row>
    <row r="58" spans="1:8" ht="213" customHeight="1" x14ac:dyDescent="0.25">
      <c r="A58" s="24"/>
      <c r="B58" s="45"/>
      <c r="C58" s="23"/>
      <c r="D58" s="23"/>
      <c r="E58" s="24"/>
      <c r="G58" s="24"/>
      <c r="H58" s="24"/>
    </row>
    <row r="59" spans="1:8" ht="213" customHeight="1" x14ac:dyDescent="0.25">
      <c r="A59" s="24"/>
      <c r="B59" s="45"/>
      <c r="C59" s="23"/>
      <c r="D59" s="23"/>
      <c r="E59" s="24"/>
      <c r="G59" s="24"/>
      <c r="H59" s="24"/>
    </row>
    <row r="60" spans="1:8" ht="213" customHeight="1" x14ac:dyDescent="0.25">
      <c r="A60" s="24"/>
      <c r="B60" s="45"/>
      <c r="C60" s="23"/>
      <c r="D60" s="23"/>
      <c r="E60" s="24"/>
      <c r="G60" s="24"/>
      <c r="H60" s="24"/>
    </row>
    <row r="61" spans="1:8" ht="213" customHeight="1" x14ac:dyDescent="0.25">
      <c r="A61" s="24"/>
      <c r="B61" s="45"/>
      <c r="C61" s="23"/>
      <c r="D61" s="23"/>
      <c r="E61" s="24"/>
      <c r="G61" s="24"/>
      <c r="H61" s="24"/>
    </row>
    <row r="62" spans="1:8" ht="213" customHeight="1" x14ac:dyDescent="0.25">
      <c r="A62" s="24"/>
      <c r="B62" s="45"/>
      <c r="C62" s="23"/>
      <c r="D62" s="23"/>
      <c r="E62" s="24"/>
      <c r="G62" s="24"/>
      <c r="H62" s="24"/>
    </row>
    <row r="63" spans="1:8" ht="213" customHeight="1" x14ac:dyDescent="0.25">
      <c r="A63" s="24"/>
      <c r="B63" s="45"/>
      <c r="C63" s="23"/>
      <c r="D63" s="23"/>
      <c r="E63" s="24"/>
      <c r="G63" s="24"/>
      <c r="H63" s="24"/>
    </row>
  </sheetData>
  <sheetProtection sort="0" autoFilter="0" pivotTables="0"/>
  <autoFilter ref="A4:F50"/>
  <sortState ref="A5:F52">
    <sortCondition ref="A5"/>
  </sortState>
  <conditionalFormatting sqref="B4 B50:B51">
    <cfRule type="expression" dxfId="48" priority="47">
      <formula>AND(ISERROR(VLOOKUP(B4,Liste_Catégories,1,FALSE)),LEN(B4)&gt;0)</formula>
    </cfRule>
  </conditionalFormatting>
  <conditionalFormatting sqref="B49">
    <cfRule type="expression" dxfId="47" priority="46">
      <formula>AND(ISERROR(VLOOKUP(B49,Liste_Catégories,1,FALSE)),LEN(B49)&gt;0)</formula>
    </cfRule>
  </conditionalFormatting>
  <conditionalFormatting sqref="B48">
    <cfRule type="expression" dxfId="46" priority="45">
      <formula>AND(ISERROR(VLOOKUP(B48,Liste_Catégories,1,FALSE)),LEN(B48)&gt;0)</formula>
    </cfRule>
  </conditionalFormatting>
  <conditionalFormatting sqref="B47">
    <cfRule type="expression" dxfId="45" priority="44">
      <formula>AND(ISERROR(VLOOKUP(B47,Liste_Catégories,1,FALSE)),LEN(B47)&gt;0)</formula>
    </cfRule>
  </conditionalFormatting>
  <conditionalFormatting sqref="B46">
    <cfRule type="expression" dxfId="44" priority="43">
      <formula>AND(ISERROR(VLOOKUP(B46,Liste_Catégories,1,FALSE)),LEN(B46)&gt;0)</formula>
    </cfRule>
  </conditionalFormatting>
  <conditionalFormatting sqref="B45">
    <cfRule type="expression" dxfId="43" priority="42">
      <formula>AND(ISERROR(VLOOKUP(B45,Liste_Catégories,1,FALSE)),LEN(B45)&gt;0)</formula>
    </cfRule>
  </conditionalFormatting>
  <conditionalFormatting sqref="B44">
    <cfRule type="expression" dxfId="42" priority="41">
      <formula>AND(ISERROR(VLOOKUP(B44,Liste_Catégories,1,FALSE)),LEN(B44)&gt;0)</formula>
    </cfRule>
  </conditionalFormatting>
  <conditionalFormatting sqref="B43">
    <cfRule type="expression" dxfId="41" priority="40">
      <formula>AND(ISERROR(VLOOKUP(B43,Liste_Catégories,1,FALSE)),LEN(B43)&gt;0)</formula>
    </cfRule>
  </conditionalFormatting>
  <conditionalFormatting sqref="B42">
    <cfRule type="expression" dxfId="40" priority="39">
      <formula>AND(ISERROR(VLOOKUP(B42,Liste_Catégories,1,FALSE)),LEN(B42)&gt;0)</formula>
    </cfRule>
  </conditionalFormatting>
  <conditionalFormatting sqref="B41">
    <cfRule type="expression" dxfId="39" priority="38">
      <formula>AND(ISERROR(VLOOKUP(B41,Liste_Catégories,1,FALSE)),LEN(B41)&gt;0)</formula>
    </cfRule>
  </conditionalFormatting>
  <conditionalFormatting sqref="B40">
    <cfRule type="expression" dxfId="38" priority="37">
      <formula>AND(ISERROR(VLOOKUP(B40,Liste_Catégories,1,FALSE)),LEN(B40)&gt;0)</formula>
    </cfRule>
  </conditionalFormatting>
  <conditionalFormatting sqref="B39">
    <cfRule type="expression" dxfId="37" priority="36">
      <formula>AND(ISERROR(VLOOKUP(B39,Liste_Catégories,1,FALSE)),LEN(B39)&gt;0)</formula>
    </cfRule>
  </conditionalFormatting>
  <conditionalFormatting sqref="B38">
    <cfRule type="expression" dxfId="36" priority="35">
      <formula>AND(ISERROR(VLOOKUP(B38,Liste_Catégories,1,FALSE)),LEN(B38)&gt;0)</formula>
    </cfRule>
  </conditionalFormatting>
  <conditionalFormatting sqref="B37">
    <cfRule type="expression" dxfId="35" priority="34">
      <formula>AND(ISERROR(VLOOKUP(B37,Liste_Catégories,1,FALSE)),LEN(B37)&gt;0)</formula>
    </cfRule>
  </conditionalFormatting>
  <conditionalFormatting sqref="B36">
    <cfRule type="expression" dxfId="34" priority="33">
      <formula>AND(ISERROR(VLOOKUP(B36,Liste_Catégories,1,FALSE)),LEN(B36)&gt;0)</formula>
    </cfRule>
  </conditionalFormatting>
  <conditionalFormatting sqref="B35">
    <cfRule type="expression" dxfId="33" priority="32">
      <formula>AND(ISERROR(VLOOKUP(B35,Liste_Catégories,1,FALSE)),LEN(B35)&gt;0)</formula>
    </cfRule>
  </conditionalFormatting>
  <conditionalFormatting sqref="B34">
    <cfRule type="expression" dxfId="32" priority="31">
      <formula>AND(ISERROR(VLOOKUP(B34,Liste_Catégories,1,FALSE)),LEN(B34)&gt;0)</formula>
    </cfRule>
  </conditionalFormatting>
  <conditionalFormatting sqref="B33">
    <cfRule type="expression" dxfId="31" priority="30">
      <formula>AND(ISERROR(VLOOKUP(B33,Liste_Catégories,1,FALSE)),LEN(B33)&gt;0)</formula>
    </cfRule>
  </conditionalFormatting>
  <conditionalFormatting sqref="B32">
    <cfRule type="expression" dxfId="30" priority="29">
      <formula>AND(ISERROR(VLOOKUP(B32,Liste_Catégories,1,FALSE)),LEN(B32)&gt;0)</formula>
    </cfRule>
  </conditionalFormatting>
  <conditionalFormatting sqref="B31">
    <cfRule type="expression" dxfId="29" priority="27">
      <formula>AND(ISERROR(VLOOKUP(B31,Liste_Catégories,1,FALSE)),LEN(B31)&gt;0)</formula>
    </cfRule>
  </conditionalFormatting>
  <conditionalFormatting sqref="B30">
    <cfRule type="expression" dxfId="28" priority="26">
      <formula>AND(ISERROR(VLOOKUP(B30,Liste_Catégories,1,FALSE)),LEN(B30)&gt;0)</formula>
    </cfRule>
  </conditionalFormatting>
  <conditionalFormatting sqref="B29">
    <cfRule type="expression" dxfId="27" priority="25">
      <formula>AND(ISERROR(VLOOKUP(B29,Liste_Catégories,1,FALSE)),LEN(B29)&gt;0)</formula>
    </cfRule>
  </conditionalFormatting>
  <conditionalFormatting sqref="B28">
    <cfRule type="expression" dxfId="26" priority="24">
      <formula>AND(ISERROR(VLOOKUP(B28,Liste_Catégories,1,FALSE)),LEN(B28)&gt;0)</formula>
    </cfRule>
  </conditionalFormatting>
  <conditionalFormatting sqref="B27">
    <cfRule type="expression" dxfId="25" priority="23">
      <formula>AND(ISERROR(VLOOKUP(B27,Liste_Catégories,1,FALSE)),LEN(B27)&gt;0)</formula>
    </cfRule>
  </conditionalFormatting>
  <conditionalFormatting sqref="B26">
    <cfRule type="expression" dxfId="24" priority="22">
      <formula>AND(ISERROR(VLOOKUP(B26,Liste_Catégories,1,FALSE)),LEN(B26)&gt;0)</formula>
    </cfRule>
  </conditionalFormatting>
  <conditionalFormatting sqref="B25">
    <cfRule type="expression" dxfId="23" priority="21">
      <formula>AND(ISERROR(VLOOKUP(B25,Liste_Catégories,1,FALSE)),LEN(B25)&gt;0)</formula>
    </cfRule>
  </conditionalFormatting>
  <conditionalFormatting sqref="B24">
    <cfRule type="expression" dxfId="22" priority="20">
      <formula>AND(ISERROR(VLOOKUP(B24,Liste_Catégories,1,FALSE)),LEN(B24)&gt;0)</formula>
    </cfRule>
  </conditionalFormatting>
  <conditionalFormatting sqref="B23">
    <cfRule type="expression" dxfId="21" priority="19">
      <formula>AND(ISERROR(VLOOKUP(B23,Liste_Catégories,1,FALSE)),LEN(B23)&gt;0)</formula>
    </cfRule>
  </conditionalFormatting>
  <conditionalFormatting sqref="B22">
    <cfRule type="expression" dxfId="20" priority="18">
      <formula>AND(ISERROR(VLOOKUP(B22,Liste_Catégories,1,FALSE)),LEN(B22)&gt;0)</formula>
    </cfRule>
  </conditionalFormatting>
  <conditionalFormatting sqref="B21">
    <cfRule type="expression" dxfId="19" priority="17">
      <formula>AND(ISERROR(VLOOKUP(B21,Liste_Catégories,1,FALSE)),LEN(B21)&gt;0)</formula>
    </cfRule>
  </conditionalFormatting>
  <conditionalFormatting sqref="B20">
    <cfRule type="expression" dxfId="18" priority="16">
      <formula>AND(ISERROR(VLOOKUP(B20,Liste_Catégories,1,FALSE)),LEN(B20)&gt;0)</formula>
    </cfRule>
  </conditionalFormatting>
  <conditionalFormatting sqref="B19">
    <cfRule type="expression" dxfId="17" priority="15">
      <formula>AND(ISERROR(VLOOKUP(B19,Liste_Catégories,1,FALSE)),LEN(B19)&gt;0)</formula>
    </cfRule>
  </conditionalFormatting>
  <conditionalFormatting sqref="B18">
    <cfRule type="expression" dxfId="16" priority="14">
      <formula>AND(ISERROR(VLOOKUP(B18,Liste_Catégories,1,FALSE)),LEN(B18)&gt;0)</formula>
    </cfRule>
  </conditionalFormatting>
  <conditionalFormatting sqref="B17">
    <cfRule type="expression" dxfId="15" priority="13">
      <formula>AND(ISERROR(VLOOKUP(B17,Liste_Catégories,1,FALSE)),LEN(B17)&gt;0)</formula>
    </cfRule>
  </conditionalFormatting>
  <conditionalFormatting sqref="B16">
    <cfRule type="expression" dxfId="14" priority="12">
      <formula>AND(ISERROR(VLOOKUP(B16,Liste_Catégories,1,FALSE)),LEN(B16)&gt;0)</formula>
    </cfRule>
  </conditionalFormatting>
  <conditionalFormatting sqref="B15">
    <cfRule type="expression" dxfId="13" priority="11">
      <formula>AND(ISERROR(VLOOKUP(B15,Liste_Catégories,1,FALSE)),LEN(B15)&gt;0)</formula>
    </cfRule>
  </conditionalFormatting>
  <conditionalFormatting sqref="B14">
    <cfRule type="expression" dxfId="12" priority="10">
      <formula>AND(ISERROR(VLOOKUP(B14,Liste_Catégories,1,FALSE)),LEN(B14)&gt;0)</formula>
    </cfRule>
  </conditionalFormatting>
  <conditionalFormatting sqref="B13">
    <cfRule type="expression" dxfId="11" priority="9">
      <formula>AND(ISERROR(VLOOKUP(B13,Liste_Catégories,1,FALSE)),LEN(B13)&gt;0)</formula>
    </cfRule>
  </conditionalFormatting>
  <conditionalFormatting sqref="B12">
    <cfRule type="expression" dxfId="10" priority="8">
      <formula>AND(ISERROR(VLOOKUP(B12,Liste_Catégories,1,FALSE)),LEN(B12)&gt;0)</formula>
    </cfRule>
  </conditionalFormatting>
  <conditionalFormatting sqref="B11">
    <cfRule type="expression" dxfId="9" priority="7">
      <formula>AND(ISERROR(VLOOKUP(B11,Liste_Catégories,1,FALSE)),LEN(B11)&gt;0)</formula>
    </cfRule>
  </conditionalFormatting>
  <conditionalFormatting sqref="B10">
    <cfRule type="expression" dxfId="8" priority="6">
      <formula>AND(ISERROR(VLOOKUP(B10,Liste_Catégories,1,FALSE)),LEN(B10)&gt;0)</formula>
    </cfRule>
  </conditionalFormatting>
  <conditionalFormatting sqref="B9">
    <cfRule type="expression" dxfId="7" priority="5">
      <formula>AND(ISERROR(VLOOKUP(B9,Liste_Catégories,1,FALSE)),LEN(B9)&gt;0)</formula>
    </cfRule>
  </conditionalFormatting>
  <conditionalFormatting sqref="B8">
    <cfRule type="expression" dxfId="6" priority="4">
      <formula>AND(ISERROR(VLOOKUP(B8,Liste_Catégories,1,FALSE)),LEN(B8)&gt;0)</formula>
    </cfRule>
  </conditionalFormatting>
  <conditionalFormatting sqref="B7">
    <cfRule type="expression" dxfId="5" priority="3">
      <formula>AND(ISERROR(VLOOKUP(B7,Liste_Catégories,1,FALSE)),LEN(B7)&gt;0)</formula>
    </cfRule>
  </conditionalFormatting>
  <conditionalFormatting sqref="B6">
    <cfRule type="expression" dxfId="4" priority="2">
      <formula>AND(ISERROR(VLOOKUP(B6,Liste_Catégories,1,FALSE)),LEN(B6)&gt;0)</formula>
    </cfRule>
  </conditionalFormatting>
  <conditionalFormatting sqref="B5">
    <cfRule type="expression" dxfId="3" priority="1">
      <formula>AND(ISERROR(VLOOKUP(B5,Liste_Catégories,1,FALSE)),LEN(B5)&gt;0)</formula>
    </cfRule>
  </conditionalFormatting>
  <dataValidations count="1">
    <dataValidation type="list" showInputMessage="1" showErrorMessage="1" errorTitle="Choisir dans la liste" error="Choisir dans la liste !" sqref="C52:E54 B4:B51">
      <formula1>Liste_Catégories</formula1>
    </dataValidation>
  </dataValidations>
  <pageMargins left="0.7" right="0.7" top="0.75" bottom="0.75" header="0.3" footer="0.3"/>
  <pageSetup paperSize="0" orientation="portrait" horizontalDpi="0" verticalDpi="0" copies="0"/>
  <ignoredErrors>
    <ignoredError sqref="C1:E1" emptyCellReference="1"/>
  </ignoredError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17"/>
  <sheetViews>
    <sheetView workbookViewId="0">
      <pane ySplit="4" topLeftCell="A5" activePane="bottomLeft" state="frozen"/>
      <selection pane="bottomLeft" activeCell="A6" sqref="A6"/>
    </sheetView>
  </sheetViews>
  <sheetFormatPr baseColWidth="10" defaultRowHeight="15" x14ac:dyDescent="0.25"/>
  <cols>
    <col min="1" max="1" width="65.140625" customWidth="1"/>
    <col min="2" max="4" width="16.85546875" style="6" customWidth="1"/>
    <col min="5" max="5" width="49.5703125" customWidth="1"/>
    <col min="6" max="8" width="42" customWidth="1"/>
  </cols>
  <sheetData>
    <row r="1" spans="1:8" s="11" customFormat="1" ht="31.5" customHeight="1" x14ac:dyDescent="0.25">
      <c r="A1" s="29" t="str">
        <f>Titre_Classeur&amp;" - Regroupements"</f>
        <v>Compta.Nicole et Claude - Regroupements</v>
      </c>
      <c r="B1" s="28">
        <f>SUBTOTAL(9,B4:B8)</f>
        <v>1305.74</v>
      </c>
      <c r="C1" s="28">
        <f>SUBTOTAL(9,C4:C8)</f>
        <v>-1763.07</v>
      </c>
      <c r="D1" s="28">
        <f>SUBTOTAL(9,D4:D8)</f>
        <v>-457.32999999999993</v>
      </c>
      <c r="E1" s="30"/>
      <c r="F1" s="31"/>
      <c r="G1" s="31"/>
      <c r="H1" s="31"/>
    </row>
    <row r="2" spans="1:8" s="1" customFormat="1" ht="39" customHeight="1" x14ac:dyDescent="0.4">
      <c r="A2" s="19"/>
      <c r="B2" s="20"/>
      <c r="C2" s="20"/>
      <c r="D2" s="20"/>
      <c r="E2" s="20"/>
      <c r="F2" s="18"/>
      <c r="G2" s="18"/>
      <c r="H2" s="18"/>
    </row>
    <row r="3" spans="1:8" s="1" customFormat="1" ht="9" customHeight="1" x14ac:dyDescent="0.25">
      <c r="A3" s="20"/>
      <c r="B3" s="21"/>
      <c r="C3" s="21"/>
      <c r="D3" s="21"/>
      <c r="E3" s="20"/>
      <c r="F3" s="18"/>
      <c r="G3" s="18"/>
      <c r="H3" s="18"/>
    </row>
    <row r="4" spans="1:8" s="4" customFormat="1" ht="38.25" customHeight="1" x14ac:dyDescent="0.25">
      <c r="A4" s="25" t="s">
        <v>25</v>
      </c>
      <c r="B4" s="26" t="s">
        <v>34</v>
      </c>
      <c r="C4" s="27" t="s">
        <v>35</v>
      </c>
      <c r="D4" s="27" t="s">
        <v>36</v>
      </c>
      <c r="E4" s="25" t="s">
        <v>8</v>
      </c>
      <c r="F4" s="17"/>
      <c r="G4" s="17"/>
      <c r="H4" s="17"/>
    </row>
    <row r="5" spans="1:8" s="2" customFormat="1" x14ac:dyDescent="0.25">
      <c r="A5" t="s">
        <v>31</v>
      </c>
      <c r="B5" s="49">
        <f>SUMIFS(Ecritures!N:N,Ecritures!E:E,A:A,Ecritures!F:F,"Recette")</f>
        <v>1305.74</v>
      </c>
      <c r="C5" s="49">
        <f>SUMIFS(Ecritures!N:N,Ecritures!E:E,A:A,Ecritures!F:F,"Dépense")</f>
        <v>-1763.07</v>
      </c>
      <c r="D5" s="49">
        <f>B5+C5</f>
        <v>-457.32999999999993</v>
      </c>
      <c r="E5" s="13"/>
      <c r="F5" s="22"/>
      <c r="G5" s="22"/>
      <c r="H5" s="22"/>
    </row>
    <row r="6" spans="1:8" s="2" customFormat="1" x14ac:dyDescent="0.25">
      <c r="A6" t="s">
        <v>23</v>
      </c>
      <c r="B6" s="49">
        <f>SUMIFS(Ecritures!N:N,Ecritures!E:E,A:A,Ecritures!F:F,"Recette")</f>
        <v>0</v>
      </c>
      <c r="C6" s="49">
        <f>SUMIFS(Ecritures!N:N,Ecritures!E:E,A:A,Ecritures!F:F,"Dépense")</f>
        <v>0</v>
      </c>
      <c r="D6" s="49">
        <f>B6+C6</f>
        <v>0</v>
      </c>
      <c r="E6" s="13"/>
      <c r="F6" s="22"/>
      <c r="G6" s="22"/>
      <c r="H6" s="22"/>
    </row>
    <row r="7" spans="1:8" s="2" customFormat="1" x14ac:dyDescent="0.25">
      <c r="A7" t="s">
        <v>22</v>
      </c>
      <c r="B7" s="49">
        <f>SUMIFS(Ecritures!N:N,Ecritures!E:E,A:A,Ecritures!F:F,"Recette")</f>
        <v>0</v>
      </c>
      <c r="C7" s="49">
        <f>SUMIFS(Ecritures!N:N,Ecritures!E:E,A:A,Ecritures!F:F,"Dépense")</f>
        <v>0</v>
      </c>
      <c r="D7" s="49">
        <f>B7+C7</f>
        <v>0</v>
      </c>
      <c r="E7" s="13"/>
      <c r="F7" s="22"/>
      <c r="G7" s="22"/>
      <c r="H7" s="22"/>
    </row>
    <row r="8" spans="1:8" s="2" customFormat="1" ht="22.5" customHeight="1" x14ac:dyDescent="0.25">
      <c r="A8" s="22"/>
      <c r="B8" s="23"/>
      <c r="C8" s="23"/>
      <c r="D8" s="23"/>
      <c r="E8" s="22"/>
      <c r="F8" s="22"/>
      <c r="G8" s="22"/>
      <c r="H8" s="22"/>
    </row>
    <row r="9" spans="1:8" s="2" customFormat="1" ht="213" customHeight="1" x14ac:dyDescent="0.25">
      <c r="A9" s="22"/>
      <c r="B9" s="23"/>
      <c r="C9" s="23"/>
      <c r="D9" s="23"/>
      <c r="E9" s="22"/>
      <c r="F9" s="22"/>
      <c r="G9" s="22"/>
      <c r="H9" s="22"/>
    </row>
    <row r="10" spans="1:8" s="2" customFormat="1" ht="213" customHeight="1" x14ac:dyDescent="0.25">
      <c r="A10" s="22"/>
      <c r="B10" s="23"/>
      <c r="C10" s="23"/>
      <c r="D10" s="23"/>
      <c r="E10" s="22"/>
      <c r="F10" s="22"/>
      <c r="G10" s="22"/>
      <c r="H10" s="22"/>
    </row>
    <row r="11" spans="1:8" s="2" customFormat="1" ht="213" customHeight="1" x14ac:dyDescent="0.25">
      <c r="A11" s="22"/>
      <c r="B11" s="23"/>
      <c r="C11" s="23"/>
      <c r="D11" s="23"/>
      <c r="E11" s="22"/>
      <c r="F11" s="22"/>
      <c r="G11" s="22"/>
      <c r="H11" s="22"/>
    </row>
    <row r="12" spans="1:8" s="2" customFormat="1" ht="213" customHeight="1" x14ac:dyDescent="0.25">
      <c r="A12" s="22"/>
      <c r="B12" s="23"/>
      <c r="C12" s="23"/>
      <c r="D12" s="23"/>
      <c r="E12" s="22"/>
      <c r="F12" s="22"/>
      <c r="G12" s="22"/>
      <c r="H12" s="22"/>
    </row>
    <row r="13" spans="1:8" s="2" customFormat="1" ht="213" customHeight="1" x14ac:dyDescent="0.25">
      <c r="A13" s="22"/>
      <c r="B13" s="23"/>
      <c r="C13" s="23"/>
      <c r="D13" s="23"/>
      <c r="E13" s="22"/>
      <c r="F13" s="22"/>
      <c r="G13" s="22"/>
      <c r="H13" s="22"/>
    </row>
    <row r="14" spans="1:8" s="2" customFormat="1" ht="213" customHeight="1" x14ac:dyDescent="0.25">
      <c r="A14" s="22"/>
      <c r="B14" s="23"/>
      <c r="C14" s="23"/>
      <c r="D14" s="23"/>
      <c r="E14" s="22"/>
      <c r="F14" s="22"/>
      <c r="G14" s="22"/>
      <c r="H14" s="22"/>
    </row>
    <row r="15" spans="1:8" ht="213" customHeight="1" x14ac:dyDescent="0.25">
      <c r="A15" s="24"/>
      <c r="B15" s="23"/>
      <c r="C15" s="23"/>
      <c r="D15" s="23"/>
      <c r="E15" s="24"/>
      <c r="F15" s="24"/>
      <c r="G15" s="24"/>
      <c r="H15" s="24"/>
    </row>
    <row r="16" spans="1:8" ht="213" customHeight="1" x14ac:dyDescent="0.25">
      <c r="A16" s="24"/>
      <c r="B16" s="23"/>
      <c r="C16" s="23"/>
      <c r="D16" s="23"/>
      <c r="E16" s="24"/>
      <c r="F16" s="24"/>
      <c r="G16" s="24"/>
      <c r="H16" s="24"/>
    </row>
    <row r="17" spans="1:8" ht="213" customHeight="1" x14ac:dyDescent="0.25">
      <c r="A17" s="24"/>
      <c r="B17" s="23"/>
      <c r="C17" s="23"/>
      <c r="D17" s="23"/>
      <c r="E17" s="24"/>
      <c r="F17" s="24"/>
      <c r="G17" s="24"/>
      <c r="H17" s="24"/>
    </row>
  </sheetData>
  <sheetProtection sort="0" autoFilter="0" pivotTables="0"/>
  <autoFilter ref="A4:E7"/>
  <sortState ref="A5:E8">
    <sortCondition ref="A6"/>
  </sortState>
  <dataValidations count="1">
    <dataValidation type="list" showInputMessage="1" showErrorMessage="1" errorTitle="Choisir dans la liste" error="Choisir dans la liste !" sqref="B9:D11">
      <formula1>Liste_Catégories</formula1>
    </dataValidation>
  </dataValidations>
  <pageMargins left="0.7" right="0.7" top="0.75" bottom="0.75" header="0.3" footer="0.3"/>
  <pageSetup paperSize="9" orientation="portrait" verticalDpi="0" r:id="rId1"/>
  <ignoredErrors>
    <ignoredError sqref="B1:D1" emptyCellReference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25"/>
  <sheetViews>
    <sheetView workbookViewId="0">
      <pane ySplit="4" topLeftCell="A5" activePane="bottomLeft" state="frozen"/>
      <selection pane="bottomLeft" activeCell="F6" sqref="F6"/>
    </sheetView>
  </sheetViews>
  <sheetFormatPr baseColWidth="10" defaultRowHeight="15" x14ac:dyDescent="0.25"/>
  <cols>
    <col min="1" max="1" width="65.140625" customWidth="1"/>
    <col min="2" max="4" width="16.85546875" style="6" customWidth="1"/>
    <col min="5" max="5" width="49.5703125" customWidth="1"/>
    <col min="6" max="8" width="42" customWidth="1"/>
  </cols>
  <sheetData>
    <row r="1" spans="1:8" s="11" customFormat="1" ht="31.5" customHeight="1" x14ac:dyDescent="0.25">
      <c r="A1" s="29" t="str">
        <f>Titre_Classeur&amp;" - Catégories"</f>
        <v>Compta.Nicole et Claude - Catégories</v>
      </c>
      <c r="B1" s="98">
        <f>SUBTOTAL(9,B4:B19)</f>
        <v>1305.74</v>
      </c>
      <c r="C1" s="97">
        <f>SUBTOTAL(9,C4:C19)</f>
        <v>-1763.07</v>
      </c>
      <c r="D1" s="97">
        <f>SUBTOTAL(9,D4:D19)</f>
        <v>-457.33000000000004</v>
      </c>
      <c r="E1" s="30"/>
      <c r="F1" s="31"/>
      <c r="G1" s="31"/>
      <c r="H1" s="31"/>
    </row>
    <row r="2" spans="1:8" s="1" customFormat="1" ht="39" customHeight="1" x14ac:dyDescent="0.4">
      <c r="A2" s="19"/>
      <c r="B2" s="20"/>
      <c r="C2" s="20"/>
      <c r="D2" s="20"/>
      <c r="E2" s="20"/>
      <c r="F2" s="18"/>
      <c r="G2" s="18"/>
      <c r="H2" s="18"/>
    </row>
    <row r="3" spans="1:8" s="1" customFormat="1" ht="9" customHeight="1" x14ac:dyDescent="0.25">
      <c r="A3" s="20"/>
      <c r="B3" s="21"/>
      <c r="C3" s="21"/>
      <c r="D3" s="21"/>
      <c r="E3" s="20"/>
      <c r="F3" s="18"/>
      <c r="G3" s="18"/>
      <c r="H3" s="18"/>
    </row>
    <row r="4" spans="1:8" s="4" customFormat="1" ht="38.25" customHeight="1" x14ac:dyDescent="0.25">
      <c r="A4" s="25" t="s">
        <v>10</v>
      </c>
      <c r="B4" s="26" t="s">
        <v>34</v>
      </c>
      <c r="C4" s="27" t="s">
        <v>35</v>
      </c>
      <c r="D4" s="27" t="s">
        <v>36</v>
      </c>
      <c r="E4" s="25" t="s">
        <v>8</v>
      </c>
      <c r="F4" s="17"/>
      <c r="G4" s="17"/>
      <c r="H4" s="17"/>
    </row>
    <row r="5" spans="1:8" s="2" customFormat="1" x14ac:dyDescent="0.25">
      <c r="A5" t="s">
        <v>11</v>
      </c>
      <c r="B5" s="49">
        <f>SUMIFS(Ecritures!N:N,Ecritures!O:O,A:A,Ecritures!F:F,"Recette")</f>
        <v>0</v>
      </c>
      <c r="C5" s="49">
        <f>SUMIFS(Ecritures!N:N,Ecritures!O:O,A:A,Ecritures!F:F,"Dépense")</f>
        <v>-231.34</v>
      </c>
      <c r="D5" s="49">
        <f t="shared" ref="D5:D18" si="0">B5+C5</f>
        <v>-231.34</v>
      </c>
      <c r="E5" s="13"/>
      <c r="F5" s="22"/>
      <c r="G5" s="22"/>
      <c r="H5" s="22"/>
    </row>
    <row r="6" spans="1:8" s="2" customFormat="1" x14ac:dyDescent="0.25">
      <c r="A6" t="s">
        <v>24</v>
      </c>
      <c r="B6" s="49">
        <f>SUMIFS(Ecritures!N:N,Ecritures!O:O,A:A,Ecritures!F:F,"Recette")</f>
        <v>0</v>
      </c>
      <c r="C6" s="49">
        <f>SUMIFS(Ecritures!N:N,Ecritures!O:O,A:A,Ecritures!F:F,"Dépense")</f>
        <v>0</v>
      </c>
      <c r="D6" s="49">
        <f t="shared" si="0"/>
        <v>0</v>
      </c>
      <c r="E6" s="13"/>
      <c r="F6" s="22"/>
      <c r="G6" s="22"/>
      <c r="H6" s="22"/>
    </row>
    <row r="7" spans="1:8" s="2" customFormat="1" x14ac:dyDescent="0.25">
      <c r="A7" t="s">
        <v>42</v>
      </c>
      <c r="B7" s="49">
        <f>SUMIFS(Ecritures!N:N,Ecritures!O:O,A:A,Ecritures!F:F,"Recette")</f>
        <v>0</v>
      </c>
      <c r="C7" s="49">
        <f>SUMIFS(Ecritures!N:N,Ecritures!O:O,A:A,Ecritures!F:F,"Dépense")</f>
        <v>0</v>
      </c>
      <c r="D7" s="49">
        <f t="shared" si="0"/>
        <v>0</v>
      </c>
      <c r="E7" s="13"/>
      <c r="F7" s="22"/>
      <c r="G7" s="22"/>
      <c r="H7" s="22"/>
    </row>
    <row r="8" spans="1:8" s="2" customFormat="1" x14ac:dyDescent="0.25">
      <c r="A8" t="s">
        <v>43</v>
      </c>
      <c r="B8" s="49">
        <f>SUMIFS(Ecritures!N:N,Ecritures!O:O,A:A,Ecritures!F:F,"Recette")</f>
        <v>0</v>
      </c>
      <c r="C8" s="49">
        <f>SUMIFS(Ecritures!N:N,Ecritures!O:O,A:A,Ecritures!F:F,"Dépense")</f>
        <v>0</v>
      </c>
      <c r="D8" s="49">
        <f t="shared" si="0"/>
        <v>0</v>
      </c>
      <c r="E8" s="13"/>
      <c r="F8" s="22"/>
      <c r="G8" s="22"/>
      <c r="H8" s="22"/>
    </row>
    <row r="9" spans="1:8" s="2" customFormat="1" x14ac:dyDescent="0.25">
      <c r="A9" t="s">
        <v>44</v>
      </c>
      <c r="B9" s="49">
        <f>SUMIFS(Ecritures!N:N,Ecritures!O:O,A:A,Ecritures!F:F,"Recette")</f>
        <v>0</v>
      </c>
      <c r="C9" s="49">
        <f>SUMIFS(Ecritures!N:N,Ecritures!O:O,A:A,Ecritures!F:F,"Dépense")</f>
        <v>-80</v>
      </c>
      <c r="D9" s="49">
        <f t="shared" si="0"/>
        <v>-80</v>
      </c>
      <c r="E9" s="13"/>
      <c r="F9" s="22"/>
      <c r="G9" s="22"/>
      <c r="H9" s="22"/>
    </row>
    <row r="10" spans="1:8" s="2" customFormat="1" x14ac:dyDescent="0.25">
      <c r="A10" t="s">
        <v>45</v>
      </c>
      <c r="B10" s="49">
        <f>SUMIFS(Ecritures!N:N,Ecritures!O:O,A:A,Ecritures!F:F,"Recette")</f>
        <v>0</v>
      </c>
      <c r="C10" s="49">
        <f>SUMIFS(Ecritures!N:N,Ecritures!O:O,A:A,Ecritures!F:F,"Dépense")</f>
        <v>0</v>
      </c>
      <c r="D10" s="49">
        <f t="shared" si="0"/>
        <v>0</v>
      </c>
      <c r="E10" s="13"/>
      <c r="F10" s="22"/>
      <c r="G10" s="22"/>
      <c r="H10" s="22"/>
    </row>
    <row r="11" spans="1:8" s="2" customFormat="1" x14ac:dyDescent="0.25">
      <c r="A11" t="s">
        <v>46</v>
      </c>
      <c r="B11" s="49">
        <f>SUMIFS(Ecritures!N:N,Ecritures!O:O,A:A,Ecritures!F:F,"Recette")</f>
        <v>0</v>
      </c>
      <c r="C11" s="49">
        <f>SUMIFS(Ecritures!N:N,Ecritures!O:O,A:A,Ecritures!F:F,"Dépense")</f>
        <v>0</v>
      </c>
      <c r="D11" s="49">
        <f t="shared" si="0"/>
        <v>0</v>
      </c>
      <c r="E11" s="13"/>
      <c r="F11" s="22"/>
      <c r="G11" s="22"/>
      <c r="H11" s="22"/>
    </row>
    <row r="12" spans="1:8" s="2" customFormat="1" x14ac:dyDescent="0.25">
      <c r="A12" t="s">
        <v>47</v>
      </c>
      <c r="B12" s="49">
        <f>SUMIFS(Ecritures!N:N,Ecritures!O:O,A:A,Ecritures!F:F,"Recette")</f>
        <v>1305.74</v>
      </c>
      <c r="C12" s="49">
        <f>SUMIFS(Ecritures!N:N,Ecritures!O:O,A:A,Ecritures!F:F,"Dépense")</f>
        <v>-1305.74</v>
      </c>
      <c r="D12" s="49">
        <f t="shared" si="0"/>
        <v>0</v>
      </c>
      <c r="E12" s="13"/>
      <c r="F12" s="22"/>
      <c r="G12" s="22"/>
      <c r="H12" s="22"/>
    </row>
    <row r="13" spans="1:8" s="2" customFormat="1" x14ac:dyDescent="0.25">
      <c r="A13" t="s">
        <v>12</v>
      </c>
      <c r="B13" s="49">
        <f>SUMIFS(Ecritures!N:N,Ecritures!O:O,A:A,Ecritures!F:F,"Recette")</f>
        <v>0</v>
      </c>
      <c r="C13" s="49">
        <f>SUMIFS(Ecritures!N:N,Ecritures!O:O,A:A,Ecritures!F:F,"Dépense")</f>
        <v>0</v>
      </c>
      <c r="D13" s="49">
        <f t="shared" si="0"/>
        <v>0</v>
      </c>
      <c r="E13" s="13"/>
      <c r="F13" s="22"/>
      <c r="G13" s="22"/>
      <c r="H13" s="22"/>
    </row>
    <row r="14" spans="1:8" s="2" customFormat="1" x14ac:dyDescent="0.25">
      <c r="A14" t="s">
        <v>48</v>
      </c>
      <c r="B14" s="49">
        <f>SUMIFS(Ecritures!N:N,Ecritures!O:O,A:A,Ecritures!F:F,"Recette")</f>
        <v>0</v>
      </c>
      <c r="C14" s="49">
        <f>SUMIFS(Ecritures!N:N,Ecritures!O:O,A:A,Ecritures!F:F,"Dépense")</f>
        <v>-30</v>
      </c>
      <c r="D14" s="49">
        <f t="shared" si="0"/>
        <v>-30</v>
      </c>
      <c r="E14" s="13"/>
      <c r="F14" s="22"/>
      <c r="G14" s="22"/>
      <c r="H14" s="22"/>
    </row>
    <row r="15" spans="1:8" s="2" customFormat="1" x14ac:dyDescent="0.25">
      <c r="A15" t="s">
        <v>49</v>
      </c>
      <c r="B15" s="49">
        <f>SUMIFS(Ecritures!N:N,Ecritures!O:O,A:A,Ecritures!F:F,"Recette")</f>
        <v>0</v>
      </c>
      <c r="C15" s="49">
        <f>SUMIFS(Ecritures!N:N,Ecritures!O:O,A:A,Ecritures!F:F,"Dépense")</f>
        <v>-42.56</v>
      </c>
      <c r="D15" s="49">
        <f t="shared" si="0"/>
        <v>-42.56</v>
      </c>
      <c r="E15" s="13"/>
      <c r="F15" s="22"/>
      <c r="G15" s="22"/>
      <c r="H15" s="22"/>
    </row>
    <row r="16" spans="1:8" s="2" customFormat="1" x14ac:dyDescent="0.25">
      <c r="A16" t="s">
        <v>50</v>
      </c>
      <c r="B16" s="49">
        <f>SUMIFS(Ecritures!N:N,Ecritures!O:O,A:A,Ecritures!F:F,"Recette")</f>
        <v>0</v>
      </c>
      <c r="C16" s="49">
        <f>SUMIFS(Ecritures!N:N,Ecritures!O:O,A:A,Ecritures!F:F,"Dépense")</f>
        <v>0</v>
      </c>
      <c r="D16" s="49">
        <f t="shared" si="0"/>
        <v>0</v>
      </c>
      <c r="E16" s="13"/>
      <c r="F16" s="22"/>
      <c r="G16" s="22"/>
      <c r="H16" s="22"/>
    </row>
    <row r="17" spans="1:8" s="2" customFormat="1" x14ac:dyDescent="0.25">
      <c r="A17" t="s">
        <v>51</v>
      </c>
      <c r="B17" s="49">
        <f>SUMIFS(Ecritures!N:N,Ecritures!O:O,A:A,Ecritures!F:F,"Recette")</f>
        <v>0</v>
      </c>
      <c r="C17" s="49">
        <f>SUMIFS(Ecritures!N:N,Ecritures!O:O,A:A,Ecritures!F:F,"Dépense")</f>
        <v>-69.930000000000007</v>
      </c>
      <c r="D17" s="49">
        <f t="shared" si="0"/>
        <v>-69.930000000000007</v>
      </c>
      <c r="E17" s="13"/>
      <c r="F17" s="22"/>
      <c r="G17" s="22"/>
      <c r="H17" s="22"/>
    </row>
    <row r="18" spans="1:8" s="2" customFormat="1" x14ac:dyDescent="0.25">
      <c r="A18" t="s">
        <v>52</v>
      </c>
      <c r="B18" s="49">
        <f>SUMIFS(Ecritures!N:N,Ecritures!O:O,A:A,Ecritures!F:F,"Recette")</f>
        <v>0</v>
      </c>
      <c r="C18" s="49">
        <f>SUMIFS(Ecritures!N:N,Ecritures!O:O,A:A,Ecritures!F:F,"Dépense")</f>
        <v>-3.5</v>
      </c>
      <c r="D18" s="49">
        <f t="shared" si="0"/>
        <v>-3.5</v>
      </c>
      <c r="E18" s="13"/>
      <c r="F18" s="22"/>
      <c r="G18" s="22"/>
      <c r="H18" s="22"/>
    </row>
    <row r="19" spans="1:8" s="2" customFormat="1" ht="24.75" customHeight="1" x14ac:dyDescent="0.25">
      <c r="A19" s="22"/>
      <c r="B19" s="23"/>
      <c r="C19" s="23"/>
      <c r="D19" s="23"/>
      <c r="E19" s="22"/>
      <c r="F19" s="22"/>
      <c r="G19" s="22"/>
      <c r="H19" s="22"/>
    </row>
    <row r="20" spans="1:8" s="2" customFormat="1" ht="213" customHeight="1" x14ac:dyDescent="0.25">
      <c r="A20" s="22"/>
      <c r="B20" s="23"/>
      <c r="C20" s="23"/>
      <c r="D20" s="23"/>
      <c r="E20" s="22"/>
      <c r="F20" s="22"/>
      <c r="G20" s="22"/>
      <c r="H20" s="22"/>
    </row>
    <row r="21" spans="1:8" s="2" customFormat="1" ht="213" customHeight="1" x14ac:dyDescent="0.25">
      <c r="A21" s="22"/>
      <c r="B21" s="23"/>
      <c r="C21" s="23"/>
      <c r="D21" s="23"/>
      <c r="E21" s="22"/>
      <c r="F21" s="22"/>
      <c r="G21" s="22"/>
      <c r="H21" s="22"/>
    </row>
    <row r="22" spans="1:8" s="2" customFormat="1" ht="213" customHeight="1" x14ac:dyDescent="0.25">
      <c r="A22" s="22"/>
      <c r="B22" s="23"/>
      <c r="C22" s="23"/>
      <c r="D22" s="23"/>
      <c r="E22" s="22"/>
      <c r="F22" s="22"/>
      <c r="G22" s="22"/>
      <c r="H22" s="22"/>
    </row>
    <row r="23" spans="1:8" ht="213" customHeight="1" x14ac:dyDescent="0.25">
      <c r="A23" s="24"/>
      <c r="B23" s="23"/>
      <c r="C23" s="23"/>
      <c r="D23" s="23"/>
      <c r="E23" s="24"/>
      <c r="F23" s="24"/>
      <c r="G23" s="24"/>
      <c r="H23" s="24"/>
    </row>
    <row r="24" spans="1:8" ht="213" customHeight="1" x14ac:dyDescent="0.25">
      <c r="A24" s="24"/>
      <c r="B24" s="23"/>
      <c r="C24" s="23"/>
      <c r="D24" s="23"/>
      <c r="E24" s="24"/>
      <c r="F24" s="24"/>
      <c r="G24" s="24"/>
      <c r="H24" s="24"/>
    </row>
    <row r="25" spans="1:8" ht="213" customHeight="1" x14ac:dyDescent="0.25">
      <c r="A25" s="24"/>
      <c r="B25" s="23"/>
      <c r="C25" s="23"/>
      <c r="D25" s="23"/>
      <c r="E25" s="24"/>
      <c r="F25" s="24"/>
      <c r="G25" s="24"/>
      <c r="H25" s="24"/>
    </row>
  </sheetData>
  <sheetProtection sort="0" autoFilter="0" pivotTables="0"/>
  <autoFilter ref="A4:E18"/>
  <sortState ref="A5:E19">
    <sortCondition ref="A5"/>
  </sortState>
  <dataValidations count="1">
    <dataValidation type="list" showInputMessage="1" showErrorMessage="1" errorTitle="Choisir dans la liste" error="Choisir dans la liste !" sqref="B20:D22">
      <formula1>Liste_Catégories</formula1>
    </dataValidation>
  </dataValidations>
  <pageMargins left="0.7" right="0.7" top="0.75" bottom="0.75" header="0.3" footer="0.3"/>
  <pageSetup paperSize="9" orientation="portrait" horizontalDpi="1200" verticalDpi="1200" r:id="rId1"/>
  <ignoredErrors>
    <ignoredError sqref="B1:D1" emptyCellReference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I15"/>
  <sheetViews>
    <sheetView zoomScaleNormal="100" workbookViewId="0">
      <pane ySplit="4" topLeftCell="A5" activePane="bottomLeft" state="frozen"/>
      <selection pane="bottomLeft" activeCell="A6" sqref="A6"/>
    </sheetView>
  </sheetViews>
  <sheetFormatPr baseColWidth="10" defaultRowHeight="15" x14ac:dyDescent="0.25"/>
  <cols>
    <col min="1" max="1" width="65.140625" customWidth="1"/>
    <col min="2" max="5" width="16.85546875" style="6" customWidth="1"/>
    <col min="6" max="6" width="49.5703125" customWidth="1"/>
    <col min="7" max="9" width="42" customWidth="1"/>
  </cols>
  <sheetData>
    <row r="1" spans="1:9" s="11" customFormat="1" ht="31.5" customHeight="1" x14ac:dyDescent="0.25">
      <c r="A1" s="29" t="str">
        <f>Titre_Classeur&amp;" - Comptes"</f>
        <v>Compta.Nicole et Claude - Comptes</v>
      </c>
      <c r="B1" s="28">
        <f>SUBTOTAL(9,B4:B7)</f>
        <v>2883.4700000000003</v>
      </c>
      <c r="C1" s="28">
        <f>SUBTOTAL(9,C4:C7)</f>
        <v>1305.74</v>
      </c>
      <c r="D1" s="28">
        <f>SUBTOTAL(9,D4:D7)</f>
        <v>-1763.0700000000002</v>
      </c>
      <c r="E1" s="28">
        <f>SUBTOTAL(9,E4:E7)</f>
        <v>2426.14</v>
      </c>
      <c r="F1" s="30"/>
      <c r="G1" s="31"/>
      <c r="H1" s="31"/>
      <c r="I1" s="31"/>
    </row>
    <row r="2" spans="1:9" s="1" customFormat="1" ht="29.25" customHeight="1" x14ac:dyDescent="0.4">
      <c r="A2" s="19"/>
      <c r="B2" s="20"/>
      <c r="C2" s="20"/>
      <c r="D2" s="20"/>
      <c r="E2" s="20"/>
      <c r="F2" s="20"/>
      <c r="G2" s="18"/>
      <c r="H2" s="18"/>
      <c r="I2" s="18"/>
    </row>
    <row r="3" spans="1:9" s="1" customFormat="1" ht="9" customHeight="1" x14ac:dyDescent="0.25">
      <c r="A3" s="20"/>
      <c r="B3" s="21"/>
      <c r="C3" s="21"/>
      <c r="D3" s="21"/>
      <c r="E3" s="21"/>
      <c r="F3" s="20"/>
      <c r="G3" s="18"/>
      <c r="H3" s="18"/>
      <c r="I3" s="18"/>
    </row>
    <row r="4" spans="1:9" s="4" customFormat="1" ht="38.25" customHeight="1" x14ac:dyDescent="0.25">
      <c r="A4" s="25" t="s">
        <v>33</v>
      </c>
      <c r="B4" s="26" t="s">
        <v>37</v>
      </c>
      <c r="C4" s="27" t="s">
        <v>34</v>
      </c>
      <c r="D4" s="27" t="s">
        <v>35</v>
      </c>
      <c r="E4" s="27" t="s">
        <v>36</v>
      </c>
      <c r="F4" s="25" t="s">
        <v>8</v>
      </c>
      <c r="G4" s="17"/>
      <c r="H4" s="17"/>
      <c r="I4" s="17"/>
    </row>
    <row r="5" spans="1:9" s="2" customFormat="1" x14ac:dyDescent="0.25">
      <c r="A5" t="s">
        <v>118</v>
      </c>
      <c r="B5" s="16">
        <v>1480</v>
      </c>
      <c r="C5" s="49">
        <f>SUMIFS(Ecritures!N:N,Ecritures!A:A,A:A,Ecritures!F:F,"Recette")</f>
        <v>0</v>
      </c>
      <c r="D5" s="49">
        <f>SUMIFS(Ecritures!N:N,Ecritures!A:A,A:A,Ecritures!F:F,"Dépense")</f>
        <v>-69.930000000000007</v>
      </c>
      <c r="E5" s="49">
        <f>B5+C5+D5</f>
        <v>1410.07</v>
      </c>
      <c r="F5" s="13"/>
      <c r="G5" s="22"/>
      <c r="H5" s="22"/>
      <c r="I5" s="22"/>
    </row>
    <row r="6" spans="1:9" s="2" customFormat="1" x14ac:dyDescent="0.25">
      <c r="A6" t="s">
        <v>119</v>
      </c>
      <c r="B6" s="16">
        <v>1403.47</v>
      </c>
      <c r="C6" s="49">
        <f>SUMIFS(Ecritures!N:N,Ecritures!A:A,A:A,Ecritures!F:F,"Recette")</f>
        <v>1305.74</v>
      </c>
      <c r="D6" s="49">
        <f>SUMIFS(Ecritures!N:N,Ecritures!A:A,A:A,Ecritures!F:F,"Dépense")</f>
        <v>-1693.14</v>
      </c>
      <c r="E6" s="49">
        <f>B6+C6+D6</f>
        <v>1016.0699999999999</v>
      </c>
      <c r="F6" s="13"/>
      <c r="G6" s="22"/>
      <c r="H6" s="22"/>
      <c r="I6" s="22"/>
    </row>
    <row r="7" spans="1:9" s="2" customFormat="1" ht="21.75" customHeight="1" x14ac:dyDescent="0.25">
      <c r="A7" s="22"/>
      <c r="B7" s="23"/>
      <c r="C7" s="23"/>
      <c r="D7" s="23"/>
      <c r="E7" s="23"/>
      <c r="F7" s="22"/>
      <c r="G7" s="22"/>
      <c r="H7" s="22"/>
      <c r="I7" s="22"/>
    </row>
    <row r="8" spans="1:9" s="2" customFormat="1" ht="213" customHeight="1" x14ac:dyDescent="0.25">
      <c r="A8" s="22"/>
      <c r="B8" s="23"/>
      <c r="C8" s="23"/>
      <c r="D8" s="23"/>
      <c r="E8" s="23"/>
      <c r="F8" s="22"/>
      <c r="G8" s="22"/>
      <c r="H8" s="22"/>
      <c r="I8" s="22"/>
    </row>
    <row r="9" spans="1:9" s="2" customFormat="1" ht="213" customHeight="1" x14ac:dyDescent="0.25">
      <c r="A9" s="22"/>
      <c r="B9" s="23"/>
      <c r="C9" s="23"/>
      <c r="D9" s="23"/>
      <c r="E9" s="23"/>
      <c r="F9" s="22"/>
      <c r="G9" s="22"/>
      <c r="H9" s="22"/>
      <c r="I9" s="22"/>
    </row>
    <row r="10" spans="1:9" s="2" customFormat="1" ht="213" customHeight="1" x14ac:dyDescent="0.25">
      <c r="A10" s="22"/>
      <c r="B10" s="23"/>
      <c r="C10" s="23"/>
      <c r="D10" s="23"/>
      <c r="E10" s="23"/>
      <c r="F10" s="22"/>
      <c r="G10" s="22"/>
      <c r="H10" s="22"/>
      <c r="I10" s="22"/>
    </row>
    <row r="11" spans="1:9" s="2" customFormat="1" ht="213" customHeight="1" x14ac:dyDescent="0.25">
      <c r="A11" s="22"/>
      <c r="B11" s="23"/>
      <c r="C11" s="23"/>
      <c r="D11" s="23"/>
      <c r="E11" s="23"/>
      <c r="F11" s="22"/>
      <c r="G11" s="22"/>
      <c r="H11" s="22"/>
      <c r="I11" s="22"/>
    </row>
    <row r="12" spans="1:9" s="2" customFormat="1" ht="213" customHeight="1" x14ac:dyDescent="0.25">
      <c r="A12" s="22"/>
      <c r="B12" s="23"/>
      <c r="C12" s="23"/>
      <c r="D12" s="23"/>
      <c r="E12" s="23"/>
      <c r="F12" s="22"/>
      <c r="G12" s="22"/>
      <c r="H12" s="22"/>
      <c r="I12" s="22"/>
    </row>
    <row r="13" spans="1:9" ht="213" customHeight="1" x14ac:dyDescent="0.25">
      <c r="A13" s="24"/>
      <c r="B13" s="23"/>
      <c r="C13" s="23"/>
      <c r="D13" s="23"/>
      <c r="E13" s="23"/>
      <c r="F13" s="24"/>
      <c r="G13" s="24"/>
      <c r="H13" s="24"/>
      <c r="I13" s="24"/>
    </row>
    <row r="14" spans="1:9" ht="213" customHeight="1" x14ac:dyDescent="0.25">
      <c r="A14" s="24"/>
      <c r="B14" s="23"/>
      <c r="C14" s="23"/>
      <c r="D14" s="23"/>
      <c r="E14" s="23"/>
      <c r="F14" s="24"/>
      <c r="G14" s="24"/>
      <c r="H14" s="24"/>
      <c r="I14" s="24"/>
    </row>
    <row r="15" spans="1:9" ht="213" customHeight="1" x14ac:dyDescent="0.25">
      <c r="A15" s="24"/>
      <c r="B15" s="23"/>
      <c r="C15" s="23"/>
      <c r="D15" s="23"/>
      <c r="E15" s="23"/>
      <c r="F15" s="24"/>
      <c r="G15" s="24"/>
      <c r="H15" s="24"/>
      <c r="I15" s="24"/>
    </row>
  </sheetData>
  <sheetProtection selectLockedCells="1" sort="0" autoFilter="0" pivotTables="0" selectUnlockedCells="1"/>
  <autoFilter ref="A4:F6"/>
  <sortState ref="A5:F8">
    <sortCondition ref="A5"/>
  </sortState>
  <pageMargins left="0.7" right="0.7" top="0.75" bottom="0.75" header="0.3" footer="0.3"/>
  <pageSetup paperSize="9" orientation="portrait" verticalDpi="4294967293" r:id="rId1"/>
  <ignoredErrors>
    <ignoredError sqref="B1:E1" emptyCellReference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47"/>
  <sheetViews>
    <sheetView workbookViewId="0">
      <selection activeCell="D47" sqref="D47"/>
    </sheetView>
  </sheetViews>
  <sheetFormatPr baseColWidth="10" defaultRowHeight="15" x14ac:dyDescent="0.25"/>
  <cols>
    <col min="1" max="1" width="28.140625" bestFit="1" customWidth="1"/>
    <col min="2" max="2" width="19.28515625" bestFit="1" customWidth="1"/>
    <col min="3" max="6" width="15.28515625" customWidth="1"/>
    <col min="7" max="7" width="12.5703125" customWidth="1"/>
  </cols>
  <sheetData>
    <row r="1" spans="1:3" ht="19.5" x14ac:dyDescent="0.4">
      <c r="A1" s="9" t="str">
        <f>Titre_Classeur&amp;" - Synthèses des écritures"</f>
        <v>Compta.Nicole et Claude - Synthèses des écritures</v>
      </c>
    </row>
    <row r="3" spans="1:3" x14ac:dyDescent="0.25">
      <c r="A3" s="7" t="s">
        <v>33</v>
      </c>
      <c r="B3" t="s">
        <v>26</v>
      </c>
    </row>
    <row r="4" spans="1:3" x14ac:dyDescent="0.25">
      <c r="A4" s="7" t="s">
        <v>3</v>
      </c>
      <c r="B4" t="s">
        <v>26</v>
      </c>
    </row>
    <row r="6" spans="1:3" x14ac:dyDescent="0.25">
      <c r="A6" s="7" t="s">
        <v>20</v>
      </c>
      <c r="C6" s="7" t="s">
        <v>9</v>
      </c>
    </row>
    <row r="7" spans="1:3" x14ac:dyDescent="0.25">
      <c r="A7" s="7" t="s">
        <v>10</v>
      </c>
      <c r="B7" s="7" t="s">
        <v>2</v>
      </c>
      <c r="C7" s="3" t="s">
        <v>19</v>
      </c>
    </row>
    <row r="8" spans="1:3" x14ac:dyDescent="0.25">
      <c r="A8" t="s">
        <v>19</v>
      </c>
      <c r="C8" s="8"/>
    </row>
    <row r="18" ht="4.5" customHeight="1" x14ac:dyDescent="0.25"/>
    <row r="19" ht="4.5" customHeight="1" x14ac:dyDescent="0.25"/>
    <row r="20" ht="4.5" customHeight="1" x14ac:dyDescent="0.25"/>
    <row r="21" ht="4.5" customHeight="1" x14ac:dyDescent="0.25"/>
    <row r="22" ht="4.5" customHeight="1" x14ac:dyDescent="0.25"/>
    <row r="23" ht="4.5" customHeight="1" x14ac:dyDescent="0.25"/>
    <row r="24" ht="4.5" customHeight="1" x14ac:dyDescent="0.25"/>
    <row r="25" ht="4.5" customHeight="1" x14ac:dyDescent="0.25"/>
    <row r="26" ht="4.5" customHeight="1" x14ac:dyDescent="0.25"/>
    <row r="27" ht="4.5" customHeight="1" x14ac:dyDescent="0.25"/>
    <row r="28" ht="4.5" customHeight="1" x14ac:dyDescent="0.25"/>
    <row r="29" ht="4.5" customHeight="1" x14ac:dyDescent="0.25"/>
    <row r="30" ht="4.5" customHeight="1" x14ac:dyDescent="0.25"/>
    <row r="31" ht="4.5" customHeight="1" x14ac:dyDescent="0.25"/>
    <row r="32" ht="4.5" customHeight="1" x14ac:dyDescent="0.25"/>
    <row r="33" spans="1:4" ht="4.5" customHeight="1" x14ac:dyDescent="0.25"/>
    <row r="34" spans="1:4" ht="4.5" customHeight="1" x14ac:dyDescent="0.25"/>
    <row r="35" spans="1:4" ht="4.5" customHeight="1" x14ac:dyDescent="0.25"/>
    <row r="36" spans="1:4" ht="4.5" customHeight="1" x14ac:dyDescent="0.25"/>
    <row r="37" spans="1:4" ht="4.5" customHeight="1" x14ac:dyDescent="0.25"/>
    <row r="38" spans="1:4" ht="4.5" customHeight="1" x14ac:dyDescent="0.25"/>
    <row r="39" spans="1:4" ht="4.5" customHeight="1" x14ac:dyDescent="0.25"/>
    <row r="42" spans="1:4" x14ac:dyDescent="0.25">
      <c r="A42" s="7" t="s">
        <v>33</v>
      </c>
      <c r="B42" t="s">
        <v>26</v>
      </c>
    </row>
    <row r="44" spans="1:4" x14ac:dyDescent="0.25">
      <c r="A44" s="7" t="s">
        <v>20</v>
      </c>
      <c r="B44" s="7" t="s">
        <v>3</v>
      </c>
    </row>
    <row r="45" spans="1:4" x14ac:dyDescent="0.25">
      <c r="A45" s="7" t="s">
        <v>21</v>
      </c>
      <c r="B45" t="s">
        <v>40</v>
      </c>
      <c r="C45" t="s">
        <v>29</v>
      </c>
      <c r="D45" s="3" t="s">
        <v>19</v>
      </c>
    </row>
    <row r="46" spans="1:4" x14ac:dyDescent="0.25">
      <c r="A46" t="s">
        <v>31</v>
      </c>
      <c r="B46" s="8">
        <v>-1538.14</v>
      </c>
      <c r="C46" s="8">
        <v>1305.74</v>
      </c>
      <c r="D46" s="8">
        <v>-232.40000000000009</v>
      </c>
    </row>
    <row r="47" spans="1:4" x14ac:dyDescent="0.25">
      <c r="A47" t="s">
        <v>19</v>
      </c>
      <c r="B47" s="8">
        <v>-1538.14</v>
      </c>
      <c r="C47" s="8">
        <v>1305.74</v>
      </c>
      <c r="D47" s="8">
        <v>-232.40000000000009</v>
      </c>
    </row>
  </sheetData>
  <pageMargins left="0.7" right="0.7" top="0.75" bottom="0.75" header="0.3" footer="0.3"/>
  <pageSetup paperSize="9" orientation="portrait" verticalDpi="0" r:id="rId3"/>
  <drawing r:id="rId4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20"/>
  <sheetViews>
    <sheetView workbookViewId="0">
      <selection activeCell="B11" sqref="B11"/>
    </sheetView>
  </sheetViews>
  <sheetFormatPr baseColWidth="10" defaultRowHeight="15" x14ac:dyDescent="0.25"/>
  <cols>
    <col min="1" max="1" width="23.5703125" customWidth="1"/>
    <col min="2" max="2" width="85.28515625" customWidth="1"/>
  </cols>
  <sheetData>
    <row r="1" spans="1:2" ht="19.5" x14ac:dyDescent="0.4">
      <c r="A1" s="9" t="str">
        <f>Titre_Classeur&amp;" - Fichier des paramètres"</f>
        <v>Compta.Nicole et Claude - Fichier des paramètres</v>
      </c>
    </row>
    <row r="2" spans="1:2" ht="19.5" x14ac:dyDescent="0.4">
      <c r="A2" s="9"/>
    </row>
    <row r="3" spans="1:2" x14ac:dyDescent="0.25">
      <c r="A3" s="1" t="s">
        <v>27</v>
      </c>
      <c r="B3" s="14" t="s">
        <v>38</v>
      </c>
    </row>
    <row r="5" spans="1:2" x14ac:dyDescent="0.25">
      <c r="A5" s="15" t="s">
        <v>32</v>
      </c>
      <c r="B5" s="15"/>
    </row>
    <row r="6" spans="1:2" x14ac:dyDescent="0.25">
      <c r="A6" t="s">
        <v>2</v>
      </c>
      <c r="B6" s="14" t="s">
        <v>11</v>
      </c>
    </row>
    <row r="7" spans="1:2" x14ac:dyDescent="0.25">
      <c r="A7" t="s">
        <v>10</v>
      </c>
      <c r="B7" s="14" t="s">
        <v>12</v>
      </c>
    </row>
    <row r="8" spans="1:2" x14ac:dyDescent="0.25">
      <c r="A8" t="s">
        <v>21</v>
      </c>
      <c r="B8" s="14" t="s">
        <v>31</v>
      </c>
    </row>
    <row r="9" spans="1:2" x14ac:dyDescent="0.25">
      <c r="A9" t="s">
        <v>4</v>
      </c>
      <c r="B9" s="14" t="s">
        <v>15</v>
      </c>
    </row>
    <row r="10" spans="1:2" x14ac:dyDescent="0.25">
      <c r="A10" t="s">
        <v>33</v>
      </c>
      <c r="B10" s="14" t="s">
        <v>119</v>
      </c>
    </row>
    <row r="11" spans="1:2" x14ac:dyDescent="0.25">
      <c r="A11" s="12"/>
      <c r="B11" s="12"/>
    </row>
    <row r="13" spans="1:2" x14ac:dyDescent="0.25">
      <c r="A13" s="10" t="s">
        <v>13</v>
      </c>
    </row>
    <row r="14" spans="1:2" x14ac:dyDescent="0.25">
      <c r="A14" s="14" t="s">
        <v>28</v>
      </c>
    </row>
    <row r="15" spans="1:2" x14ac:dyDescent="0.25">
      <c r="A15" s="14" t="s">
        <v>15</v>
      </c>
    </row>
    <row r="16" spans="1:2" x14ac:dyDescent="0.25">
      <c r="A16" s="14" t="s">
        <v>14</v>
      </c>
    </row>
    <row r="17" spans="1:1" x14ac:dyDescent="0.25">
      <c r="A17" s="14" t="s">
        <v>17</v>
      </c>
    </row>
    <row r="18" spans="1:1" x14ac:dyDescent="0.25">
      <c r="A18" s="14" t="s">
        <v>18</v>
      </c>
    </row>
    <row r="19" spans="1:1" x14ac:dyDescent="0.25">
      <c r="A19" s="14" t="s">
        <v>16</v>
      </c>
    </row>
    <row r="20" spans="1:1" x14ac:dyDescent="0.25">
      <c r="A20" s="5"/>
    </row>
  </sheetData>
  <sortState ref="A6:A11">
    <sortCondition ref="A8"/>
  </sortState>
  <dataValidations count="5">
    <dataValidation type="list" allowBlank="1" showInputMessage="1" showErrorMessage="1" errorTitle="Choisir dans la liste" error="Choisir dans la liste !" sqref="B6">
      <formula1>Liste_Rubriques</formula1>
    </dataValidation>
    <dataValidation type="list" allowBlank="1" showInputMessage="1" showErrorMessage="1" errorTitle="Choisir dans la liste" error="Choisir dans la liste !" sqref="B7">
      <formula1>Liste_Catégories</formula1>
    </dataValidation>
    <dataValidation type="list" allowBlank="1" showInputMessage="1" showErrorMessage="1" errorTitle="Choisir dans la liste" error="Choisir dans la liste !" sqref="B8">
      <formula1>Liste_Regroupements</formula1>
    </dataValidation>
    <dataValidation type="list" allowBlank="1" showInputMessage="1" showErrorMessage="1" errorTitle="Choisir dans la liste" error="Choisir dans la liste !" sqref="B9">
      <formula1>Liste_Modes</formula1>
    </dataValidation>
    <dataValidation type="list" allowBlank="1" showInputMessage="1" showErrorMessage="1" errorTitle="Choisir dans la liste" error="Choisir dans la liste !" sqref="B10">
      <formula1>Liste_Comptes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16</vt:i4>
      </vt:variant>
    </vt:vector>
  </HeadingPairs>
  <TitlesOfParts>
    <vt:vector size="24" baseType="lpstr">
      <vt:lpstr>Accueil</vt:lpstr>
      <vt:lpstr>Ecritures</vt:lpstr>
      <vt:lpstr>Rubriques</vt:lpstr>
      <vt:lpstr>Regroupements</vt:lpstr>
      <vt:lpstr>Catégories</vt:lpstr>
      <vt:lpstr>Comptes</vt:lpstr>
      <vt:lpstr>Synthèses</vt:lpstr>
      <vt:lpstr>Paramètres</vt:lpstr>
      <vt:lpstr>Catégories</vt:lpstr>
      <vt:lpstr>Comptes</vt:lpstr>
      <vt:lpstr>Ecritures</vt:lpstr>
      <vt:lpstr>Liste_Catégories</vt:lpstr>
      <vt:lpstr>Liste_Comptes</vt:lpstr>
      <vt:lpstr>Liste_Modes</vt:lpstr>
      <vt:lpstr>Liste_Regroupements</vt:lpstr>
      <vt:lpstr>Liste_Rubriques</vt:lpstr>
      <vt:lpstr>Regroupements</vt:lpstr>
      <vt:lpstr>Rubriques</vt:lpstr>
      <vt:lpstr>Titre_Classeur</vt:lpstr>
      <vt:lpstr>VD_Catégorie</vt:lpstr>
      <vt:lpstr>VD_Compte</vt:lpstr>
      <vt:lpstr>VD_Mode</vt:lpstr>
      <vt:lpstr>VD_Regroupement</vt:lpstr>
      <vt:lpstr>VD_Rubrique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</dc:creator>
  <cp:lastModifiedBy>claude.deutzer@gmail.com</cp:lastModifiedBy>
  <dcterms:created xsi:type="dcterms:W3CDTF">2006-09-12T15:06:44Z</dcterms:created>
  <dcterms:modified xsi:type="dcterms:W3CDTF">2018-04-17T12:33:14Z</dcterms:modified>
</cp:coreProperties>
</file>