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heckCompatibility="1" defaultThemeVersion="164011"/>
  <mc:AlternateContent xmlns:mc="http://schemas.openxmlformats.org/markup-compatibility/2006">
    <mc:Choice Requires="x15">
      <x15ac:absPath xmlns:x15ac="http://schemas.microsoft.com/office/spreadsheetml/2010/11/ac" url="C:\Users\GOUAL\Desktop\macro jh\"/>
    </mc:Choice>
  </mc:AlternateContent>
  <bookViews>
    <workbookView xWindow="-120" yWindow="-120" windowWidth="24240" windowHeight="13140" tabRatio="884"/>
  </bookViews>
  <sheets>
    <sheet name="Evolution amortissement" sheetId="37" r:id="rId1"/>
    <sheet name="Evolution réponses" sheetId="38" r:id="rId2"/>
    <sheet name="21 juin 21" sheetId="48" r:id="rId3"/>
    <sheet name="Vague décembre 2020" sheetId="9" state="hidden" r:id="rId4"/>
    <sheet name="CE_RECAP" sheetId="14" state="hidden" r:id="rId5"/>
    <sheet name="DATA_CE_VAGUE" sheetId="15" state="hidden" r:id="rId6"/>
    <sheet name="DATA_CE_CHOIX" sheetId="23" state="hidden" r:id="rId7"/>
    <sheet name="DATA_CUMUL_CE" sheetId="16" state="hidden" r:id="rId8"/>
    <sheet name="DATA_MARCHE_CE" sheetId="17" state="hidden" r:id="rId9"/>
    <sheet name="DATA_NOTES_CE" sheetId="18" state="hidden" r:id="rId10"/>
    <sheet name="DATA_NACE_CE" sheetId="19" state="hidden" r:id="rId11"/>
    <sheet name="BP_Prevision" sheetId="13" state="hidden" r:id="rId12"/>
    <sheet name="BP_Courrier" sheetId="20" state="hidden" r:id="rId13"/>
    <sheet name="Execution des amortissements" sheetId="11" state="hidden" r:id="rId14"/>
  </sheets>
  <externalReferences>
    <externalReference r:id="rId15"/>
  </externalReferences>
  <definedNames>
    <definedName name="_xlnm._FilterDatabase" localSheetId="12" hidden="1">BP_Courrier!$E$1:$E$54</definedName>
    <definedName name="_xlnm._FilterDatabase" localSheetId="4" hidden="1">CE_RECAP!$A$1:$E$198</definedName>
    <definedName name="_xlnm.Print_Area" localSheetId="3">'Vague décembre 2020'!$A$1:$Q$37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7" i="37" l="1"/>
  <c r="Q7" i="37"/>
  <c r="N7" i="37"/>
  <c r="K7" i="37"/>
  <c r="H7" i="37"/>
  <c r="E7" i="37"/>
  <c r="K30" i="48"/>
  <c r="J30" i="48"/>
  <c r="I30" i="48"/>
  <c r="H30" i="48"/>
  <c r="G30" i="48"/>
  <c r="F30" i="48"/>
  <c r="E30" i="48"/>
  <c r="D30" i="48"/>
  <c r="C30" i="48"/>
  <c r="K29" i="48"/>
  <c r="J29" i="48"/>
  <c r="I29" i="48"/>
  <c r="H29" i="48"/>
  <c r="G29" i="48"/>
  <c r="F29" i="48"/>
  <c r="E29" i="48"/>
  <c r="D29" i="48"/>
  <c r="C29" i="48"/>
  <c r="B30" i="48"/>
  <c r="B29" i="48"/>
  <c r="K22" i="48" l="1"/>
  <c r="J22" i="48"/>
  <c r="I22" i="48"/>
  <c r="H22" i="48"/>
  <c r="G22" i="48"/>
  <c r="F22" i="48"/>
  <c r="E22" i="48"/>
  <c r="D22" i="48"/>
  <c r="C22" i="48"/>
  <c r="B22" i="48"/>
  <c r="G10" i="48" l="1"/>
  <c r="G9" i="48"/>
  <c r="F10" i="48"/>
  <c r="F9" i="48"/>
  <c r="E10" i="48"/>
  <c r="E9" i="48"/>
  <c r="D10" i="48"/>
  <c r="D9" i="48"/>
  <c r="C10" i="48"/>
  <c r="C9" i="48"/>
  <c r="B10" i="48"/>
  <c r="B9" i="48"/>
  <c r="C4" i="38" l="1"/>
  <c r="J12" i="37"/>
  <c r="Z12" i="37" s="1"/>
  <c r="R12" i="37"/>
  <c r="F7" i="37"/>
  <c r="V12" i="37"/>
  <c r="U12" i="37"/>
  <c r="S7" i="37"/>
  <c r="P12" i="37" s="1"/>
  <c r="P7" i="37"/>
  <c r="O12" i="37" s="1"/>
  <c r="E16" i="48"/>
  <c r="D16" i="48"/>
  <c r="C16" i="48"/>
  <c r="D7" i="37"/>
  <c r="R7" i="37"/>
  <c r="H12" i="37" s="1"/>
  <c r="F15" i="48"/>
  <c r="L7" i="37"/>
  <c r="F12" i="37" s="1"/>
  <c r="I7" i="37"/>
  <c r="E12" i="37" s="1"/>
  <c r="B11" i="48"/>
  <c r="B17" i="48" s="1"/>
  <c r="G16" i="48"/>
  <c r="F16" i="48"/>
  <c r="B16" i="48"/>
  <c r="D15" i="48"/>
  <c r="B12" i="37"/>
  <c r="AK12" i="37" l="1"/>
  <c r="AJ12" i="37"/>
  <c r="D24" i="48"/>
  <c r="F4" i="38" s="1"/>
  <c r="H24" i="48"/>
  <c r="J4" i="38" s="1"/>
  <c r="B24" i="48"/>
  <c r="D4" i="38" s="1"/>
  <c r="J24" i="48"/>
  <c r="L4" i="38" s="1"/>
  <c r="D31" i="48"/>
  <c r="H31" i="48"/>
  <c r="B31" i="48"/>
  <c r="K31" i="48"/>
  <c r="C24" i="48"/>
  <c r="E4" i="38" s="1"/>
  <c r="G31" i="48"/>
  <c r="E31" i="48"/>
  <c r="E15" i="48"/>
  <c r="J7" i="37"/>
  <c r="M12" i="37" s="1"/>
  <c r="AD12" i="37" s="1"/>
  <c r="J31" i="48"/>
  <c r="AI12" i="37"/>
  <c r="K12" i="37"/>
  <c r="D12" i="37"/>
  <c r="F31" i="48"/>
  <c r="C7" i="37"/>
  <c r="C12" i="37" s="1"/>
  <c r="G7" i="37"/>
  <c r="L12" i="37" s="1"/>
  <c r="O7" i="37"/>
  <c r="G12" i="37" s="1"/>
  <c r="C11" i="48"/>
  <c r="C17" i="48" s="1"/>
  <c r="G11" i="48"/>
  <c r="G17" i="48" s="1"/>
  <c r="I31" i="48"/>
  <c r="C31" i="48"/>
  <c r="T12" i="37"/>
  <c r="X12" i="37"/>
  <c r="AG12" i="37" s="1"/>
  <c r="F24" i="48"/>
  <c r="H4" i="38" s="1"/>
  <c r="S12" i="37"/>
  <c r="M7" i="37"/>
  <c r="N12" i="37" s="1"/>
  <c r="AE12" i="37" s="1"/>
  <c r="W12" i="37"/>
  <c r="B15" i="48"/>
  <c r="E11" i="48"/>
  <c r="E17" i="48" s="1"/>
  <c r="C15" i="48"/>
  <c r="G15" i="48"/>
  <c r="D11" i="48"/>
  <c r="D17" i="48" s="1"/>
  <c r="F11" i="48"/>
  <c r="F17" i="48" s="1"/>
  <c r="I24" i="48" l="1"/>
  <c r="K4" i="38" s="1"/>
  <c r="E24" i="48"/>
  <c r="G4" i="38" s="1"/>
  <c r="E33" i="48"/>
  <c r="AF12" i="37"/>
  <c r="AH12" i="37" s="1"/>
  <c r="G24" i="48"/>
  <c r="I4" i="38" s="1"/>
  <c r="K33" i="48"/>
  <c r="AA12" i="37"/>
  <c r="B4" i="38" s="1"/>
  <c r="K24" i="48"/>
  <c r="M4" i="38" s="1"/>
  <c r="AC12" i="37"/>
  <c r="AB12" i="37"/>
  <c r="A23" i="19" l="1"/>
  <c r="A17" i="23"/>
  <c r="A18" i="23"/>
  <c r="A16" i="23" l="1"/>
  <c r="A20" i="19"/>
  <c r="A21" i="19"/>
  <c r="A22" i="19"/>
  <c r="A9" i="18"/>
  <c r="A12" i="17"/>
  <c r="A13" i="17"/>
  <c r="D10" i="9" l="1"/>
  <c r="H9" i="9"/>
  <c r="A19" i="16" l="1"/>
  <c r="A3" i="23" l="1"/>
  <c r="A4" i="23"/>
  <c r="A5" i="23"/>
  <c r="A6" i="23"/>
  <c r="A7" i="23"/>
  <c r="A8" i="23"/>
  <c r="A9" i="23"/>
  <c r="A10" i="23"/>
  <c r="A11" i="23"/>
  <c r="A12" i="23"/>
  <c r="A13" i="23"/>
  <c r="A14" i="23"/>
  <c r="A15" i="23"/>
  <c r="A2" i="23"/>
  <c r="O16" i="9" l="1"/>
  <c r="N16" i="9"/>
  <c r="O15" i="9"/>
  <c r="N15" i="9"/>
  <c r="O14" i="9"/>
  <c r="N14" i="9"/>
  <c r="O13" i="9"/>
  <c r="N13" i="9"/>
  <c r="O12" i="9"/>
  <c r="N12" i="9"/>
  <c r="O11" i="9"/>
  <c r="N11" i="9"/>
  <c r="O10" i="9"/>
  <c r="N10" i="9"/>
  <c r="O9" i="9"/>
  <c r="N9" i="9"/>
  <c r="O8" i="9"/>
  <c r="N8" i="9"/>
  <c r="O7" i="9"/>
  <c r="N7" i="9"/>
  <c r="O6" i="9"/>
  <c r="N6" i="9"/>
  <c r="Q16" i="9"/>
  <c r="P16" i="9"/>
  <c r="Q15" i="9"/>
  <c r="P15" i="9"/>
  <c r="Q14" i="9"/>
  <c r="P14" i="9"/>
  <c r="Q13" i="9"/>
  <c r="P13" i="9"/>
  <c r="Q12" i="9"/>
  <c r="P12" i="9"/>
  <c r="Q11" i="9"/>
  <c r="P11" i="9"/>
  <c r="Q10" i="9"/>
  <c r="P10" i="9"/>
  <c r="Q9" i="9"/>
  <c r="P9" i="9"/>
  <c r="Q8" i="9"/>
  <c r="P8" i="9"/>
  <c r="Q7" i="9"/>
  <c r="P7" i="9"/>
  <c r="Q6" i="9"/>
  <c r="P6" i="9"/>
  <c r="D6" i="9" l="1"/>
  <c r="M16" i="9"/>
  <c r="L16" i="9"/>
  <c r="M15" i="9"/>
  <c r="L15" i="9"/>
  <c r="M14" i="9"/>
  <c r="L14" i="9"/>
  <c r="M13" i="9"/>
  <c r="L13" i="9"/>
  <c r="M12" i="9"/>
  <c r="L12" i="9"/>
  <c r="M11" i="9"/>
  <c r="L11" i="9"/>
  <c r="M10" i="9"/>
  <c r="L10" i="9"/>
  <c r="M9" i="9"/>
  <c r="L9" i="9"/>
  <c r="M8" i="9"/>
  <c r="L8" i="9"/>
  <c r="M7" i="9"/>
  <c r="L7" i="9"/>
  <c r="M6" i="9"/>
  <c r="L6" i="9"/>
  <c r="K16" i="9"/>
  <c r="J16" i="9"/>
  <c r="K15" i="9"/>
  <c r="J15" i="9"/>
  <c r="K14" i="9"/>
  <c r="J14" i="9"/>
  <c r="K13" i="9"/>
  <c r="J13" i="9"/>
  <c r="K12" i="9"/>
  <c r="J12" i="9"/>
  <c r="K11" i="9"/>
  <c r="J11" i="9"/>
  <c r="K10" i="9"/>
  <c r="J10" i="9"/>
  <c r="K9" i="9"/>
  <c r="J9" i="9"/>
  <c r="K8" i="9"/>
  <c r="J8" i="9"/>
  <c r="K7" i="9"/>
  <c r="J7" i="9"/>
  <c r="K6" i="9"/>
  <c r="J6" i="9"/>
  <c r="F6" i="9"/>
  <c r="H16" i="9"/>
  <c r="H15" i="9"/>
  <c r="H14" i="9"/>
  <c r="H13" i="9"/>
  <c r="H12" i="9"/>
  <c r="H11" i="9"/>
  <c r="H10" i="9"/>
  <c r="H8" i="9"/>
  <c r="H7" i="9"/>
  <c r="H6" i="9"/>
  <c r="F16" i="9"/>
  <c r="F15" i="9"/>
  <c r="F14" i="9"/>
  <c r="F13" i="9"/>
  <c r="F12" i="9"/>
  <c r="F11" i="9"/>
  <c r="F10" i="9"/>
  <c r="F9" i="9"/>
  <c r="F8" i="9"/>
  <c r="F7" i="9"/>
  <c r="E16" i="9"/>
  <c r="E15" i="9"/>
  <c r="E14" i="9"/>
  <c r="E13" i="9"/>
  <c r="E12" i="9"/>
  <c r="E11" i="9"/>
  <c r="E10" i="9"/>
  <c r="E9" i="9"/>
  <c r="E8" i="9"/>
  <c r="E7" i="9"/>
  <c r="E6" i="9"/>
  <c r="D7" i="9"/>
  <c r="D8" i="9"/>
  <c r="D9" i="9"/>
  <c r="D11" i="9"/>
  <c r="D12" i="9"/>
  <c r="D13" i="9"/>
  <c r="D14" i="9"/>
  <c r="D15" i="9"/>
  <c r="D16" i="9"/>
  <c r="G15" i="9" l="1"/>
  <c r="I14" i="9"/>
  <c r="G10" i="9"/>
  <c r="G14" i="9"/>
  <c r="I9" i="9"/>
  <c r="I13" i="9"/>
  <c r="G7" i="9"/>
  <c r="G11" i="9"/>
  <c r="I6" i="9"/>
  <c r="I10" i="9"/>
  <c r="G8" i="9"/>
  <c r="G12" i="9"/>
  <c r="G16" i="9"/>
  <c r="G9" i="9"/>
  <c r="G13" i="9"/>
  <c r="I7" i="9"/>
  <c r="I11" i="9"/>
  <c r="I15" i="9"/>
  <c r="I8" i="9"/>
  <c r="I12" i="9"/>
  <c r="I16" i="9"/>
  <c r="G6" i="9"/>
  <c r="A3" i="19"/>
  <c r="A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" i="19"/>
  <c r="A3" i="18"/>
  <c r="A4" i="18"/>
  <c r="A5" i="18"/>
  <c r="A6" i="18"/>
  <c r="A7" i="18"/>
  <c r="A8" i="18"/>
  <c r="A2" i="18"/>
  <c r="A11" i="17" l="1"/>
  <c r="A10" i="17"/>
  <c r="A9" i="17"/>
  <c r="A8" i="17"/>
  <c r="A7" i="17"/>
  <c r="A6" i="17"/>
  <c r="A5" i="17"/>
  <c r="A4" i="17"/>
  <c r="A3" i="17"/>
  <c r="A2" i="17" l="1"/>
  <c r="A3" i="16"/>
  <c r="A4" i="16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2" i="16"/>
  <c r="A3" i="15"/>
  <c r="A4" i="15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2" i="15"/>
  <c r="Q18" i="9" s="1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H33" i="9" l="1"/>
  <c r="M34" i="9"/>
  <c r="D28" i="9"/>
  <c r="D21" i="9"/>
  <c r="J33" i="9"/>
  <c r="D20" i="9"/>
  <c r="K34" i="9"/>
  <c r="O28" i="9"/>
  <c r="F33" i="9"/>
  <c r="L33" i="9"/>
  <c r="F17" i="9"/>
  <c r="D32" i="9"/>
  <c r="Q28" i="9"/>
  <c r="M18" i="9"/>
  <c r="E28" i="9"/>
  <c r="K22" i="9"/>
  <c r="M22" i="9"/>
  <c r="E20" i="9"/>
  <c r="E24" i="9"/>
  <c r="F29" i="9"/>
  <c r="H25" i="9"/>
  <c r="J20" i="9"/>
  <c r="J21" i="9"/>
  <c r="P27" i="9"/>
  <c r="L25" i="9"/>
  <c r="N31" i="9"/>
  <c r="P17" i="9"/>
  <c r="N17" i="9"/>
  <c r="P18" i="9"/>
  <c r="D31" i="9"/>
  <c r="D23" i="9"/>
  <c r="E31" i="9"/>
  <c r="E27" i="9"/>
  <c r="F22" i="9"/>
  <c r="F26" i="9"/>
  <c r="F30" i="9"/>
  <c r="F34" i="9"/>
  <c r="H22" i="9"/>
  <c r="H26" i="9"/>
  <c r="H30" i="9"/>
  <c r="H34" i="9"/>
  <c r="K20" i="9"/>
  <c r="M20" i="9"/>
  <c r="J22" i="9"/>
  <c r="J26" i="9"/>
  <c r="J30" i="9"/>
  <c r="J34" i="9"/>
  <c r="K23" i="9"/>
  <c r="K27" i="9"/>
  <c r="K31" i="9"/>
  <c r="K35" i="9"/>
  <c r="P24" i="9"/>
  <c r="P28" i="9"/>
  <c r="P32" i="9"/>
  <c r="Q21" i="9"/>
  <c r="Q25" i="9"/>
  <c r="Q29" i="9"/>
  <c r="Q33" i="9"/>
  <c r="L22" i="9"/>
  <c r="L26" i="9"/>
  <c r="L30" i="9"/>
  <c r="L34" i="9"/>
  <c r="M23" i="9"/>
  <c r="M27" i="9"/>
  <c r="M31" i="9"/>
  <c r="M35" i="9"/>
  <c r="N24" i="9"/>
  <c r="N28" i="9"/>
  <c r="N32" i="9"/>
  <c r="O21" i="9"/>
  <c r="O25" i="9"/>
  <c r="O29" i="9"/>
  <c r="O33" i="9"/>
  <c r="H17" i="9"/>
  <c r="Q17" i="9"/>
  <c r="O17" i="9"/>
  <c r="H18" i="9"/>
  <c r="O18" i="9"/>
  <c r="F25" i="9"/>
  <c r="H21" i="9"/>
  <c r="H29" i="9"/>
  <c r="L20" i="9"/>
  <c r="J29" i="9"/>
  <c r="K26" i="9"/>
  <c r="P23" i="9"/>
  <c r="P35" i="9"/>
  <c r="Q32" i="9"/>
  <c r="L29" i="9"/>
  <c r="M26" i="9"/>
  <c r="N23" i="9"/>
  <c r="N35" i="9"/>
  <c r="O32" i="9"/>
  <c r="F18" i="9"/>
  <c r="N18" i="9"/>
  <c r="D35" i="9"/>
  <c r="D27" i="9"/>
  <c r="E35" i="9"/>
  <c r="E23" i="9"/>
  <c r="D34" i="9"/>
  <c r="D30" i="9"/>
  <c r="D26" i="9"/>
  <c r="D22" i="9"/>
  <c r="E34" i="9"/>
  <c r="E30" i="9"/>
  <c r="E26" i="9"/>
  <c r="E22" i="9"/>
  <c r="F23" i="9"/>
  <c r="G23" i="9" s="1"/>
  <c r="F27" i="9"/>
  <c r="G27" i="9" s="1"/>
  <c r="F31" i="9"/>
  <c r="G31" i="9" s="1"/>
  <c r="F35" i="9"/>
  <c r="H23" i="9"/>
  <c r="H27" i="9"/>
  <c r="I27" i="9" s="1"/>
  <c r="H31" i="9"/>
  <c r="H35" i="9"/>
  <c r="P20" i="9"/>
  <c r="N20" i="9"/>
  <c r="J23" i="9"/>
  <c r="J27" i="9"/>
  <c r="J31" i="9"/>
  <c r="J35" i="9"/>
  <c r="K24" i="9"/>
  <c r="K28" i="9"/>
  <c r="K32" i="9"/>
  <c r="P21" i="9"/>
  <c r="P25" i="9"/>
  <c r="P29" i="9"/>
  <c r="P33" i="9"/>
  <c r="Q22" i="9"/>
  <c r="Q26" i="9"/>
  <c r="Q30" i="9"/>
  <c r="Q34" i="9"/>
  <c r="L23" i="9"/>
  <c r="L27" i="9"/>
  <c r="L31" i="9"/>
  <c r="L35" i="9"/>
  <c r="M24" i="9"/>
  <c r="M28" i="9"/>
  <c r="M32" i="9"/>
  <c r="N21" i="9"/>
  <c r="N25" i="9"/>
  <c r="N29" i="9"/>
  <c r="N33" i="9"/>
  <c r="O22" i="9"/>
  <c r="O26" i="9"/>
  <c r="O30" i="9"/>
  <c r="O34" i="9"/>
  <c r="D17" i="9"/>
  <c r="J17" i="9"/>
  <c r="L17" i="9"/>
  <c r="D18" i="9"/>
  <c r="J18" i="9"/>
  <c r="L18" i="9"/>
  <c r="D24" i="9"/>
  <c r="E32" i="9"/>
  <c r="F21" i="9"/>
  <c r="G21" i="9" s="1"/>
  <c r="J25" i="9"/>
  <c r="K30" i="9"/>
  <c r="P31" i="9"/>
  <c r="Q24" i="9"/>
  <c r="L21" i="9"/>
  <c r="M30" i="9"/>
  <c r="N27" i="9"/>
  <c r="O24" i="9"/>
  <c r="D33" i="9"/>
  <c r="D29" i="9"/>
  <c r="D25" i="9"/>
  <c r="E33" i="9"/>
  <c r="I33" i="9" s="1"/>
  <c r="E29" i="9"/>
  <c r="E25" i="9"/>
  <c r="E21" i="9"/>
  <c r="F24" i="9"/>
  <c r="F28" i="9"/>
  <c r="G28" i="9" s="1"/>
  <c r="F32" i="9"/>
  <c r="G32" i="9" s="1"/>
  <c r="H20" i="9"/>
  <c r="I20" i="9" s="1"/>
  <c r="H24" i="9"/>
  <c r="I24" i="9" s="1"/>
  <c r="H28" i="9"/>
  <c r="I28" i="9" s="1"/>
  <c r="H32" i="9"/>
  <c r="F20" i="9"/>
  <c r="G20" i="9" s="1"/>
  <c r="Q20" i="9"/>
  <c r="O20" i="9"/>
  <c r="J24" i="9"/>
  <c r="J28" i="9"/>
  <c r="J32" i="9"/>
  <c r="K21" i="9"/>
  <c r="K25" i="9"/>
  <c r="K29" i="9"/>
  <c r="K33" i="9"/>
  <c r="P22" i="9"/>
  <c r="P26" i="9"/>
  <c r="P30" i="9"/>
  <c r="P34" i="9"/>
  <c r="Q23" i="9"/>
  <c r="Q27" i="9"/>
  <c r="Q31" i="9"/>
  <c r="Q35" i="9"/>
  <c r="L24" i="9"/>
  <c r="L28" i="9"/>
  <c r="L32" i="9"/>
  <c r="M21" i="9"/>
  <c r="M25" i="9"/>
  <c r="M29" i="9"/>
  <c r="M33" i="9"/>
  <c r="N22" i="9"/>
  <c r="N26" i="9"/>
  <c r="N30" i="9"/>
  <c r="N34" i="9"/>
  <c r="O23" i="9"/>
  <c r="O27" i="9"/>
  <c r="O31" i="9"/>
  <c r="O35" i="9"/>
  <c r="E17" i="9"/>
  <c r="K17" i="9"/>
  <c r="M17" i="9"/>
  <c r="E18" i="9"/>
  <c r="K18" i="9"/>
  <c r="A3" i="14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2" i="14"/>
  <c r="I21" i="9" l="1"/>
  <c r="I31" i="9"/>
  <c r="G24" i="9"/>
  <c r="I35" i="9"/>
  <c r="D19" i="9"/>
  <c r="I23" i="9"/>
  <c r="G25" i="9"/>
  <c r="I18" i="9"/>
  <c r="I26" i="9"/>
  <c r="G26" i="9"/>
  <c r="G35" i="9"/>
  <c r="I32" i="9"/>
  <c r="G18" i="9"/>
  <c r="I29" i="9"/>
  <c r="I17" i="9"/>
  <c r="I22" i="9"/>
  <c r="G22" i="9"/>
  <c r="G33" i="9"/>
  <c r="I34" i="9"/>
  <c r="G34" i="9"/>
  <c r="I25" i="9"/>
  <c r="I30" i="9"/>
  <c r="G30" i="9"/>
  <c r="G29" i="9"/>
  <c r="G17" i="9"/>
  <c r="O19" i="9"/>
  <c r="N19" i="9"/>
  <c r="O36" i="9"/>
  <c r="N36" i="9"/>
  <c r="O37" i="9" l="1"/>
  <c r="N37" i="9"/>
  <c r="H36" i="11"/>
  <c r="F36" i="11"/>
  <c r="H19" i="11"/>
  <c r="I35" i="11"/>
  <c r="I34" i="11"/>
  <c r="I33" i="11"/>
  <c r="I32" i="11"/>
  <c r="I31" i="11"/>
  <c r="I30" i="11"/>
  <c r="I29" i="11"/>
  <c r="I28" i="11"/>
  <c r="I27" i="11"/>
  <c r="I26" i="11"/>
  <c r="I25" i="11"/>
  <c r="I24" i="11"/>
  <c r="I23" i="11"/>
  <c r="I22" i="11"/>
  <c r="I21" i="11"/>
  <c r="I20" i="11"/>
  <c r="I18" i="11"/>
  <c r="I17" i="11"/>
  <c r="I16" i="11"/>
  <c r="I15" i="11"/>
  <c r="I14" i="11"/>
  <c r="I13" i="11"/>
  <c r="I12" i="11"/>
  <c r="I11" i="11"/>
  <c r="I10" i="11"/>
  <c r="I9" i="11"/>
  <c r="I8" i="11"/>
  <c r="I7" i="11"/>
  <c r="I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F19" i="11"/>
  <c r="S36" i="11"/>
  <c r="R36" i="11"/>
  <c r="S19" i="11"/>
  <c r="R19" i="11"/>
  <c r="Q36" i="11"/>
  <c r="P36" i="11"/>
  <c r="Q19" i="11"/>
  <c r="P19" i="11"/>
  <c r="O36" i="11"/>
  <c r="N36" i="11"/>
  <c r="O19" i="11"/>
  <c r="N19" i="11"/>
  <c r="M36" i="11"/>
  <c r="L36" i="11"/>
  <c r="M19" i="11"/>
  <c r="L19" i="11"/>
  <c r="K36" i="11"/>
  <c r="J36" i="11"/>
  <c r="K19" i="11"/>
  <c r="J19" i="11"/>
  <c r="E36" i="11"/>
  <c r="D36" i="11"/>
  <c r="E19" i="11"/>
  <c r="D19" i="11"/>
  <c r="G19" i="11" s="1"/>
  <c r="G36" i="11" l="1"/>
  <c r="I36" i="11"/>
  <c r="E37" i="11"/>
  <c r="I19" i="11"/>
  <c r="D37" i="11"/>
  <c r="J37" i="11"/>
  <c r="L37" i="11"/>
  <c r="N37" i="11"/>
  <c r="P37" i="11"/>
  <c r="R37" i="11"/>
  <c r="F37" i="11"/>
  <c r="K37" i="11"/>
  <c r="M37" i="11"/>
  <c r="O37" i="11"/>
  <c r="Q37" i="11"/>
  <c r="S37" i="11"/>
  <c r="H37" i="11"/>
  <c r="M36" i="9"/>
  <c r="L36" i="9"/>
  <c r="Q36" i="9"/>
  <c r="P36" i="9"/>
  <c r="K36" i="9"/>
  <c r="J36" i="9"/>
  <c r="F36" i="9"/>
  <c r="D36" i="9"/>
  <c r="M19" i="9"/>
  <c r="L19" i="9"/>
  <c r="Q19" i="9"/>
  <c r="P19" i="9"/>
  <c r="P37" i="9" s="1"/>
  <c r="K19" i="9"/>
  <c r="J19" i="9"/>
  <c r="F19" i="9"/>
  <c r="H36" i="9"/>
  <c r="H19" i="9"/>
  <c r="E36" i="9"/>
  <c r="E19" i="9"/>
  <c r="I37" i="11" l="1"/>
  <c r="I36" i="9"/>
  <c r="G19" i="9"/>
  <c r="G36" i="9"/>
  <c r="I19" i="9"/>
  <c r="G37" i="11"/>
  <c r="E37" i="9"/>
  <c r="Q37" i="9"/>
  <c r="H37" i="9"/>
  <c r="J37" i="9"/>
  <c r="M37" i="9"/>
  <c r="F37" i="9"/>
  <c r="L37" i="9"/>
  <c r="K37" i="9"/>
  <c r="D37" i="9"/>
  <c r="G37" i="9" l="1"/>
  <c r="I37" i="9"/>
</calcChain>
</file>

<file path=xl/sharedStrings.xml><?xml version="1.0" encoding="utf-8"?>
<sst xmlns="http://schemas.openxmlformats.org/spreadsheetml/2006/main" count="1417" uniqueCount="330">
  <si>
    <t>nbre</t>
  </si>
  <si>
    <t>montant</t>
  </si>
  <si>
    <t>BPACA</t>
  </si>
  <si>
    <t>%nbre</t>
  </si>
  <si>
    <t>%montant</t>
  </si>
  <si>
    <t>Typologie de réponses</t>
  </si>
  <si>
    <t>Remboursement total</t>
  </si>
  <si>
    <t>Mise en amortissement</t>
  </si>
  <si>
    <t>ENT : AUTRES</t>
  </si>
  <si>
    <t>ENT : PE</t>
  </si>
  <si>
    <t>ENT : ME</t>
  </si>
  <si>
    <t>ENT : GE</t>
  </si>
  <si>
    <t>PRO : Autres</t>
  </si>
  <si>
    <t>PRO : Professions libérales</t>
  </si>
  <si>
    <t>PRO : Professions agricoles</t>
  </si>
  <si>
    <t>PRO : Artisans-Commerçants</t>
  </si>
  <si>
    <t>BDR : AUTRES</t>
  </si>
  <si>
    <t>BP</t>
  </si>
  <si>
    <t>ESI : PEES</t>
  </si>
  <si>
    <t>ESI : MEES</t>
  </si>
  <si>
    <t>ESI : GEES</t>
  </si>
  <si>
    <t>PRO : 5-</t>
  </si>
  <si>
    <t>PRO : 5+</t>
  </si>
  <si>
    <t>ENT : 5-</t>
  </si>
  <si>
    <t>ENT : 5+</t>
  </si>
  <si>
    <t>CX</t>
  </si>
  <si>
    <t>DX</t>
  </si>
  <si>
    <t>Non noté</t>
  </si>
  <si>
    <t>RX</t>
  </si>
  <si>
    <t>Activités de services administratifs et de soutien</t>
  </si>
  <si>
    <t>Activités financières et d'assurance</t>
  </si>
  <si>
    <t>Activités immobilières</t>
  </si>
  <si>
    <t>Activités spécialisées, scientifiques et techniques</t>
  </si>
  <si>
    <t>Administration publique</t>
  </si>
  <si>
    <t>Agriculture, sylviculture et pêche</t>
  </si>
  <si>
    <t>Arts, spectacles et activités récréatives</t>
  </si>
  <si>
    <t>Autres activités de services</t>
  </si>
  <si>
    <t>Commerce ; réparation d'automobiles et de motocycles</t>
  </si>
  <si>
    <t>Construction</t>
  </si>
  <si>
    <t>Entreprises du sport - répertoriées</t>
  </si>
  <si>
    <t>Enseignement</t>
  </si>
  <si>
    <t>Industrie manufacturière</t>
  </si>
  <si>
    <t>Industries extractives</t>
  </si>
  <si>
    <t>Information et communication</t>
  </si>
  <si>
    <t>Production et distribution d'eau ; assainissement, gestion des déchets et dépollution</t>
  </si>
  <si>
    <t>Production et distribution d'électricité, de gaz, de vapeur et d'air conditionné</t>
  </si>
  <si>
    <t>Santé humaine et action sociale</t>
  </si>
  <si>
    <t>Tourisme / Hôtellerie / Restauration</t>
  </si>
  <si>
    <t>Transports et entreposage</t>
  </si>
  <si>
    <t>Commerce, réparation d'automobiles et de motocycles</t>
  </si>
  <si>
    <t>Production et distribution d'eau, assainissement, gestion des déchets et dépollution</t>
  </si>
  <si>
    <t>Non renseigné</t>
  </si>
  <si>
    <t>Total PGE entrés en amortissement</t>
  </si>
  <si>
    <t>BPN</t>
  </si>
  <si>
    <t>BP ALC</t>
  </si>
  <si>
    <t>BP AURA (dont BQ SAVOIE)</t>
  </si>
  <si>
    <t>CE APC</t>
  </si>
  <si>
    <t>CE AUL</t>
  </si>
  <si>
    <t>CE BFC</t>
  </si>
  <si>
    <t>CE BPL</t>
  </si>
  <si>
    <t>CE CAZ</t>
  </si>
  <si>
    <t>CE GEE</t>
  </si>
  <si>
    <t>CE HDF</t>
  </si>
  <si>
    <t>CE IDF</t>
  </si>
  <si>
    <t>CE LCE</t>
  </si>
  <si>
    <t>CE LDA</t>
  </si>
  <si>
    <t>CE LRO</t>
  </si>
  <si>
    <t>CE MIP</t>
  </si>
  <si>
    <t>CE NOR</t>
  </si>
  <si>
    <t>CE PAC</t>
  </si>
  <si>
    <t>CE RHA</t>
  </si>
  <si>
    <t>TOTAL CE</t>
  </si>
  <si>
    <t>TOTAL Réseaux</t>
  </si>
  <si>
    <t>BPRI</t>
  </si>
  <si>
    <t>BPBFC</t>
  </si>
  <si>
    <t>BPGO</t>
  </si>
  <si>
    <t>BPMED</t>
  </si>
  <si>
    <t>BPSUD</t>
  </si>
  <si>
    <t>BPOCC</t>
  </si>
  <si>
    <t>BPVDF</t>
  </si>
  <si>
    <t>Réponses recues</t>
  </si>
  <si>
    <t>Exécution
 des amortissements</t>
  </si>
  <si>
    <t>1 an</t>
  </si>
  <si>
    <t>mtnt</t>
  </si>
  <si>
    <t>2 ans</t>
  </si>
  <si>
    <t>3 ans</t>
  </si>
  <si>
    <t>4 ans</t>
  </si>
  <si>
    <t>5 ans</t>
  </si>
  <si>
    <t>impayés</t>
  </si>
  <si>
    <t>%nb</t>
  </si>
  <si>
    <t>% montant</t>
  </si>
  <si>
    <t>Crédit coopératif</t>
  </si>
  <si>
    <t>Vague décembre 2020</t>
  </si>
  <si>
    <t>BTP BANQUE</t>
  </si>
  <si>
    <t>TOTAL BP</t>
  </si>
  <si>
    <t>BCP</t>
  </si>
  <si>
    <t>002</t>
  </si>
  <si>
    <t>008</t>
  </si>
  <si>
    <t>009</t>
  </si>
  <si>
    <t>035</t>
  </si>
  <si>
    <t>038</t>
  </si>
  <si>
    <t>046</t>
  </si>
  <si>
    <t>047</t>
  </si>
  <si>
    <t>066</t>
  </si>
  <si>
    <t>068</t>
  </si>
  <si>
    <t>078</t>
  </si>
  <si>
    <t>087</t>
  </si>
  <si>
    <t>THR élargis</t>
  </si>
  <si>
    <t>dont 1 an</t>
  </si>
  <si>
    <t>dont 2 ans</t>
  </si>
  <si>
    <t>dont 3 ans</t>
  </si>
  <si>
    <t>dont 4 ans</t>
  </si>
  <si>
    <t>dont 5 ans</t>
  </si>
  <si>
    <t>dt amt
 année 2 nb</t>
  </si>
  <si>
    <t>dt amt
 année 2 mnt</t>
  </si>
  <si>
    <t>nb_pge_tot</t>
  </si>
  <si>
    <t>encours_pge_tot</t>
  </si>
  <si>
    <t>nb_pge_122020</t>
  </si>
  <si>
    <t>encours_pge_122020</t>
  </si>
  <si>
    <t>nb_pge_012021</t>
  </si>
  <si>
    <t>encours_pge_012021</t>
  </si>
  <si>
    <t>nb_pge_022021</t>
  </si>
  <si>
    <t>encours_pge_022021</t>
  </si>
  <si>
    <t>nb_pge_032021</t>
  </si>
  <si>
    <t>encours_pge_032021</t>
  </si>
  <si>
    <t>CODE_ORGN_FINN</t>
  </si>
  <si>
    <t>ENVOI_DATE_GROUPE</t>
  </si>
  <si>
    <t>NBRE_VERS</t>
  </si>
  <si>
    <t>MONT_VERS</t>
  </si>
  <si>
    <t>11315</t>
  </si>
  <si>
    <t>12021</t>
  </si>
  <si>
    <t>122020</t>
  </si>
  <si>
    <t>22021</t>
  </si>
  <si>
    <t>32021</t>
  </si>
  <si>
    <t>42021</t>
  </si>
  <si>
    <t>52021</t>
  </si>
  <si>
    <t>62021</t>
  </si>
  <si>
    <t>72021</t>
  </si>
  <si>
    <t>11425</t>
  </si>
  <si>
    <t>12135</t>
  </si>
  <si>
    <t>12579</t>
  </si>
  <si>
    <t>13135</t>
  </si>
  <si>
    <t>13335</t>
  </si>
  <si>
    <t>13485</t>
  </si>
  <si>
    <t>13825</t>
  </si>
  <si>
    <t>14265</t>
  </si>
  <si>
    <t>14445</t>
  </si>
  <si>
    <t>14505</t>
  </si>
  <si>
    <t>15135</t>
  </si>
  <si>
    <t>16275</t>
  </si>
  <si>
    <t>17515</t>
  </si>
  <si>
    <t>18315</t>
  </si>
  <si>
    <t>18715</t>
  </si>
  <si>
    <t>30258</t>
  </si>
  <si>
    <t>42559</t>
  </si>
  <si>
    <t>TOUTES</t>
  </si>
  <si>
    <t>..</t>
  </si>
  <si>
    <t>82021</t>
  </si>
  <si>
    <t>92021</t>
  </si>
  <si>
    <t>Envois courriers décembre à date</t>
  </si>
  <si>
    <t>nb_courrier</t>
  </si>
  <si>
    <t>MT_ACTL_CRDT</t>
  </si>
  <si>
    <t>TOP_REMB_TOT</t>
  </si>
  <si>
    <t>MT_REMB_TOT</t>
  </si>
  <si>
    <t>TOP_REMB_PART</t>
  </si>
  <si>
    <t>MT_REMB_PARTL</t>
  </si>
  <si>
    <t>TOP_REMB_AMORT</t>
  </si>
  <si>
    <t>MT_REMB_AMORT</t>
  </si>
  <si>
    <t>TOP_REMB_AMORT_AN2</t>
  </si>
  <si>
    <t>MT_REMB_AMORT_AN2</t>
  </si>
  <si>
    <t>TOP_REP</t>
  </si>
  <si>
    <t>MT_REP</t>
  </si>
  <si>
    <t>Marche</t>
  </si>
  <si>
    <t>GROUP_NOTE</t>
  </si>
  <si>
    <t>Libellé</t>
  </si>
  <si>
    <t>cle</t>
  </si>
  <si>
    <t>AMORTIS</t>
  </si>
  <si>
    <t>LIB_NACE_SECTION</t>
  </si>
  <si>
    <t>note_recap</t>
  </si>
  <si>
    <t>marche_synthese</t>
  </si>
  <si>
    <t>nb_pge_env</t>
  </si>
  <si>
    <t>encours_env</t>
  </si>
  <si>
    <t>nb_pge_rep</t>
  </si>
  <si>
    <t>encours_rep</t>
  </si>
  <si>
    <t>nb_pge_rep_tot</t>
  </si>
  <si>
    <t>encours_rep_tot</t>
  </si>
  <si>
    <t>nb_pge_rep_1an</t>
  </si>
  <si>
    <t>encours_rep_1an</t>
  </si>
  <si>
    <t>nb_pge_rep_2ans</t>
  </si>
  <si>
    <t>encours_rep_2ans</t>
  </si>
  <si>
    <t>nb_pge_rep_3ans</t>
  </si>
  <si>
    <t>encours_rep_3ans</t>
  </si>
  <si>
    <t>nb_pge_rep_4ans</t>
  </si>
  <si>
    <t>encours_rep_4ans</t>
  </si>
  <si>
    <t>nb_pge_rep_5ans</t>
  </si>
  <si>
    <t>encours_rep_5ans</t>
  </si>
  <si>
    <t>002122020TotalTotalTotal</t>
  </si>
  <si>
    <t>Total</t>
  </si>
  <si>
    <t>008122020TotalTotalTotal</t>
  </si>
  <si>
    <t>009122020TotalTotalTotal</t>
  </si>
  <si>
    <t>035122020TotalTotalTotal</t>
  </si>
  <si>
    <t>038122020TotalTotalTotal</t>
  </si>
  <si>
    <t>047122020TotalTotalTotal</t>
  </si>
  <si>
    <t>068122020TotalTotalTotal</t>
  </si>
  <si>
    <t>078122020TotalTotalTotal</t>
  </si>
  <si>
    <t>087122020TotalTotalTotal</t>
  </si>
  <si>
    <t>002ALLTotalTotalTotal</t>
  </si>
  <si>
    <t>ALL</t>
  </si>
  <si>
    <t>008ALLTotalTotalTotal</t>
  </si>
  <si>
    <t>009ALLTotalTotalTotal</t>
  </si>
  <si>
    <t>035ALLTotalTotalTotal</t>
  </si>
  <si>
    <t>038ALLTotalTotalTotal</t>
  </si>
  <si>
    <t>047ALLTotalTotalTotal</t>
  </si>
  <si>
    <t>068ALLTotalTotalTotal</t>
  </si>
  <si>
    <t>078ALLTotalTotalTotal</t>
  </si>
  <si>
    <t>087ALLTotalTotalTotal</t>
  </si>
  <si>
    <t>TOT</t>
  </si>
  <si>
    <t>TOTALLTotalCXTotal</t>
  </si>
  <si>
    <t>TOTALLTotalDXTotal</t>
  </si>
  <si>
    <t>nb_pge_rep_amt</t>
  </si>
  <si>
    <t>encours_rep_amt</t>
  </si>
  <si>
    <t>TOTALLTotalTotalBDR : AUTRES</t>
  </si>
  <si>
    <t>TOTALLTotalTotalENT : AUTRES</t>
  </si>
  <si>
    <t>TOTALLTotalTotalENT : GE</t>
  </si>
  <si>
    <t>TOTALLTotalTotalENT : ME</t>
  </si>
  <si>
    <t>TOTALLTotalTotalENT : PE</t>
  </si>
  <si>
    <t>TOTALLTotalTotalPRO : Artisans-Commerçants</t>
  </si>
  <si>
    <t>TOTALLTotalTotalPRO : Autres</t>
  </si>
  <si>
    <t>TOTALLTotalTotalPRO : Professions agricoles</t>
  </si>
  <si>
    <t>TOTALLTotalTotalPRO : Professions libérales</t>
  </si>
  <si>
    <t>TOTALLTotalENT : 5+Total</t>
  </si>
  <si>
    <t>TOTALLTotalENT : 5-Total</t>
  </si>
  <si>
    <t>TOTALLTotalNon notéTotal</t>
  </si>
  <si>
    <t>TOTALLTotalPRO : 5+Total</t>
  </si>
  <si>
    <t>TOTALLTotalPRO : 5-Total</t>
  </si>
  <si>
    <t>TOTALLActivités de services administratifs et de soutienTotalTotal</t>
  </si>
  <si>
    <t>TOTALLActivités financières et d'assuranceTotalTotal</t>
  </si>
  <si>
    <t>TOTALLActivités immobilièresTotalTotal</t>
  </si>
  <si>
    <t>TOTALLActivités spécialisées, scientifiques et techniquesTotalTotal</t>
  </si>
  <si>
    <t>TOTALLAgriculture, sylviculture et pêcheTotalTotal</t>
  </si>
  <si>
    <t>TOTALLArts, spectacles et activités récréativesTotalTotal</t>
  </si>
  <si>
    <t>TOTALLAutres activités de servicesTotalTotal</t>
  </si>
  <si>
    <t>TOTALLCommerce, réparation d'automobiles et de motocyclesTotalTotal</t>
  </si>
  <si>
    <t>TOTALLConstructionTotalTotal</t>
  </si>
  <si>
    <t>TOTALLEnseignementTotalTotal</t>
  </si>
  <si>
    <t>TOTALLEntreprises du sport - répertoriéesTotalTotal</t>
  </si>
  <si>
    <t>TOTALLIndustrie manufacturièreTotalTotal</t>
  </si>
  <si>
    <t>TOTALLIndustries extractivesTotalTotal</t>
  </si>
  <si>
    <t>TOTALLInformation et communicationTotalTotal</t>
  </si>
  <si>
    <t>TOTALLNon renseignéTotalTotal</t>
  </si>
  <si>
    <t>TOTALLProduction et distribution d'eau, assainissement, gestion des déchets et dépollutionTotalTotal</t>
  </si>
  <si>
    <t>TOTALLSanté humaine et action socialeTotalTotal</t>
  </si>
  <si>
    <t>TOTALLTourisme / Hôtellerie / RestaurationTotalTotal</t>
  </si>
  <si>
    <t>TOTALLTransports et entreposageTotalTotal</t>
  </si>
  <si>
    <t>TOTALLProduction et distribution d'électricité, de gaz, de vapeur et d'air conditionnéTotalTotal</t>
  </si>
  <si>
    <t>nb_pge_rep_1an_diff2</t>
  </si>
  <si>
    <t>encours_rep_1an_diff2</t>
  </si>
  <si>
    <t>nb_pge_rep_2ans_diff2</t>
  </si>
  <si>
    <t>encours_rep_2ans_diff2</t>
  </si>
  <si>
    <t>nb_pge_rep_3ans_diff2</t>
  </si>
  <si>
    <t>encours_rep_3ans_diff2</t>
  </si>
  <si>
    <t>nb_pge_rep_4ans_diff2</t>
  </si>
  <si>
    <t>encours_rep_4ans_diff2</t>
  </si>
  <si>
    <t>nb_pge_rep_5ans_diff2</t>
  </si>
  <si>
    <t>encours_rep_5ans_diff2</t>
  </si>
  <si>
    <t>046122020TotalTotalTotal</t>
  </si>
  <si>
    <t>066122020TotalTotalTotal</t>
  </si>
  <si>
    <t>046ALLTotalTotalTotal</t>
  </si>
  <si>
    <t>066ALLTotalTotalTotal</t>
  </si>
  <si>
    <t>TOTALLTotalRXTotal</t>
  </si>
  <si>
    <t>nb_pge_rep_amt_partiel</t>
  </si>
  <si>
    <t>encours_rep_amt_partiel</t>
  </si>
  <si>
    <t>nb_pge_rep_amt_diff2</t>
  </si>
  <si>
    <t>encours_rep_amt_diff2</t>
  </si>
  <si>
    <t>nb_pers</t>
  </si>
  <si>
    <t>mt</t>
  </si>
  <si>
    <t>DUR_1AN</t>
  </si>
  <si>
    <t>DUR_2AN</t>
  </si>
  <si>
    <t>DUR_3AN</t>
  </si>
  <si>
    <t>DUR_4AN</t>
  </si>
  <si>
    <t>DUR_5AN</t>
  </si>
  <si>
    <t>MT_1AN</t>
  </si>
  <si>
    <t>MT_2AN</t>
  </si>
  <si>
    <t>MT_3AN</t>
  </si>
  <si>
    <t>MT_4AN</t>
  </si>
  <si>
    <t>MT_5AN</t>
  </si>
  <si>
    <t>DUR2_1AN</t>
  </si>
  <si>
    <t>DUR2_2AN</t>
  </si>
  <si>
    <t>DUR2_3AN</t>
  </si>
  <si>
    <t>DUR2_4AN</t>
  </si>
  <si>
    <t>DUR2_5AN</t>
  </si>
  <si>
    <t>MT2_1AN</t>
  </si>
  <si>
    <t>MT2_2AN</t>
  </si>
  <si>
    <t>MT2_3AN</t>
  </si>
  <si>
    <t>MT2_4AN</t>
  </si>
  <si>
    <t>MT2_5AN</t>
  </si>
  <si>
    <t>dt Remboursement partiel</t>
  </si>
  <si>
    <t>00212021TotalTotalTotal</t>
  </si>
  <si>
    <t>00812021TotalTotalTotal</t>
  </si>
  <si>
    <t>00912021TotalTotalTotal</t>
  </si>
  <si>
    <t>03512021TotalTotalTotal</t>
  </si>
  <si>
    <t>03812021TotalTotalTotal</t>
  </si>
  <si>
    <t>04612021TotalTotalTotal</t>
  </si>
  <si>
    <t>04712021TotalTotalTotal</t>
  </si>
  <si>
    <t>06612021TotalTotalTotal</t>
  </si>
  <si>
    <t>06812021TotalTotalTotal</t>
  </si>
  <si>
    <t>07812021TotalTotalTotal</t>
  </si>
  <si>
    <t>08712021TotalTotalTotal</t>
  </si>
  <si>
    <t>TOTALLTHR élargisTotalTotal</t>
  </si>
  <si>
    <t>Total Amortissement</t>
  </si>
  <si>
    <t>Courriers envoyés</t>
  </si>
  <si>
    <t>Réponses reçues</t>
  </si>
  <si>
    <t xml:space="preserve">nombre </t>
  </si>
  <si>
    <t xml:space="preserve">montant k€ </t>
  </si>
  <si>
    <t xml:space="preserve">nbre </t>
  </si>
  <si>
    <t xml:space="preserve">% mtnt </t>
  </si>
  <si>
    <t>montant k€</t>
  </si>
  <si>
    <t>Taux de choix amortissement de 5 ans</t>
  </si>
  <si>
    <t>Mise en Amortissement</t>
  </si>
  <si>
    <t>Choix remboursement total / réponses reçues</t>
  </si>
  <si>
    <t>Choix remboursement Partiel / reponses reçues</t>
  </si>
  <si>
    <t>A</t>
  </si>
  <si>
    <t>B</t>
  </si>
  <si>
    <t>C</t>
  </si>
  <si>
    <t>5 ans A</t>
  </si>
  <si>
    <t>5 ans B</t>
  </si>
  <si>
    <t>5 ans C</t>
  </si>
  <si>
    <t>A + B</t>
  </si>
  <si>
    <t>Total décaissements</t>
  </si>
  <si>
    <t>TOTAL A +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</si>
</sst>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_-;\-* #,##0.00_-;_-* &quot;-&quot;??_-;_-@_-"/>
    <numFmt numFmtId="164" formatCode="#,##0\ &quot;€&quot;"/>
    <numFmt numFmtId="165" formatCode="_-* #,##0\ [$€-40C]_-;\-* #,##0\ [$€-40C]_-;_-* &quot;-&quot;??\ [$€-40C]_-;_-@_-"/>
    <numFmt numFmtId="166" formatCode="0.0%"/>
    <numFmt numFmtId="167" formatCode="_-* #,##0_-;\-* #,##0_-;_-* &quot;-&quot;??_-;_-@_-"/>
    <numFmt numFmtId="168" formatCode="_-* #,##0.0_-;\-* #,##0.0_-;_-* &quot;-&quot;??_-;_-@_-"/>
    <numFmt numFmtId="169" formatCode="#,###,,"/>
    <numFmt numFmtId="170" formatCode="[$-40C]d\-mmm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4"/>
      <color theme="0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theme="0"/>
      </patternFill>
    </fill>
    <fill>
      <patternFill patternType="solid">
        <fgColor rgb="FF7030A0"/>
        <bgColor theme="0"/>
      </patternFill>
    </fill>
    <fill>
      <patternFill patternType="solid">
        <fgColor theme="0" tint="-0.14999847407452621"/>
        <bgColor theme="0"/>
      </patternFill>
    </fill>
    <fill>
      <patternFill patternType="solid">
        <fgColor rgb="FFFFFFCC"/>
      </patternFill>
    </fill>
    <fill>
      <patternFill patternType="solid">
        <fgColor theme="0"/>
        <bgColor theme="0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theme="1"/>
      </left>
      <right/>
      <top/>
      <bottom/>
      <diagonal/>
    </border>
    <border>
      <left style="hair">
        <color theme="1"/>
      </left>
      <right/>
      <top/>
      <bottom style="thin">
        <color indexed="64"/>
      </bottom>
      <diagonal/>
    </border>
    <border>
      <left style="hair">
        <color theme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7030A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rgb="FF7030A0"/>
      </bottom>
      <diagonal/>
    </border>
    <border>
      <left style="hair">
        <color theme="1"/>
      </left>
      <right style="medium">
        <color indexed="64"/>
      </right>
      <top/>
      <bottom/>
      <diagonal/>
    </border>
    <border>
      <left style="hair">
        <color theme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theme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7030A0"/>
      </bottom>
      <diagonal/>
    </border>
    <border>
      <left/>
      <right/>
      <top style="medium">
        <color indexed="64"/>
      </top>
      <bottom style="thin">
        <color rgb="FF7030A0"/>
      </bottom>
      <diagonal/>
    </border>
    <border>
      <left/>
      <right style="medium">
        <color indexed="64"/>
      </right>
      <top style="medium">
        <color indexed="64"/>
      </top>
      <bottom style="thin">
        <color rgb="FF7030A0"/>
      </bottom>
      <diagonal/>
    </border>
    <border>
      <left style="hair">
        <color theme="1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hair">
        <color theme="1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rgb="FF7030A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7030A0"/>
      </top>
      <bottom style="medium">
        <color indexed="64"/>
      </bottom>
      <diagonal/>
    </border>
    <border>
      <left style="medium">
        <color indexed="64"/>
      </left>
      <right/>
      <top style="thin">
        <color rgb="FF7030A0"/>
      </top>
      <bottom style="medium">
        <color indexed="64"/>
      </bottom>
      <diagonal/>
    </border>
    <border>
      <left/>
      <right/>
      <top style="thin">
        <color rgb="FF7030A0"/>
      </top>
      <bottom style="medium">
        <color indexed="64"/>
      </bottom>
      <diagonal/>
    </border>
    <border>
      <left style="thin">
        <color theme="1"/>
      </left>
      <right/>
      <top style="thin">
        <color rgb="FF7030A0"/>
      </top>
      <bottom style="medium">
        <color indexed="64"/>
      </bottom>
      <diagonal/>
    </border>
    <border>
      <left style="hair">
        <color theme="1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rgb="FF7030A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rgb="FF7030A0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rgb="FF7030A0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7" borderId="54" applyNumberFormat="0" applyFont="0" applyAlignment="0" applyProtection="0"/>
    <xf numFmtId="43" fontId="1" fillId="0" borderId="0" applyFont="0" applyFill="0" applyBorder="0" applyAlignment="0" applyProtection="0"/>
    <xf numFmtId="0" fontId="13" fillId="0" borderId="0"/>
  </cellStyleXfs>
  <cellXfs count="170">
    <xf numFmtId="0" fontId="0" fillId="0" borderId="0" xfId="0"/>
    <xf numFmtId="0" fontId="0" fillId="0" borderId="0" xfId="0" applyNumberFormat="1"/>
    <xf numFmtId="0" fontId="0" fillId="4" borderId="0" xfId="0" applyFill="1"/>
    <xf numFmtId="0" fontId="4" fillId="4" borderId="0" xfId="0" applyFont="1" applyFill="1"/>
    <xf numFmtId="0" fontId="4" fillId="4" borderId="8" xfId="0" applyFont="1" applyFill="1" applyBorder="1"/>
    <xf numFmtId="0" fontId="4" fillId="4" borderId="10" xfId="0" applyFont="1" applyFill="1" applyBorder="1"/>
    <xf numFmtId="0" fontId="0" fillId="6" borderId="11" xfId="0" applyFill="1" applyBorder="1"/>
    <xf numFmtId="0" fontId="0" fillId="6" borderId="1" xfId="0" applyFill="1" applyBorder="1"/>
    <xf numFmtId="0" fontId="0" fillId="6" borderId="10" xfId="0" applyFill="1" applyBorder="1"/>
    <xf numFmtId="0" fontId="5" fillId="4" borderId="0" xfId="0" applyFont="1" applyFill="1" applyAlignment="1">
      <alignment vertical="center"/>
    </xf>
    <xf numFmtId="0" fontId="6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0" fillId="4" borderId="17" xfId="0" applyFill="1" applyBorder="1"/>
    <xf numFmtId="0" fontId="2" fillId="4" borderId="15" xfId="0" applyFont="1" applyFill="1" applyBorder="1"/>
    <xf numFmtId="0" fontId="4" fillId="4" borderId="21" xfId="0" applyFont="1" applyFill="1" applyBorder="1"/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0" fillId="6" borderId="9" xfId="0" applyFill="1" applyBorder="1"/>
    <xf numFmtId="0" fontId="0" fillId="6" borderId="0" xfId="0" applyFill="1" applyBorder="1"/>
    <xf numFmtId="0" fontId="2" fillId="6" borderId="8" xfId="0" applyFont="1" applyFill="1" applyBorder="1"/>
    <xf numFmtId="0" fontId="0" fillId="4" borderId="28" xfId="0" applyFill="1" applyBorder="1"/>
    <xf numFmtId="0" fontId="0" fillId="6" borderId="30" xfId="0" applyFill="1" applyBorder="1"/>
    <xf numFmtId="0" fontId="0" fillId="6" borderId="31" xfId="0" applyFill="1" applyBorder="1"/>
    <xf numFmtId="0" fontId="0" fillId="6" borderId="17" xfId="0" applyFill="1" applyBorder="1"/>
    <xf numFmtId="0" fontId="0" fillId="6" borderId="7" xfId="0" applyFill="1" applyBorder="1"/>
    <xf numFmtId="0" fontId="2" fillId="6" borderId="32" xfId="0" applyFont="1" applyFill="1" applyBorder="1"/>
    <xf numFmtId="0" fontId="0" fillId="6" borderId="28" xfId="0" applyFill="1" applyBorder="1"/>
    <xf numFmtId="0" fontId="4" fillId="4" borderId="33" xfId="0" applyFont="1" applyFill="1" applyBorder="1"/>
    <xf numFmtId="0" fontId="4" fillId="4" borderId="34" xfId="0" applyFont="1" applyFill="1" applyBorder="1"/>
    <xf numFmtId="164" fontId="0" fillId="4" borderId="19" xfId="0" applyNumberFormat="1" applyFill="1" applyBorder="1"/>
    <xf numFmtId="164" fontId="0" fillId="4" borderId="29" xfId="0" applyNumberFormat="1" applyFill="1" applyBorder="1"/>
    <xf numFmtId="164" fontId="2" fillId="4" borderId="20" xfId="0" applyNumberFormat="1" applyFont="1" applyFill="1" applyBorder="1"/>
    <xf numFmtId="164" fontId="4" fillId="4" borderId="23" xfId="0" applyNumberFormat="1" applyFont="1" applyFill="1" applyBorder="1"/>
    <xf numFmtId="0" fontId="3" fillId="5" borderId="37" xfId="0" applyFont="1" applyFill="1" applyBorder="1" applyAlignment="1">
      <alignment horizontal="center" vertical="center" wrapText="1"/>
    </xf>
    <xf numFmtId="0" fontId="3" fillId="5" borderId="38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3" fillId="5" borderId="40" xfId="0" applyFont="1" applyFill="1" applyBorder="1" applyAlignment="1">
      <alignment horizontal="center" vertical="center" wrapText="1"/>
    </xf>
    <xf numFmtId="0" fontId="3" fillId="5" borderId="42" xfId="0" applyFont="1" applyFill="1" applyBorder="1" applyAlignment="1">
      <alignment horizontal="center" vertical="center" wrapText="1"/>
    </xf>
    <xf numFmtId="0" fontId="0" fillId="4" borderId="43" xfId="0" applyFill="1" applyBorder="1"/>
    <xf numFmtId="0" fontId="0" fillId="4" borderId="45" xfId="0" applyFill="1" applyBorder="1"/>
    <xf numFmtId="0" fontId="3" fillId="5" borderId="51" xfId="0" applyFont="1" applyFill="1" applyBorder="1" applyAlignment="1">
      <alignment horizontal="center" vertical="center" wrapText="1"/>
    </xf>
    <xf numFmtId="0" fontId="3" fillId="5" borderId="52" xfId="0" applyFont="1" applyFill="1" applyBorder="1" applyAlignment="1">
      <alignment horizontal="center" vertical="center" wrapText="1"/>
    </xf>
    <xf numFmtId="0" fontId="3" fillId="5" borderId="53" xfId="0" applyFont="1" applyFill="1" applyBorder="1" applyAlignment="1">
      <alignment horizontal="center" vertical="center" wrapText="1"/>
    </xf>
    <xf numFmtId="9" fontId="0" fillId="4" borderId="44" xfId="1" applyFont="1" applyFill="1" applyBorder="1"/>
    <xf numFmtId="9" fontId="0" fillId="4" borderId="46" xfId="1" applyFont="1" applyFill="1" applyBorder="1"/>
    <xf numFmtId="9" fontId="2" fillId="4" borderId="48" xfId="1" applyFont="1" applyFill="1" applyBorder="1"/>
    <xf numFmtId="9" fontId="4" fillId="4" borderId="50" xfId="1" applyFont="1" applyFill="1" applyBorder="1"/>
    <xf numFmtId="9" fontId="0" fillId="4" borderId="19" xfId="1" applyFont="1" applyFill="1" applyBorder="1"/>
    <xf numFmtId="9" fontId="2" fillId="4" borderId="20" xfId="1" applyFont="1" applyFill="1" applyBorder="1"/>
    <xf numFmtId="9" fontId="4" fillId="4" borderId="23" xfId="1" applyFont="1" applyFill="1" applyBorder="1"/>
    <xf numFmtId="164" fontId="0" fillId="4" borderId="0" xfId="0" applyNumberFormat="1" applyFill="1" applyBorder="1"/>
    <xf numFmtId="164" fontId="2" fillId="4" borderId="8" xfId="0" applyNumberFormat="1" applyFont="1" applyFill="1" applyBorder="1"/>
    <xf numFmtId="164" fontId="4" fillId="4" borderId="22" xfId="0" applyNumberFormat="1" applyFont="1" applyFill="1" applyBorder="1"/>
    <xf numFmtId="49" fontId="0" fillId="0" borderId="0" xfId="0" applyNumberFormat="1"/>
    <xf numFmtId="0" fontId="3" fillId="4" borderId="0" xfId="0" applyFont="1" applyFill="1"/>
    <xf numFmtId="167" fontId="0" fillId="4" borderId="17" xfId="4" applyNumberFormat="1" applyFont="1" applyFill="1" applyBorder="1"/>
    <xf numFmtId="167" fontId="0" fillId="4" borderId="0" xfId="4" applyNumberFormat="1" applyFont="1" applyFill="1" applyBorder="1"/>
    <xf numFmtId="167" fontId="2" fillId="4" borderId="15" xfId="4" applyNumberFormat="1" applyFont="1" applyFill="1" applyBorder="1"/>
    <xf numFmtId="167" fontId="2" fillId="4" borderId="8" xfId="4" applyNumberFormat="1" applyFont="1" applyFill="1" applyBorder="1"/>
    <xf numFmtId="167" fontId="4" fillId="4" borderId="21" xfId="4" applyNumberFormat="1" applyFont="1" applyFill="1" applyBorder="1"/>
    <xf numFmtId="167" fontId="4" fillId="4" borderId="22" xfId="4" applyNumberFormat="1" applyFont="1" applyFill="1" applyBorder="1"/>
    <xf numFmtId="2" fontId="0" fillId="0" borderId="0" xfId="0" applyNumberFormat="1"/>
    <xf numFmtId="167" fontId="0" fillId="4" borderId="0" xfId="4" applyNumberFormat="1" applyFont="1" applyFill="1"/>
    <xf numFmtId="167" fontId="3" fillId="5" borderId="38" xfId="4" applyNumberFormat="1" applyFont="1" applyFill="1" applyBorder="1" applyAlignment="1">
      <alignment horizontal="center" vertical="center" wrapText="1"/>
    </xf>
    <xf numFmtId="1" fontId="3" fillId="4" borderId="0" xfId="0" applyNumberFormat="1" applyFont="1" applyFill="1"/>
    <xf numFmtId="0" fontId="9" fillId="4" borderId="0" xfId="0" applyFont="1" applyFill="1" applyBorder="1" applyAlignment="1">
      <alignment vertical="center"/>
    </xf>
    <xf numFmtId="166" fontId="0" fillId="4" borderId="12" xfId="1" applyNumberFormat="1" applyFont="1" applyFill="1" applyBorder="1"/>
    <xf numFmtId="166" fontId="2" fillId="4" borderId="14" xfId="1" applyNumberFormat="1" applyFont="1" applyFill="1" applyBorder="1"/>
    <xf numFmtId="166" fontId="0" fillId="4" borderId="13" xfId="1" applyNumberFormat="1" applyFont="1" applyFill="1" applyBorder="1"/>
    <xf numFmtId="166" fontId="4" fillId="4" borderId="27" xfId="1" applyNumberFormat="1" applyFont="1" applyFill="1" applyBorder="1"/>
    <xf numFmtId="166" fontId="0" fillId="4" borderId="19" xfId="1" applyNumberFormat="1" applyFont="1" applyFill="1" applyBorder="1"/>
    <xf numFmtId="166" fontId="2" fillId="4" borderId="20" xfId="1" applyNumberFormat="1" applyFont="1" applyFill="1" applyBorder="1"/>
    <xf numFmtId="166" fontId="4" fillId="4" borderId="23" xfId="1" applyNumberFormat="1" applyFont="1" applyFill="1" applyBorder="1"/>
    <xf numFmtId="0" fontId="0" fillId="8" borderId="0" xfId="0" applyFill="1"/>
    <xf numFmtId="167" fontId="3" fillId="8" borderId="0" xfId="4" applyNumberFormat="1" applyFont="1" applyFill="1"/>
    <xf numFmtId="0" fontId="3" fillId="8" borderId="0" xfId="0" applyFont="1" applyFill="1"/>
    <xf numFmtId="0" fontId="3" fillId="3" borderId="0" xfId="0" applyFont="1" applyFill="1"/>
    <xf numFmtId="167" fontId="0" fillId="4" borderId="43" xfId="4" applyNumberFormat="1" applyFont="1" applyFill="1" applyBorder="1"/>
    <xf numFmtId="167" fontId="0" fillId="4" borderId="45" xfId="4" applyNumberFormat="1" applyFont="1" applyFill="1" applyBorder="1"/>
    <xf numFmtId="167" fontId="0" fillId="4" borderId="56" xfId="4" applyNumberFormat="1" applyFont="1" applyFill="1" applyBorder="1"/>
    <xf numFmtId="0" fontId="8" fillId="4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7" fillId="4" borderId="0" xfId="0" applyFont="1" applyFill="1"/>
    <xf numFmtId="167" fontId="0" fillId="4" borderId="30" xfId="4" applyNumberFormat="1" applyFont="1" applyFill="1" applyBorder="1"/>
    <xf numFmtId="167" fontId="2" fillId="4" borderId="47" xfId="4" applyNumberFormat="1" applyFont="1" applyFill="1" applyBorder="1"/>
    <xf numFmtId="167" fontId="4" fillId="4" borderId="49" xfId="4" applyNumberFormat="1" applyFont="1" applyFill="1" applyBorder="1"/>
    <xf numFmtId="165" fontId="0" fillId="4" borderId="0" xfId="4" applyNumberFormat="1" applyFont="1" applyFill="1" applyBorder="1"/>
    <xf numFmtId="165" fontId="0" fillId="4" borderId="7" xfId="4" applyNumberFormat="1" applyFont="1" applyFill="1" applyBorder="1"/>
    <xf numFmtId="165" fontId="0" fillId="4" borderId="55" xfId="4" applyNumberFormat="1" applyFont="1" applyFill="1" applyBorder="1"/>
    <xf numFmtId="165" fontId="2" fillId="4" borderId="20" xfId="4" applyNumberFormat="1" applyFont="1" applyFill="1" applyBorder="1"/>
    <xf numFmtId="165" fontId="0" fillId="4" borderId="19" xfId="4" applyNumberFormat="1" applyFont="1" applyFill="1" applyBorder="1"/>
    <xf numFmtId="165" fontId="4" fillId="4" borderId="23" xfId="4" applyNumberFormat="1" applyFont="1" applyFill="1" applyBorder="1"/>
    <xf numFmtId="165" fontId="0" fillId="4" borderId="12" xfId="4" applyNumberFormat="1" applyFont="1" applyFill="1" applyBorder="1"/>
    <xf numFmtId="165" fontId="2" fillId="4" borderId="14" xfId="4" applyNumberFormat="1" applyFont="1" applyFill="1" applyBorder="1"/>
    <xf numFmtId="165" fontId="4" fillId="4" borderId="27" xfId="4" applyNumberFormat="1" applyFont="1" applyFill="1" applyBorder="1"/>
    <xf numFmtId="165" fontId="0" fillId="4" borderId="41" xfId="4" applyNumberFormat="1" applyFont="1" applyFill="1" applyBorder="1"/>
    <xf numFmtId="0" fontId="8" fillId="8" borderId="0" xfId="0" applyFont="1" applyFill="1" applyAlignment="1">
      <alignment vertical="center"/>
    </xf>
    <xf numFmtId="0" fontId="10" fillId="0" borderId="0" xfId="0" applyFont="1"/>
    <xf numFmtId="0" fontId="12" fillId="2" borderId="36" xfId="0" applyFont="1" applyFill="1" applyBorder="1"/>
    <xf numFmtId="165" fontId="4" fillId="0" borderId="57" xfId="0" applyNumberFormat="1" applyFont="1" applyBorder="1"/>
    <xf numFmtId="165" fontId="12" fillId="2" borderId="4" xfId="0" applyNumberFormat="1" applyFont="1" applyFill="1" applyBorder="1"/>
    <xf numFmtId="165" fontId="2" fillId="4" borderId="32" xfId="4" applyNumberFormat="1" applyFont="1" applyFill="1" applyBorder="1"/>
    <xf numFmtId="165" fontId="4" fillId="4" borderId="34" xfId="4" applyNumberFormat="1" applyFont="1" applyFill="1" applyBorder="1"/>
    <xf numFmtId="165" fontId="11" fillId="0" borderId="36" xfId="4" applyNumberFormat="1" applyFont="1" applyBorder="1"/>
    <xf numFmtId="0" fontId="3" fillId="5" borderId="4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vertical="center"/>
    </xf>
    <xf numFmtId="168" fontId="4" fillId="0" borderId="57" xfId="4" applyNumberFormat="1" applyFont="1" applyBorder="1"/>
    <xf numFmtId="168" fontId="12" fillId="2" borderId="4" xfId="4" applyNumberFormat="1" applyFont="1" applyFill="1" applyBorder="1"/>
    <xf numFmtId="0" fontId="14" fillId="9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167" fontId="0" fillId="0" borderId="0" xfId="4" applyNumberFormat="1" applyFont="1"/>
    <xf numFmtId="17" fontId="3" fillId="5" borderId="0" xfId="0" applyNumberFormat="1" applyFont="1" applyFill="1" applyBorder="1" applyAlignment="1">
      <alignment vertical="center"/>
    </xf>
    <xf numFmtId="0" fontId="17" fillId="9" borderId="0" xfId="0" applyFont="1" applyFill="1" applyAlignment="1">
      <alignment horizontal="center" vertical="center"/>
    </xf>
    <xf numFmtId="169" fontId="0" fillId="0" borderId="0" xfId="0" applyNumberFormat="1"/>
    <xf numFmtId="16" fontId="0" fillId="0" borderId="0" xfId="0" applyNumberFormat="1"/>
    <xf numFmtId="0" fontId="18" fillId="0" borderId="57" xfId="0" applyFont="1" applyBorder="1" applyAlignment="1">
      <alignment horizontal="center"/>
    </xf>
    <xf numFmtId="170" fontId="0" fillId="0" borderId="0" xfId="0" applyNumberFormat="1"/>
    <xf numFmtId="0" fontId="18" fillId="0" borderId="57" xfId="0" applyFont="1" applyBorder="1" applyAlignment="1">
      <alignment horizontal="center" wrapText="1"/>
    </xf>
    <xf numFmtId="167" fontId="4" fillId="0" borderId="57" xfId="4" applyNumberFormat="1" applyFont="1" applyBorder="1"/>
    <xf numFmtId="3" fontId="12" fillId="2" borderId="4" xfId="0" applyNumberFormat="1" applyFont="1" applyFill="1" applyBorder="1"/>
    <xf numFmtId="165" fontId="12" fillId="2" borderId="4" xfId="4" applyNumberFormat="1" applyFont="1" applyFill="1" applyBorder="1"/>
    <xf numFmtId="167" fontId="12" fillId="2" borderId="4" xfId="4" applyNumberFormat="1" applyFont="1" applyFill="1" applyBorder="1"/>
    <xf numFmtId="165" fontId="20" fillId="2" borderId="4" xfId="4" applyNumberFormat="1" applyFont="1" applyFill="1" applyBorder="1"/>
    <xf numFmtId="0" fontId="14" fillId="0" borderId="0" xfId="0" applyFont="1" applyAlignment="1">
      <alignment horizontal="center" vertical="center" wrapText="1"/>
    </xf>
    <xf numFmtId="166" fontId="14" fillId="0" borderId="0" xfId="1" applyNumberFormat="1" applyFont="1" applyAlignment="1">
      <alignment horizontal="center" vertical="center"/>
    </xf>
    <xf numFmtId="165" fontId="21" fillId="2" borderId="4" xfId="4" applyNumberFormat="1" applyFont="1" applyFill="1" applyBorder="1"/>
    <xf numFmtId="0" fontId="22" fillId="0" borderId="0" xfId="0" applyFont="1" applyAlignment="1">
      <alignment horizontal="center" vertical="center" wrapText="1"/>
    </xf>
    <xf numFmtId="166" fontId="22" fillId="0" borderId="0" xfId="1" applyNumberFormat="1" applyFont="1" applyAlignment="1">
      <alignment horizontal="center" vertical="center"/>
    </xf>
    <xf numFmtId="167" fontId="12" fillId="2" borderId="0" xfId="0" applyNumberFormat="1" applyFont="1" applyFill="1"/>
    <xf numFmtId="0" fontId="19" fillId="11" borderId="0" xfId="0" applyFont="1" applyFill="1" applyAlignment="1">
      <alignment horizontal="center" vertical="center"/>
    </xf>
    <xf numFmtId="17" fontId="3" fillId="5" borderId="4" xfId="0" applyNumberFormat="1" applyFont="1" applyFill="1" applyBorder="1" applyAlignment="1">
      <alignment horizontal="center" vertical="center"/>
    </xf>
    <xf numFmtId="17" fontId="3" fillId="5" borderId="6" xfId="0" applyNumberFormat="1" applyFont="1" applyFill="1" applyBorder="1" applyAlignment="1">
      <alignment horizontal="center" vertical="center"/>
    </xf>
    <xf numFmtId="166" fontId="0" fillId="0" borderId="0" xfId="1" applyNumberFormat="1" applyFont="1"/>
    <xf numFmtId="167" fontId="0" fillId="3" borderId="0" xfId="4" applyNumberFormat="1" applyFont="1" applyFill="1"/>
    <xf numFmtId="0" fontId="0" fillId="3" borderId="0" xfId="0" applyFill="1"/>
    <xf numFmtId="9" fontId="0" fillId="3" borderId="0" xfId="1" applyFont="1" applyFill="1"/>
    <xf numFmtId="17" fontId="3" fillId="5" borderId="0" xfId="0" applyNumberFormat="1" applyFont="1" applyFill="1" applyBorder="1" applyAlignment="1">
      <alignment horizontal="center" vertical="center"/>
    </xf>
    <xf numFmtId="0" fontId="4" fillId="10" borderId="36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0" fontId="4" fillId="10" borderId="36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 wrapText="1"/>
    </xf>
    <xf numFmtId="0" fontId="8" fillId="5" borderId="36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center" vertical="center" wrapText="1"/>
    </xf>
    <xf numFmtId="17" fontId="3" fillId="5" borderId="24" xfId="0" applyNumberFormat="1" applyFont="1" applyFill="1" applyBorder="1" applyAlignment="1">
      <alignment horizontal="center" vertical="center"/>
    </xf>
    <xf numFmtId="17" fontId="3" fillId="5" borderId="26" xfId="0" applyNumberFormat="1" applyFont="1" applyFill="1" applyBorder="1" applyAlignment="1">
      <alignment horizontal="center" vertical="center"/>
    </xf>
    <xf numFmtId="17" fontId="3" fillId="5" borderId="25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3" fillId="5" borderId="30" xfId="0" applyFont="1" applyFill="1" applyBorder="1" applyAlignment="1">
      <alignment horizontal="center" vertical="center" wrapText="1"/>
    </xf>
    <xf numFmtId="0" fontId="3" fillId="5" borderId="31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30" xfId="0" applyFont="1" applyFill="1" applyBorder="1" applyAlignment="1">
      <alignment horizontal="center" vertical="center"/>
    </xf>
    <xf numFmtId="0" fontId="3" fillId="5" borderId="31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7" fillId="5" borderId="36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166" fontId="12" fillId="2" borderId="0" xfId="1" applyNumberFormat="1" applyFont="1" applyFill="1"/>
  </cellXfs>
  <cellStyles count="6">
    <cellStyle name="Commentaire" xfId="3"/>
    <cellStyle name="Milliers" xfId="4" builtinId="3"/>
    <cellStyle name="Milliers 2" xfId="2"/>
    <cellStyle name="Normal" xfId="0" builtinId="0"/>
    <cellStyle name="Normal 2" xfId="5"/>
    <cellStyle name="Pourcentage" xfId="1" builtinId="5"/>
  </cellStyles>
  <dxfs count="0"/>
  <tableStyles count="0" defaultTableStyle="TableStyleMedium2" defaultPivotStyle="PivotStyleLight16"/>
  <colors>
    <mruColors>
      <color rgb="FF660066"/>
      <color rgb="FFE4DFEC"/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openxmlformats.org/officeDocument/2006/relationships/customXml" Target="../customXml/item4.xml"/><Relationship Id="rId61" Type="http://schemas.microsoft.com/office/2017/10/relationships/person" Target="persons/person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Evolution des choix d'amortissement A, B et C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'Evolution amortissement'!$AB$11</c:f>
              <c:strCache>
                <c:ptCount val="1"/>
                <c:pt idx="0">
                  <c:v>1 an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amortissement'!$AB$12:$AB$12</c:f>
              <c:numCache>
                <c:formatCode>#\ ###\ \ </c:formatCode>
                <c:ptCount val="1"/>
                <c:pt idx="0">
                  <c:v>1651377308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9E8-4D1F-82FF-1207E809232C}"/>
            </c:ext>
          </c:extLst>
        </c:ser>
        <c:ser>
          <c:idx val="1"/>
          <c:order val="1"/>
          <c:tx>
            <c:strRef>
              <c:f>'Evolution amortissement'!$AC$11</c:f>
              <c:strCache>
                <c:ptCount val="1"/>
                <c:pt idx="0">
                  <c:v>2 ans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amortissement'!$AC$12:$AC$12</c:f>
              <c:numCache>
                <c:formatCode>#\ ###\ \ </c:formatCode>
                <c:ptCount val="1"/>
                <c:pt idx="0">
                  <c:v>1600206425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9E8-4D1F-82FF-1207E809232C}"/>
            </c:ext>
          </c:extLst>
        </c:ser>
        <c:ser>
          <c:idx val="2"/>
          <c:order val="2"/>
          <c:tx>
            <c:strRef>
              <c:f>'Evolution amortissement'!$AD$11</c:f>
              <c:strCache>
                <c:ptCount val="1"/>
                <c:pt idx="0">
                  <c:v>3 ans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amortissement'!$AD$12:$AD$12</c:f>
              <c:numCache>
                <c:formatCode>#\ ###\ \ </c:formatCode>
                <c:ptCount val="1"/>
                <c:pt idx="0">
                  <c:v>2099737511.26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9E8-4D1F-82FF-1207E809232C}"/>
            </c:ext>
          </c:extLst>
        </c:ser>
        <c:ser>
          <c:idx val="3"/>
          <c:order val="3"/>
          <c:tx>
            <c:strRef>
              <c:f>'Evolution amortissement'!$AE$11</c:f>
              <c:strCache>
                <c:ptCount val="1"/>
                <c:pt idx="0">
                  <c:v>4 ans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amortissement'!$AE$12:$AE$12</c:f>
              <c:numCache>
                <c:formatCode>#\ ###\ \ </c:formatCode>
                <c:ptCount val="1"/>
                <c:pt idx="0">
                  <c:v>1566033192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9E8-4D1F-82FF-1207E809232C}"/>
            </c:ext>
          </c:extLst>
        </c:ser>
        <c:ser>
          <c:idx val="4"/>
          <c:order val="4"/>
          <c:tx>
            <c:strRef>
              <c:f>'Evolution amortissement'!$AF$11</c:f>
              <c:strCache>
                <c:ptCount val="1"/>
                <c:pt idx="0">
                  <c:v>5 ans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amortissement'!$AF$12:$AF$12</c:f>
              <c:numCache>
                <c:formatCode>#\ ###\ \ </c:formatCode>
                <c:ptCount val="1"/>
                <c:pt idx="0">
                  <c:v>28372241337.440002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9E8-4D1F-82FF-1207E809232C}"/>
            </c:ext>
          </c:extLst>
        </c:ser>
        <c:ser>
          <c:idx val="5"/>
          <c:order val="5"/>
          <c:tx>
            <c:strRef>
              <c:f>'Evolution amortissement'!$O$9</c:f>
              <c:strCache>
                <c:ptCount val="1"/>
                <c:pt idx="0">
                  <c:v>5 ans B</c:v>
                </c:pt>
              </c:strCache>
            </c:strRef>
          </c:tx>
          <c:spPr>
            <a:ln w="28575" cap="rnd">
              <a:solidFill>
                <a:srgbClr val="00B0F0"/>
              </a:solidFill>
              <a:prstDash val="dash"/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amortissement'!$O$12:$O$12</c:f>
              <c:numCache>
                <c:formatCode>#\ ###\ \ </c:formatCode>
                <c:ptCount val="1"/>
                <c:pt idx="0">
                  <c:v>9124619648.7200012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9E8-4D1F-82FF-1207E809232C}"/>
            </c:ext>
          </c:extLst>
        </c:ser>
        <c:ser>
          <c:idx val="6"/>
          <c:order val="6"/>
          <c:tx>
            <c:strRef>
              <c:f>'Evolution amortissement'!$G$9</c:f>
              <c:strCache>
                <c:ptCount val="1"/>
                <c:pt idx="0">
                  <c:v>5 ans A</c:v>
                </c:pt>
              </c:strCache>
            </c:strRef>
          </c:tx>
          <c:spPr>
            <a:ln w="28575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amortissement'!$G$12:$G$12</c:f>
              <c:numCache>
                <c:formatCode>#\ ###\ \ </c:formatCode>
                <c:ptCount val="1"/>
                <c:pt idx="0">
                  <c:v>5061501020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19E8-4D1F-82FF-1207E809232C}"/>
            </c:ext>
          </c:extLst>
        </c:ser>
        <c:ser>
          <c:idx val="7"/>
          <c:order val="7"/>
          <c:tx>
            <c:strRef>
              <c:f>'Evolution amortissement'!$W$9</c:f>
              <c:strCache>
                <c:ptCount val="1"/>
                <c:pt idx="0">
                  <c:v>5 ans C</c:v>
                </c:pt>
              </c:strCache>
            </c:strRef>
          </c:tx>
          <c:spPr>
            <a:ln w="28575" cap="rnd">
              <a:solidFill>
                <a:srgbClr val="C00000"/>
              </a:solidFill>
              <a:prstDash val="sysDot"/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amortissement'!$W$12:$W$12</c:f>
              <c:numCache>
                <c:formatCode>#\ ###\ \ </c:formatCode>
                <c:ptCount val="1"/>
                <c:pt idx="0">
                  <c:v>14186120668.720001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113-4022-AD8D-D9782739B4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86140440"/>
        <c:axId val="1286138144"/>
      </c:lineChart>
      <c:catAx>
        <c:axId val="1286140440"/>
        <c:scaling>
          <c:orientation val="minMax"/>
        </c:scaling>
        <c:delete val="0"/>
        <c:axPos val="b"/>
        <c:numFmt formatCode="[$-40C]d\-mmm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6138144"/>
        <c:crosses val="autoZero"/>
        <c:auto val="0"/>
        <c:lblAlgn val="ctr"/>
        <c:lblOffset val="100"/>
        <c:noMultiLvlLbl val="0"/>
      </c:catAx>
      <c:valAx>
        <c:axId val="1286138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#\ 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6140440"/>
        <c:crosses val="autoZero"/>
        <c:crossBetween val="between"/>
        <c:dispUnits>
          <c:builtInUnit val="billions"/>
          <c:dispUnitsLbl>
            <c:layout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Evolution du taux de choix d'amortissement de 5 ans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5"/>
          <c:order val="0"/>
          <c:spPr>
            <a:ln w="28575" cap="rnd">
              <a:solidFill>
                <a:srgbClr val="660066"/>
              </a:solidFill>
              <a:round/>
            </a:ln>
            <a:effectLst/>
          </c:spPr>
          <c:marker>
            <c:symbol val="none"/>
          </c:marker>
          <c:cat>
            <c:numRef>
              <c:f>'Evolution amortissement'!$AA$12:$AA$12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amortissement'!$AH$12:$AH$12</c:f>
              <c:numCache>
                <c:formatCode>0.0%</c:formatCode>
                <c:ptCount val="1"/>
                <c:pt idx="0">
                  <c:v>1.6239323626925375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2C4-4FE3-A398-8FC9901EB6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86140440"/>
        <c:axId val="1286138144"/>
      </c:lineChart>
      <c:catAx>
        <c:axId val="1286140440"/>
        <c:scaling>
          <c:orientation val="minMax"/>
        </c:scaling>
        <c:delete val="0"/>
        <c:axPos val="b"/>
        <c:numFmt formatCode="[$-40C]d\-mmm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6138144"/>
        <c:crosses val="autoZero"/>
        <c:auto val="0"/>
        <c:lblAlgn val="ctr"/>
        <c:lblOffset val="100"/>
        <c:noMultiLvlLbl val="0"/>
      </c:catAx>
      <c:valAx>
        <c:axId val="1286138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61404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réponses reçues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'Evolution réponses'!$D$2:$E$2</c:f>
              <c:strCache>
                <c:ptCount val="1"/>
                <c:pt idx="0">
                  <c:v>Total décaissements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cat>
            <c:numRef>
              <c:f>'Evolution réponses'!$B$4:$B$4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réponses'!$E$4:$E$4</c:f>
              <c:numCache>
                <c:formatCode>_-* #\ ##0_-;\-* #\ ##0_-;_-* "-"??_-;_-@_-</c:formatCode>
                <c:ptCount val="1"/>
                <c:pt idx="0">
                  <c:v>21143155495.279999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897-423E-A98D-597C068B2F59}"/>
            </c:ext>
          </c:extLst>
        </c:ser>
        <c:ser>
          <c:idx val="1"/>
          <c:order val="1"/>
          <c:tx>
            <c:strRef>
              <c:f>'Evolution réponses'!$J$2:$M$2</c:f>
              <c:strCache>
                <c:ptCount val="1"/>
                <c:pt idx="0">
                  <c:v>Réponses reçues</c:v>
                </c:pt>
              </c:strCache>
            </c:strRef>
          </c:tx>
          <c:spPr>
            <a:ln w="28575" cap="rnd">
              <a:solidFill>
                <a:srgbClr val="E4DFEC"/>
              </a:solidFill>
              <a:round/>
            </a:ln>
            <a:effectLst/>
          </c:spPr>
          <c:marker>
            <c:symbol val="none"/>
          </c:marker>
          <c:cat>
            <c:numRef>
              <c:f>'Evolution réponses'!$B$4:$B$4</c:f>
              <c:numCache>
                <c:formatCode>[$-40C]d\-mmm;@</c:formatCode>
                <c:ptCount val="1"/>
                <c:pt idx="0">
                  <c:v>44368</c:v>
                </c:pt>
              </c:numCache>
            </c:numRef>
          </c:cat>
          <c:val>
            <c:numRef>
              <c:f>'Evolution réponses'!$L$4:$L$4</c:f>
              <c:numCache>
                <c:formatCode>_-* #\ ##0_-;\-* #\ ##0_-;_-* "-"??_-;_-@_-</c:formatCode>
                <c:ptCount val="1"/>
                <c:pt idx="0">
                  <c:v>13337753287.35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897-423E-A98D-597C068B2F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19799480"/>
        <c:axId val="1119794560"/>
      </c:lineChart>
      <c:dateAx>
        <c:axId val="1119799480"/>
        <c:scaling>
          <c:orientation val="minMax"/>
        </c:scaling>
        <c:delete val="0"/>
        <c:axPos val="b"/>
        <c:numFmt formatCode="[$-40C]d\-m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794560"/>
        <c:crosses val="autoZero"/>
        <c:auto val="1"/>
        <c:lblOffset val="100"/>
        <c:baseTimeUnit val="days"/>
      </c:dateAx>
      <c:valAx>
        <c:axId val="1119794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799480"/>
        <c:crosses val="autoZero"/>
        <c:crossBetween val="between"/>
        <c:dispUnits>
          <c:builtInUnit val="billions"/>
          <c:dispUnitsLbl>
            <c:layout/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10884</xdr:rowOff>
    </xdr:from>
    <xdr:to>
      <xdr:col>12</xdr:col>
      <xdr:colOff>771650</xdr:colOff>
      <xdr:row>41</xdr:row>
      <xdr:rowOff>68282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75718AA-0301-464D-98A3-86706F5F4B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225137</xdr:colOff>
      <xdr:row>13</xdr:row>
      <xdr:rowOff>0</xdr:rowOff>
    </xdr:from>
    <xdr:to>
      <xdr:col>26</xdr:col>
      <xdr:colOff>640772</xdr:colOff>
      <xdr:row>41</xdr:row>
      <xdr:rowOff>53588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D66D443-29CA-4124-88CD-5F59132490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240168</xdr:colOff>
      <xdr:row>8</xdr:row>
      <xdr:rowOff>29044</xdr:rowOff>
    </xdr:from>
    <xdr:to>
      <xdr:col>11</xdr:col>
      <xdr:colOff>390939</xdr:colOff>
      <xdr:row>20</xdr:row>
      <xdr:rowOff>109054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4CCF493-C827-4986-BEF4-F40CE60EB2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_202106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Règle de gestion"/>
      <sheetName val="Source_20210621"/>
      <sheetName val="BP_Courrier"/>
      <sheetName val="DATA_CE"/>
      <sheetName val="CE_RECAP"/>
      <sheetName val="BP_Prevision"/>
      <sheetName val="Execution des amortissements"/>
    </sheetNames>
    <sheetDataSet>
      <sheetData sheetId="0" refreshError="1"/>
      <sheetData sheetId="1" refreshError="1"/>
      <sheetData sheetId="2">
        <row r="15">
          <cell r="B15">
            <v>152289</v>
          </cell>
          <cell r="C15">
            <v>21143155495.279999</v>
          </cell>
          <cell r="D15">
            <v>120469</v>
          </cell>
          <cell r="E15">
            <v>0.88954239308184802</v>
          </cell>
          <cell r="F15">
            <v>20648585892.93</v>
          </cell>
          <cell r="G15">
            <v>0.93542066453924955</v>
          </cell>
          <cell r="H15">
            <v>118174</v>
          </cell>
          <cell r="I15">
            <v>0.92338083991300501</v>
          </cell>
          <cell r="J15">
            <v>13337753287.35</v>
          </cell>
          <cell r="K15">
            <v>0.89325711078732983</v>
          </cell>
        </row>
        <row r="23">
          <cell r="B23">
            <v>42417</v>
          </cell>
          <cell r="C23">
            <v>6270710113</v>
          </cell>
          <cell r="D23">
            <v>4211</v>
          </cell>
          <cell r="E23">
            <v>702258601</v>
          </cell>
          <cell r="F23">
            <v>42855</v>
          </cell>
          <cell r="G23">
            <v>6056962657</v>
          </cell>
          <cell r="H23">
            <v>22443</v>
          </cell>
          <cell r="I23">
            <v>4244866701</v>
          </cell>
          <cell r="J23">
            <v>2179</v>
          </cell>
          <cell r="K23">
            <v>528914443</v>
          </cell>
        </row>
        <row r="24">
          <cell r="B24">
            <v>91757</v>
          </cell>
          <cell r="C24">
            <v>11367043174.35</v>
          </cell>
          <cell r="D24">
            <v>6289</v>
          </cell>
          <cell r="E24">
            <v>1052883219</v>
          </cell>
          <cell r="F24">
            <v>90068</v>
          </cell>
          <cell r="G24">
            <v>10214356955.35</v>
          </cell>
          <cell r="H24">
            <v>52141</v>
          </cell>
          <cell r="I24">
            <v>7281999380.96</v>
          </cell>
          <cell r="J24">
            <v>6150</v>
          </cell>
          <cell r="K24">
            <v>628367730.51999998</v>
          </cell>
        </row>
        <row r="36">
          <cell r="C36">
            <v>6256962657</v>
          </cell>
          <cell r="G36">
            <v>299560089</v>
          </cell>
          <cell r="M36">
            <v>232678772</v>
          </cell>
        </row>
        <row r="37">
          <cell r="C37">
            <v>11214356955.35</v>
          </cell>
          <cell r="G37">
            <v>526128565</v>
          </cell>
          <cell r="M37">
            <v>420699544</v>
          </cell>
        </row>
        <row r="43">
          <cell r="G43">
            <v>392595025</v>
          </cell>
          <cell r="M43">
            <v>289616129</v>
          </cell>
        </row>
        <row r="44">
          <cell r="G44">
            <v>657273730.63</v>
          </cell>
          <cell r="M44">
            <v>493400467</v>
          </cell>
        </row>
        <row r="50">
          <cell r="G50">
            <v>5061501020</v>
          </cell>
        </row>
        <row r="51">
          <cell r="G51">
            <v>9124619648.7200012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GRIMAUD Jean-hubert" id="{A90DBD4B-C072-4F81-A09A-4B45D85825EC}" userId="S::Jean-hubert.GRIMAUD@bpce.fr::bc0f3166-bf75-4156-9f81-3efe0e36d8cb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35" dT="2021-06-10T07:51:09.88" personId="{A90DBD4B-C072-4F81-A09A-4B45D85825EC}" id="{DF768179-CB1F-44AD-9548-57AD87A42B53}">
    <text>prise en compte Palatine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AK12"/>
  <sheetViews>
    <sheetView tabSelected="1" topLeftCell="O1" zoomScale="55" zoomScaleNormal="55" workbookViewId="0">
      <selection activeCell="P26" sqref="P26"/>
    </sheetView>
  </sheetViews>
  <sheetFormatPr baseColWidth="10" defaultRowHeight="15" x14ac:dyDescent="0.25"/>
  <cols>
    <col min="2" max="2" width="12.140625" bestFit="1" customWidth="1"/>
    <col min="3" max="4" width="18.7109375" customWidth="1"/>
    <col min="5" max="5" width="18.140625" customWidth="1"/>
    <col min="6" max="6" width="14.85546875" bestFit="1" customWidth="1"/>
    <col min="7" max="7" width="15.7109375" bestFit="1" customWidth="1"/>
    <col min="8" max="10" width="14.85546875" bestFit="1" customWidth="1"/>
    <col min="11" max="14" width="16.42578125" bestFit="1" customWidth="1"/>
    <col min="15" max="15" width="16.85546875" customWidth="1"/>
    <col min="16" max="16" width="18.42578125" customWidth="1"/>
    <col min="17" max="17" width="16.140625" customWidth="1"/>
    <col min="18" max="18" width="20.28515625" customWidth="1"/>
    <col min="19" max="19" width="18.7109375" customWidth="1"/>
    <col min="20" max="20" width="16.42578125" customWidth="1"/>
    <col min="22" max="25" width="12.28515625" bestFit="1" customWidth="1"/>
    <col min="26" max="26" width="13.7109375" bestFit="1" customWidth="1"/>
    <col min="27" max="27" width="18.140625" bestFit="1" customWidth="1"/>
  </cols>
  <sheetData>
    <row r="5" spans="2:37" x14ac:dyDescent="0.25">
      <c r="C5" s="136" t="s">
        <v>82</v>
      </c>
      <c r="D5" s="136"/>
      <c r="E5" s="136"/>
      <c r="F5" s="136" t="s">
        <v>84</v>
      </c>
      <c r="G5" s="136"/>
      <c r="H5" s="136"/>
      <c r="I5" s="136" t="s">
        <v>85</v>
      </c>
      <c r="J5" s="136"/>
      <c r="K5" s="136"/>
      <c r="L5" s="136" t="s">
        <v>86</v>
      </c>
      <c r="M5" s="136"/>
      <c r="N5" s="136"/>
      <c r="O5" s="136" t="s">
        <v>87</v>
      </c>
      <c r="P5" s="136"/>
      <c r="Q5" s="136"/>
      <c r="R5" s="136" t="s">
        <v>309</v>
      </c>
      <c r="S5" s="136"/>
      <c r="T5" s="136"/>
    </row>
    <row r="6" spans="2:37" x14ac:dyDescent="0.25">
      <c r="C6" s="108" t="s">
        <v>321</v>
      </c>
      <c r="D6" s="109" t="s">
        <v>322</v>
      </c>
      <c r="E6" s="129" t="s">
        <v>323</v>
      </c>
      <c r="F6" s="108" t="s">
        <v>321</v>
      </c>
      <c r="G6" s="109" t="s">
        <v>322</v>
      </c>
      <c r="H6" s="129" t="s">
        <v>323</v>
      </c>
      <c r="I6" s="108" t="s">
        <v>321</v>
      </c>
      <c r="J6" s="109" t="s">
        <v>322</v>
      </c>
      <c r="K6" s="129" t="s">
        <v>323</v>
      </c>
      <c r="L6" s="108" t="s">
        <v>321</v>
      </c>
      <c r="M6" s="109" t="s">
        <v>322</v>
      </c>
      <c r="N6" s="129" t="s">
        <v>323</v>
      </c>
      <c r="O6" s="108" t="s">
        <v>321</v>
      </c>
      <c r="P6" s="109" t="s">
        <v>322</v>
      </c>
      <c r="Q6" s="129" t="s">
        <v>323</v>
      </c>
      <c r="R6" s="108" t="s">
        <v>321</v>
      </c>
      <c r="S6" s="109" t="s">
        <v>322</v>
      </c>
      <c r="T6" s="129" t="s">
        <v>323</v>
      </c>
    </row>
    <row r="7" spans="2:37" x14ac:dyDescent="0.25">
      <c r="B7">
        <v>20210621</v>
      </c>
      <c r="C7" s="110">
        <f>'21 juin 21'!B$9</f>
        <v>299560089</v>
      </c>
      <c r="D7" s="110">
        <f>'21 juin 21'!B$10</f>
        <v>526128565</v>
      </c>
      <c r="E7" s="110">
        <f>'21 juin 21'!$B$11</f>
        <v>825688654</v>
      </c>
      <c r="F7" s="110">
        <f>'21 juin 21'!C$9</f>
        <v>232678772</v>
      </c>
      <c r="G7" s="110">
        <f>'21 juin 21'!C$10</f>
        <v>420699544</v>
      </c>
      <c r="H7" s="110">
        <f>'21 juin 21'!C11</f>
        <v>653378316</v>
      </c>
      <c r="I7" s="110">
        <f>'21 juin 21'!D$9</f>
        <v>392595025</v>
      </c>
      <c r="J7" s="110">
        <f>'21 juin 21'!D$10</f>
        <v>657273730.63</v>
      </c>
      <c r="K7" s="110">
        <f>'21 juin 21'!D11</f>
        <v>1049868755.63</v>
      </c>
      <c r="L7" s="110">
        <f>'21 juin 21'!E$9</f>
        <v>289616129</v>
      </c>
      <c r="M7" s="110">
        <f>'21 juin 21'!E$10</f>
        <v>493400467</v>
      </c>
      <c r="N7" s="110">
        <f>'21 juin 21'!E11</f>
        <v>783016596</v>
      </c>
      <c r="O7" s="110">
        <f>'21 juin 21'!F$9</f>
        <v>5061501020</v>
      </c>
      <c r="P7" s="110">
        <f>'21 juin 21'!F$10</f>
        <v>9124619648.7200012</v>
      </c>
      <c r="Q7" s="110">
        <f>'21 juin 21'!F11</f>
        <v>14186120668.720001</v>
      </c>
      <c r="R7" s="110">
        <f>'21 juin 21'!G$9</f>
        <v>6256962657</v>
      </c>
      <c r="S7" s="110">
        <f>'21 juin 21'!G$10</f>
        <v>11214356955.35</v>
      </c>
      <c r="T7" s="110">
        <f>'21 juin 21'!F12</f>
        <v>0</v>
      </c>
    </row>
    <row r="8" spans="2:37" x14ac:dyDescent="0.25">
      <c r="C8" s="110"/>
      <c r="D8" s="110"/>
      <c r="E8" s="110"/>
      <c r="F8" s="110"/>
      <c r="G8" s="110"/>
      <c r="H8" s="110"/>
      <c r="I8" s="110"/>
      <c r="J8" s="110"/>
      <c r="K8" s="110"/>
      <c r="L8" s="110"/>
      <c r="M8" s="110"/>
      <c r="N8" s="110"/>
    </row>
    <row r="9" spans="2:37" x14ac:dyDescent="0.25">
      <c r="G9" t="s">
        <v>324</v>
      </c>
      <c r="O9" t="s">
        <v>325</v>
      </c>
      <c r="W9" t="s">
        <v>326</v>
      </c>
    </row>
    <row r="10" spans="2:37" x14ac:dyDescent="0.25">
      <c r="C10" s="108" t="s">
        <v>321</v>
      </c>
      <c r="D10" s="108" t="s">
        <v>321</v>
      </c>
      <c r="E10" s="108" t="s">
        <v>321</v>
      </c>
      <c r="F10" s="108" t="s">
        <v>321</v>
      </c>
      <c r="G10" s="108" t="s">
        <v>321</v>
      </c>
      <c r="H10" s="108" t="s">
        <v>321</v>
      </c>
      <c r="K10" s="109" t="s">
        <v>322</v>
      </c>
      <c r="L10" s="109" t="s">
        <v>322</v>
      </c>
      <c r="M10" s="109" t="s">
        <v>322</v>
      </c>
      <c r="N10" s="109" t="s">
        <v>322</v>
      </c>
      <c r="O10" s="109" t="s">
        <v>322</v>
      </c>
      <c r="P10" s="109" t="s">
        <v>322</v>
      </c>
      <c r="S10" s="129" t="s">
        <v>323</v>
      </c>
      <c r="T10" s="129" t="s">
        <v>323</v>
      </c>
      <c r="U10" s="129" t="s">
        <v>323</v>
      </c>
      <c r="V10" s="129" t="s">
        <v>323</v>
      </c>
      <c r="W10" s="129" t="s">
        <v>323</v>
      </c>
      <c r="X10" s="129" t="s">
        <v>323</v>
      </c>
      <c r="AB10" s="112" t="s">
        <v>327</v>
      </c>
      <c r="AC10" s="112" t="s">
        <v>327</v>
      </c>
      <c r="AD10" s="112" t="s">
        <v>327</v>
      </c>
      <c r="AE10" s="112" t="s">
        <v>327</v>
      </c>
      <c r="AF10" s="112" t="s">
        <v>327</v>
      </c>
      <c r="AG10" s="112" t="s">
        <v>327</v>
      </c>
      <c r="AH10" s="112" t="s">
        <v>317</v>
      </c>
    </row>
    <row r="11" spans="2:37" x14ac:dyDescent="0.25">
      <c r="C11" s="111" t="s">
        <v>82</v>
      </c>
      <c r="D11" s="111" t="s">
        <v>84</v>
      </c>
      <c r="E11" s="111" t="s">
        <v>85</v>
      </c>
      <c r="F11" s="111" t="s">
        <v>86</v>
      </c>
      <c r="G11" s="111" t="s">
        <v>87</v>
      </c>
      <c r="H11" s="111" t="s">
        <v>309</v>
      </c>
      <c r="K11" s="111" t="s">
        <v>82</v>
      </c>
      <c r="L11" s="111" t="s">
        <v>84</v>
      </c>
      <c r="M11" s="111" t="s">
        <v>85</v>
      </c>
      <c r="N11" s="111" t="s">
        <v>86</v>
      </c>
      <c r="O11" s="111" t="s">
        <v>87</v>
      </c>
      <c r="P11" s="111" t="s">
        <v>309</v>
      </c>
      <c r="S11" s="111" t="s">
        <v>82</v>
      </c>
      <c r="T11" s="111" t="s">
        <v>84</v>
      </c>
      <c r="U11" s="111" t="s">
        <v>85</v>
      </c>
      <c r="V11" s="111" t="s">
        <v>86</v>
      </c>
      <c r="W11" s="111" t="s">
        <v>87</v>
      </c>
      <c r="X11" s="111" t="s">
        <v>309</v>
      </c>
      <c r="AB11" s="111" t="s">
        <v>82</v>
      </c>
      <c r="AC11" s="111" t="s">
        <v>84</v>
      </c>
      <c r="AD11" s="111" t="s">
        <v>85</v>
      </c>
      <c r="AE11" s="111" t="s">
        <v>86</v>
      </c>
      <c r="AF11" s="111" t="s">
        <v>87</v>
      </c>
      <c r="AG11" s="111" t="s">
        <v>309</v>
      </c>
    </row>
    <row r="12" spans="2:37" x14ac:dyDescent="0.25">
      <c r="B12">
        <f>B7</f>
        <v>20210621</v>
      </c>
      <c r="C12" s="113">
        <f>C7</f>
        <v>299560089</v>
      </c>
      <c r="D12" s="113">
        <f>D7</f>
        <v>526128565</v>
      </c>
      <c r="E12" s="113">
        <f>I7</f>
        <v>392595025</v>
      </c>
      <c r="F12" s="113">
        <f>L7</f>
        <v>289616129</v>
      </c>
      <c r="G12" s="113">
        <f>O7</f>
        <v>5061501020</v>
      </c>
      <c r="H12" s="113">
        <f>R7</f>
        <v>6256962657</v>
      </c>
      <c r="J12">
        <f>B7</f>
        <v>20210621</v>
      </c>
      <c r="K12" s="113">
        <f>D7</f>
        <v>526128565</v>
      </c>
      <c r="L12" s="113">
        <f>G7</f>
        <v>420699544</v>
      </c>
      <c r="M12" s="113">
        <f>J7</f>
        <v>657273730.63</v>
      </c>
      <c r="N12" s="113">
        <f>M7</f>
        <v>493400467</v>
      </c>
      <c r="O12" s="113">
        <f>P7</f>
        <v>9124619648.7200012</v>
      </c>
      <c r="P12" s="113">
        <f>S7</f>
        <v>11214356955.35</v>
      </c>
      <c r="R12">
        <f>B7</f>
        <v>20210621</v>
      </c>
      <c r="S12" s="113">
        <f>E7</f>
        <v>825688654</v>
      </c>
      <c r="T12" s="113">
        <f>H7</f>
        <v>653378316</v>
      </c>
      <c r="U12" s="113">
        <f>K7</f>
        <v>1049868755.63</v>
      </c>
      <c r="V12" s="113">
        <f>N7</f>
        <v>783016596</v>
      </c>
      <c r="W12" s="113">
        <f>Q7</f>
        <v>14186120668.720001</v>
      </c>
      <c r="X12" s="113">
        <f>T7</f>
        <v>0</v>
      </c>
      <c r="Z12">
        <f t="shared" ref="Z12" si="0">J12</f>
        <v>20210621</v>
      </c>
      <c r="AA12" s="116">
        <f t="shared" ref="AA12" si="1">DATE(AI12,AJ12,AK12)</f>
        <v>44368</v>
      </c>
      <c r="AB12" s="113">
        <f t="shared" ref="AB12" si="2">C12+K12+S12</f>
        <v>1651377308</v>
      </c>
      <c r="AC12" s="113">
        <f t="shared" ref="AC12" si="3">D12+L12+T12</f>
        <v>1600206425</v>
      </c>
      <c r="AD12" s="113">
        <f t="shared" ref="AD12" si="4">E12+M12+U12</f>
        <v>2099737511.26</v>
      </c>
      <c r="AE12" s="113">
        <f t="shared" ref="AE12" si="5">F12+N12+V12</f>
        <v>1566033192</v>
      </c>
      <c r="AF12" s="113">
        <f t="shared" ref="AF12" si="6">G12+O12+W12</f>
        <v>28372241337.440002</v>
      </c>
      <c r="AG12" s="113">
        <f t="shared" ref="AG12" si="7">H12+P12+X12</f>
        <v>17471319612.349998</v>
      </c>
      <c r="AH12" s="132">
        <f t="shared" ref="AH12" si="8">AF12/AG12</f>
        <v>1.6239323626925375</v>
      </c>
      <c r="AI12" s="116" t="str">
        <f t="shared" ref="AI12" si="9">LEFT(Z12,4)</f>
        <v>2021</v>
      </c>
      <c r="AJ12" t="str">
        <f>MID(Z12,5,2)</f>
        <v>06</v>
      </c>
      <c r="AK12" t="str">
        <f>MID(Z12,7,2)</f>
        <v>21</v>
      </c>
    </row>
  </sheetData>
  <mergeCells count="6">
    <mergeCell ref="C5:E5"/>
    <mergeCell ref="R5:T5"/>
    <mergeCell ref="O5:Q5"/>
    <mergeCell ref="L5:N5"/>
    <mergeCell ref="I5:K5"/>
    <mergeCell ref="F5:H5"/>
  </mergeCells>
  <phoneticPr fontId="16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4"/>
  <sheetViews>
    <sheetView zoomScale="105" workbookViewId="0">
      <selection activeCell="M4" sqref="M4"/>
    </sheetView>
  </sheetViews>
  <sheetFormatPr baseColWidth="10" defaultRowHeight="15" x14ac:dyDescent="0.25"/>
  <cols>
    <col min="5" max="5" width="14.7109375" bestFit="1" customWidth="1"/>
    <col min="8" max="8" width="14.7109375" bestFit="1" customWidth="1"/>
    <col min="12" max="12" width="14.7109375" bestFit="1" customWidth="1"/>
    <col min="14" max="14" width="14.85546875" customWidth="1"/>
    <col min="17" max="17" width="17.28515625" bestFit="1" customWidth="1"/>
    <col min="21" max="21" width="16.28515625" bestFit="1" customWidth="1"/>
  </cols>
  <sheetData>
    <row r="1" spans="2:13" ht="15.75" thickBot="1" x14ac:dyDescent="0.3"/>
    <row r="2" spans="2:13" ht="16.5" thickBot="1" x14ac:dyDescent="0.3">
      <c r="C2" s="114"/>
      <c r="D2" s="137" t="s">
        <v>328</v>
      </c>
      <c r="E2" s="138"/>
      <c r="F2" s="139" t="s">
        <v>310</v>
      </c>
      <c r="G2" s="140"/>
      <c r="H2" s="140"/>
      <c r="I2" s="141"/>
      <c r="J2" s="137" t="s">
        <v>311</v>
      </c>
      <c r="K2" s="138"/>
      <c r="L2" s="138"/>
      <c r="M2" s="142"/>
    </row>
    <row r="3" spans="2:13" ht="16.5" thickBot="1" x14ac:dyDescent="0.3">
      <c r="D3" s="115" t="s">
        <v>312</v>
      </c>
      <c r="E3" s="115" t="s">
        <v>313</v>
      </c>
      <c r="F3" s="115" t="s">
        <v>314</v>
      </c>
      <c r="G3" s="115" t="s">
        <v>3</v>
      </c>
      <c r="H3" s="115" t="s">
        <v>313</v>
      </c>
      <c r="I3" s="115" t="s">
        <v>315</v>
      </c>
      <c r="J3" s="115" t="s">
        <v>0</v>
      </c>
      <c r="K3" s="115" t="s">
        <v>3</v>
      </c>
      <c r="L3" s="115" t="s">
        <v>316</v>
      </c>
      <c r="M3" s="115" t="s">
        <v>315</v>
      </c>
    </row>
    <row r="4" spans="2:13" x14ac:dyDescent="0.25">
      <c r="B4" s="116">
        <f>'Evolution amortissement'!AA12</f>
        <v>44368</v>
      </c>
      <c r="C4">
        <f>'Evolution amortissement'!B7</f>
        <v>20210621</v>
      </c>
      <c r="D4">
        <f>'21 juin 21'!B24</f>
        <v>152289</v>
      </c>
      <c r="E4" s="133">
        <f>'21 juin 21'!$C$24</f>
        <v>21143155495.279999</v>
      </c>
      <c r="F4" s="134">
        <f>'21 juin 21'!$D$24</f>
        <v>120469</v>
      </c>
      <c r="G4" s="135">
        <f>'21 juin 21'!$E$24</f>
        <v>0.79105516485103977</v>
      </c>
      <c r="H4" s="133">
        <f>'21 juin 21'!$F$24</f>
        <v>20648585892.93</v>
      </c>
      <c r="I4" s="135">
        <f>'21 juin 21'!$G$24</f>
        <v>0.97660852456671354</v>
      </c>
      <c r="J4" s="134">
        <f>'21 juin 21'!$H$24</f>
        <v>118174</v>
      </c>
      <c r="K4" s="135">
        <f>'21 juin 21'!$I$24</f>
        <v>0.98094945587661553</v>
      </c>
      <c r="L4" s="133">
        <f>'21 juin 21'!$J$24</f>
        <v>13337753287.35</v>
      </c>
      <c r="M4" s="135">
        <f>'21 juin 21'!$K$24</f>
        <v>0.6459402768068877</v>
      </c>
    </row>
  </sheetData>
  <mergeCells count="3">
    <mergeCell ref="D2:E2"/>
    <mergeCell ref="F2:I2"/>
    <mergeCell ref="J2:M2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4"/>
  <sheetViews>
    <sheetView zoomScale="69" workbookViewId="0">
      <selection activeCell="E31" sqref="E31"/>
    </sheetView>
  </sheetViews>
  <sheetFormatPr baseColWidth="10" defaultRowHeight="15" x14ac:dyDescent="0.25"/>
  <cols>
    <col min="1" max="1" width="46" bestFit="1" customWidth="1"/>
    <col min="2" max="2" width="19.140625" bestFit="1" customWidth="1"/>
    <col min="3" max="3" width="24" customWidth="1"/>
    <col min="4" max="4" width="26.85546875" bestFit="1" customWidth="1"/>
    <col min="5" max="5" width="21.7109375" bestFit="1" customWidth="1"/>
    <col min="6" max="7" width="22.7109375" bestFit="1" customWidth="1"/>
    <col min="8" max="8" width="15.28515625" customWidth="1"/>
    <col min="9" max="9" width="11.28515625" customWidth="1"/>
    <col min="10" max="10" width="21" customWidth="1"/>
    <col min="11" max="11" width="24.85546875" customWidth="1"/>
  </cols>
  <sheetData>
    <row r="2" spans="1:7" x14ac:dyDescent="0.25">
      <c r="A2">
        <v>1000000</v>
      </c>
    </row>
    <row r="4" spans="1:7" ht="15.75" thickBot="1" x14ac:dyDescent="0.3"/>
    <row r="5" spans="1:7" ht="16.5" thickBot="1" x14ac:dyDescent="0.3">
      <c r="C5" s="105"/>
      <c r="D5" s="105"/>
      <c r="G5" s="105"/>
    </row>
    <row r="6" spans="1:7" ht="15.75" thickBot="1" x14ac:dyDescent="0.3">
      <c r="B6" s="37" t="s">
        <v>83</v>
      </c>
      <c r="C6" s="37" t="s">
        <v>83</v>
      </c>
      <c r="D6" s="37" t="s">
        <v>83</v>
      </c>
      <c r="E6" s="37" t="s">
        <v>83</v>
      </c>
      <c r="F6" s="37" t="s">
        <v>83</v>
      </c>
      <c r="G6" s="104" t="s">
        <v>83</v>
      </c>
    </row>
    <row r="7" spans="1:7" ht="15.75" thickBot="1" x14ac:dyDescent="0.3"/>
    <row r="8" spans="1:7" ht="15.75" thickBot="1" x14ac:dyDescent="0.3">
      <c r="B8" s="130" t="s">
        <v>82</v>
      </c>
      <c r="C8" s="130" t="s">
        <v>84</v>
      </c>
      <c r="D8" s="131" t="s">
        <v>85</v>
      </c>
      <c r="E8" s="130" t="s">
        <v>86</v>
      </c>
      <c r="F8" s="130" t="s">
        <v>87</v>
      </c>
      <c r="G8" s="104" t="s">
        <v>197</v>
      </c>
    </row>
    <row r="9" spans="1:7" ht="24" thickBot="1" x14ac:dyDescent="0.4">
      <c r="A9" s="97" t="s">
        <v>321</v>
      </c>
      <c r="B9" s="99">
        <f>[1]Source_20210621!$G$36</f>
        <v>299560089</v>
      </c>
      <c r="C9" s="99">
        <f>[1]Source_20210621!$M$36</f>
        <v>232678772</v>
      </c>
      <c r="D9" s="99">
        <f>[1]Source_20210621!$G$43</f>
        <v>392595025</v>
      </c>
      <c r="E9" s="99">
        <f>[1]Source_20210621!$M$43</f>
        <v>289616129</v>
      </c>
      <c r="F9" s="99">
        <f>[1]Source_20210621!$G$50</f>
        <v>5061501020</v>
      </c>
      <c r="G9" s="103">
        <f>[1]Source_20210621!$C$36</f>
        <v>6256962657</v>
      </c>
    </row>
    <row r="10" spans="1:7" ht="24" thickBot="1" x14ac:dyDescent="0.4">
      <c r="A10" s="97" t="s">
        <v>322</v>
      </c>
      <c r="B10" s="99">
        <f>[1]Source_20210621!$G$37</f>
        <v>526128565</v>
      </c>
      <c r="C10" s="99">
        <f>[1]Source_20210621!$M$37</f>
        <v>420699544</v>
      </c>
      <c r="D10" s="99">
        <f>[1]Source_20210621!$G$44</f>
        <v>657273730.63</v>
      </c>
      <c r="E10" s="99">
        <f>[1]Source_20210621!$M$44</f>
        <v>493400467</v>
      </c>
      <c r="F10" s="99">
        <f>[1]Source_20210621!$G$51</f>
        <v>9124619648.7200012</v>
      </c>
      <c r="G10" s="103">
        <f>[1]Source_20210621!$C$37</f>
        <v>11214356955.35</v>
      </c>
    </row>
    <row r="11" spans="1:7" ht="19.5" thickBot="1" x14ac:dyDescent="0.35">
      <c r="A11" s="98" t="s">
        <v>329</v>
      </c>
      <c r="B11" s="100">
        <f>SUM(B9:B10)</f>
        <v>825688654</v>
      </c>
      <c r="C11" s="100">
        <f>SUM(C9:C10)</f>
        <v>653378316</v>
      </c>
      <c r="D11" s="100">
        <f>SUM(D9:D10)</f>
        <v>1049868755.63</v>
      </c>
      <c r="E11" s="100">
        <f>SUM(E9:E10)</f>
        <v>783016596</v>
      </c>
      <c r="F11" s="100">
        <f>SUM(F9:F10)</f>
        <v>14186120668.720001</v>
      </c>
      <c r="G11" s="100">
        <f>SUM(G9:G10)</f>
        <v>17471319612.349998</v>
      </c>
    </row>
    <row r="13" spans="1:7" ht="15.75" thickBot="1" x14ac:dyDescent="0.3"/>
    <row r="14" spans="1:7" ht="15.75" thickBot="1" x14ac:dyDescent="0.3">
      <c r="B14" s="130" t="s">
        <v>82</v>
      </c>
      <c r="C14" s="130" t="s">
        <v>84</v>
      </c>
      <c r="D14" s="131" t="s">
        <v>85</v>
      </c>
      <c r="E14" s="130" t="s">
        <v>86</v>
      </c>
      <c r="F14" s="130" t="s">
        <v>87</v>
      </c>
      <c r="G14" s="104" t="s">
        <v>197</v>
      </c>
    </row>
    <row r="15" spans="1:7" ht="24" thickBot="1" x14ac:dyDescent="0.4">
      <c r="A15" s="97" t="s">
        <v>321</v>
      </c>
      <c r="B15" s="106">
        <f>B9/A2</f>
        <v>299.560089</v>
      </c>
      <c r="C15" s="106">
        <f>C9/$A$2</f>
        <v>232.67877200000001</v>
      </c>
      <c r="D15" s="106">
        <f>D9/$A$2</f>
        <v>392.59502500000002</v>
      </c>
      <c r="E15" s="106">
        <f>E9/$A$2</f>
        <v>289.616129</v>
      </c>
      <c r="F15" s="106">
        <f>F9/$A$2</f>
        <v>5061.5010199999997</v>
      </c>
      <c r="G15" s="106">
        <f>G9/$A$2</f>
        <v>6256.962657</v>
      </c>
    </row>
    <row r="16" spans="1:7" ht="24" thickBot="1" x14ac:dyDescent="0.4">
      <c r="A16" s="97" t="s">
        <v>322</v>
      </c>
      <c r="B16" s="106">
        <f>B10/A2</f>
        <v>526.12856499999998</v>
      </c>
      <c r="C16" s="106">
        <f>C10/$A$2</f>
        <v>420.699544</v>
      </c>
      <c r="D16" s="106">
        <f>D10/$A$2</f>
        <v>657.27373063000005</v>
      </c>
      <c r="E16" s="106">
        <f>E10/$A$2</f>
        <v>493.40046699999999</v>
      </c>
      <c r="F16" s="106">
        <f>F10/$A$2</f>
        <v>9124.6196487200014</v>
      </c>
      <c r="G16" s="106">
        <f>G10/$A$2</f>
        <v>11214.35695535</v>
      </c>
    </row>
    <row r="17" spans="1:11" ht="19.5" thickBot="1" x14ac:dyDescent="0.35">
      <c r="A17" s="98" t="s">
        <v>329</v>
      </c>
      <c r="B17" s="107">
        <f>$B$11/$A$2</f>
        <v>825.68865400000004</v>
      </c>
      <c r="C17" s="107">
        <f>$C$11/$A$2</f>
        <v>653.37831600000004</v>
      </c>
      <c r="D17" s="107">
        <f>$D$11/$A$2</f>
        <v>1049.8687556299999</v>
      </c>
      <c r="E17" s="107">
        <f>$E$11/$A$2</f>
        <v>783.01659600000005</v>
      </c>
      <c r="F17" s="107">
        <f>$F$11/$A$2</f>
        <v>14186.120668720001</v>
      </c>
      <c r="G17" s="107">
        <f>$G$11/$A$2</f>
        <v>17471.319612349998</v>
      </c>
    </row>
    <row r="19" spans="1:11" ht="15.75" thickBot="1" x14ac:dyDescent="0.3">
      <c r="F19" s="61"/>
    </row>
    <row r="20" spans="1:11" ht="16.5" thickBot="1" x14ac:dyDescent="0.3">
      <c r="A20" s="114"/>
      <c r="B20" s="137" t="s">
        <v>328</v>
      </c>
      <c r="C20" s="142"/>
      <c r="D20" s="139" t="s">
        <v>310</v>
      </c>
      <c r="E20" s="140"/>
      <c r="F20" s="140"/>
      <c r="G20" s="141"/>
      <c r="H20" s="137" t="s">
        <v>311</v>
      </c>
      <c r="I20" s="138"/>
      <c r="J20" s="138"/>
      <c r="K20" s="142"/>
    </row>
    <row r="21" spans="1:11" ht="16.5" thickBot="1" x14ac:dyDescent="0.3">
      <c r="B21" s="115" t="s">
        <v>312</v>
      </c>
      <c r="C21" s="115" t="s">
        <v>313</v>
      </c>
      <c r="D21" s="115" t="s">
        <v>314</v>
      </c>
      <c r="E21" s="115" t="s">
        <v>3</v>
      </c>
      <c r="F21" s="115" t="s">
        <v>313</v>
      </c>
      <c r="G21" s="115" t="s">
        <v>315</v>
      </c>
      <c r="H21" s="115" t="s">
        <v>0</v>
      </c>
      <c r="I21" s="115" t="s">
        <v>3</v>
      </c>
      <c r="J21" s="115" t="s">
        <v>316</v>
      </c>
      <c r="K21" s="115" t="s">
        <v>315</v>
      </c>
    </row>
    <row r="22" spans="1:11" ht="23.25" x14ac:dyDescent="0.35">
      <c r="A22" s="97" t="s">
        <v>321</v>
      </c>
      <c r="B22" s="110">
        <f>[1]Source_20210621!$B$15</f>
        <v>152289</v>
      </c>
      <c r="C22" s="110">
        <f>[1]Source_20210621!$C$15</f>
        <v>21143155495.279999</v>
      </c>
      <c r="D22" s="110">
        <f>[1]Source_20210621!$D$15</f>
        <v>120469</v>
      </c>
      <c r="E22" s="132">
        <f>[1]Source_20210621!$E$15</f>
        <v>0.88954239308184802</v>
      </c>
      <c r="F22" s="110">
        <f>[1]Source_20210621!$F$15</f>
        <v>20648585892.93</v>
      </c>
      <c r="G22" s="132">
        <f>[1]Source_20210621!$G$15</f>
        <v>0.93542066453924955</v>
      </c>
      <c r="H22" s="110">
        <f>[1]Source_20210621!$H$15</f>
        <v>118174</v>
      </c>
      <c r="I22" s="132">
        <f>[1]Source_20210621!$I$15</f>
        <v>0.92338083991300501</v>
      </c>
      <c r="J22" s="110">
        <f>[1]Source_20210621!$J$15</f>
        <v>13337753287.35</v>
      </c>
      <c r="K22" s="132">
        <f>[1]Source_20210621!$K$15</f>
        <v>0.89325711078732983</v>
      </c>
    </row>
    <row r="23" spans="1:11" ht="24" thickBot="1" x14ac:dyDescent="0.4">
      <c r="A23" s="97" t="s">
        <v>322</v>
      </c>
      <c r="B23" s="110">
        <v>0</v>
      </c>
      <c r="C23" s="110">
        <v>0</v>
      </c>
      <c r="D23" s="110">
        <v>0</v>
      </c>
      <c r="E23" s="132">
        <v>0</v>
      </c>
      <c r="F23" s="110">
        <v>0</v>
      </c>
      <c r="G23" s="132">
        <v>0</v>
      </c>
      <c r="H23" s="110">
        <v>0</v>
      </c>
      <c r="I23" s="132">
        <v>0</v>
      </c>
      <c r="J23" s="110">
        <v>0</v>
      </c>
      <c r="K23" s="132">
        <v>0</v>
      </c>
    </row>
    <row r="24" spans="1:11" ht="19.5" thickBot="1" x14ac:dyDescent="0.35">
      <c r="A24" s="98" t="s">
        <v>329</v>
      </c>
      <c r="B24" s="128">
        <f>SUM(B22:B23)</f>
        <v>152289</v>
      </c>
      <c r="C24" s="128">
        <f t="shared" ref="C24:J24" si="0">SUM(C22:C23)</f>
        <v>21143155495.279999</v>
      </c>
      <c r="D24" s="128">
        <f t="shared" si="0"/>
        <v>120469</v>
      </c>
      <c r="E24" s="169">
        <f>$D$24/$B$24</f>
        <v>0.79105516485103977</v>
      </c>
      <c r="F24" s="128">
        <f t="shared" si="0"/>
        <v>20648585892.93</v>
      </c>
      <c r="G24" s="169">
        <f>$F$24/$C$24</f>
        <v>0.97660852456671354</v>
      </c>
      <c r="H24" s="128">
        <f t="shared" si="0"/>
        <v>118174</v>
      </c>
      <c r="I24" s="169">
        <f>$H$24/$D$24</f>
        <v>0.98094945587661553</v>
      </c>
      <c r="J24" s="128">
        <f t="shared" si="0"/>
        <v>13337753287.35</v>
      </c>
      <c r="K24" s="169">
        <f>$J$24/$F$24</f>
        <v>0.6459402768068877</v>
      </c>
    </row>
    <row r="25" spans="1:11" ht="15.75" thickBot="1" x14ac:dyDescent="0.3"/>
    <row r="26" spans="1:11" ht="16.5" thickBot="1" x14ac:dyDescent="0.3">
      <c r="B26" s="137" t="s">
        <v>311</v>
      </c>
      <c r="C26" s="138"/>
      <c r="D26" s="137" t="s">
        <v>5</v>
      </c>
      <c r="E26" s="138"/>
      <c r="F26" s="138"/>
      <c r="G26" s="138"/>
      <c r="H26" s="138"/>
      <c r="I26" s="138"/>
      <c r="J26" s="138"/>
      <c r="K26" s="142"/>
    </row>
    <row r="27" spans="1:11" ht="16.5" customHeight="1" thickBot="1" x14ac:dyDescent="0.3">
      <c r="B27" s="137"/>
      <c r="C27" s="138"/>
      <c r="D27" s="137" t="s">
        <v>6</v>
      </c>
      <c r="E27" s="138"/>
      <c r="F27" s="137" t="s">
        <v>318</v>
      </c>
      <c r="G27" s="138"/>
      <c r="H27" s="138"/>
      <c r="I27" s="142"/>
      <c r="J27" s="137" t="s">
        <v>296</v>
      </c>
      <c r="K27" s="142"/>
    </row>
    <row r="28" spans="1:11" ht="24" customHeight="1" thickBot="1" x14ac:dyDescent="0.3">
      <c r="B28" s="115" t="s">
        <v>0</v>
      </c>
      <c r="C28" s="115" t="s">
        <v>1</v>
      </c>
      <c r="D28" s="115" t="s">
        <v>0</v>
      </c>
      <c r="E28" s="115" t="s">
        <v>1</v>
      </c>
      <c r="F28" s="115" t="s">
        <v>0</v>
      </c>
      <c r="G28" s="115" t="s">
        <v>1</v>
      </c>
      <c r="H28" s="117" t="s">
        <v>113</v>
      </c>
      <c r="I28" s="117" t="s">
        <v>114</v>
      </c>
      <c r="J28" s="115" t="s">
        <v>0</v>
      </c>
      <c r="K28" s="115" t="s">
        <v>1</v>
      </c>
    </row>
    <row r="29" spans="1:11" ht="24" thickBot="1" x14ac:dyDescent="0.4">
      <c r="A29" s="97" t="s">
        <v>321</v>
      </c>
      <c r="B29" s="115">
        <f>[1]Source_20210621!$B$23</f>
        <v>42417</v>
      </c>
      <c r="C29" s="115">
        <f>[1]Source_20210621!$C$23</f>
        <v>6270710113</v>
      </c>
      <c r="D29" s="115">
        <f>[1]Source_20210621!$D$23</f>
        <v>4211</v>
      </c>
      <c r="E29" s="115">
        <f>[1]Source_20210621!$E$23</f>
        <v>702258601</v>
      </c>
      <c r="F29" s="115">
        <f>[1]Source_20210621!$F$23</f>
        <v>42855</v>
      </c>
      <c r="G29" s="115">
        <f>[1]Source_20210621!$G$23</f>
        <v>6056962657</v>
      </c>
      <c r="H29" s="115">
        <f>[1]Source_20210621!$H$23</f>
        <v>22443</v>
      </c>
      <c r="I29" s="115">
        <f>[1]Source_20210621!$I$23</f>
        <v>4244866701</v>
      </c>
      <c r="J29" s="115">
        <f>[1]Source_20210621!$J$23</f>
        <v>2179</v>
      </c>
      <c r="K29" s="115">
        <f>[1]Source_20210621!$K$23</f>
        <v>528914443</v>
      </c>
    </row>
    <row r="30" spans="1:11" ht="24" thickBot="1" x14ac:dyDescent="0.4">
      <c r="A30" s="97" t="s">
        <v>322</v>
      </c>
      <c r="B30" s="118">
        <f>[1]Source_20210621!$B$24</f>
        <v>91757</v>
      </c>
      <c r="C30" s="118">
        <f>[1]Source_20210621!$C$24</f>
        <v>11367043174.35</v>
      </c>
      <c r="D30" s="118">
        <f>[1]Source_20210621!$D$24</f>
        <v>6289</v>
      </c>
      <c r="E30" s="118">
        <f>[1]Source_20210621!$E$24</f>
        <v>1052883219</v>
      </c>
      <c r="F30" s="118">
        <f>[1]Source_20210621!$F$24</f>
        <v>90068</v>
      </c>
      <c r="G30" s="118">
        <f>[1]Source_20210621!$G$24</f>
        <v>10214356955.35</v>
      </c>
      <c r="H30" s="118">
        <f>[1]Source_20210621!$H$24</f>
        <v>52141</v>
      </c>
      <c r="I30" s="118">
        <f>[1]Source_20210621!$I$24</f>
        <v>7281999380.96</v>
      </c>
      <c r="J30" s="118">
        <f>[1]Source_20210621!$J$24</f>
        <v>6150</v>
      </c>
      <c r="K30" s="118">
        <f>[1]Source_20210621!$K$24</f>
        <v>628367730.51999998</v>
      </c>
    </row>
    <row r="31" spans="1:11" ht="19.5" thickBot="1" x14ac:dyDescent="0.35">
      <c r="A31" s="98" t="s">
        <v>329</v>
      </c>
      <c r="B31" s="119">
        <f>SUM(B29:B30)</f>
        <v>134174</v>
      </c>
      <c r="C31" s="120">
        <f>SUM(C29:C30)</f>
        <v>17637753287.349998</v>
      </c>
      <c r="D31" s="121">
        <f>SUM(D29:D30)</f>
        <v>10500</v>
      </c>
      <c r="E31" s="122">
        <f>SUM(E29:E30)</f>
        <v>1755141820</v>
      </c>
      <c r="F31" s="121">
        <f>SUM(F29:F30)</f>
        <v>132923</v>
      </c>
      <c r="G31" s="120">
        <f>SUM(G29:G30)</f>
        <v>16271319612.35</v>
      </c>
      <c r="H31" s="121">
        <f>SUM(H29:H30)</f>
        <v>74584</v>
      </c>
      <c r="I31" s="120">
        <f>SUM(I29:I30)</f>
        <v>11526866081.959999</v>
      </c>
      <c r="J31" s="121">
        <f>SUM(J29:J30)</f>
        <v>8329</v>
      </c>
      <c r="K31" s="125">
        <f>SUM(K29:K30)</f>
        <v>1157282173.52</v>
      </c>
    </row>
    <row r="33" spans="4:11" ht="60" x14ac:dyDescent="0.25">
      <c r="D33" s="123" t="s">
        <v>319</v>
      </c>
      <c r="E33" s="124">
        <f>E31/C31</f>
        <v>9.951050972341291E-2</v>
      </c>
      <c r="J33" s="126" t="s">
        <v>320</v>
      </c>
      <c r="K33" s="127">
        <f>K31/C31</f>
        <v>6.5613922287370702E-2</v>
      </c>
    </row>
    <row r="34" spans="4:11" x14ac:dyDescent="0.25">
      <c r="E34" s="132"/>
    </row>
  </sheetData>
  <mergeCells count="9">
    <mergeCell ref="B27:C27"/>
    <mergeCell ref="D27:E27"/>
    <mergeCell ref="F27:I27"/>
    <mergeCell ref="J27:K27"/>
    <mergeCell ref="B20:C20"/>
    <mergeCell ref="D20:G20"/>
    <mergeCell ref="H20:K20"/>
    <mergeCell ref="B26:C26"/>
    <mergeCell ref="D26:K26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7"/>
  <sheetViews>
    <sheetView topLeftCell="A12" zoomScale="85" zoomScaleNormal="85" workbookViewId="0">
      <selection activeCell="D19" sqref="D19"/>
    </sheetView>
  </sheetViews>
  <sheetFormatPr baseColWidth="10" defaultColWidth="11.42578125" defaultRowHeight="15" x14ac:dyDescent="0.25"/>
  <cols>
    <col min="1" max="1" width="6" style="54" customWidth="1"/>
    <col min="2" max="2" width="4.5703125" style="2" customWidth="1"/>
    <col min="3" max="3" width="29.5703125" style="2" bestFit="1" customWidth="1"/>
    <col min="4" max="4" width="15" style="62" customWidth="1"/>
    <col min="5" max="5" width="17.5703125" style="2" bestFit="1" customWidth="1"/>
    <col min="6" max="7" width="11.5703125" style="2" bestFit="1" customWidth="1"/>
    <col min="8" max="8" width="15.7109375" style="2" bestFit="1" customWidth="1"/>
    <col min="9" max="10" width="11.5703125" style="2" bestFit="1" customWidth="1"/>
    <col min="11" max="11" width="14.7109375" style="2" bestFit="1" customWidth="1"/>
    <col min="12" max="12" width="11.5703125" style="2" bestFit="1" customWidth="1"/>
    <col min="13" max="13" width="17.42578125" style="2" bestFit="1" customWidth="1"/>
    <col min="14" max="14" width="11.5703125" style="2" customWidth="1"/>
    <col min="15" max="15" width="17.85546875" style="2" customWidth="1"/>
    <col min="16" max="16" width="12.5703125" style="2" customWidth="1"/>
    <col min="17" max="17" width="15.7109375" style="2" customWidth="1"/>
    <col min="18" max="16384" width="11.42578125" style="2"/>
  </cols>
  <sheetData>
    <row r="1" spans="1:17" s="73" customFormat="1" x14ac:dyDescent="0.25">
      <c r="A1" s="75"/>
      <c r="D1" s="74" t="s">
        <v>160</v>
      </c>
      <c r="E1" s="75" t="s">
        <v>161</v>
      </c>
      <c r="F1" s="75" t="s">
        <v>170</v>
      </c>
      <c r="G1" s="75"/>
      <c r="H1" s="75" t="s">
        <v>171</v>
      </c>
      <c r="I1" s="75"/>
      <c r="J1" s="76" t="s">
        <v>162</v>
      </c>
      <c r="K1" s="76" t="s">
        <v>163</v>
      </c>
      <c r="L1" s="76" t="s">
        <v>166</v>
      </c>
      <c r="M1" s="76" t="s">
        <v>167</v>
      </c>
      <c r="N1" s="76" t="s">
        <v>168</v>
      </c>
      <c r="O1" s="76" t="s">
        <v>169</v>
      </c>
      <c r="P1" s="76" t="s">
        <v>164</v>
      </c>
      <c r="Q1" s="76" t="s">
        <v>165</v>
      </c>
    </row>
    <row r="2" spans="1:17" s="73" customFormat="1" ht="16.5" thickBot="1" x14ac:dyDescent="0.3">
      <c r="A2" s="75"/>
      <c r="D2" s="76" t="s">
        <v>180</v>
      </c>
      <c r="E2" s="76" t="s">
        <v>181</v>
      </c>
      <c r="F2" s="76" t="s">
        <v>182</v>
      </c>
      <c r="G2" s="96"/>
      <c r="H2" s="76" t="s">
        <v>183</v>
      </c>
      <c r="I2" s="75"/>
      <c r="J2" s="76" t="s">
        <v>184</v>
      </c>
      <c r="K2" s="76" t="s">
        <v>185</v>
      </c>
      <c r="L2" s="75" t="s">
        <v>219</v>
      </c>
      <c r="M2" s="75" t="s">
        <v>220</v>
      </c>
      <c r="N2" s="75" t="s">
        <v>272</v>
      </c>
      <c r="O2" s="75" t="s">
        <v>273</v>
      </c>
      <c r="P2" s="75" t="s">
        <v>270</v>
      </c>
      <c r="Q2" s="75" t="s">
        <v>271</v>
      </c>
    </row>
    <row r="3" spans="1:17" s="9" customFormat="1" ht="16.5" customHeight="1" thickBot="1" x14ac:dyDescent="0.3">
      <c r="A3" s="80"/>
      <c r="I3" s="15"/>
      <c r="J3" s="143" t="s">
        <v>5</v>
      </c>
      <c r="K3" s="144"/>
      <c r="L3" s="144"/>
      <c r="M3" s="144"/>
      <c r="N3" s="144"/>
      <c r="O3" s="144"/>
      <c r="P3" s="144"/>
      <c r="Q3" s="145"/>
    </row>
    <row r="4" spans="1:17" s="11" customFormat="1" ht="15" customHeight="1" x14ac:dyDescent="0.25">
      <c r="A4" s="81"/>
      <c r="B4" s="10"/>
      <c r="C4" s="65">
        <v>122020</v>
      </c>
      <c r="D4" s="146" t="s">
        <v>159</v>
      </c>
      <c r="E4" s="147"/>
      <c r="F4" s="148" t="s">
        <v>80</v>
      </c>
      <c r="G4" s="150"/>
      <c r="H4" s="150"/>
      <c r="I4" s="149"/>
      <c r="J4" s="148" t="s">
        <v>6</v>
      </c>
      <c r="K4" s="149"/>
      <c r="L4" s="150" t="s">
        <v>7</v>
      </c>
      <c r="M4" s="150"/>
      <c r="N4" s="150"/>
      <c r="O4" s="149"/>
      <c r="P4" s="148" t="s">
        <v>296</v>
      </c>
      <c r="Q4" s="149"/>
    </row>
    <row r="5" spans="1:17" s="11" customFormat="1" ht="30.75" thickBot="1" x14ac:dyDescent="0.3">
      <c r="A5" s="81"/>
      <c r="B5" s="16"/>
      <c r="C5" s="16" t="s">
        <v>92</v>
      </c>
      <c r="D5" s="63" t="s">
        <v>0</v>
      </c>
      <c r="E5" s="33" t="s">
        <v>1</v>
      </c>
      <c r="F5" s="34" t="s">
        <v>0</v>
      </c>
      <c r="G5" s="35" t="s">
        <v>3</v>
      </c>
      <c r="H5" s="35" t="s">
        <v>1</v>
      </c>
      <c r="I5" s="33" t="s">
        <v>4</v>
      </c>
      <c r="J5" s="34" t="s">
        <v>0</v>
      </c>
      <c r="K5" s="33" t="s">
        <v>1</v>
      </c>
      <c r="L5" s="35" t="s">
        <v>0</v>
      </c>
      <c r="M5" s="33" t="s">
        <v>1</v>
      </c>
      <c r="N5" s="36" t="s">
        <v>113</v>
      </c>
      <c r="O5" s="33" t="s">
        <v>114</v>
      </c>
      <c r="P5" s="34" t="s">
        <v>0</v>
      </c>
      <c r="Q5" s="33" t="s">
        <v>1</v>
      </c>
    </row>
    <row r="6" spans="1:17" x14ac:dyDescent="0.25">
      <c r="A6" s="54" t="s">
        <v>96</v>
      </c>
      <c r="B6" s="21"/>
      <c r="C6" s="22" t="s">
        <v>73</v>
      </c>
      <c r="D6" s="77">
        <f>IFERROR(VLOOKUP(CONCATENATE($A6,$C$4,"Total","Total","Total"),BP_Courrier!$1:$1048576,MATCH(D$2,BP_Courrier!$1:$1,0),FALSE),0)</f>
        <v>1457</v>
      </c>
      <c r="E6" s="86">
        <f>IFERROR(VLOOKUP(CONCATENATE($A6,$C$4,"Total","Total","Total"),BP_Courrier!$1:$1048576,MATCH(E$2,BP_Courrier!$1:$1,0),FALSE),0)</f>
        <v>198188557</v>
      </c>
      <c r="F6" s="55">
        <f>IFERROR(VLOOKUP(CONCATENATE($A6,$C$4,"Total","Total","Total"),BP_Courrier!$1:$1048576,MATCH(F$2,BP_Courrier!$1:$1,0),FALSE),0)</f>
        <v>274</v>
      </c>
      <c r="G6" s="66">
        <f>IFERROR(F6/D6,0)</f>
        <v>0.1880576527110501</v>
      </c>
      <c r="H6" s="92">
        <f>IFERROR(VLOOKUP(CONCATENATE($A6,$C$4,"Total","Total","Total"),BP_Courrier!$1:$1048576,MATCH(H$2,BP_Courrier!$1:$1,0),FALSE),0)</f>
        <v>29571997</v>
      </c>
      <c r="I6" s="66">
        <f>IFERROR(H6/E6,0)</f>
        <v>0.14921142495628545</v>
      </c>
      <c r="J6" s="77">
        <f>IFERROR(VLOOKUP(CONCATENATE($A6,$C$4,"Total","Total","Total"),BP_Courrier!$1:$1048576,MATCH(J$2,BP_Courrier!$1:$1,0),FALSE),0)</f>
        <v>23</v>
      </c>
      <c r="K6" s="87">
        <f>IFERROR(VLOOKUP(CONCATENATE($A6,$C$4,"Total","Total","Total"),BP_Courrier!$1:$1048576,MATCH(K$2,BP_Courrier!$1:$1,0),FALSE),0)</f>
        <v>3594279</v>
      </c>
      <c r="L6" s="56">
        <f>IFERROR(VLOOKUP(CONCATENATE($A6,$C$4,"Total","Total","Total"),BP_Courrier!$1:$1048576,MATCH(L$2,BP_Courrier!$1:$1,0),FALSE),0)</f>
        <v>251</v>
      </c>
      <c r="M6" s="92">
        <f>IFERROR(VLOOKUP(CONCATENATE($A6,$C$4,"Total","Total","Total"),BP_Courrier!$1:$1048576,MATCH(M$2,BP_Courrier!$1:$1,0),FALSE),0)</f>
        <v>25977718</v>
      </c>
      <c r="N6" s="83">
        <f>IFERROR(VLOOKUP(CONCATENATE($A6,$C$4,"Total","Total","Total"),BP_Courrier!$1:$1048576,MATCH(N$2,BP_Courrier!$1:$1,0),FALSE),0)</f>
        <v>151</v>
      </c>
      <c r="O6" s="95">
        <f>IFERROR(VLOOKUP(CONCATENATE($A6,$C$4,"Total","Total","Total"),BP_Courrier!$1:$1048576,MATCH(O$2,BP_Courrier!$1:$1,0),FALSE),0)</f>
        <v>15320018</v>
      </c>
      <c r="P6" s="83">
        <f>IFERROR(VLOOKUP(CONCATENATE($A6,$C$4,"Total","Total","Total"),BP_Courrier!$1:$1048576,MATCH(P$2,BP_Courrier!$1:$1,0),FALSE),0)</f>
        <v>8</v>
      </c>
      <c r="Q6" s="95">
        <f>IFERROR(VLOOKUP(CONCATENATE($A6,$C$4,"Total","Total","Total"),BP_Courrier!$1:$1048576,MATCH(Q$2,BP_Courrier!$1:$1,0),FALSE),0)</f>
        <v>140500</v>
      </c>
    </row>
    <row r="7" spans="1:17" x14ac:dyDescent="0.25">
      <c r="A7" s="54" t="s">
        <v>97</v>
      </c>
      <c r="B7" s="23"/>
      <c r="C7" s="24" t="s">
        <v>74</v>
      </c>
      <c r="D7" s="78">
        <f>IFERROR(VLOOKUP(CONCATENATE($A7,$C$4,"Total","Total","Total"),BP_Courrier!$1:$1048576,MATCH(D$2,BP_Courrier!$1:$1,0),FALSE),0)</f>
        <v>1887</v>
      </c>
      <c r="E7" s="86">
        <f>IFERROR(VLOOKUP(CONCATENATE($A7,$C$4,"Total","Total","Total"),BP_Courrier!$1:$1048576,MATCH(E$2,BP_Courrier!$1:$1,0),FALSE),0)</f>
        <v>170287490.30000001</v>
      </c>
      <c r="F7" s="55">
        <f>IFERROR(VLOOKUP(CONCATENATE($A7,$C$4,"Total","Total","Total"),BP_Courrier!$1:$1048576,MATCH(F$2,BP_Courrier!$1:$1,0),FALSE),0)</f>
        <v>203</v>
      </c>
      <c r="G7" s="66">
        <f t="shared" ref="G7:G37" si="0">IFERROR(F7/D7,0)</f>
        <v>0.10757816640169582</v>
      </c>
      <c r="H7" s="92">
        <f>IFERROR(VLOOKUP(CONCATENATE($A7,$C$4,"Total","Total","Total"),BP_Courrier!$1:$1048576,MATCH(H$2,BP_Courrier!$1:$1,0),FALSE),0)</f>
        <v>14424749.300000001</v>
      </c>
      <c r="I7" s="70">
        <f t="shared" ref="I7:I37" si="1">IFERROR(H7/E7,0)</f>
        <v>8.4708214764264447E-2</v>
      </c>
      <c r="J7" s="78">
        <f>IFERROR(VLOOKUP(CONCATENATE($A7,$C$4,"Total","Total","Total"),BP_Courrier!$1:$1048576,MATCH(J$2,BP_Courrier!$1:$1,0),FALSE),0)</f>
        <v>13</v>
      </c>
      <c r="K7" s="87">
        <f>IFERROR(VLOOKUP(CONCATENATE($A7,$C$4,"Total","Total","Total"),BP_Courrier!$1:$1048576,MATCH(K$2,BP_Courrier!$1:$1,0),FALSE),0)</f>
        <v>1293310</v>
      </c>
      <c r="L7" s="56">
        <f>IFERROR(VLOOKUP(CONCATENATE($A7,$C$4,"Total","Total","Total"),BP_Courrier!$1:$1048576,MATCH(L$2,BP_Courrier!$1:$1,0),FALSE),0)</f>
        <v>190</v>
      </c>
      <c r="M7" s="92">
        <f>IFERROR(VLOOKUP(CONCATENATE($A7,$C$4,"Total","Total","Total"),BP_Courrier!$1:$1048576,MATCH(M$2,BP_Courrier!$1:$1,0),FALSE),0)</f>
        <v>13131439.300000001</v>
      </c>
      <c r="N7" s="55">
        <f>IFERROR(VLOOKUP(CONCATENATE($A7,$C$4,"Total","Total","Total"),BP_Courrier!$1:$1048576,MATCH(N$2,BP_Courrier!$1:$1,0),FALSE),0)</f>
        <v>80</v>
      </c>
      <c r="O7" s="90">
        <f>IFERROR(VLOOKUP(CONCATENATE($A7,$C$4,"Total","Total","Total"),BP_Courrier!$1:$1048576,MATCH(O$2,BP_Courrier!$1:$1,0),FALSE),0)</f>
        <v>6794864</v>
      </c>
      <c r="P7" s="55">
        <f>IFERROR(VLOOKUP(CONCATENATE($A7,$C$4,"Total","Total","Total"),BP_Courrier!$1:$1048576,MATCH(P$2,BP_Courrier!$1:$1,0),FALSE),0)</f>
        <v>8</v>
      </c>
      <c r="Q7" s="90">
        <f>IFERROR(VLOOKUP(CONCATENATE($A7,$C$4,"Total","Total","Total"),BP_Courrier!$1:$1048576,MATCH(Q$2,BP_Courrier!$1:$1,0),FALSE),0)</f>
        <v>165000</v>
      </c>
    </row>
    <row r="8" spans="1:17" x14ac:dyDescent="0.25">
      <c r="A8" s="54" t="s">
        <v>98</v>
      </c>
      <c r="B8" s="23"/>
      <c r="C8" s="24" t="s">
        <v>2</v>
      </c>
      <c r="D8" s="78">
        <f>IFERROR(VLOOKUP(CONCATENATE($A8,$C$4,"Total","Total","Total"),BP_Courrier!$1:$1048576,MATCH(D$2,BP_Courrier!$1:$1,0),FALSE),0)</f>
        <v>2886</v>
      </c>
      <c r="E8" s="86">
        <f>IFERROR(VLOOKUP(CONCATENATE($A8,$C$4,"Total","Total","Total"),BP_Courrier!$1:$1048576,MATCH(E$2,BP_Courrier!$1:$1,0),FALSE),0)</f>
        <v>260010846</v>
      </c>
      <c r="F8" s="55">
        <f>IFERROR(VLOOKUP(CONCATENATE($A8,$C$4,"Total","Total","Total"),BP_Courrier!$1:$1048576,MATCH(F$2,BP_Courrier!$1:$1,0),FALSE),0)</f>
        <v>388</v>
      </c>
      <c r="G8" s="66">
        <f t="shared" si="0"/>
        <v>0.13444213444213443</v>
      </c>
      <c r="H8" s="92">
        <f>IFERROR(VLOOKUP(CONCATENATE($A8,$C$4,"Total","Total","Total"),BP_Courrier!$1:$1048576,MATCH(H$2,BP_Courrier!$1:$1,0),FALSE),0)</f>
        <v>27903756</v>
      </c>
      <c r="I8" s="70">
        <f t="shared" si="1"/>
        <v>0.10731766166400612</v>
      </c>
      <c r="J8" s="78">
        <f>IFERROR(VLOOKUP(CONCATENATE($A8,$C$4,"Total","Total","Total"),BP_Courrier!$1:$1048576,MATCH(J$2,BP_Courrier!$1:$1,0),FALSE),0)</f>
        <v>26</v>
      </c>
      <c r="K8" s="87">
        <f>IFERROR(VLOOKUP(CONCATENATE($A8,$C$4,"Total","Total","Total"),BP_Courrier!$1:$1048576,MATCH(K$2,BP_Courrier!$1:$1,0),FALSE),0)</f>
        <v>962400</v>
      </c>
      <c r="L8" s="56">
        <f>IFERROR(VLOOKUP(CONCATENATE($A8,$C$4,"Total","Total","Total"),BP_Courrier!$1:$1048576,MATCH(L$2,BP_Courrier!$1:$1,0),FALSE),0)</f>
        <v>362</v>
      </c>
      <c r="M8" s="92">
        <f>IFERROR(VLOOKUP(CONCATENATE($A8,$C$4,"Total","Total","Total"),BP_Courrier!$1:$1048576,MATCH(M$2,BP_Courrier!$1:$1,0),FALSE),0)</f>
        <v>26941356</v>
      </c>
      <c r="N8" s="55">
        <f>IFERROR(VLOOKUP(CONCATENATE($A8,$C$4,"Total","Total","Total"),BP_Courrier!$1:$1048576,MATCH(N$2,BP_Courrier!$1:$1,0),FALSE),0)</f>
        <v>169</v>
      </c>
      <c r="O8" s="90">
        <f>IFERROR(VLOOKUP(CONCATENATE($A8,$C$4,"Total","Total","Total"),BP_Courrier!$1:$1048576,MATCH(O$2,BP_Courrier!$1:$1,0),FALSE),0)</f>
        <v>12327890</v>
      </c>
      <c r="P8" s="55">
        <f>IFERROR(VLOOKUP(CONCATENATE($A8,$C$4,"Total","Total","Total"),BP_Courrier!$1:$1048576,MATCH(P$2,BP_Courrier!$1:$1,0),FALSE),0)</f>
        <v>17</v>
      </c>
      <c r="Q8" s="90">
        <f>IFERROR(VLOOKUP(CONCATENATE($A8,$C$4,"Total","Total","Total"),BP_Courrier!$1:$1048576,MATCH(Q$2,BP_Courrier!$1:$1,0),FALSE),0)</f>
        <v>277850</v>
      </c>
    </row>
    <row r="9" spans="1:17" x14ac:dyDescent="0.25">
      <c r="A9" s="54" t="s">
        <v>99</v>
      </c>
      <c r="B9" s="23"/>
      <c r="C9" s="24" t="s">
        <v>53</v>
      </c>
      <c r="D9" s="78">
        <f>IFERROR(VLOOKUP(CONCATENATE($A9,$C$4,"Total","Total","Total"),BP_Courrier!$1:$1048576,MATCH(D$2,BP_Courrier!$1:$1,0),FALSE),0)</f>
        <v>891</v>
      </c>
      <c r="E9" s="86">
        <f>IFERROR(VLOOKUP(CONCATENATE($A9,$C$4,"Total","Total","Total"),BP_Courrier!$1:$1048576,MATCH(E$2,BP_Courrier!$1:$1,0),FALSE),0)</f>
        <v>135496820</v>
      </c>
      <c r="F9" s="55">
        <f>IFERROR(VLOOKUP(CONCATENATE($A9,$C$4,"Total","Total","Total"),BP_Courrier!$1:$1048576,MATCH(F$2,BP_Courrier!$1:$1,0),FALSE),0)</f>
        <v>162</v>
      </c>
      <c r="G9" s="66">
        <f t="shared" si="0"/>
        <v>0.18181818181818182</v>
      </c>
      <c r="H9" s="92">
        <f>IFERROR(VLOOKUP(CONCATENATE($A9,$C$4,"Total","Total","Total"),BP_Courrier!$1:$1048576,MATCH(H$2,BP_Courrier!$1:$1,0),FALSE),0)</f>
        <v>16455000</v>
      </c>
      <c r="I9" s="70">
        <f t="shared" si="1"/>
        <v>0.12144196446824361</v>
      </c>
      <c r="J9" s="78">
        <f>IFERROR(VLOOKUP(CONCATENATE($A9,$C$4,"Total","Total","Total"),BP_Courrier!$1:$1048576,MATCH(J$2,BP_Courrier!$1:$1,0),FALSE),0)</f>
        <v>5</v>
      </c>
      <c r="K9" s="87">
        <f>IFERROR(VLOOKUP(CONCATENATE($A9,$C$4,"Total","Total","Total"),BP_Courrier!$1:$1048576,MATCH(K$2,BP_Courrier!$1:$1,0),FALSE),0)</f>
        <v>229000</v>
      </c>
      <c r="L9" s="56">
        <f>IFERROR(VLOOKUP(CONCATENATE($A9,$C$4,"Total","Total","Total"),BP_Courrier!$1:$1048576,MATCH(L$2,BP_Courrier!$1:$1,0),FALSE),0)</f>
        <v>157</v>
      </c>
      <c r="M9" s="92">
        <f>IFERROR(VLOOKUP(CONCATENATE($A9,$C$4,"Total","Total","Total"),BP_Courrier!$1:$1048576,MATCH(M$2,BP_Courrier!$1:$1,0),FALSE),0)</f>
        <v>16226000</v>
      </c>
      <c r="N9" s="55">
        <f>IFERROR(VLOOKUP(CONCATENATE($A9,$C$4,"Total","Total","Total"),BP_Courrier!$1:$1048576,MATCH(N$2,BP_Courrier!$1:$1,0),FALSE),0)</f>
        <v>90</v>
      </c>
      <c r="O9" s="90">
        <f>IFERROR(VLOOKUP(CONCATENATE($A9,$C$4,"Total","Total","Total"),BP_Courrier!$1:$1048576,MATCH(O$2,BP_Courrier!$1:$1,0),FALSE),0)</f>
        <v>10348300</v>
      </c>
      <c r="P9" s="55">
        <f>IFERROR(VLOOKUP(CONCATENATE($A9,$C$4,"Total","Total","Total"),BP_Courrier!$1:$1048576,MATCH(P$2,BP_Courrier!$1:$1,0),FALSE),0)</f>
        <v>6</v>
      </c>
      <c r="Q9" s="90">
        <f>IFERROR(VLOOKUP(CONCATENATE($A9,$C$4,"Total","Total","Total"),BP_Courrier!$1:$1048576,MATCH(Q$2,BP_Courrier!$1:$1,0),FALSE),0)</f>
        <v>91101</v>
      </c>
    </row>
    <row r="10" spans="1:17" x14ac:dyDescent="0.25">
      <c r="A10" s="54" t="s">
        <v>100</v>
      </c>
      <c r="B10" s="23"/>
      <c r="C10" s="24" t="s">
        <v>75</v>
      </c>
      <c r="D10" s="78">
        <f>IFERROR(VLOOKUP(CONCATENATE($A10,$C$4,"Total","Total","Total"),BP_Courrier!$1:$1048576,MATCH(D$2,BP_Courrier!$1:$1,0),FALSE),0)</f>
        <v>994</v>
      </c>
      <c r="E10" s="86">
        <f>IFERROR(VLOOKUP(CONCATENATE($A10,$C$4,"Total","Total","Total"),BP_Courrier!$1:$1048576,MATCH(E$2,BP_Courrier!$1:$1,0),FALSE),0)</f>
        <v>101713379</v>
      </c>
      <c r="F10" s="55">
        <f>IFERROR(VLOOKUP(CONCATENATE($A10,$C$4,"Total","Total","Total"),BP_Courrier!$1:$1048576,MATCH(F$2,BP_Courrier!$1:$1,0),FALSE),0)</f>
        <v>125</v>
      </c>
      <c r="G10" s="66">
        <f t="shared" si="0"/>
        <v>0.12575452716297786</v>
      </c>
      <c r="H10" s="92">
        <f>IFERROR(VLOOKUP(CONCATENATE($A10,$C$4,"Total","Total","Total"),BP_Courrier!$1:$1048576,MATCH(H$2,BP_Courrier!$1:$1,0),FALSE),0)</f>
        <v>7133449</v>
      </c>
      <c r="I10" s="70">
        <f t="shared" si="1"/>
        <v>7.0132848501670564E-2</v>
      </c>
      <c r="J10" s="78">
        <f>IFERROR(VLOOKUP(CONCATENATE($A10,$C$4,"Total","Total","Total"),BP_Courrier!$1:$1048576,MATCH(J$2,BP_Courrier!$1:$1,0),FALSE),0)</f>
        <v>14</v>
      </c>
      <c r="K10" s="87">
        <f>IFERROR(VLOOKUP(CONCATENATE($A10,$C$4,"Total","Total","Total"),BP_Courrier!$1:$1048576,MATCH(K$2,BP_Courrier!$1:$1,0),FALSE),0)</f>
        <v>594000</v>
      </c>
      <c r="L10" s="56">
        <f>IFERROR(VLOOKUP(CONCATENATE($A10,$C$4,"Total","Total","Total"),BP_Courrier!$1:$1048576,MATCH(L$2,BP_Courrier!$1:$1,0),FALSE),0)</f>
        <v>111</v>
      </c>
      <c r="M10" s="92">
        <f>IFERROR(VLOOKUP(CONCATENATE($A10,$C$4,"Total","Total","Total"),BP_Courrier!$1:$1048576,MATCH(M$2,BP_Courrier!$1:$1,0),FALSE),0)</f>
        <v>6539449</v>
      </c>
      <c r="N10" s="55">
        <f>IFERROR(VLOOKUP(CONCATENATE($A10,$C$4,"Total","Total","Total"),BP_Courrier!$1:$1048576,MATCH(N$2,BP_Courrier!$1:$1,0),FALSE),0)</f>
        <v>49</v>
      </c>
      <c r="O10" s="90">
        <f>IFERROR(VLOOKUP(CONCATENATE($A10,$C$4,"Total","Total","Total"),BP_Courrier!$1:$1048576,MATCH(O$2,BP_Courrier!$1:$1,0),FALSE),0)</f>
        <v>2715469</v>
      </c>
      <c r="P10" s="55">
        <f>IFERROR(VLOOKUP(CONCATENATE($A10,$C$4,"Total","Total","Total"),BP_Courrier!$1:$1048576,MATCH(P$2,BP_Courrier!$1:$1,0),FALSE),0)</f>
        <v>6</v>
      </c>
      <c r="Q10" s="90">
        <f>IFERROR(VLOOKUP(CONCATENATE($A10,$C$4,"Total","Total","Total"),BP_Courrier!$1:$1048576,MATCH(Q$2,BP_Courrier!$1:$1,0),FALSE),0)</f>
        <v>122000</v>
      </c>
    </row>
    <row r="11" spans="1:17" x14ac:dyDescent="0.25">
      <c r="A11" s="54" t="s">
        <v>101</v>
      </c>
      <c r="B11" s="23"/>
      <c r="C11" s="24" t="s">
        <v>76</v>
      </c>
      <c r="D11" s="78">
        <f>IFERROR(VLOOKUP(CONCATENATE($A11,$C$4,"Total","Total","Total"),BP_Courrier!$1:$1048576,MATCH(D$2,BP_Courrier!$1:$1,0),FALSE),0)</f>
        <v>104</v>
      </c>
      <c r="E11" s="86">
        <f>IFERROR(VLOOKUP(CONCATENATE($A11,$C$4,"Total","Total","Total"),BP_Courrier!$1:$1048576,MATCH(E$2,BP_Courrier!$1:$1,0),FALSE),0)</f>
        <v>14408161</v>
      </c>
      <c r="F11" s="55">
        <f>IFERROR(VLOOKUP(CONCATENATE($A11,$C$4,"Total","Total","Total"),BP_Courrier!$1:$1048576,MATCH(F$2,BP_Courrier!$1:$1,0),FALSE),0)</f>
        <v>18</v>
      </c>
      <c r="G11" s="66">
        <f t="shared" si="0"/>
        <v>0.17307692307692307</v>
      </c>
      <c r="H11" s="92">
        <f>IFERROR(VLOOKUP(CONCATENATE($A11,$C$4,"Total","Total","Total"),BP_Courrier!$1:$1048576,MATCH(H$2,BP_Courrier!$1:$1,0),FALSE),0)</f>
        <v>936000</v>
      </c>
      <c r="I11" s="70">
        <f t="shared" si="1"/>
        <v>6.4963183018290821E-2</v>
      </c>
      <c r="J11" s="78">
        <f>IFERROR(VLOOKUP(CONCATENATE($A11,$C$4,"Total","Total","Total"),BP_Courrier!$1:$1048576,MATCH(J$2,BP_Courrier!$1:$1,0),FALSE),0)</f>
        <v>1</v>
      </c>
      <c r="K11" s="87">
        <f>IFERROR(VLOOKUP(CONCATENATE($A11,$C$4,"Total","Total","Total"),BP_Courrier!$1:$1048576,MATCH(K$2,BP_Courrier!$1:$1,0),FALSE),0)</f>
        <v>6000</v>
      </c>
      <c r="L11" s="56">
        <f>IFERROR(VLOOKUP(CONCATENATE($A11,$C$4,"Total","Total","Total"),BP_Courrier!$1:$1048576,MATCH(L$2,BP_Courrier!$1:$1,0),FALSE),0)</f>
        <v>17</v>
      </c>
      <c r="M11" s="92">
        <f>IFERROR(VLOOKUP(CONCATENATE($A11,$C$4,"Total","Total","Total"),BP_Courrier!$1:$1048576,MATCH(M$2,BP_Courrier!$1:$1,0),FALSE),0)</f>
        <v>930000</v>
      </c>
      <c r="N11" s="55">
        <f>IFERROR(VLOOKUP(CONCATENATE($A11,$C$4,"Total","Total","Total"),BP_Courrier!$1:$1048576,MATCH(N$2,BP_Courrier!$1:$1,0),FALSE),0)</f>
        <v>9</v>
      </c>
      <c r="O11" s="90">
        <f>IFERROR(VLOOKUP(CONCATENATE($A11,$C$4,"Total","Total","Total"),BP_Courrier!$1:$1048576,MATCH(O$2,BP_Courrier!$1:$1,0),FALSE),0)</f>
        <v>738000</v>
      </c>
      <c r="P11" s="55">
        <f>IFERROR(VLOOKUP(CONCATENATE($A11,$C$4,"Total","Total","Total"),BP_Courrier!$1:$1048576,MATCH(P$2,BP_Courrier!$1:$1,0),FALSE),0)</f>
        <v>0</v>
      </c>
      <c r="Q11" s="90">
        <f>IFERROR(VLOOKUP(CONCATENATE($A11,$C$4,"Total","Total","Total"),BP_Courrier!$1:$1048576,MATCH(Q$2,BP_Courrier!$1:$1,0),FALSE),0)</f>
        <v>0</v>
      </c>
    </row>
    <row r="12" spans="1:17" x14ac:dyDescent="0.25">
      <c r="A12" s="54" t="s">
        <v>102</v>
      </c>
      <c r="B12" s="23"/>
      <c r="C12" s="24" t="s">
        <v>54</v>
      </c>
      <c r="D12" s="78">
        <f>IFERROR(VLOOKUP(CONCATENATE($A12,$C$4,"Total","Total","Total"),BP_Courrier!$1:$1048576,MATCH(D$2,BP_Courrier!$1:$1,0),FALSE),0)</f>
        <v>1111</v>
      </c>
      <c r="E12" s="86">
        <f>IFERROR(VLOOKUP(CONCATENATE($A12,$C$4,"Total","Total","Total"),BP_Courrier!$1:$1048576,MATCH(E$2,BP_Courrier!$1:$1,0),FALSE),0)</f>
        <v>149442354</v>
      </c>
      <c r="F12" s="55">
        <f>IFERROR(VLOOKUP(CONCATENATE($A12,$C$4,"Total","Total","Total"),BP_Courrier!$1:$1048576,MATCH(F$2,BP_Courrier!$1:$1,0),FALSE),0)</f>
        <v>192</v>
      </c>
      <c r="G12" s="66">
        <f t="shared" si="0"/>
        <v>0.17281728172817282</v>
      </c>
      <c r="H12" s="92">
        <f>IFERROR(VLOOKUP(CONCATENATE($A12,$C$4,"Total","Total","Total"),BP_Courrier!$1:$1048576,MATCH(H$2,BP_Courrier!$1:$1,0),FALSE),0)</f>
        <v>16941850</v>
      </c>
      <c r="I12" s="70">
        <f t="shared" si="1"/>
        <v>0.1133671248245996</v>
      </c>
      <c r="J12" s="78">
        <f>IFERROR(VLOOKUP(CONCATENATE($A12,$C$4,"Total","Total","Total"),BP_Courrier!$1:$1048576,MATCH(J$2,BP_Courrier!$1:$1,0),FALSE),0)</f>
        <v>8</v>
      </c>
      <c r="K12" s="87">
        <f>IFERROR(VLOOKUP(CONCATENATE($A12,$C$4,"Total","Total","Total"),BP_Courrier!$1:$1048576,MATCH(K$2,BP_Courrier!$1:$1,0),FALSE),0)</f>
        <v>810000</v>
      </c>
      <c r="L12" s="56">
        <f>IFERROR(VLOOKUP(CONCATENATE($A12,$C$4,"Total","Total","Total"),BP_Courrier!$1:$1048576,MATCH(L$2,BP_Courrier!$1:$1,0),FALSE),0)</f>
        <v>184</v>
      </c>
      <c r="M12" s="92">
        <f>IFERROR(VLOOKUP(CONCATENATE($A12,$C$4,"Total","Total","Total"),BP_Courrier!$1:$1048576,MATCH(M$2,BP_Courrier!$1:$1,0),FALSE),0)</f>
        <v>16131850</v>
      </c>
      <c r="N12" s="55">
        <f>IFERROR(VLOOKUP(CONCATENATE($A12,$C$4,"Total","Total","Total"),BP_Courrier!$1:$1048576,MATCH(N$2,BP_Courrier!$1:$1,0),FALSE),0)</f>
        <v>103</v>
      </c>
      <c r="O12" s="90">
        <f>IFERROR(VLOOKUP(CONCATENATE($A12,$C$4,"Total","Total","Total"),BP_Courrier!$1:$1048576,MATCH(O$2,BP_Courrier!$1:$1,0),FALSE),0)</f>
        <v>9378250</v>
      </c>
      <c r="P12" s="55">
        <f>IFERROR(VLOOKUP(CONCATENATE($A12,$C$4,"Total","Total","Total"),BP_Courrier!$1:$1048576,MATCH(P$2,BP_Courrier!$1:$1,0),FALSE),0)</f>
        <v>10</v>
      </c>
      <c r="Q12" s="90">
        <f>IFERROR(VLOOKUP(CONCATENATE($A12,$C$4,"Total","Total","Total"),BP_Courrier!$1:$1048576,MATCH(Q$2,BP_Courrier!$1:$1,0),FALSE),0)</f>
        <v>285000</v>
      </c>
    </row>
    <row r="13" spans="1:17" x14ac:dyDescent="0.25">
      <c r="A13" s="54" t="s">
        <v>103</v>
      </c>
      <c r="B13" s="23"/>
      <c r="C13" s="24" t="s">
        <v>77</v>
      </c>
      <c r="D13" s="78">
        <f>IFERROR(VLOOKUP(CONCATENATE($A13,$C$4,"Total","Total","Total"),BP_Courrier!$1:$1048576,MATCH(D$2,BP_Courrier!$1:$1,0),FALSE),0)</f>
        <v>272</v>
      </c>
      <c r="E13" s="86">
        <f>IFERROR(VLOOKUP(CONCATENATE($A13,$C$4,"Total","Total","Total"),BP_Courrier!$1:$1048576,MATCH(E$2,BP_Courrier!$1:$1,0),FALSE),0)</f>
        <v>25625762</v>
      </c>
      <c r="F13" s="55">
        <f>IFERROR(VLOOKUP(CONCATENATE($A13,$C$4,"Total","Total","Total"),BP_Courrier!$1:$1048576,MATCH(F$2,BP_Courrier!$1:$1,0),FALSE),0)</f>
        <v>52</v>
      </c>
      <c r="G13" s="66">
        <f t="shared" si="0"/>
        <v>0.19117647058823528</v>
      </c>
      <c r="H13" s="92">
        <f>IFERROR(VLOOKUP(CONCATENATE($A13,$C$4,"Total","Total","Total"),BP_Courrier!$1:$1048576,MATCH(H$2,BP_Courrier!$1:$1,0),FALSE),0)</f>
        <v>4019820</v>
      </c>
      <c r="I13" s="70">
        <f t="shared" si="1"/>
        <v>0.15686635972034704</v>
      </c>
      <c r="J13" s="78">
        <f>IFERROR(VLOOKUP(CONCATENATE($A13,$C$4,"Total","Total","Total"),BP_Courrier!$1:$1048576,MATCH(J$2,BP_Courrier!$1:$1,0),FALSE),0)</f>
        <v>2</v>
      </c>
      <c r="K13" s="87">
        <f>IFERROR(VLOOKUP(CONCATENATE($A13,$C$4,"Total","Total","Total"),BP_Courrier!$1:$1048576,MATCH(K$2,BP_Courrier!$1:$1,0),FALSE),0)</f>
        <v>80000</v>
      </c>
      <c r="L13" s="56">
        <f>IFERROR(VLOOKUP(CONCATENATE($A13,$C$4,"Total","Total","Total"),BP_Courrier!$1:$1048576,MATCH(L$2,BP_Courrier!$1:$1,0),FALSE),0)</f>
        <v>50</v>
      </c>
      <c r="M13" s="92">
        <f>IFERROR(VLOOKUP(CONCATENATE($A13,$C$4,"Total","Total","Total"),BP_Courrier!$1:$1048576,MATCH(M$2,BP_Courrier!$1:$1,0),FALSE),0)</f>
        <v>3939820</v>
      </c>
      <c r="N13" s="55">
        <f>IFERROR(VLOOKUP(CONCATENATE($A13,$C$4,"Total","Total","Total"),BP_Courrier!$1:$1048576,MATCH(N$2,BP_Courrier!$1:$1,0),FALSE),0)</f>
        <v>31</v>
      </c>
      <c r="O13" s="90">
        <f>IFERROR(VLOOKUP(CONCATENATE($A13,$C$4,"Total","Total","Total"),BP_Courrier!$1:$1048576,MATCH(O$2,BP_Courrier!$1:$1,0),FALSE),0)</f>
        <v>1692520</v>
      </c>
      <c r="P13" s="55">
        <f>IFERROR(VLOOKUP(CONCATENATE($A13,$C$4,"Total","Total","Total"),BP_Courrier!$1:$1048576,MATCH(P$2,BP_Courrier!$1:$1,0),FALSE),0)</f>
        <v>0</v>
      </c>
      <c r="Q13" s="90">
        <f>IFERROR(VLOOKUP(CONCATENATE($A13,$C$4,"Total","Total","Total"),BP_Courrier!$1:$1048576,MATCH(Q$2,BP_Courrier!$1:$1,0),FALSE),0)</f>
        <v>0</v>
      </c>
    </row>
    <row r="14" spans="1:17" x14ac:dyDescent="0.25">
      <c r="A14" s="54" t="s">
        <v>104</v>
      </c>
      <c r="B14" s="23"/>
      <c r="C14" s="24" t="s">
        <v>55</v>
      </c>
      <c r="D14" s="78">
        <f>IFERROR(VLOOKUP(CONCATENATE($A14,$C$4,"Total","Total","Total"),BP_Courrier!$1:$1048576,MATCH(D$2,BP_Courrier!$1:$1,0),FALSE),0)</f>
        <v>1752</v>
      </c>
      <c r="E14" s="86">
        <f>IFERROR(VLOOKUP(CONCATENATE($A14,$C$4,"Total","Total","Total"),BP_Courrier!$1:$1048576,MATCH(E$2,BP_Courrier!$1:$1,0),FALSE),0)</f>
        <v>251709591.5</v>
      </c>
      <c r="F14" s="55">
        <f>IFERROR(VLOOKUP(CONCATENATE($A14,$C$4,"Total","Total","Total"),BP_Courrier!$1:$1048576,MATCH(F$2,BP_Courrier!$1:$1,0),FALSE),0)</f>
        <v>265</v>
      </c>
      <c r="G14" s="66">
        <f t="shared" si="0"/>
        <v>0.15125570776255709</v>
      </c>
      <c r="H14" s="92">
        <f>IFERROR(VLOOKUP(CONCATENATE($A14,$C$4,"Total","Total","Total"),BP_Courrier!$1:$1048576,MATCH(H$2,BP_Courrier!$1:$1,0),FALSE),0)</f>
        <v>22532662</v>
      </c>
      <c r="I14" s="70">
        <f t="shared" si="1"/>
        <v>8.9518487816543937E-2</v>
      </c>
      <c r="J14" s="78">
        <f>IFERROR(VLOOKUP(CONCATENATE($A14,$C$4,"Total","Total","Total"),BP_Courrier!$1:$1048576,MATCH(J$2,BP_Courrier!$1:$1,0),FALSE),0)</f>
        <v>21</v>
      </c>
      <c r="K14" s="87">
        <f>IFERROR(VLOOKUP(CONCATENATE($A14,$C$4,"Total","Total","Total"),BP_Courrier!$1:$1048576,MATCH(K$2,BP_Courrier!$1:$1,0),FALSE),0)</f>
        <v>1136700</v>
      </c>
      <c r="L14" s="56">
        <f>IFERROR(VLOOKUP(CONCATENATE($A14,$C$4,"Total","Total","Total"),BP_Courrier!$1:$1048576,MATCH(L$2,BP_Courrier!$1:$1,0),FALSE),0)</f>
        <v>244</v>
      </c>
      <c r="M14" s="92">
        <f>IFERROR(VLOOKUP(CONCATENATE($A14,$C$4,"Total","Total","Total"),BP_Courrier!$1:$1048576,MATCH(M$2,BP_Courrier!$1:$1,0),FALSE),0)</f>
        <v>21395962</v>
      </c>
      <c r="N14" s="55">
        <f>IFERROR(VLOOKUP(CONCATENATE($A14,$C$4,"Total","Total","Total"),BP_Courrier!$1:$1048576,MATCH(N$2,BP_Courrier!$1:$1,0),FALSE),0)</f>
        <v>130</v>
      </c>
      <c r="O14" s="90">
        <f>IFERROR(VLOOKUP(CONCATENATE($A14,$C$4,"Total","Total","Total"),BP_Courrier!$1:$1048576,MATCH(O$2,BP_Courrier!$1:$1,0),FALSE),0)</f>
        <v>13069436</v>
      </c>
      <c r="P14" s="55">
        <f>IFERROR(VLOOKUP(CONCATENATE($A14,$C$4,"Total","Total","Total"),BP_Courrier!$1:$1048576,MATCH(P$2,BP_Courrier!$1:$1,0),FALSE),0)</f>
        <v>9</v>
      </c>
      <c r="Q14" s="90">
        <f>IFERROR(VLOOKUP(CONCATENATE($A14,$C$4,"Total","Total","Total"),BP_Courrier!$1:$1048576,MATCH(Q$2,BP_Courrier!$1:$1,0),FALSE),0)</f>
        <v>157700</v>
      </c>
    </row>
    <row r="15" spans="1:17" x14ac:dyDescent="0.25">
      <c r="A15" s="54" t="s">
        <v>105</v>
      </c>
      <c r="B15" s="23"/>
      <c r="C15" s="24" t="s">
        <v>78</v>
      </c>
      <c r="D15" s="78">
        <f>IFERROR(VLOOKUP(CONCATENATE($A15,$C$4,"Total","Total","Total"),BP_Courrier!$1:$1048576,MATCH(D$2,BP_Courrier!$1:$1,0),FALSE),0)</f>
        <v>2213</v>
      </c>
      <c r="E15" s="86">
        <f>IFERROR(VLOOKUP(CONCATENATE($A15,$C$4,"Total","Total","Total"),BP_Courrier!$1:$1048576,MATCH(E$2,BP_Courrier!$1:$1,0),FALSE),0)</f>
        <v>250229846.46000001</v>
      </c>
      <c r="F15" s="55">
        <f>IFERROR(VLOOKUP(CONCATENATE($A15,$C$4,"Total","Total","Total"),BP_Courrier!$1:$1048576,MATCH(F$2,BP_Courrier!$1:$1,0),FALSE),0)</f>
        <v>292</v>
      </c>
      <c r="G15" s="66">
        <f t="shared" si="0"/>
        <v>0.13194758246723903</v>
      </c>
      <c r="H15" s="92">
        <f>IFERROR(VLOOKUP(CONCATENATE($A15,$C$4,"Total","Total","Total"),BP_Courrier!$1:$1048576,MATCH(H$2,BP_Courrier!$1:$1,0),FALSE),0)</f>
        <v>29466652</v>
      </c>
      <c r="I15" s="70">
        <f t="shared" si="1"/>
        <v>0.11775834264722827</v>
      </c>
      <c r="J15" s="78">
        <f>IFERROR(VLOOKUP(CONCATENATE($A15,$C$4,"Total","Total","Total"),BP_Courrier!$1:$1048576,MATCH(J$2,BP_Courrier!$1:$1,0),FALSE),0)</f>
        <v>14</v>
      </c>
      <c r="K15" s="87">
        <f>IFERROR(VLOOKUP(CONCATENATE($A15,$C$4,"Total","Total","Total"),BP_Courrier!$1:$1048576,MATCH(K$2,BP_Courrier!$1:$1,0),FALSE),0)</f>
        <v>1289000</v>
      </c>
      <c r="L15" s="56">
        <f>IFERROR(VLOOKUP(CONCATENATE($A15,$C$4,"Total","Total","Total"),BP_Courrier!$1:$1048576,MATCH(L$2,BP_Courrier!$1:$1,0),FALSE),0)</f>
        <v>278</v>
      </c>
      <c r="M15" s="92">
        <f>IFERROR(VLOOKUP(CONCATENATE($A15,$C$4,"Total","Total","Total"),BP_Courrier!$1:$1048576,MATCH(M$2,BP_Courrier!$1:$1,0),FALSE),0)</f>
        <v>28177652</v>
      </c>
      <c r="N15" s="55">
        <f>IFERROR(VLOOKUP(CONCATENATE($A15,$C$4,"Total","Total","Total"),BP_Courrier!$1:$1048576,MATCH(N$2,BP_Courrier!$1:$1,0),FALSE),0)</f>
        <v>140</v>
      </c>
      <c r="O15" s="90">
        <f>IFERROR(VLOOKUP(CONCATENATE($A15,$C$4,"Total","Total","Total"),BP_Courrier!$1:$1048576,MATCH(O$2,BP_Courrier!$1:$1,0),FALSE),0)</f>
        <v>15143982</v>
      </c>
      <c r="P15" s="55">
        <f>IFERROR(VLOOKUP(CONCATENATE($A15,$C$4,"Total","Total","Total"),BP_Courrier!$1:$1048576,MATCH(P$2,BP_Courrier!$1:$1,0),FALSE),0)</f>
        <v>12</v>
      </c>
      <c r="Q15" s="90">
        <f>IFERROR(VLOOKUP(CONCATENATE($A15,$C$4,"Total","Total","Total"),BP_Courrier!$1:$1048576,MATCH(Q$2,BP_Courrier!$1:$1,0),FALSE),0)</f>
        <v>374500</v>
      </c>
    </row>
    <row r="16" spans="1:17" x14ac:dyDescent="0.25">
      <c r="A16" s="54" t="s">
        <v>106</v>
      </c>
      <c r="B16" s="23"/>
      <c r="C16" s="24" t="s">
        <v>79</v>
      </c>
      <c r="D16" s="78">
        <f>IFERROR(VLOOKUP(CONCATENATE($A16,$C$4,"Total","Total","Total"),BP_Courrier!$1:$1048576,MATCH(D$2,BP_Courrier!$1:$1,0),FALSE),0)</f>
        <v>256</v>
      </c>
      <c r="E16" s="86">
        <f>IFERROR(VLOOKUP(CONCATENATE($A16,$C$4,"Total","Total","Total"),BP_Courrier!$1:$1048576,MATCH(E$2,BP_Courrier!$1:$1,0),FALSE),0)</f>
        <v>52480034</v>
      </c>
      <c r="F16" s="55">
        <f>IFERROR(VLOOKUP(CONCATENATE($A16,$C$4,"Total","Total","Total"),BP_Courrier!$1:$1048576,MATCH(F$2,BP_Courrier!$1:$1,0),FALSE),0)</f>
        <v>44</v>
      </c>
      <c r="G16" s="66">
        <f t="shared" si="0"/>
        <v>0.171875</v>
      </c>
      <c r="H16" s="92">
        <f>IFERROR(VLOOKUP(CONCATENATE($A16,$C$4,"Total","Total","Total"),BP_Courrier!$1:$1048576,MATCH(H$2,BP_Courrier!$1:$1,0),FALSE),0)</f>
        <v>6706997</v>
      </c>
      <c r="I16" s="70">
        <f t="shared" si="1"/>
        <v>0.12780092711067984</v>
      </c>
      <c r="J16" s="78">
        <f>IFERROR(VLOOKUP(CONCATENATE($A16,$C$4,"Total","Total","Total"),BP_Courrier!$1:$1048576,MATCH(J$2,BP_Courrier!$1:$1,0),FALSE),0)</f>
        <v>5</v>
      </c>
      <c r="K16" s="87">
        <f>IFERROR(VLOOKUP(CONCATENATE($A16,$C$4,"Total","Total","Total"),BP_Courrier!$1:$1048576,MATCH(K$2,BP_Courrier!$1:$1,0),FALSE),0)</f>
        <v>299000</v>
      </c>
      <c r="L16" s="56">
        <f>IFERROR(VLOOKUP(CONCATENATE($A16,$C$4,"Total","Total","Total"),BP_Courrier!$1:$1048576,MATCH(L$2,BP_Courrier!$1:$1,0),FALSE),0)</f>
        <v>39</v>
      </c>
      <c r="M16" s="92">
        <f>IFERROR(VLOOKUP(CONCATENATE($A16,$C$4,"Total","Total","Total"),BP_Courrier!$1:$1048576,MATCH(M$2,BP_Courrier!$1:$1,0),FALSE),0)</f>
        <v>6407997</v>
      </c>
      <c r="N16" s="55">
        <f>IFERROR(VLOOKUP(CONCATENATE($A16,$C$4,"Total","Total","Total"),BP_Courrier!$1:$1048576,MATCH(N$2,BP_Courrier!$1:$1,0),FALSE),0)</f>
        <v>20</v>
      </c>
      <c r="O16" s="90">
        <f>IFERROR(VLOOKUP(CONCATENATE($A16,$C$4,"Total","Total","Total"),BP_Courrier!$1:$1048576,MATCH(O$2,BP_Courrier!$1:$1,0),FALSE),0)</f>
        <v>2498497</v>
      </c>
      <c r="P16" s="55">
        <f>IFERROR(VLOOKUP(CONCATENATE($A16,$C$4,"Total","Total","Total"),BP_Courrier!$1:$1048576,MATCH(P$2,BP_Courrier!$1:$1,0),FALSE),0)</f>
        <v>2</v>
      </c>
      <c r="Q16" s="90">
        <f>IFERROR(VLOOKUP(CONCATENATE($A16,$C$4,"Total","Total","Total"),BP_Courrier!$1:$1048576,MATCH(Q$2,BP_Courrier!$1:$1,0),FALSE),0)</f>
        <v>100000</v>
      </c>
    </row>
    <row r="17" spans="1:17" x14ac:dyDescent="0.25">
      <c r="A17" s="54">
        <v>42559</v>
      </c>
      <c r="B17" s="23"/>
      <c r="C17" s="24" t="s">
        <v>91</v>
      </c>
      <c r="D17" s="78">
        <f>IFERROR(VLOOKUP($A17&amp;"",DATA_CE_VAGUE!$1:$1048576,MATCH($D$1,DATA_CE_VAGUE!$1:$1,0),FALSE),0)</f>
        <v>16</v>
      </c>
      <c r="E17" s="87">
        <f>IFERROR(VLOOKUP($A17&amp;"",DATA_CE_VAGUE!$1:$1048576,MATCH($E$1,DATA_CE_VAGUE!$1:$1,0),FALSE),0)</f>
        <v>6710000</v>
      </c>
      <c r="F17" s="55">
        <f>IFERROR(VLOOKUP($A17&amp;"",DATA_CE_VAGUE!$1:$1048576,MATCH(F$1,DATA_CE_VAGUE!$1:$1,0),FALSE),0)</f>
        <v>1</v>
      </c>
      <c r="G17" s="66">
        <f t="shared" si="0"/>
        <v>6.25E-2</v>
      </c>
      <c r="H17" s="92">
        <f>IFERROR(VLOOKUP($A17&amp;"",DATA_CE_VAGUE!$1:$1048576,MATCH($H$1,DATA_CE_VAGUE!$1:$1,0),FALSE),0)</f>
        <v>400000</v>
      </c>
      <c r="I17" s="70">
        <f t="shared" si="1"/>
        <v>5.9612518628912071E-2</v>
      </c>
      <c r="J17" s="78">
        <f>IFERROR(VLOOKUP($A17&amp;"",DATA_CE_VAGUE!$1:$1048576,MATCH(J$1,DATA_CE_VAGUE!$1:$1,0),FALSE),0)</f>
        <v>0</v>
      </c>
      <c r="K17" s="87">
        <f>IFERROR(VLOOKUP($A17&amp;"",DATA_CE_VAGUE!$1:$1048576,MATCH(K$1,DATA_CE_VAGUE!$1:$1,0),FALSE),0)</f>
        <v>0</v>
      </c>
      <c r="L17" s="56">
        <f>IFERROR(VLOOKUP($A17&amp;"",DATA_CE_VAGUE!$1:$1048576,MATCH(L$1,DATA_CE_VAGUE!$1:$1,0),FALSE),0)</f>
        <v>1</v>
      </c>
      <c r="M17" s="92">
        <f>IFERROR(VLOOKUP($A17&amp;"",DATA_CE_VAGUE!$1:$1048576,MATCH(M$1,DATA_CE_VAGUE!$1:$1,0),FALSE),0)</f>
        <v>400000</v>
      </c>
      <c r="N17" s="55">
        <f>IFERROR(VLOOKUP($A17&amp;"",DATA_CE_VAGUE!$1:$1048576,MATCH(N$1,DATA_CE_VAGUE!$1:$1,0),FALSE),0)</f>
        <v>1</v>
      </c>
      <c r="O17" s="90">
        <f>IFERROR(VLOOKUP($A17&amp;"",DATA_CE_VAGUE!$1:$1048576,MATCH(O$1,DATA_CE_VAGUE!$1:$1,0),FALSE),0)</f>
        <v>400000</v>
      </c>
      <c r="P17" s="55">
        <f>IFERROR(VLOOKUP($A17&amp;"",DATA_CE_VAGUE!$1:$1048576,MATCH(P$1,DATA_CE_VAGUE!$1:$1,0),FALSE),0)</f>
        <v>0</v>
      </c>
      <c r="Q17" s="90">
        <f>IFERROR(VLOOKUP($A17&amp;"",DATA_CE_VAGUE!$1:$1048576,MATCH(Q$1,DATA_CE_VAGUE!$1:$1,0),FALSE),0)</f>
        <v>0</v>
      </c>
    </row>
    <row r="18" spans="1:17" x14ac:dyDescent="0.25">
      <c r="A18" s="54">
        <v>30258</v>
      </c>
      <c r="B18" s="23"/>
      <c r="C18" s="24" t="s">
        <v>93</v>
      </c>
      <c r="D18" s="79">
        <f>IFERROR(VLOOKUP($A18&amp;"",DATA_CE_VAGUE!$1:$1048576,MATCH($D$1,DATA_CE_VAGUE!$1:$1,0),FALSE),0)</f>
        <v>0</v>
      </c>
      <c r="E18" s="88">
        <f>IFERROR(VLOOKUP($A18&amp;"",DATA_CE_VAGUE!$1:$1048576,MATCH($E$1,DATA_CE_VAGUE!$1:$1,0),FALSE),0)</f>
        <v>0</v>
      </c>
      <c r="F18" s="55">
        <f>IFERROR(VLOOKUP($A18&amp;"",DATA_CE_VAGUE!$1:$1048576,MATCH(F$1,DATA_CE_VAGUE!$1:$1,0),FALSE),0)</f>
        <v>0</v>
      </c>
      <c r="G18" s="66">
        <f t="shared" si="0"/>
        <v>0</v>
      </c>
      <c r="H18" s="92">
        <f>IFERROR(VLOOKUP($A18&amp;"",DATA_CE_VAGUE!$1:$1048576,MATCH($H$1,DATA_CE_VAGUE!$1:$1,0),FALSE),0)</f>
        <v>0</v>
      </c>
      <c r="I18" s="70">
        <f t="shared" si="1"/>
        <v>0</v>
      </c>
      <c r="J18" s="79">
        <f>IFERROR(VLOOKUP($A18&amp;"",DATA_CE_VAGUE!$1:$1048576,MATCH(J$1,DATA_CE_VAGUE!$1:$1,0),FALSE),0)</f>
        <v>0</v>
      </c>
      <c r="K18" s="87">
        <f>IFERROR(VLOOKUP($A18&amp;"",DATA_CE_VAGUE!$1:$1048576,MATCH(K$1,DATA_CE_VAGUE!$1:$1,0),FALSE),0)</f>
        <v>0</v>
      </c>
      <c r="L18" s="56">
        <f>IFERROR(VLOOKUP($A18&amp;"",DATA_CE_VAGUE!$1:$1048576,MATCH(L$1,DATA_CE_VAGUE!$1:$1,0),FALSE),0)</f>
        <v>0</v>
      </c>
      <c r="M18" s="92">
        <f>IFERROR(VLOOKUP($A18&amp;"",DATA_CE_VAGUE!$1:$1048576,MATCH(M$1,DATA_CE_VAGUE!$1:$1,0),FALSE),0)</f>
        <v>0</v>
      </c>
      <c r="N18" s="55">
        <f>IFERROR(VLOOKUP($A18&amp;"",DATA_CE_VAGUE!$1:$1048576,MATCH(N$1,DATA_CE_VAGUE!$1:$1,0),FALSE),0)</f>
        <v>0</v>
      </c>
      <c r="O18" s="90">
        <f>IFERROR(VLOOKUP($A18&amp;"",DATA_CE_VAGUE!$1:$1048576,MATCH(O$1,DATA_CE_VAGUE!$1:$1,0),FALSE),0)</f>
        <v>0</v>
      </c>
      <c r="P18" s="55">
        <f>IFERROR(VLOOKUP($A18&amp;"",DATA_CE_VAGUE!$1:$1048576,MATCH(P$1,DATA_CE_VAGUE!$1:$1,0),FALSE),0)</f>
        <v>0</v>
      </c>
      <c r="Q18" s="90">
        <f>IFERROR(VLOOKUP($A18&amp;"",DATA_CE_VAGUE!$1:$1048576,MATCH(Q$1,DATA_CE_VAGUE!$1:$1,0),FALSE),0)</f>
        <v>0</v>
      </c>
    </row>
    <row r="19" spans="1:17" x14ac:dyDescent="0.25">
      <c r="B19" s="23"/>
      <c r="C19" s="25" t="s">
        <v>94</v>
      </c>
      <c r="D19" s="57">
        <f>SUM(D6:D18)</f>
        <v>13839</v>
      </c>
      <c r="E19" s="89">
        <f t="shared" ref="E19" si="2">SUM(E6:E18)</f>
        <v>1616302841.26</v>
      </c>
      <c r="F19" s="57">
        <f t="shared" ref="F19" si="3">SUM(F6:F18)</f>
        <v>2016</v>
      </c>
      <c r="G19" s="67">
        <f t="shared" si="0"/>
        <v>0.1456752655538695</v>
      </c>
      <c r="H19" s="93">
        <f t="shared" ref="H19" si="4">SUM(H6:H18)</f>
        <v>176492932.30000001</v>
      </c>
      <c r="I19" s="71">
        <f t="shared" si="1"/>
        <v>0.10919546003050624</v>
      </c>
      <c r="J19" s="84">
        <f t="shared" ref="J19" si="5">SUM(J6:J18)</f>
        <v>132</v>
      </c>
      <c r="K19" s="101">
        <f t="shared" ref="K19" si="6">SUM(K6:K18)</f>
        <v>10293689</v>
      </c>
      <c r="L19" s="58">
        <f t="shared" ref="L19:N19" si="7">SUM(L6:L18)</f>
        <v>1884</v>
      </c>
      <c r="M19" s="93">
        <f t="shared" ref="M19:O19" si="8">SUM(M6:M18)</f>
        <v>166199243.30000001</v>
      </c>
      <c r="N19" s="57">
        <f t="shared" si="7"/>
        <v>973</v>
      </c>
      <c r="O19" s="89">
        <f t="shared" si="8"/>
        <v>90427226</v>
      </c>
      <c r="P19" s="57">
        <f t="shared" ref="P19" si="9">SUM(P6:P18)</f>
        <v>78</v>
      </c>
      <c r="Q19" s="89">
        <f t="shared" ref="Q19" si="10">SUM(Q6:Q18)</f>
        <v>1713651</v>
      </c>
    </row>
    <row r="20" spans="1:17" x14ac:dyDescent="0.25">
      <c r="A20" s="64">
        <v>13335</v>
      </c>
      <c r="B20" s="23"/>
      <c r="C20" s="24" t="s">
        <v>56</v>
      </c>
      <c r="D20" s="55">
        <f>IFERROR(VLOOKUP($A20&amp;"",DATA_CE_VAGUE!$1:$1048576,MATCH($D$1,DATA_CE_VAGUE!$1:$1,0),FALSE),0)</f>
        <v>54</v>
      </c>
      <c r="E20" s="90">
        <f>IFERROR(VLOOKUP($A20&amp;"",DATA_CE_VAGUE!$1:$1048576,MATCH($E$1,DATA_CE_VAGUE!$1:$1,0),FALSE),0)</f>
        <v>6486600</v>
      </c>
      <c r="F20" s="55">
        <f>IFERROR(VLOOKUP($A20&amp;"",DATA_CE_VAGUE!$1:$1048576,MATCH(F$1,DATA_CE_VAGUE!$1:$1,0),FALSE),0)</f>
        <v>10</v>
      </c>
      <c r="G20" s="66">
        <f t="shared" si="0"/>
        <v>0.18518518518518517</v>
      </c>
      <c r="H20" s="92">
        <f>IFERROR(VLOOKUP($A20&amp;"",DATA_CE_VAGUE!$1:$1048576,MATCH($H$1,DATA_CE_VAGUE!$1:$1,0),FALSE),0)</f>
        <v>2533000</v>
      </c>
      <c r="I20" s="70">
        <f t="shared" si="1"/>
        <v>0.39049733296333983</v>
      </c>
      <c r="J20" s="78">
        <f>IFERROR(VLOOKUP($A20&amp;"",DATA_CE_VAGUE!$1:$1048576,MATCH(J$1,DATA_CE_VAGUE!$1:$1,0),FALSE),0)</f>
        <v>0</v>
      </c>
      <c r="K20" s="87">
        <f>IFERROR(VLOOKUP($A20&amp;"",DATA_CE_VAGUE!$1:$1048576,MATCH(K$1,DATA_CE_VAGUE!$1:$1,0),FALSE),0)</f>
        <v>0</v>
      </c>
      <c r="L20" s="56">
        <f>IFERROR(VLOOKUP($A20&amp;"",DATA_CE_VAGUE!$1:$1048576,MATCH(L$1,DATA_CE_VAGUE!$1:$1,0),FALSE),0)</f>
        <v>10</v>
      </c>
      <c r="M20" s="92">
        <f>IFERROR(VLOOKUP($A20&amp;"",DATA_CE_VAGUE!$1:$1048576,MATCH(M$1,DATA_CE_VAGUE!$1:$1,0),FALSE),0)</f>
        <v>2533000</v>
      </c>
      <c r="N20" s="55">
        <f>IFERROR(VLOOKUP($A20&amp;"",DATA_CE_VAGUE!$1:$1048576,MATCH(N$1,DATA_CE_VAGUE!$1:$1,0),FALSE),0)</f>
        <v>8</v>
      </c>
      <c r="O20" s="90">
        <f>IFERROR(VLOOKUP($A20&amp;"",DATA_CE_VAGUE!$1:$1048576,MATCH(O$1,DATA_CE_VAGUE!$1:$1,0),FALSE),0)</f>
        <v>2321000</v>
      </c>
      <c r="P20" s="55">
        <f>IFERROR(VLOOKUP($A20&amp;"",DATA_CE_VAGUE!$1:$1048576,MATCH(P$1,DATA_CE_VAGUE!$1:$1,0),FALSE),0)</f>
        <v>0</v>
      </c>
      <c r="Q20" s="90">
        <f>IFERROR(VLOOKUP($A20&amp;"",DATA_CE_VAGUE!$1:$1048576,MATCH(Q$1,DATA_CE_VAGUE!$1:$1,0),FALSE),0)</f>
        <v>0</v>
      </c>
    </row>
    <row r="21" spans="1:17" x14ac:dyDescent="0.25">
      <c r="A21" s="64">
        <v>18715</v>
      </c>
      <c r="B21" s="23"/>
      <c r="C21" s="24" t="s">
        <v>57</v>
      </c>
      <c r="D21" s="55">
        <f>IFERROR(VLOOKUP($A21&amp;"",DATA_CE_VAGUE!$1:$1048576,MATCH($D$1,DATA_CE_VAGUE!$1:$1,0),FALSE),0)</f>
        <v>256</v>
      </c>
      <c r="E21" s="90">
        <f>IFERROR(VLOOKUP($A21&amp;"",DATA_CE_VAGUE!$1:$1048576,MATCH($E$1,DATA_CE_VAGUE!$1:$1,0),FALSE),0)</f>
        <v>25077185</v>
      </c>
      <c r="F21" s="55">
        <f>IFERROR(VLOOKUP($A21&amp;"",DATA_CE_VAGUE!$1:$1048576,MATCH($F$1,DATA_CE_VAGUE!$1:$1,0),FALSE),0)</f>
        <v>41</v>
      </c>
      <c r="G21" s="66">
        <f t="shared" si="0"/>
        <v>0.16015625</v>
      </c>
      <c r="H21" s="92">
        <f>IFERROR(VLOOKUP($A21&amp;"",DATA_CE_VAGUE!$1:$1048576,MATCH($H$1,DATA_CE_VAGUE!$1:$1,0),FALSE),0)</f>
        <v>4779600</v>
      </c>
      <c r="I21" s="70">
        <f t="shared" si="1"/>
        <v>0.19059555528262043</v>
      </c>
      <c r="J21" s="78">
        <f>IFERROR(VLOOKUP($A21&amp;"",DATA_CE_VAGUE!$1:$1048576,MATCH(J$1,DATA_CE_VAGUE!$1:$1,0),FALSE),0)</f>
        <v>3</v>
      </c>
      <c r="K21" s="87">
        <f>IFERROR(VLOOKUP($A21&amp;"",DATA_CE_VAGUE!$1:$1048576,MATCH(K$1,DATA_CE_VAGUE!$1:$1,0),FALSE),0)</f>
        <v>55000</v>
      </c>
      <c r="L21" s="56">
        <f>IFERROR(VLOOKUP($A21&amp;"",DATA_CE_VAGUE!$1:$1048576,MATCH(L$1,DATA_CE_VAGUE!$1:$1,0),FALSE),0)</f>
        <v>38</v>
      </c>
      <c r="M21" s="92">
        <f>IFERROR(VLOOKUP($A21&amp;"",DATA_CE_VAGUE!$1:$1048576,MATCH(M$1,DATA_CE_VAGUE!$1:$1,0),FALSE),0)</f>
        <v>4724600</v>
      </c>
      <c r="N21" s="55">
        <f>IFERROR(VLOOKUP($A21&amp;"",DATA_CE_VAGUE!$1:$1048576,MATCH(N$1,DATA_CE_VAGUE!$1:$1,0),FALSE),0)</f>
        <v>25</v>
      </c>
      <c r="O21" s="90">
        <f>IFERROR(VLOOKUP($A21&amp;"",DATA_CE_VAGUE!$1:$1048576,MATCH(O$1,DATA_CE_VAGUE!$1:$1,0),FALSE),0)</f>
        <v>4174600</v>
      </c>
      <c r="P21" s="55">
        <f>IFERROR(VLOOKUP($A21&amp;"",DATA_CE_VAGUE!$1:$1048576,MATCH(P$1,DATA_CE_VAGUE!$1:$1,0),FALSE),0)</f>
        <v>0</v>
      </c>
      <c r="Q21" s="90">
        <f>IFERROR(VLOOKUP($A21&amp;"",DATA_CE_VAGUE!$1:$1048576,MATCH(Q$1,DATA_CE_VAGUE!$1:$1,0),FALSE),0)</f>
        <v>0</v>
      </c>
    </row>
    <row r="22" spans="1:17" x14ac:dyDescent="0.25">
      <c r="A22" s="64">
        <v>12135</v>
      </c>
      <c r="B22" s="23"/>
      <c r="C22" s="24" t="s">
        <v>58</v>
      </c>
      <c r="D22" s="55">
        <f>IFERROR(VLOOKUP($A22&amp;"",DATA_CE_VAGUE!$1:$1048576,MATCH($D$1,DATA_CE_VAGUE!$1:$1,0),FALSE),0)</f>
        <v>27</v>
      </c>
      <c r="E22" s="90">
        <f>IFERROR(VLOOKUP($A22&amp;"",DATA_CE_VAGUE!$1:$1048576,MATCH($E$1,DATA_CE_VAGUE!$1:$1,0),FALSE),0)</f>
        <v>2153250</v>
      </c>
      <c r="F22" s="55">
        <f>IFERROR(VLOOKUP($A22&amp;"",DATA_CE_VAGUE!$1:$1048576,MATCH($F$1,DATA_CE_VAGUE!$1:$1,0),FALSE),0)</f>
        <v>5</v>
      </c>
      <c r="G22" s="66">
        <f t="shared" si="0"/>
        <v>0.18518518518518517</v>
      </c>
      <c r="H22" s="92">
        <f>IFERROR(VLOOKUP($A22&amp;"",DATA_CE_VAGUE!$1:$1048576,MATCH($H$1,DATA_CE_VAGUE!$1:$1,0),FALSE),0)</f>
        <v>358000</v>
      </c>
      <c r="I22" s="70">
        <f t="shared" si="1"/>
        <v>0.16626030419133866</v>
      </c>
      <c r="J22" s="78">
        <f>IFERROR(VLOOKUP($A22&amp;"",DATA_CE_VAGUE!$1:$1048576,MATCH(J$1,DATA_CE_VAGUE!$1:$1,0),FALSE),0)</f>
        <v>1</v>
      </c>
      <c r="K22" s="87">
        <f>IFERROR(VLOOKUP($A22&amp;"",DATA_CE_VAGUE!$1:$1048576,MATCH(K$1,DATA_CE_VAGUE!$1:$1,0),FALSE),0)</f>
        <v>50000</v>
      </c>
      <c r="L22" s="56">
        <f>IFERROR(VLOOKUP($A22&amp;"",DATA_CE_VAGUE!$1:$1048576,MATCH(L$1,DATA_CE_VAGUE!$1:$1,0),FALSE),0)</f>
        <v>4</v>
      </c>
      <c r="M22" s="92">
        <f>IFERROR(VLOOKUP($A22&amp;"",DATA_CE_VAGUE!$1:$1048576,MATCH(M$1,DATA_CE_VAGUE!$1:$1,0),FALSE),0)</f>
        <v>308000</v>
      </c>
      <c r="N22" s="55">
        <f>IFERROR(VLOOKUP($A22&amp;"",DATA_CE_VAGUE!$1:$1048576,MATCH(N$1,DATA_CE_VAGUE!$1:$1,0),FALSE),0)</f>
        <v>1</v>
      </c>
      <c r="O22" s="90">
        <f>IFERROR(VLOOKUP($A22&amp;"",DATA_CE_VAGUE!$1:$1048576,MATCH(O$1,DATA_CE_VAGUE!$1:$1,0),FALSE),0)</f>
        <v>200000</v>
      </c>
      <c r="P22" s="55">
        <f>IFERROR(VLOOKUP($A22&amp;"",DATA_CE_VAGUE!$1:$1048576,MATCH(P$1,DATA_CE_VAGUE!$1:$1,0),FALSE),0)</f>
        <v>0</v>
      </c>
      <c r="Q22" s="90">
        <f>IFERROR(VLOOKUP($A22&amp;"",DATA_CE_VAGUE!$1:$1048576,MATCH(Q$1,DATA_CE_VAGUE!$1:$1,0),FALSE),0)</f>
        <v>0</v>
      </c>
    </row>
    <row r="23" spans="1:17" x14ac:dyDescent="0.25">
      <c r="A23" s="64">
        <v>14445</v>
      </c>
      <c r="B23" s="23"/>
      <c r="C23" s="24" t="s">
        <v>59</v>
      </c>
      <c r="D23" s="55">
        <f>IFERROR(VLOOKUP($A23&amp;"",DATA_CE_VAGUE!$1:$1048576,MATCH($D$1,DATA_CE_VAGUE!$1:$1,0),FALSE),0)</f>
        <v>71</v>
      </c>
      <c r="E23" s="90">
        <f>IFERROR(VLOOKUP($A23&amp;"",DATA_CE_VAGUE!$1:$1048576,MATCH($E$1,DATA_CE_VAGUE!$1:$1,0),FALSE),0)</f>
        <v>12873572</v>
      </c>
      <c r="F23" s="55">
        <f>IFERROR(VLOOKUP($A23&amp;"",DATA_CE_VAGUE!$1:$1048576,MATCH($F$1,DATA_CE_VAGUE!$1:$1,0),FALSE),0)</f>
        <v>3</v>
      </c>
      <c r="G23" s="66">
        <f t="shared" si="0"/>
        <v>4.2253521126760563E-2</v>
      </c>
      <c r="H23" s="92">
        <f>IFERROR(VLOOKUP($A23&amp;"",DATA_CE_VAGUE!$1:$1048576,MATCH($H$1,DATA_CE_VAGUE!$1:$1,0),FALSE),0)</f>
        <v>190000</v>
      </c>
      <c r="I23" s="70">
        <f t="shared" si="1"/>
        <v>1.4758918503737735E-2</v>
      </c>
      <c r="J23" s="78">
        <f>IFERROR(VLOOKUP($A23&amp;"",DATA_CE_VAGUE!$1:$1048576,MATCH(J$1,DATA_CE_VAGUE!$1:$1,0),FALSE),0)</f>
        <v>0</v>
      </c>
      <c r="K23" s="87">
        <f>IFERROR(VLOOKUP($A23&amp;"",DATA_CE_VAGUE!$1:$1048576,MATCH(K$1,DATA_CE_VAGUE!$1:$1,0),FALSE),0)</f>
        <v>0</v>
      </c>
      <c r="L23" s="56">
        <f>IFERROR(VLOOKUP($A23&amp;"",DATA_CE_VAGUE!$1:$1048576,MATCH(L$1,DATA_CE_VAGUE!$1:$1,0),FALSE),0)</f>
        <v>3</v>
      </c>
      <c r="M23" s="92">
        <f>IFERROR(VLOOKUP($A23&amp;"",DATA_CE_VAGUE!$1:$1048576,MATCH(M$1,DATA_CE_VAGUE!$1:$1,0),FALSE),0)</f>
        <v>190000</v>
      </c>
      <c r="N23" s="55">
        <f>IFERROR(VLOOKUP($A23&amp;"",DATA_CE_VAGUE!$1:$1048576,MATCH(N$1,DATA_CE_VAGUE!$1:$1,0),FALSE),0)</f>
        <v>0</v>
      </c>
      <c r="O23" s="90">
        <f>IFERROR(VLOOKUP($A23&amp;"",DATA_CE_VAGUE!$1:$1048576,MATCH(O$1,DATA_CE_VAGUE!$1:$1,0),FALSE),0)</f>
        <v>0</v>
      </c>
      <c r="P23" s="55">
        <f>IFERROR(VLOOKUP($A23&amp;"",DATA_CE_VAGUE!$1:$1048576,MATCH(P$1,DATA_CE_VAGUE!$1:$1,0),FALSE),0)</f>
        <v>0</v>
      </c>
      <c r="Q23" s="90">
        <f>IFERROR(VLOOKUP($A23&amp;"",DATA_CE_VAGUE!$1:$1048576,MATCH(Q$1,DATA_CE_VAGUE!$1:$1,0),FALSE),0)</f>
        <v>0</v>
      </c>
    </row>
    <row r="24" spans="1:17" x14ac:dyDescent="0.25">
      <c r="A24" s="64">
        <v>18315</v>
      </c>
      <c r="B24" s="23"/>
      <c r="C24" s="24" t="s">
        <v>60</v>
      </c>
      <c r="D24" s="55">
        <f>IFERROR(VLOOKUP($A24&amp;"",DATA_CE_VAGUE!$1:$1048576,MATCH($D$1,DATA_CE_VAGUE!$1:$1,0),FALSE),0)</f>
        <v>131</v>
      </c>
      <c r="E24" s="90">
        <f>IFERROR(VLOOKUP($A24&amp;"",DATA_CE_VAGUE!$1:$1048576,MATCH($E$1,DATA_CE_VAGUE!$1:$1,0),FALSE),0)</f>
        <v>19345126</v>
      </c>
      <c r="F24" s="55">
        <f>IFERROR(VLOOKUP($A24&amp;"",DATA_CE_VAGUE!$1:$1048576,MATCH($F$1,DATA_CE_VAGUE!$1:$1,0),FALSE),0)</f>
        <v>18</v>
      </c>
      <c r="G24" s="66">
        <f t="shared" si="0"/>
        <v>0.13740458015267176</v>
      </c>
      <c r="H24" s="92">
        <f>IFERROR(VLOOKUP($A24&amp;"",DATA_CE_VAGUE!$1:$1048576,MATCH($H$1,DATA_CE_VAGUE!$1:$1,0),FALSE),0)</f>
        <v>1353000</v>
      </c>
      <c r="I24" s="70">
        <f t="shared" si="1"/>
        <v>6.9940097572897694E-2</v>
      </c>
      <c r="J24" s="78">
        <f>IFERROR(VLOOKUP($A24&amp;"",DATA_CE_VAGUE!$1:$1048576,MATCH(J$1,DATA_CE_VAGUE!$1:$1,0),FALSE),0)</f>
        <v>0</v>
      </c>
      <c r="K24" s="87">
        <f>IFERROR(VLOOKUP($A24&amp;"",DATA_CE_VAGUE!$1:$1048576,MATCH(K$1,DATA_CE_VAGUE!$1:$1,0),FALSE),0)</f>
        <v>0</v>
      </c>
      <c r="L24" s="56">
        <f>IFERROR(VLOOKUP($A24&amp;"",DATA_CE_VAGUE!$1:$1048576,MATCH(L$1,DATA_CE_VAGUE!$1:$1,0),FALSE),0)</f>
        <v>18</v>
      </c>
      <c r="M24" s="92">
        <f>IFERROR(VLOOKUP($A24&amp;"",DATA_CE_VAGUE!$1:$1048576,MATCH(M$1,DATA_CE_VAGUE!$1:$1,0),FALSE),0)</f>
        <v>1353000</v>
      </c>
      <c r="N24" s="55">
        <f>IFERROR(VLOOKUP($A24&amp;"",DATA_CE_VAGUE!$1:$1048576,MATCH(N$1,DATA_CE_VAGUE!$1:$1,0),FALSE),0)</f>
        <v>13</v>
      </c>
      <c r="O24" s="90">
        <f>IFERROR(VLOOKUP($A24&amp;"",DATA_CE_VAGUE!$1:$1048576,MATCH(O$1,DATA_CE_VAGUE!$1:$1,0),FALSE),0)</f>
        <v>1181000</v>
      </c>
      <c r="P24" s="55">
        <f>IFERROR(VLOOKUP($A24&amp;"",DATA_CE_VAGUE!$1:$1048576,MATCH(P$1,DATA_CE_VAGUE!$1:$1,0),FALSE),0)</f>
        <v>0</v>
      </c>
      <c r="Q24" s="90">
        <f>IFERROR(VLOOKUP($A24&amp;"",DATA_CE_VAGUE!$1:$1048576,MATCH(Q$1,DATA_CE_VAGUE!$1:$1,0),FALSE),0)</f>
        <v>0</v>
      </c>
    </row>
    <row r="25" spans="1:17" x14ac:dyDescent="0.25">
      <c r="A25" s="64">
        <v>15135</v>
      </c>
      <c r="B25" s="23"/>
      <c r="C25" s="24" t="s">
        <v>61</v>
      </c>
      <c r="D25" s="55">
        <f>IFERROR(VLOOKUP($A25&amp;"",DATA_CE_VAGUE!$1:$1048576,MATCH($D$1,DATA_CE_VAGUE!$1:$1,0),FALSE),0)</f>
        <v>312</v>
      </c>
      <c r="E25" s="90">
        <f>IFERROR(VLOOKUP($A25&amp;"",DATA_CE_VAGUE!$1:$1048576,MATCH($E$1,DATA_CE_VAGUE!$1:$1,0),FALSE),0)</f>
        <v>45190718</v>
      </c>
      <c r="F25" s="55">
        <f>IFERROR(VLOOKUP($A25&amp;"",DATA_CE_VAGUE!$1:$1048576,MATCH($F$1,DATA_CE_VAGUE!$1:$1,0),FALSE),0)</f>
        <v>87</v>
      </c>
      <c r="G25" s="66">
        <f t="shared" si="0"/>
        <v>0.27884615384615385</v>
      </c>
      <c r="H25" s="92">
        <f>IFERROR(VLOOKUP($A25&amp;"",DATA_CE_VAGUE!$1:$1048576,MATCH($H$1,DATA_CE_VAGUE!$1:$1,0),FALSE),0)</f>
        <v>11348015</v>
      </c>
      <c r="I25" s="70">
        <f t="shared" si="1"/>
        <v>0.25111384598934677</v>
      </c>
      <c r="J25" s="78">
        <f>IFERROR(VLOOKUP($A25&amp;"",DATA_CE_VAGUE!$1:$1048576,MATCH(J$1,DATA_CE_VAGUE!$1:$1,0),FALSE),0)</f>
        <v>4</v>
      </c>
      <c r="K25" s="87">
        <f>IFERROR(VLOOKUP($A25&amp;"",DATA_CE_VAGUE!$1:$1048576,MATCH(K$1,DATA_CE_VAGUE!$1:$1,0),FALSE),0)</f>
        <v>158980</v>
      </c>
      <c r="L25" s="56">
        <f>IFERROR(VLOOKUP($A25&amp;"",DATA_CE_VAGUE!$1:$1048576,MATCH(L$1,DATA_CE_VAGUE!$1:$1,0),FALSE),0)</f>
        <v>83</v>
      </c>
      <c r="M25" s="92">
        <f>IFERROR(VLOOKUP($A25&amp;"",DATA_CE_VAGUE!$1:$1048576,MATCH(M$1,DATA_CE_VAGUE!$1:$1,0),FALSE),0)</f>
        <v>11189035</v>
      </c>
      <c r="N25" s="55">
        <f>IFERROR(VLOOKUP($A25&amp;"",DATA_CE_VAGUE!$1:$1048576,MATCH(N$1,DATA_CE_VAGUE!$1:$1,0),FALSE),0)</f>
        <v>43</v>
      </c>
      <c r="O25" s="90">
        <f>IFERROR(VLOOKUP($A25&amp;"",DATA_CE_VAGUE!$1:$1048576,MATCH(O$1,DATA_CE_VAGUE!$1:$1,0),FALSE),0)</f>
        <v>4183910</v>
      </c>
      <c r="P25" s="55">
        <f>IFERROR(VLOOKUP($A25&amp;"",DATA_CE_VAGUE!$1:$1048576,MATCH(P$1,DATA_CE_VAGUE!$1:$1,0),FALSE),0)</f>
        <v>0</v>
      </c>
      <c r="Q25" s="90">
        <f>IFERROR(VLOOKUP($A25&amp;"",DATA_CE_VAGUE!$1:$1048576,MATCH(Q$1,DATA_CE_VAGUE!$1:$1,0),FALSE),0)</f>
        <v>0</v>
      </c>
    </row>
    <row r="26" spans="1:17" x14ac:dyDescent="0.25">
      <c r="A26" s="64">
        <v>16275</v>
      </c>
      <c r="B26" s="23"/>
      <c r="C26" s="24" t="s">
        <v>62</v>
      </c>
      <c r="D26" s="55">
        <f>IFERROR(VLOOKUP($A26&amp;"",DATA_CE_VAGUE!$1:$1048576,MATCH($D$1,DATA_CE_VAGUE!$1:$1,0),FALSE),0)</f>
        <v>89</v>
      </c>
      <c r="E26" s="90">
        <f>IFERROR(VLOOKUP($A26&amp;"",DATA_CE_VAGUE!$1:$1048576,MATCH($E$1,DATA_CE_VAGUE!$1:$1,0),FALSE),0)</f>
        <v>11947529</v>
      </c>
      <c r="F26" s="55">
        <f>IFERROR(VLOOKUP($A26&amp;"",DATA_CE_VAGUE!$1:$1048576,MATCH($F$1,DATA_CE_VAGUE!$1:$1,0),FALSE),0)</f>
        <v>18</v>
      </c>
      <c r="G26" s="66">
        <f t="shared" si="0"/>
        <v>0.20224719101123595</v>
      </c>
      <c r="H26" s="92">
        <f>IFERROR(VLOOKUP($A26&amp;"",DATA_CE_VAGUE!$1:$1048576,MATCH($H$1,DATA_CE_VAGUE!$1:$1,0),FALSE),0)</f>
        <v>1294200</v>
      </c>
      <c r="I26" s="70">
        <f t="shared" si="1"/>
        <v>0.10832365420498247</v>
      </c>
      <c r="J26" s="78">
        <f>IFERROR(VLOOKUP($A26&amp;"",DATA_CE_VAGUE!$1:$1048576,MATCH(J$1,DATA_CE_VAGUE!$1:$1,0),FALSE),0)</f>
        <v>0</v>
      </c>
      <c r="K26" s="87">
        <f>IFERROR(VLOOKUP($A26&amp;"",DATA_CE_VAGUE!$1:$1048576,MATCH(K$1,DATA_CE_VAGUE!$1:$1,0),FALSE),0)</f>
        <v>0</v>
      </c>
      <c r="L26" s="56">
        <f>IFERROR(VLOOKUP($A26&amp;"",DATA_CE_VAGUE!$1:$1048576,MATCH(L$1,DATA_CE_VAGUE!$1:$1,0),FALSE),0)</f>
        <v>18</v>
      </c>
      <c r="M26" s="92">
        <f>IFERROR(VLOOKUP($A26&amp;"",DATA_CE_VAGUE!$1:$1048576,MATCH(M$1,DATA_CE_VAGUE!$1:$1,0),FALSE),0)</f>
        <v>1294200</v>
      </c>
      <c r="N26" s="55">
        <f>IFERROR(VLOOKUP($A26&amp;"",DATA_CE_VAGUE!$1:$1048576,MATCH(N$1,DATA_CE_VAGUE!$1:$1,0),FALSE),0)</f>
        <v>8</v>
      </c>
      <c r="O26" s="90">
        <f>IFERROR(VLOOKUP($A26&amp;"",DATA_CE_VAGUE!$1:$1048576,MATCH(O$1,DATA_CE_VAGUE!$1:$1,0),FALSE),0)</f>
        <v>599000</v>
      </c>
      <c r="P26" s="55">
        <f>IFERROR(VLOOKUP($A26&amp;"",DATA_CE_VAGUE!$1:$1048576,MATCH(P$1,DATA_CE_VAGUE!$1:$1,0),FALSE),0)</f>
        <v>0</v>
      </c>
      <c r="Q26" s="90">
        <f>IFERROR(VLOOKUP($A26&amp;"",DATA_CE_VAGUE!$1:$1048576,MATCH(Q$1,DATA_CE_VAGUE!$1:$1,0),FALSE),0)</f>
        <v>0</v>
      </c>
    </row>
    <row r="27" spans="1:17" x14ac:dyDescent="0.25">
      <c r="A27" s="64">
        <v>17515</v>
      </c>
      <c r="B27" s="23"/>
      <c r="C27" s="24" t="s">
        <v>63</v>
      </c>
      <c r="D27" s="55">
        <f>IFERROR(VLOOKUP($A27&amp;"",DATA_CE_VAGUE!$1:$1048576,MATCH($D$1,DATA_CE_VAGUE!$1:$1,0),FALSE),0)</f>
        <v>130</v>
      </c>
      <c r="E27" s="90">
        <f>IFERROR(VLOOKUP($A27&amp;"",DATA_CE_VAGUE!$1:$1048576,MATCH($E$1,DATA_CE_VAGUE!$1:$1,0),FALSE),0)</f>
        <v>25054857</v>
      </c>
      <c r="F27" s="55">
        <f>IFERROR(VLOOKUP($A27&amp;"",DATA_CE_VAGUE!$1:$1048576,MATCH($F$1,DATA_CE_VAGUE!$1:$1,0),FALSE),0)</f>
        <v>39</v>
      </c>
      <c r="G27" s="66">
        <f t="shared" si="0"/>
        <v>0.3</v>
      </c>
      <c r="H27" s="92">
        <f>IFERROR(VLOOKUP($A27&amp;"",DATA_CE_VAGUE!$1:$1048576,MATCH($H$1,DATA_CE_VAGUE!$1:$1,0),FALSE),0)</f>
        <v>5484850</v>
      </c>
      <c r="I27" s="70">
        <f t="shared" si="1"/>
        <v>0.21891364217325207</v>
      </c>
      <c r="J27" s="78">
        <f>IFERROR(VLOOKUP($A27&amp;"",DATA_CE_VAGUE!$1:$1048576,MATCH(J$1,DATA_CE_VAGUE!$1:$1,0),FALSE),0)</f>
        <v>0</v>
      </c>
      <c r="K27" s="87">
        <f>IFERROR(VLOOKUP($A27&amp;"",DATA_CE_VAGUE!$1:$1048576,MATCH(K$1,DATA_CE_VAGUE!$1:$1,0),FALSE),0)</f>
        <v>0</v>
      </c>
      <c r="L27" s="56">
        <f>IFERROR(VLOOKUP($A27&amp;"",DATA_CE_VAGUE!$1:$1048576,MATCH(L$1,DATA_CE_VAGUE!$1:$1,0),FALSE),0)</f>
        <v>39</v>
      </c>
      <c r="M27" s="92">
        <f>IFERROR(VLOOKUP($A27&amp;"",DATA_CE_VAGUE!$1:$1048576,MATCH(M$1,DATA_CE_VAGUE!$1:$1,0),FALSE),0)</f>
        <v>5484850</v>
      </c>
      <c r="N27" s="55">
        <f>IFERROR(VLOOKUP($A27&amp;"",DATA_CE_VAGUE!$1:$1048576,MATCH(N$1,DATA_CE_VAGUE!$1:$1,0),FALSE),0)</f>
        <v>26</v>
      </c>
      <c r="O27" s="90">
        <f>IFERROR(VLOOKUP($A27&amp;"",DATA_CE_VAGUE!$1:$1048576,MATCH(O$1,DATA_CE_VAGUE!$1:$1,0),FALSE),0)</f>
        <v>4052750</v>
      </c>
      <c r="P27" s="55">
        <f>IFERROR(VLOOKUP($A27&amp;"",DATA_CE_VAGUE!$1:$1048576,MATCH(P$1,DATA_CE_VAGUE!$1:$1,0),FALSE),0)</f>
        <v>0</v>
      </c>
      <c r="Q27" s="90">
        <f>IFERROR(VLOOKUP($A27&amp;"",DATA_CE_VAGUE!$1:$1048576,MATCH(Q$1,DATA_CE_VAGUE!$1:$1,0),FALSE),0)</f>
        <v>0</v>
      </c>
    </row>
    <row r="28" spans="1:17" x14ac:dyDescent="0.25">
      <c r="A28" s="64">
        <v>12579</v>
      </c>
      <c r="B28" s="23"/>
      <c r="C28" s="24" t="s">
        <v>95</v>
      </c>
      <c r="D28" s="55">
        <f>IFERROR(VLOOKUP($A28&amp;"",DATA_CE_VAGUE!$1:$1048576,MATCH($D$1,DATA_CE_VAGUE!$1:$1,0),FALSE),0)</f>
        <v>13</v>
      </c>
      <c r="E28" s="90">
        <f>IFERROR(VLOOKUP($A28&amp;"",DATA_CE_VAGUE!$1:$1048576,MATCH($E$1,DATA_CE_VAGUE!$1:$1,0),FALSE),0)</f>
        <v>7796000</v>
      </c>
      <c r="F28" s="55">
        <f>IFERROR(VLOOKUP($A28&amp;"",DATA_CE_VAGUE!$1:$1048576,MATCH($F$1,DATA_CE_VAGUE!$1:$1,0),FALSE),0)</f>
        <v>0</v>
      </c>
      <c r="G28" s="66">
        <f t="shared" si="0"/>
        <v>0</v>
      </c>
      <c r="H28" s="92">
        <f>IFERROR(VLOOKUP($A28&amp;"",DATA_CE_VAGUE!$1:$1048576,MATCH($H$1,DATA_CE_VAGUE!$1:$1,0),FALSE),0)</f>
        <v>0</v>
      </c>
      <c r="I28" s="70">
        <f t="shared" si="1"/>
        <v>0</v>
      </c>
      <c r="J28" s="78">
        <f>IFERROR(VLOOKUP($A28&amp;"",DATA_CE_VAGUE!$1:$1048576,MATCH(J$1,DATA_CE_VAGUE!$1:$1,0),FALSE),0)</f>
        <v>0</v>
      </c>
      <c r="K28" s="87">
        <f>IFERROR(VLOOKUP($A28&amp;"",DATA_CE_VAGUE!$1:$1048576,MATCH(K$1,DATA_CE_VAGUE!$1:$1,0),FALSE),0)</f>
        <v>0</v>
      </c>
      <c r="L28" s="56">
        <f>IFERROR(VLOOKUP($A28&amp;"",DATA_CE_VAGUE!$1:$1048576,MATCH(L$1,DATA_CE_VAGUE!$1:$1,0),FALSE),0)</f>
        <v>0</v>
      </c>
      <c r="M28" s="92">
        <f>IFERROR(VLOOKUP($A28&amp;"",DATA_CE_VAGUE!$1:$1048576,MATCH(M$1,DATA_CE_VAGUE!$1:$1,0),FALSE),0)</f>
        <v>0</v>
      </c>
      <c r="N28" s="55">
        <f>IFERROR(VLOOKUP($A28&amp;"",DATA_CE_VAGUE!$1:$1048576,MATCH(N$1,DATA_CE_VAGUE!$1:$1,0),FALSE),0)</f>
        <v>0</v>
      </c>
      <c r="O28" s="90">
        <f>IFERROR(VLOOKUP($A28&amp;"",DATA_CE_VAGUE!$1:$1048576,MATCH(O$1,DATA_CE_VAGUE!$1:$1,0),FALSE),0)</f>
        <v>0</v>
      </c>
      <c r="P28" s="55">
        <f>IFERROR(VLOOKUP($A28&amp;"",DATA_CE_VAGUE!$1:$1048576,MATCH(P$1,DATA_CE_VAGUE!$1:$1,0),FALSE),0)</f>
        <v>0</v>
      </c>
      <c r="Q28" s="90">
        <f>IFERROR(VLOOKUP($A28&amp;"",DATA_CE_VAGUE!$1:$1048576,MATCH(Q$1,DATA_CE_VAGUE!$1:$1,0),FALSE),0)</f>
        <v>0</v>
      </c>
    </row>
    <row r="29" spans="1:17" x14ac:dyDescent="0.25">
      <c r="A29" s="64">
        <v>14505</v>
      </c>
      <c r="B29" s="23"/>
      <c r="C29" s="24" t="s">
        <v>64</v>
      </c>
      <c r="D29" s="55">
        <f>IFERROR(VLOOKUP($A29&amp;"",DATA_CE_VAGUE!$1:$1048576,MATCH($D$1,DATA_CE_VAGUE!$1:$1,0),FALSE),0)</f>
        <v>305</v>
      </c>
      <c r="E29" s="90">
        <f>IFERROR(VLOOKUP($A29&amp;"",DATA_CE_VAGUE!$1:$1048576,MATCH($E$1,DATA_CE_VAGUE!$1:$1,0),FALSE),0)</f>
        <v>31062725</v>
      </c>
      <c r="F29" s="55">
        <f>IFERROR(VLOOKUP($A29&amp;"",DATA_CE_VAGUE!$1:$1048576,MATCH($F$1,DATA_CE_VAGUE!$1:$1,0),FALSE),0)</f>
        <v>48</v>
      </c>
      <c r="G29" s="66">
        <f t="shared" si="0"/>
        <v>0.15737704918032788</v>
      </c>
      <c r="H29" s="92">
        <f>IFERROR(VLOOKUP($A29&amp;"",DATA_CE_VAGUE!$1:$1048576,MATCH($H$1,DATA_CE_VAGUE!$1:$1,0),FALSE),0)</f>
        <v>4439900</v>
      </c>
      <c r="I29" s="70">
        <f t="shared" si="1"/>
        <v>0.14293337110636622</v>
      </c>
      <c r="J29" s="78">
        <f>IFERROR(VLOOKUP($A29&amp;"",DATA_CE_VAGUE!$1:$1048576,MATCH(J$1,DATA_CE_VAGUE!$1:$1,0),FALSE),0)</f>
        <v>1</v>
      </c>
      <c r="K29" s="87">
        <f>IFERROR(VLOOKUP($A29&amp;"",DATA_CE_VAGUE!$1:$1048576,MATCH(K$1,DATA_CE_VAGUE!$1:$1,0),FALSE),0)</f>
        <v>100000</v>
      </c>
      <c r="L29" s="56">
        <f>IFERROR(VLOOKUP($A29&amp;"",DATA_CE_VAGUE!$1:$1048576,MATCH(L$1,DATA_CE_VAGUE!$1:$1,0),FALSE),0)</f>
        <v>47</v>
      </c>
      <c r="M29" s="92">
        <f>IFERROR(VLOOKUP($A29&amp;"",DATA_CE_VAGUE!$1:$1048576,MATCH(M$1,DATA_CE_VAGUE!$1:$1,0),FALSE),0)</f>
        <v>4339900</v>
      </c>
      <c r="N29" s="55">
        <f>IFERROR(VLOOKUP($A29&amp;"",DATA_CE_VAGUE!$1:$1048576,MATCH(N$1,DATA_CE_VAGUE!$1:$1,0),FALSE),0)</f>
        <v>26</v>
      </c>
      <c r="O29" s="90">
        <f>IFERROR(VLOOKUP($A29&amp;"",DATA_CE_VAGUE!$1:$1048576,MATCH(O$1,DATA_CE_VAGUE!$1:$1,0),FALSE),0)</f>
        <v>2671900</v>
      </c>
      <c r="P29" s="55">
        <f>IFERROR(VLOOKUP($A29&amp;"",DATA_CE_VAGUE!$1:$1048576,MATCH(P$1,DATA_CE_VAGUE!$1:$1,0),FALSE),0)</f>
        <v>4</v>
      </c>
      <c r="Q29" s="90">
        <f>IFERROR(VLOOKUP($A29&amp;"",DATA_CE_VAGUE!$1:$1048576,MATCH(Q$1,DATA_CE_VAGUE!$1:$1,0),FALSE),0)</f>
        <v>54000</v>
      </c>
    </row>
    <row r="30" spans="1:17" x14ac:dyDescent="0.25">
      <c r="A30" s="64">
        <v>14265</v>
      </c>
      <c r="B30" s="23"/>
      <c r="C30" s="24" t="s">
        <v>65</v>
      </c>
      <c r="D30" s="55">
        <f>IFERROR(VLOOKUP($A30&amp;"",DATA_CE_VAGUE!$1:$1048576,MATCH($D$1,DATA_CE_VAGUE!$1:$1,0),FALSE),0)</f>
        <v>202</v>
      </c>
      <c r="E30" s="90">
        <f>IFERROR(VLOOKUP($A30&amp;"",DATA_CE_VAGUE!$1:$1048576,MATCH($E$1,DATA_CE_VAGUE!$1:$1,0),FALSE),0)</f>
        <v>17792164</v>
      </c>
      <c r="F30" s="55">
        <f>IFERROR(VLOOKUP($A30&amp;"",DATA_CE_VAGUE!$1:$1048576,MATCH($F$1,DATA_CE_VAGUE!$1:$1,0),FALSE),0)</f>
        <v>33</v>
      </c>
      <c r="G30" s="66">
        <f t="shared" si="0"/>
        <v>0.16336633663366337</v>
      </c>
      <c r="H30" s="92">
        <f>IFERROR(VLOOKUP($A30&amp;"",DATA_CE_VAGUE!$1:$1048576,MATCH($H$1,DATA_CE_VAGUE!$1:$1,0),FALSE),0)</f>
        <v>3779700</v>
      </c>
      <c r="I30" s="70">
        <f t="shared" si="1"/>
        <v>0.21243621630286233</v>
      </c>
      <c r="J30" s="78">
        <f>IFERROR(VLOOKUP($A30&amp;"",DATA_CE_VAGUE!$1:$1048576,MATCH(J$1,DATA_CE_VAGUE!$1:$1,0),FALSE),0)</f>
        <v>2</v>
      </c>
      <c r="K30" s="87">
        <f>IFERROR(VLOOKUP($A30&amp;"",DATA_CE_VAGUE!$1:$1048576,MATCH(K$1,DATA_CE_VAGUE!$1:$1,0),FALSE),0)</f>
        <v>180000</v>
      </c>
      <c r="L30" s="56">
        <f>IFERROR(VLOOKUP($A30&amp;"",DATA_CE_VAGUE!$1:$1048576,MATCH(L$1,DATA_CE_VAGUE!$1:$1,0),FALSE),0)</f>
        <v>31</v>
      </c>
      <c r="M30" s="92">
        <f>IFERROR(VLOOKUP($A30&amp;"",DATA_CE_VAGUE!$1:$1048576,MATCH(M$1,DATA_CE_VAGUE!$1:$1,0),FALSE),0)</f>
        <v>3599700</v>
      </c>
      <c r="N30" s="55">
        <f>IFERROR(VLOOKUP($A30&amp;"",DATA_CE_VAGUE!$1:$1048576,MATCH(N$1,DATA_CE_VAGUE!$1:$1,0),FALSE),0)</f>
        <v>19</v>
      </c>
      <c r="O30" s="90">
        <f>IFERROR(VLOOKUP($A30&amp;"",DATA_CE_VAGUE!$1:$1048576,MATCH(O$1,DATA_CE_VAGUE!$1:$1,0),FALSE),0)</f>
        <v>1669400</v>
      </c>
      <c r="P30" s="55">
        <f>IFERROR(VLOOKUP($A30&amp;"",DATA_CE_VAGUE!$1:$1048576,MATCH(P$1,DATA_CE_VAGUE!$1:$1,0),FALSE),0)</f>
        <v>4</v>
      </c>
      <c r="Q30" s="90">
        <f>IFERROR(VLOOKUP($A30&amp;"",DATA_CE_VAGUE!$1:$1048576,MATCH(Q$1,DATA_CE_VAGUE!$1:$1,0),FALSE),0)</f>
        <v>865000</v>
      </c>
    </row>
    <row r="31" spans="1:17" x14ac:dyDescent="0.25">
      <c r="A31" s="64">
        <v>13485</v>
      </c>
      <c r="B31" s="23"/>
      <c r="C31" s="24" t="s">
        <v>66</v>
      </c>
      <c r="D31" s="55">
        <f>IFERROR(VLOOKUP($A31&amp;"",DATA_CE_VAGUE!$1:$1048576,MATCH($D$1,DATA_CE_VAGUE!$1:$1,0),FALSE),0)</f>
        <v>28</v>
      </c>
      <c r="E31" s="90">
        <f>IFERROR(VLOOKUP($A31&amp;"",DATA_CE_VAGUE!$1:$1048576,MATCH($E$1,DATA_CE_VAGUE!$1:$1,0),FALSE),0)</f>
        <v>7254846</v>
      </c>
      <c r="F31" s="55">
        <f>IFERROR(VLOOKUP($A31&amp;"",DATA_CE_VAGUE!$1:$1048576,MATCH($F$1,DATA_CE_VAGUE!$1:$1,0),FALSE),0)</f>
        <v>10</v>
      </c>
      <c r="G31" s="66">
        <f t="shared" si="0"/>
        <v>0.35714285714285715</v>
      </c>
      <c r="H31" s="92">
        <f>IFERROR(VLOOKUP($A31&amp;"",DATA_CE_VAGUE!$1:$1048576,MATCH($H$1,DATA_CE_VAGUE!$1:$1,0),FALSE),0)</f>
        <v>2165000</v>
      </c>
      <c r="I31" s="70">
        <f t="shared" si="1"/>
        <v>0.29842122079503824</v>
      </c>
      <c r="J31" s="78">
        <f>IFERROR(VLOOKUP($A31&amp;"",DATA_CE_VAGUE!$1:$1048576,MATCH(J$1,DATA_CE_VAGUE!$1:$1,0),FALSE),0)</f>
        <v>0</v>
      </c>
      <c r="K31" s="87">
        <f>IFERROR(VLOOKUP($A31&amp;"",DATA_CE_VAGUE!$1:$1048576,MATCH(K$1,DATA_CE_VAGUE!$1:$1,0),FALSE),0)</f>
        <v>0</v>
      </c>
      <c r="L31" s="56">
        <f>IFERROR(VLOOKUP($A31&amp;"",DATA_CE_VAGUE!$1:$1048576,MATCH(L$1,DATA_CE_VAGUE!$1:$1,0),FALSE),0)</f>
        <v>10</v>
      </c>
      <c r="M31" s="92">
        <f>IFERROR(VLOOKUP($A31&amp;"",DATA_CE_VAGUE!$1:$1048576,MATCH(M$1,DATA_CE_VAGUE!$1:$1,0),FALSE),0)</f>
        <v>2165000</v>
      </c>
      <c r="N31" s="55">
        <f>IFERROR(VLOOKUP($A31&amp;"",DATA_CE_VAGUE!$1:$1048576,MATCH(N$1,DATA_CE_VAGUE!$1:$1,0),FALSE),0)</f>
        <v>6</v>
      </c>
      <c r="O31" s="90">
        <f>IFERROR(VLOOKUP($A31&amp;"",DATA_CE_VAGUE!$1:$1048576,MATCH(O$1,DATA_CE_VAGUE!$1:$1,0),FALSE),0)</f>
        <v>1478000</v>
      </c>
      <c r="P31" s="55">
        <f>IFERROR(VLOOKUP($A31&amp;"",DATA_CE_VAGUE!$1:$1048576,MATCH(P$1,DATA_CE_VAGUE!$1:$1,0),FALSE),0)</f>
        <v>0</v>
      </c>
      <c r="Q31" s="90">
        <f>IFERROR(VLOOKUP($A31&amp;"",DATA_CE_VAGUE!$1:$1048576,MATCH(Q$1,DATA_CE_VAGUE!$1:$1,0),FALSE),0)</f>
        <v>0</v>
      </c>
    </row>
    <row r="32" spans="1:17" x14ac:dyDescent="0.25">
      <c r="A32" s="64">
        <v>13135</v>
      </c>
      <c r="B32" s="23"/>
      <c r="C32" s="24" t="s">
        <v>67</v>
      </c>
      <c r="D32" s="55">
        <f>IFERROR(VLOOKUP($A32&amp;"",DATA_CE_VAGUE!$1:$1048576,MATCH($D$1,DATA_CE_VAGUE!$1:$1,0),FALSE),0)</f>
        <v>264</v>
      </c>
      <c r="E32" s="90">
        <f>IFERROR(VLOOKUP($A32&amp;"",DATA_CE_VAGUE!$1:$1048576,MATCH($E$1,DATA_CE_VAGUE!$1:$1,0),FALSE),0)</f>
        <v>26542268</v>
      </c>
      <c r="F32" s="55">
        <f>IFERROR(VLOOKUP($A32&amp;"",DATA_CE_VAGUE!$1:$1048576,MATCH($F$1,DATA_CE_VAGUE!$1:$1,0),FALSE),0)</f>
        <v>63</v>
      </c>
      <c r="G32" s="66">
        <f t="shared" si="0"/>
        <v>0.23863636363636365</v>
      </c>
      <c r="H32" s="92">
        <f>IFERROR(VLOOKUP($A32&amp;"",DATA_CE_VAGUE!$1:$1048576,MATCH($H$1,DATA_CE_VAGUE!$1:$1,0),FALSE),0)</f>
        <v>3493452</v>
      </c>
      <c r="I32" s="70">
        <f t="shared" si="1"/>
        <v>0.13161844345780851</v>
      </c>
      <c r="J32" s="78">
        <f>IFERROR(VLOOKUP($A32&amp;"",DATA_CE_VAGUE!$1:$1048576,MATCH(J$1,DATA_CE_VAGUE!$1:$1,0),FALSE),0)</f>
        <v>4</v>
      </c>
      <c r="K32" s="87">
        <f>IFERROR(VLOOKUP($A32&amp;"",DATA_CE_VAGUE!$1:$1048576,MATCH(K$1,DATA_CE_VAGUE!$1:$1,0),FALSE),0)</f>
        <v>259000</v>
      </c>
      <c r="L32" s="56">
        <f>IFERROR(VLOOKUP($A32&amp;"",DATA_CE_VAGUE!$1:$1048576,MATCH(L$1,DATA_CE_VAGUE!$1:$1,0),FALSE),0)</f>
        <v>59</v>
      </c>
      <c r="M32" s="92">
        <f>IFERROR(VLOOKUP($A32&amp;"",DATA_CE_VAGUE!$1:$1048576,MATCH(M$1,DATA_CE_VAGUE!$1:$1,0),FALSE),0)</f>
        <v>3234452</v>
      </c>
      <c r="N32" s="55">
        <f>IFERROR(VLOOKUP($A32&amp;"",DATA_CE_VAGUE!$1:$1048576,MATCH(N$1,DATA_CE_VAGUE!$1:$1,0),FALSE),0)</f>
        <v>26</v>
      </c>
      <c r="O32" s="90">
        <f>IFERROR(VLOOKUP($A32&amp;"",DATA_CE_VAGUE!$1:$1048576,MATCH(O$1,DATA_CE_VAGUE!$1:$1,0),FALSE),0)</f>
        <v>2101962</v>
      </c>
      <c r="P32" s="55">
        <f>IFERROR(VLOOKUP($A32&amp;"",DATA_CE_VAGUE!$1:$1048576,MATCH(P$1,DATA_CE_VAGUE!$1:$1,0),FALSE),0)</f>
        <v>2</v>
      </c>
      <c r="Q32" s="90">
        <f>IFERROR(VLOOKUP($A32&amp;"",DATA_CE_VAGUE!$1:$1048576,MATCH(Q$1,DATA_CE_VAGUE!$1:$1,0),FALSE),0)</f>
        <v>33000</v>
      </c>
    </row>
    <row r="33" spans="1:17" x14ac:dyDescent="0.25">
      <c r="A33" s="64">
        <v>11425</v>
      </c>
      <c r="B33" s="23"/>
      <c r="C33" s="24" t="s">
        <v>68</v>
      </c>
      <c r="D33" s="55">
        <f>IFERROR(VLOOKUP($A33&amp;"",DATA_CE_VAGUE!$1:$1048576,MATCH($D$1,DATA_CE_VAGUE!$1:$1,0),FALSE),0)</f>
        <v>151</v>
      </c>
      <c r="E33" s="90">
        <f>IFERROR(VLOOKUP($A33&amp;"",DATA_CE_VAGUE!$1:$1048576,MATCH($E$1,DATA_CE_VAGUE!$1:$1,0),FALSE),0)</f>
        <v>15440700</v>
      </c>
      <c r="F33" s="55">
        <f>IFERROR(VLOOKUP($A33&amp;"",DATA_CE_VAGUE!$1:$1048576,MATCH($F$1,DATA_CE_VAGUE!$1:$1,0),FALSE),0)</f>
        <v>24</v>
      </c>
      <c r="G33" s="66">
        <f t="shared" si="0"/>
        <v>0.15894039735099338</v>
      </c>
      <c r="H33" s="92">
        <f>IFERROR(VLOOKUP($A33&amp;"",DATA_CE_VAGUE!$1:$1048576,MATCH($H$1,DATA_CE_VAGUE!$1:$1,0),FALSE),0)</f>
        <v>1800000</v>
      </c>
      <c r="I33" s="70">
        <f t="shared" si="1"/>
        <v>0.11657502574365151</v>
      </c>
      <c r="J33" s="78">
        <f>IFERROR(VLOOKUP($A33&amp;"",DATA_CE_VAGUE!$1:$1048576,MATCH(J$1,DATA_CE_VAGUE!$1:$1,0),FALSE),0)</f>
        <v>1</v>
      </c>
      <c r="K33" s="87">
        <f>IFERROR(VLOOKUP($A33&amp;"",DATA_CE_VAGUE!$1:$1048576,MATCH(K$1,DATA_CE_VAGUE!$1:$1,0),FALSE),0)</f>
        <v>70000</v>
      </c>
      <c r="L33" s="56">
        <f>IFERROR(VLOOKUP($A33&amp;"",DATA_CE_VAGUE!$1:$1048576,MATCH(L$1,DATA_CE_VAGUE!$1:$1,0),FALSE),0)</f>
        <v>23</v>
      </c>
      <c r="M33" s="92">
        <f>IFERROR(VLOOKUP($A33&amp;"",DATA_CE_VAGUE!$1:$1048576,MATCH(M$1,DATA_CE_VAGUE!$1:$1,0),FALSE),0)</f>
        <v>1730000</v>
      </c>
      <c r="N33" s="55">
        <f>IFERROR(VLOOKUP($A33&amp;"",DATA_CE_VAGUE!$1:$1048576,MATCH(N$1,DATA_CE_VAGUE!$1:$1,0),FALSE),0)</f>
        <v>12</v>
      </c>
      <c r="O33" s="90">
        <f>IFERROR(VLOOKUP($A33&amp;"",DATA_CE_VAGUE!$1:$1048576,MATCH(O$1,DATA_CE_VAGUE!$1:$1,0),FALSE),0)</f>
        <v>874000</v>
      </c>
      <c r="P33" s="55">
        <f>IFERROR(VLOOKUP($A33&amp;"",DATA_CE_VAGUE!$1:$1048576,MATCH(P$1,DATA_CE_VAGUE!$1:$1,0),FALSE),0)</f>
        <v>1</v>
      </c>
      <c r="Q33" s="90">
        <f>IFERROR(VLOOKUP($A33&amp;"",DATA_CE_VAGUE!$1:$1048576,MATCH(Q$1,DATA_CE_VAGUE!$1:$1,0),FALSE),0)</f>
        <v>150000</v>
      </c>
    </row>
    <row r="34" spans="1:17" x14ac:dyDescent="0.25">
      <c r="A34" s="64">
        <v>11315</v>
      </c>
      <c r="B34" s="23"/>
      <c r="C34" s="24" t="s">
        <v>69</v>
      </c>
      <c r="D34" s="55">
        <f>IFERROR(VLOOKUP($A34&amp;"",DATA_CE_VAGUE!$1:$1048576,MATCH($D$1,DATA_CE_VAGUE!$1:$1,0),FALSE),0)</f>
        <v>57</v>
      </c>
      <c r="E34" s="90">
        <f>IFERROR(VLOOKUP($A34&amp;"",DATA_CE_VAGUE!$1:$1048576,MATCH($E$1,DATA_CE_VAGUE!$1:$1,0),FALSE),0)</f>
        <v>7728899</v>
      </c>
      <c r="F34" s="55">
        <f>IFERROR(VLOOKUP($A34&amp;"",DATA_CE_VAGUE!$1:$1048576,MATCH($F$1,DATA_CE_VAGUE!$1:$1,0),FALSE),0)</f>
        <v>13</v>
      </c>
      <c r="G34" s="66">
        <f t="shared" si="0"/>
        <v>0.22807017543859648</v>
      </c>
      <c r="H34" s="92">
        <f>IFERROR(VLOOKUP($A34&amp;"",DATA_CE_VAGUE!$1:$1048576,MATCH($H$1,DATA_CE_VAGUE!$1:$1,0),FALSE),0)</f>
        <v>970000</v>
      </c>
      <c r="I34" s="70">
        <f t="shared" si="1"/>
        <v>0.12550299855128136</v>
      </c>
      <c r="J34" s="78">
        <f>IFERROR(VLOOKUP($A34&amp;"",DATA_CE_VAGUE!$1:$1048576,MATCH(J$1,DATA_CE_VAGUE!$1:$1,0),FALSE),0)</f>
        <v>0</v>
      </c>
      <c r="K34" s="87">
        <f>IFERROR(VLOOKUP($A34&amp;"",DATA_CE_VAGUE!$1:$1048576,MATCH(K$1,DATA_CE_VAGUE!$1:$1,0),FALSE),0)</f>
        <v>0</v>
      </c>
      <c r="L34" s="56">
        <f>IFERROR(VLOOKUP($A34&amp;"",DATA_CE_VAGUE!$1:$1048576,MATCH(L$1,DATA_CE_VAGUE!$1:$1,0),FALSE),0)</f>
        <v>13</v>
      </c>
      <c r="M34" s="92">
        <f>IFERROR(VLOOKUP($A34&amp;"",DATA_CE_VAGUE!$1:$1048576,MATCH(M$1,DATA_CE_VAGUE!$1:$1,0),FALSE),0)</f>
        <v>970000</v>
      </c>
      <c r="N34" s="55">
        <f>IFERROR(VLOOKUP($A34&amp;"",DATA_CE_VAGUE!$1:$1048576,MATCH(N$1,DATA_CE_VAGUE!$1:$1,0),FALSE),0)</f>
        <v>7</v>
      </c>
      <c r="O34" s="90">
        <f>IFERROR(VLOOKUP($A34&amp;"",DATA_CE_VAGUE!$1:$1048576,MATCH(O$1,DATA_CE_VAGUE!$1:$1,0),FALSE),0)</f>
        <v>470000</v>
      </c>
      <c r="P34" s="55">
        <f>IFERROR(VLOOKUP($A34&amp;"",DATA_CE_VAGUE!$1:$1048576,MATCH(P$1,DATA_CE_VAGUE!$1:$1,0),FALSE),0)</f>
        <v>0</v>
      </c>
      <c r="Q34" s="90">
        <f>IFERROR(VLOOKUP($A34&amp;"",DATA_CE_VAGUE!$1:$1048576,MATCH(Q$1,DATA_CE_VAGUE!$1:$1,0),FALSE),0)</f>
        <v>0</v>
      </c>
    </row>
    <row r="35" spans="1:17" x14ac:dyDescent="0.25">
      <c r="A35" s="54">
        <v>13825</v>
      </c>
      <c r="B35" s="23"/>
      <c r="C35" s="24" t="s">
        <v>70</v>
      </c>
      <c r="D35" s="55">
        <f>IFERROR(VLOOKUP($A35&amp;"",DATA_CE_VAGUE!$1:$1048576,MATCH($D$1,DATA_CE_VAGUE!$1:$1,0),FALSE),0)</f>
        <v>38</v>
      </c>
      <c r="E35" s="90">
        <f>IFERROR(VLOOKUP($A35&amp;"",DATA_CE_VAGUE!$1:$1048576,MATCH($E$1,DATA_CE_VAGUE!$1:$1,0),FALSE),0)</f>
        <v>3436758</v>
      </c>
      <c r="F35" s="55">
        <f>IFERROR(VLOOKUP($A35&amp;"",DATA_CE_VAGUE!$1:$1048576,MATCH($F$1,DATA_CE_VAGUE!$1:$1,0),FALSE),0)</f>
        <v>14</v>
      </c>
      <c r="G35" s="68">
        <f t="shared" si="0"/>
        <v>0.36842105263157893</v>
      </c>
      <c r="H35" s="92">
        <f>IFERROR(VLOOKUP($A35&amp;"",DATA_CE_VAGUE!$1:$1048576,MATCH($H$1,DATA_CE_VAGUE!$1:$1,0),FALSE),0)</f>
        <v>804558</v>
      </c>
      <c r="I35" s="70">
        <f t="shared" si="1"/>
        <v>0.23410376872622396</v>
      </c>
      <c r="J35" s="78">
        <f>IFERROR(VLOOKUP($A35&amp;"",DATA_CE_VAGUE!$1:$1048576,MATCH(J$1,DATA_CE_VAGUE!$1:$1,0),FALSE),0)</f>
        <v>2</v>
      </c>
      <c r="K35" s="87">
        <f>IFERROR(VLOOKUP($A35&amp;"",DATA_CE_VAGUE!$1:$1048576,MATCH(K$1,DATA_CE_VAGUE!$1:$1,0),FALSE),0)</f>
        <v>129900</v>
      </c>
      <c r="L35" s="56">
        <f>IFERROR(VLOOKUP($A35&amp;"",DATA_CE_VAGUE!$1:$1048576,MATCH(L$1,DATA_CE_VAGUE!$1:$1,0),FALSE),0)</f>
        <v>12</v>
      </c>
      <c r="M35" s="92">
        <f>IFERROR(VLOOKUP($A35&amp;"",DATA_CE_VAGUE!$1:$1048576,MATCH(M$1,DATA_CE_VAGUE!$1:$1,0),FALSE),0)</f>
        <v>674658</v>
      </c>
      <c r="N35" s="55">
        <f>IFERROR(VLOOKUP($A35&amp;"",DATA_CE_VAGUE!$1:$1048576,MATCH(N$1,DATA_CE_VAGUE!$1:$1,0),FALSE),0)</f>
        <v>7</v>
      </c>
      <c r="O35" s="90">
        <f>IFERROR(VLOOKUP($A35&amp;"",DATA_CE_VAGUE!$1:$1048576,MATCH(O$1,DATA_CE_VAGUE!$1:$1,0),FALSE),0)</f>
        <v>426158</v>
      </c>
      <c r="P35" s="55">
        <f>IFERROR(VLOOKUP($A35&amp;"",DATA_CE_VAGUE!$1:$1048576,MATCH(P$1,DATA_CE_VAGUE!$1:$1,0),FALSE),0)</f>
        <v>0</v>
      </c>
      <c r="Q35" s="90">
        <f>IFERROR(VLOOKUP($A35&amp;"",DATA_CE_VAGUE!$1:$1048576,MATCH(Q$1,DATA_CE_VAGUE!$1:$1,0),FALSE),0)</f>
        <v>0</v>
      </c>
    </row>
    <row r="36" spans="1:17" x14ac:dyDescent="0.25">
      <c r="B36" s="26"/>
      <c r="C36" s="25" t="s">
        <v>71</v>
      </c>
      <c r="D36" s="57">
        <f t="shared" ref="D36:F36" si="11">SUM(D20:D35)</f>
        <v>2128</v>
      </c>
      <c r="E36" s="89">
        <f t="shared" si="11"/>
        <v>265183197</v>
      </c>
      <c r="F36" s="57">
        <f t="shared" si="11"/>
        <v>426</v>
      </c>
      <c r="G36" s="67">
        <f t="shared" si="0"/>
        <v>0.20018796992481203</v>
      </c>
      <c r="H36" s="93">
        <f t="shared" ref="H36" si="12">SUM(H20:H35)</f>
        <v>44793275</v>
      </c>
      <c r="I36" s="71">
        <f t="shared" si="1"/>
        <v>0.16891445425933227</v>
      </c>
      <c r="J36" s="84">
        <f t="shared" ref="J36" si="13">SUM(J20:J35)</f>
        <v>18</v>
      </c>
      <c r="K36" s="101">
        <f t="shared" ref="K36" si="14">SUM(K20:K35)</f>
        <v>1002880</v>
      </c>
      <c r="L36" s="58">
        <f t="shared" ref="L36" si="15">SUM(L20:L35)</f>
        <v>408</v>
      </c>
      <c r="M36" s="93">
        <f t="shared" ref="M36:N36" si="16">SUM(M20:M35)</f>
        <v>43790395</v>
      </c>
      <c r="N36" s="57">
        <f t="shared" si="16"/>
        <v>227</v>
      </c>
      <c r="O36" s="89">
        <f t="shared" ref="O36" si="17">SUM(O20:O35)</f>
        <v>26403680</v>
      </c>
      <c r="P36" s="57">
        <f t="shared" ref="P36" si="18">SUM(P20:P35)</f>
        <v>11</v>
      </c>
      <c r="Q36" s="89">
        <f t="shared" ref="Q36" si="19">SUM(Q20:Q35)</f>
        <v>1102000</v>
      </c>
    </row>
    <row r="37" spans="1:17" s="3" customFormat="1" ht="16.5" thickBot="1" x14ac:dyDescent="0.3">
      <c r="A37" s="82"/>
      <c r="B37" s="27"/>
      <c r="C37" s="28" t="s">
        <v>72</v>
      </c>
      <c r="D37" s="59">
        <f t="shared" ref="D37:F37" si="20">D19+D36</f>
        <v>15967</v>
      </c>
      <c r="E37" s="91">
        <f t="shared" si="20"/>
        <v>1881486038.26</v>
      </c>
      <c r="F37" s="59">
        <f t="shared" si="20"/>
        <v>2442</v>
      </c>
      <c r="G37" s="69">
        <f t="shared" si="0"/>
        <v>0.15294043965679213</v>
      </c>
      <c r="H37" s="94">
        <f t="shared" ref="H37" si="21">H19+H36</f>
        <v>221286207.30000001</v>
      </c>
      <c r="I37" s="72">
        <f t="shared" si="1"/>
        <v>0.11761246312762741</v>
      </c>
      <c r="J37" s="85">
        <f t="shared" ref="J37" si="22">J19+J36</f>
        <v>150</v>
      </c>
      <c r="K37" s="102">
        <f t="shared" ref="K37" si="23">K19+K36</f>
        <v>11296569</v>
      </c>
      <c r="L37" s="60">
        <f t="shared" ref="L37" si="24">L19+L36</f>
        <v>2292</v>
      </c>
      <c r="M37" s="94">
        <f t="shared" ref="M37:N37" si="25">M19+M36</f>
        <v>209989638.30000001</v>
      </c>
      <c r="N37" s="59">
        <f t="shared" si="25"/>
        <v>1200</v>
      </c>
      <c r="O37" s="91">
        <f t="shared" ref="O37" si="26">O19+O36</f>
        <v>116830906</v>
      </c>
      <c r="P37" s="59">
        <f t="shared" ref="P37" si="27">P19+P36</f>
        <v>89</v>
      </c>
      <c r="Q37" s="91">
        <f t="shared" ref="Q37" si="28">Q19+Q36</f>
        <v>2815651</v>
      </c>
    </row>
  </sheetData>
  <mergeCells count="6">
    <mergeCell ref="J3:Q3"/>
    <mergeCell ref="D4:E4"/>
    <mergeCell ref="J4:K4"/>
    <mergeCell ref="P4:Q4"/>
    <mergeCell ref="F4:I4"/>
    <mergeCell ref="L4:O4"/>
  </mergeCells>
  <pageMargins left="0.70866141732283472" right="0.70866141732283472" top="0.74803149606299213" bottom="0.74803149606299213" header="0.31496062992125984" footer="0.31496062992125984"/>
  <pageSetup paperSize="9" scale="58" orientation="landscape" verticalDpi="0" r:id="rId1"/>
  <ignoredErrors>
    <ignoredError sqref="A6:A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6"/>
  <sheetViews>
    <sheetView topLeftCell="A190" workbookViewId="0">
      <selection activeCell="B1" sqref="B1:E216"/>
    </sheetView>
  </sheetViews>
  <sheetFormatPr baseColWidth="10" defaultRowHeight="15" x14ac:dyDescent="0.25"/>
  <sheetData>
    <row r="1" spans="1:5" x14ac:dyDescent="0.25">
      <c r="B1" t="s">
        <v>125</v>
      </c>
      <c r="C1" t="s">
        <v>126</v>
      </c>
      <c r="D1" t="s">
        <v>127</v>
      </c>
      <c r="E1" t="s">
        <v>128</v>
      </c>
    </row>
    <row r="2" spans="1:5" x14ac:dyDescent="0.25">
      <c r="A2" s="53" t="str">
        <f>B2&amp;C2</f>
        <v>11315..</v>
      </c>
      <c r="B2" s="53" t="s">
        <v>129</v>
      </c>
      <c r="C2" s="53" t="s">
        <v>156</v>
      </c>
      <c r="D2" s="1">
        <v>10</v>
      </c>
      <c r="E2" s="1">
        <v>1141400</v>
      </c>
    </row>
    <row r="3" spans="1:5" x14ac:dyDescent="0.25">
      <c r="A3" s="53" t="str">
        <f t="shared" ref="A3:A66" si="0">B3&amp;C3</f>
        <v>1131512021</v>
      </c>
      <c r="B3" s="53" t="s">
        <v>129</v>
      </c>
      <c r="C3" s="53" t="s">
        <v>130</v>
      </c>
      <c r="D3" s="1">
        <v>1971</v>
      </c>
      <c r="E3" s="1">
        <v>322193805</v>
      </c>
    </row>
    <row r="4" spans="1:5" x14ac:dyDescent="0.25">
      <c r="A4" s="53" t="str">
        <f t="shared" si="0"/>
        <v>11315122020</v>
      </c>
      <c r="B4" s="53" t="s">
        <v>129</v>
      </c>
      <c r="C4" s="53" t="s">
        <v>131</v>
      </c>
      <c r="D4" s="1">
        <v>57</v>
      </c>
      <c r="E4" s="1">
        <v>7728899</v>
      </c>
    </row>
    <row r="5" spans="1:5" x14ac:dyDescent="0.25">
      <c r="A5" s="53" t="str">
        <f t="shared" si="0"/>
        <v>1131522021</v>
      </c>
      <c r="B5" s="53" t="s">
        <v>129</v>
      </c>
      <c r="C5" s="53" t="s">
        <v>132</v>
      </c>
      <c r="D5" s="1">
        <v>1700</v>
      </c>
      <c r="E5" s="1">
        <v>295166535</v>
      </c>
    </row>
    <row r="6" spans="1:5" x14ac:dyDescent="0.25">
      <c r="A6" s="53" t="str">
        <f t="shared" si="0"/>
        <v>1131532021</v>
      </c>
      <c r="B6" s="53" t="s">
        <v>129</v>
      </c>
      <c r="C6" s="53" t="s">
        <v>133</v>
      </c>
      <c r="D6" s="1">
        <v>648</v>
      </c>
      <c r="E6" s="1">
        <v>135819233</v>
      </c>
    </row>
    <row r="7" spans="1:5" x14ac:dyDescent="0.25">
      <c r="A7" s="53" t="str">
        <f t="shared" si="0"/>
        <v>1131542021</v>
      </c>
      <c r="B7" s="53" t="s">
        <v>129</v>
      </c>
      <c r="C7" s="53" t="s">
        <v>134</v>
      </c>
      <c r="D7" s="1">
        <v>404</v>
      </c>
      <c r="E7" s="1">
        <v>115939394</v>
      </c>
    </row>
    <row r="8" spans="1:5" x14ac:dyDescent="0.25">
      <c r="A8" s="53" t="str">
        <f t="shared" si="0"/>
        <v>1131552021</v>
      </c>
      <c r="B8" s="53" t="s">
        <v>129</v>
      </c>
      <c r="C8" s="53" t="s">
        <v>135</v>
      </c>
      <c r="D8" s="1">
        <v>181</v>
      </c>
      <c r="E8" s="1">
        <v>24459301</v>
      </c>
    </row>
    <row r="9" spans="1:5" x14ac:dyDescent="0.25">
      <c r="A9" s="53" t="str">
        <f t="shared" si="0"/>
        <v>1131562021</v>
      </c>
      <c r="B9" s="53" t="s">
        <v>129</v>
      </c>
      <c r="C9" s="53" t="s">
        <v>136</v>
      </c>
      <c r="D9" s="1">
        <v>197</v>
      </c>
      <c r="E9" s="1">
        <v>27397050</v>
      </c>
    </row>
    <row r="10" spans="1:5" x14ac:dyDescent="0.25">
      <c r="A10" s="53" t="str">
        <f t="shared" si="0"/>
        <v>1131572021</v>
      </c>
      <c r="B10" s="53" t="s">
        <v>129</v>
      </c>
      <c r="C10" s="53" t="s">
        <v>137</v>
      </c>
      <c r="D10" s="1">
        <v>204</v>
      </c>
      <c r="E10" s="1">
        <v>22322161</v>
      </c>
    </row>
    <row r="11" spans="1:5" x14ac:dyDescent="0.25">
      <c r="A11" s="53" t="str">
        <f t="shared" si="0"/>
        <v>1131582021</v>
      </c>
      <c r="B11" s="53" t="s">
        <v>129</v>
      </c>
      <c r="C11" s="53" t="s">
        <v>157</v>
      </c>
      <c r="D11" s="1">
        <v>236</v>
      </c>
      <c r="E11" s="1">
        <v>25522581</v>
      </c>
    </row>
    <row r="12" spans="1:5" x14ac:dyDescent="0.25">
      <c r="A12" s="53" t="str">
        <f t="shared" si="0"/>
        <v>1131592021</v>
      </c>
      <c r="B12" s="53" t="s">
        <v>129</v>
      </c>
      <c r="C12" s="53" t="s">
        <v>158</v>
      </c>
      <c r="D12" s="1">
        <v>95</v>
      </c>
      <c r="E12" s="1">
        <v>15747500</v>
      </c>
    </row>
    <row r="13" spans="1:5" x14ac:dyDescent="0.25">
      <c r="A13" s="53" t="str">
        <f t="shared" si="0"/>
        <v>11425..</v>
      </c>
      <c r="B13" s="53" t="s">
        <v>138</v>
      </c>
      <c r="C13" s="53" t="s">
        <v>156</v>
      </c>
      <c r="D13" s="1">
        <v>7</v>
      </c>
      <c r="E13" s="1">
        <v>1313000</v>
      </c>
    </row>
    <row r="14" spans="1:5" x14ac:dyDescent="0.25">
      <c r="A14" s="53" t="str">
        <f t="shared" si="0"/>
        <v>1142512021</v>
      </c>
      <c r="B14" s="53" t="s">
        <v>138</v>
      </c>
      <c r="C14" s="53" t="s">
        <v>130</v>
      </c>
      <c r="D14" s="1">
        <v>988</v>
      </c>
      <c r="E14" s="1">
        <v>96415520</v>
      </c>
    </row>
    <row r="15" spans="1:5" x14ac:dyDescent="0.25">
      <c r="A15" s="53" t="str">
        <f t="shared" si="0"/>
        <v>11425122020</v>
      </c>
      <c r="B15" s="53" t="s">
        <v>138</v>
      </c>
      <c r="C15" s="53" t="s">
        <v>131</v>
      </c>
      <c r="D15" s="1">
        <v>151</v>
      </c>
      <c r="E15" s="1">
        <v>15440700</v>
      </c>
    </row>
    <row r="16" spans="1:5" x14ac:dyDescent="0.25">
      <c r="A16" s="53" t="str">
        <f t="shared" si="0"/>
        <v>1142522021</v>
      </c>
      <c r="B16" s="53" t="s">
        <v>138</v>
      </c>
      <c r="C16" s="53" t="s">
        <v>132</v>
      </c>
      <c r="D16" s="1">
        <v>669</v>
      </c>
      <c r="E16" s="1">
        <v>70216683</v>
      </c>
    </row>
    <row r="17" spans="1:5" x14ac:dyDescent="0.25">
      <c r="A17" s="53" t="str">
        <f t="shared" si="0"/>
        <v>1142532021</v>
      </c>
      <c r="B17" s="53" t="s">
        <v>138</v>
      </c>
      <c r="C17" s="53" t="s">
        <v>133</v>
      </c>
      <c r="D17" s="1">
        <v>230</v>
      </c>
      <c r="E17" s="1">
        <v>34298162</v>
      </c>
    </row>
    <row r="18" spans="1:5" x14ac:dyDescent="0.25">
      <c r="A18" s="53" t="str">
        <f t="shared" si="0"/>
        <v>1142542021</v>
      </c>
      <c r="B18" s="53" t="s">
        <v>138</v>
      </c>
      <c r="C18" s="53" t="s">
        <v>134</v>
      </c>
      <c r="D18" s="1">
        <v>133</v>
      </c>
      <c r="E18" s="1">
        <v>19416173</v>
      </c>
    </row>
    <row r="19" spans="1:5" x14ac:dyDescent="0.25">
      <c r="A19" s="53" t="str">
        <f t="shared" si="0"/>
        <v>1142552021</v>
      </c>
      <c r="B19" s="53" t="s">
        <v>138</v>
      </c>
      <c r="C19" s="53" t="s">
        <v>135</v>
      </c>
      <c r="D19" s="1">
        <v>46</v>
      </c>
      <c r="E19" s="1">
        <v>5907000</v>
      </c>
    </row>
    <row r="20" spans="1:5" x14ac:dyDescent="0.25">
      <c r="A20" s="53" t="str">
        <f t="shared" si="0"/>
        <v>1142562021</v>
      </c>
      <c r="B20" s="53" t="s">
        <v>138</v>
      </c>
      <c r="C20" s="53" t="s">
        <v>136</v>
      </c>
      <c r="D20" s="1">
        <v>67</v>
      </c>
      <c r="E20" s="1">
        <v>8233689</v>
      </c>
    </row>
    <row r="21" spans="1:5" x14ac:dyDescent="0.25">
      <c r="A21" s="53" t="str">
        <f t="shared" si="0"/>
        <v>1142572021</v>
      </c>
      <c r="B21" s="53" t="s">
        <v>138</v>
      </c>
      <c r="C21" s="53" t="s">
        <v>137</v>
      </c>
      <c r="D21" s="1">
        <v>69</v>
      </c>
      <c r="E21" s="1">
        <v>4581970</v>
      </c>
    </row>
    <row r="22" spans="1:5" x14ac:dyDescent="0.25">
      <c r="A22" s="53" t="str">
        <f t="shared" si="0"/>
        <v>1142582021</v>
      </c>
      <c r="B22" s="53" t="s">
        <v>138</v>
      </c>
      <c r="C22" s="53" t="s">
        <v>157</v>
      </c>
      <c r="D22" s="1">
        <v>92</v>
      </c>
      <c r="E22" s="1">
        <v>7965620</v>
      </c>
    </row>
    <row r="23" spans="1:5" x14ac:dyDescent="0.25">
      <c r="A23" s="53" t="str">
        <f t="shared" si="0"/>
        <v>1142592021</v>
      </c>
      <c r="B23" s="53" t="s">
        <v>138</v>
      </c>
      <c r="C23" s="53" t="s">
        <v>158</v>
      </c>
      <c r="D23" s="1">
        <v>38</v>
      </c>
      <c r="E23" s="1">
        <v>2942400</v>
      </c>
    </row>
    <row r="24" spans="1:5" x14ac:dyDescent="0.25">
      <c r="A24" s="53" t="str">
        <f t="shared" si="0"/>
        <v>12135..</v>
      </c>
      <c r="B24" s="53" t="s">
        <v>139</v>
      </c>
      <c r="C24" s="53" t="s">
        <v>156</v>
      </c>
      <c r="D24" s="1">
        <v>6</v>
      </c>
      <c r="E24" s="1">
        <v>593000</v>
      </c>
    </row>
    <row r="25" spans="1:5" x14ac:dyDescent="0.25">
      <c r="A25" s="53" t="str">
        <f t="shared" si="0"/>
        <v>1213512021</v>
      </c>
      <c r="B25" s="53" t="s">
        <v>139</v>
      </c>
      <c r="C25" s="53" t="s">
        <v>130</v>
      </c>
      <c r="D25" s="1">
        <v>1181</v>
      </c>
      <c r="E25" s="1">
        <v>125812095</v>
      </c>
    </row>
    <row r="26" spans="1:5" x14ac:dyDescent="0.25">
      <c r="A26" s="53" t="str">
        <f t="shared" si="0"/>
        <v>12135122020</v>
      </c>
      <c r="B26" s="53" t="s">
        <v>139</v>
      </c>
      <c r="C26" s="53" t="s">
        <v>131</v>
      </c>
      <c r="D26" s="1">
        <v>27</v>
      </c>
      <c r="E26" s="1">
        <v>2153250</v>
      </c>
    </row>
    <row r="27" spans="1:5" x14ac:dyDescent="0.25">
      <c r="A27" s="53" t="str">
        <f t="shared" si="0"/>
        <v>1213522021</v>
      </c>
      <c r="B27" s="53" t="s">
        <v>139</v>
      </c>
      <c r="C27" s="53" t="s">
        <v>132</v>
      </c>
      <c r="D27" s="1">
        <v>584</v>
      </c>
      <c r="E27" s="1">
        <v>74447933</v>
      </c>
    </row>
    <row r="28" spans="1:5" x14ac:dyDescent="0.25">
      <c r="A28" s="53" t="str">
        <f t="shared" si="0"/>
        <v>1213532021</v>
      </c>
      <c r="B28" s="53" t="s">
        <v>139</v>
      </c>
      <c r="C28" s="53" t="s">
        <v>133</v>
      </c>
      <c r="D28" s="1">
        <v>171</v>
      </c>
      <c r="E28" s="1">
        <v>21632955</v>
      </c>
    </row>
    <row r="29" spans="1:5" x14ac:dyDescent="0.25">
      <c r="A29" s="53" t="str">
        <f t="shared" si="0"/>
        <v>1213542021</v>
      </c>
      <c r="B29" s="53" t="s">
        <v>139</v>
      </c>
      <c r="C29" s="53" t="s">
        <v>134</v>
      </c>
      <c r="D29" s="1">
        <v>145</v>
      </c>
      <c r="E29" s="1">
        <v>24844283</v>
      </c>
    </row>
    <row r="30" spans="1:5" x14ac:dyDescent="0.25">
      <c r="A30" s="53" t="str">
        <f t="shared" si="0"/>
        <v>1213552021</v>
      </c>
      <c r="B30" s="53" t="s">
        <v>139</v>
      </c>
      <c r="C30" s="53" t="s">
        <v>135</v>
      </c>
      <c r="D30" s="1">
        <v>52</v>
      </c>
      <c r="E30" s="1">
        <v>4133391</v>
      </c>
    </row>
    <row r="31" spans="1:5" x14ac:dyDescent="0.25">
      <c r="A31" s="53" t="str">
        <f t="shared" si="0"/>
        <v>1213562021</v>
      </c>
      <c r="B31" s="53" t="s">
        <v>139</v>
      </c>
      <c r="C31" s="53" t="s">
        <v>136</v>
      </c>
      <c r="D31" s="1">
        <v>58</v>
      </c>
      <c r="E31" s="1">
        <v>13945935</v>
      </c>
    </row>
    <row r="32" spans="1:5" x14ac:dyDescent="0.25">
      <c r="A32" s="53" t="str">
        <f t="shared" si="0"/>
        <v>1213572021</v>
      </c>
      <c r="B32" s="53" t="s">
        <v>139</v>
      </c>
      <c r="C32" s="53" t="s">
        <v>137</v>
      </c>
      <c r="D32" s="1">
        <v>58</v>
      </c>
      <c r="E32" s="1">
        <v>7727330</v>
      </c>
    </row>
    <row r="33" spans="1:5" x14ac:dyDescent="0.25">
      <c r="A33" s="53" t="str">
        <f t="shared" si="0"/>
        <v>1213582021</v>
      </c>
      <c r="B33" s="53" t="s">
        <v>139</v>
      </c>
      <c r="C33" s="53" t="s">
        <v>157</v>
      </c>
      <c r="D33" s="1">
        <v>104</v>
      </c>
      <c r="E33" s="1">
        <v>9681443</v>
      </c>
    </row>
    <row r="34" spans="1:5" x14ac:dyDescent="0.25">
      <c r="A34" s="53" t="str">
        <f t="shared" si="0"/>
        <v>1213592021</v>
      </c>
      <c r="B34" s="53" t="s">
        <v>139</v>
      </c>
      <c r="C34" s="53" t="s">
        <v>158</v>
      </c>
      <c r="D34" s="1">
        <v>68</v>
      </c>
      <c r="E34" s="1">
        <v>6798370</v>
      </c>
    </row>
    <row r="35" spans="1:5" x14ac:dyDescent="0.25">
      <c r="A35" s="53" t="str">
        <f t="shared" si="0"/>
        <v>12579..</v>
      </c>
      <c r="B35" s="53" t="s">
        <v>140</v>
      </c>
      <c r="C35" s="53" t="s">
        <v>156</v>
      </c>
      <c r="D35" s="1">
        <v>2</v>
      </c>
      <c r="E35" s="1">
        <v>1000000</v>
      </c>
    </row>
    <row r="36" spans="1:5" x14ac:dyDescent="0.25">
      <c r="A36" s="53" t="str">
        <f t="shared" si="0"/>
        <v>1257912021</v>
      </c>
      <c r="B36" s="53" t="s">
        <v>140</v>
      </c>
      <c r="C36" s="53" t="s">
        <v>130</v>
      </c>
      <c r="D36" s="1">
        <v>202</v>
      </c>
      <c r="E36" s="1">
        <v>45660224</v>
      </c>
    </row>
    <row r="37" spans="1:5" x14ac:dyDescent="0.25">
      <c r="A37" s="53" t="str">
        <f t="shared" si="0"/>
        <v>12579122020</v>
      </c>
      <c r="B37" s="53" t="s">
        <v>140</v>
      </c>
      <c r="C37" s="53" t="s">
        <v>131</v>
      </c>
      <c r="D37" s="1">
        <v>13</v>
      </c>
      <c r="E37" s="1">
        <v>7796000</v>
      </c>
    </row>
    <row r="38" spans="1:5" x14ac:dyDescent="0.25">
      <c r="A38" s="53" t="str">
        <f t="shared" si="0"/>
        <v>1257922021</v>
      </c>
      <c r="B38" s="53" t="s">
        <v>140</v>
      </c>
      <c r="C38" s="53" t="s">
        <v>132</v>
      </c>
      <c r="D38" s="1">
        <v>247</v>
      </c>
      <c r="E38" s="1">
        <v>31859212</v>
      </c>
    </row>
    <row r="39" spans="1:5" x14ac:dyDescent="0.25">
      <c r="A39" s="53" t="str">
        <f t="shared" si="0"/>
        <v>1257932021</v>
      </c>
      <c r="B39" s="53" t="s">
        <v>140</v>
      </c>
      <c r="C39" s="53" t="s">
        <v>133</v>
      </c>
      <c r="D39" s="1">
        <v>115</v>
      </c>
      <c r="E39" s="1">
        <v>14865108</v>
      </c>
    </row>
    <row r="40" spans="1:5" x14ac:dyDescent="0.25">
      <c r="A40" s="53" t="str">
        <f t="shared" si="0"/>
        <v>1257942021</v>
      </c>
      <c r="B40" s="53" t="s">
        <v>140</v>
      </c>
      <c r="C40" s="53" t="s">
        <v>134</v>
      </c>
      <c r="D40" s="1">
        <v>73</v>
      </c>
      <c r="E40" s="1">
        <v>9151273</v>
      </c>
    </row>
    <row r="41" spans="1:5" x14ac:dyDescent="0.25">
      <c r="A41" s="53" t="str">
        <f t="shared" si="0"/>
        <v>1257952021</v>
      </c>
      <c r="B41" s="53" t="s">
        <v>140</v>
      </c>
      <c r="C41" s="53" t="s">
        <v>135</v>
      </c>
      <c r="D41" s="1">
        <v>25</v>
      </c>
      <c r="E41" s="1">
        <v>1823300</v>
      </c>
    </row>
    <row r="42" spans="1:5" x14ac:dyDescent="0.25">
      <c r="A42" s="53" t="str">
        <f t="shared" si="0"/>
        <v>1257962021</v>
      </c>
      <c r="B42" s="53" t="s">
        <v>140</v>
      </c>
      <c r="C42" s="53" t="s">
        <v>136</v>
      </c>
      <c r="D42" s="1">
        <v>19</v>
      </c>
      <c r="E42" s="1">
        <v>4826000</v>
      </c>
    </row>
    <row r="43" spans="1:5" x14ac:dyDescent="0.25">
      <c r="A43" s="53" t="str">
        <f t="shared" si="0"/>
        <v>1257972021</v>
      </c>
      <c r="B43" s="53" t="s">
        <v>140</v>
      </c>
      <c r="C43" s="53" t="s">
        <v>137</v>
      </c>
      <c r="D43" s="1">
        <v>18</v>
      </c>
      <c r="E43" s="1">
        <v>1393750</v>
      </c>
    </row>
    <row r="44" spans="1:5" x14ac:dyDescent="0.25">
      <c r="A44" s="53" t="str">
        <f t="shared" si="0"/>
        <v>1257982021</v>
      </c>
      <c r="B44" s="53" t="s">
        <v>140</v>
      </c>
      <c r="C44" s="53" t="s">
        <v>157</v>
      </c>
      <c r="D44" s="1">
        <v>31</v>
      </c>
      <c r="E44" s="1">
        <v>2017250</v>
      </c>
    </row>
    <row r="45" spans="1:5" x14ac:dyDescent="0.25">
      <c r="A45" s="53" t="str">
        <f t="shared" si="0"/>
        <v>1257992021</v>
      </c>
      <c r="B45" s="53" t="s">
        <v>140</v>
      </c>
      <c r="C45" s="53" t="s">
        <v>158</v>
      </c>
      <c r="D45" s="1">
        <v>1</v>
      </c>
      <c r="E45" s="1">
        <v>30000</v>
      </c>
    </row>
    <row r="46" spans="1:5" x14ac:dyDescent="0.25">
      <c r="A46" s="53" t="str">
        <f t="shared" si="0"/>
        <v>13135..</v>
      </c>
      <c r="B46" s="53" t="s">
        <v>141</v>
      </c>
      <c r="C46" s="53" t="s">
        <v>156</v>
      </c>
      <c r="D46" s="1">
        <v>6</v>
      </c>
      <c r="E46" s="1">
        <v>2079000</v>
      </c>
    </row>
    <row r="47" spans="1:5" x14ac:dyDescent="0.25">
      <c r="A47" s="53" t="str">
        <f t="shared" si="0"/>
        <v>1313512021</v>
      </c>
      <c r="B47" s="53" t="s">
        <v>141</v>
      </c>
      <c r="C47" s="53" t="s">
        <v>130</v>
      </c>
      <c r="D47" s="1">
        <v>1425</v>
      </c>
      <c r="E47" s="1">
        <v>165178587</v>
      </c>
    </row>
    <row r="48" spans="1:5" x14ac:dyDescent="0.25">
      <c r="A48" s="53" t="str">
        <f t="shared" si="0"/>
        <v>13135122020</v>
      </c>
      <c r="B48" s="53" t="s">
        <v>141</v>
      </c>
      <c r="C48" s="53" t="s">
        <v>131</v>
      </c>
      <c r="D48" s="1">
        <v>264</v>
      </c>
      <c r="E48" s="1">
        <v>26542268</v>
      </c>
    </row>
    <row r="49" spans="1:5" x14ac:dyDescent="0.25">
      <c r="A49" s="53" t="str">
        <f t="shared" si="0"/>
        <v>1313522021</v>
      </c>
      <c r="B49" s="53" t="s">
        <v>141</v>
      </c>
      <c r="C49" s="53" t="s">
        <v>132</v>
      </c>
      <c r="D49" s="1">
        <v>778</v>
      </c>
      <c r="E49" s="1">
        <v>94600906</v>
      </c>
    </row>
    <row r="50" spans="1:5" x14ac:dyDescent="0.25">
      <c r="A50" s="53" t="str">
        <f t="shared" si="0"/>
        <v>1313532021</v>
      </c>
      <c r="B50" s="53" t="s">
        <v>141</v>
      </c>
      <c r="C50" s="53" t="s">
        <v>133</v>
      </c>
      <c r="D50" s="1">
        <v>275</v>
      </c>
      <c r="E50" s="1">
        <v>28049266</v>
      </c>
    </row>
    <row r="51" spans="1:5" x14ac:dyDescent="0.25">
      <c r="A51" s="53" t="str">
        <f t="shared" si="0"/>
        <v>1313542021</v>
      </c>
      <c r="B51" s="53" t="s">
        <v>141</v>
      </c>
      <c r="C51" s="53" t="s">
        <v>134</v>
      </c>
      <c r="D51" s="1">
        <v>162</v>
      </c>
      <c r="E51" s="1">
        <v>22767768</v>
      </c>
    </row>
    <row r="52" spans="1:5" x14ac:dyDescent="0.25">
      <c r="A52" s="53" t="str">
        <f t="shared" si="0"/>
        <v>1313552021</v>
      </c>
      <c r="B52" s="53" t="s">
        <v>141</v>
      </c>
      <c r="C52" s="53" t="s">
        <v>135</v>
      </c>
      <c r="D52" s="1">
        <v>68</v>
      </c>
      <c r="E52" s="1">
        <v>6354098</v>
      </c>
    </row>
    <row r="53" spans="1:5" x14ac:dyDescent="0.25">
      <c r="A53" s="53" t="str">
        <f t="shared" si="0"/>
        <v>1313562021</v>
      </c>
      <c r="B53" s="53" t="s">
        <v>141</v>
      </c>
      <c r="C53" s="53" t="s">
        <v>136</v>
      </c>
      <c r="D53" s="1">
        <v>72</v>
      </c>
      <c r="E53" s="1">
        <v>5154490</v>
      </c>
    </row>
    <row r="54" spans="1:5" x14ac:dyDescent="0.25">
      <c r="A54" s="53" t="str">
        <f t="shared" si="0"/>
        <v>1313572021</v>
      </c>
      <c r="B54" s="53" t="s">
        <v>141</v>
      </c>
      <c r="C54" s="53" t="s">
        <v>137</v>
      </c>
      <c r="D54" s="1">
        <v>96</v>
      </c>
      <c r="E54" s="1">
        <v>7543328</v>
      </c>
    </row>
    <row r="55" spans="1:5" x14ac:dyDescent="0.25">
      <c r="A55" s="53" t="str">
        <f t="shared" si="0"/>
        <v>1313582021</v>
      </c>
      <c r="B55" s="53" t="s">
        <v>141</v>
      </c>
      <c r="C55" s="53" t="s">
        <v>157</v>
      </c>
      <c r="D55" s="1">
        <v>168</v>
      </c>
      <c r="E55" s="1">
        <v>14454414</v>
      </c>
    </row>
    <row r="56" spans="1:5" x14ac:dyDescent="0.25">
      <c r="A56" s="53" t="str">
        <f t="shared" si="0"/>
        <v>1313592021</v>
      </c>
      <c r="B56" s="53" t="s">
        <v>141</v>
      </c>
      <c r="C56" s="53" t="s">
        <v>158</v>
      </c>
      <c r="D56" s="1">
        <v>69</v>
      </c>
      <c r="E56" s="1">
        <v>5996241</v>
      </c>
    </row>
    <row r="57" spans="1:5" x14ac:dyDescent="0.25">
      <c r="A57" s="53" t="str">
        <f t="shared" si="0"/>
        <v>13335..</v>
      </c>
      <c r="B57" s="53" t="s">
        <v>142</v>
      </c>
      <c r="C57" s="53" t="s">
        <v>156</v>
      </c>
      <c r="D57" s="1">
        <v>15</v>
      </c>
      <c r="E57" s="1">
        <v>4209500</v>
      </c>
    </row>
    <row r="58" spans="1:5" x14ac:dyDescent="0.25">
      <c r="A58" s="53" t="str">
        <f t="shared" si="0"/>
        <v>1333512021</v>
      </c>
      <c r="B58" s="53" t="s">
        <v>142</v>
      </c>
      <c r="C58" s="53" t="s">
        <v>130</v>
      </c>
      <c r="D58" s="1">
        <v>2396</v>
      </c>
      <c r="E58" s="1">
        <v>235398981</v>
      </c>
    </row>
    <row r="59" spans="1:5" x14ac:dyDescent="0.25">
      <c r="A59" s="53" t="str">
        <f t="shared" si="0"/>
        <v>13335122020</v>
      </c>
      <c r="B59" s="53" t="s">
        <v>142</v>
      </c>
      <c r="C59" s="53" t="s">
        <v>131</v>
      </c>
      <c r="D59" s="1">
        <v>54</v>
      </c>
      <c r="E59" s="1">
        <v>6486600</v>
      </c>
    </row>
    <row r="60" spans="1:5" x14ac:dyDescent="0.25">
      <c r="A60" s="53" t="str">
        <f t="shared" si="0"/>
        <v>1333522021</v>
      </c>
      <c r="B60" s="53" t="s">
        <v>142</v>
      </c>
      <c r="C60" s="53" t="s">
        <v>132</v>
      </c>
      <c r="D60" s="1">
        <v>1436</v>
      </c>
      <c r="E60" s="1">
        <v>129646705</v>
      </c>
    </row>
    <row r="61" spans="1:5" x14ac:dyDescent="0.25">
      <c r="A61" s="53" t="str">
        <f t="shared" si="0"/>
        <v>1333532021</v>
      </c>
      <c r="B61" s="53" t="s">
        <v>142</v>
      </c>
      <c r="C61" s="53" t="s">
        <v>133</v>
      </c>
      <c r="D61" s="1">
        <v>380</v>
      </c>
      <c r="E61" s="1">
        <v>59330893</v>
      </c>
    </row>
    <row r="62" spans="1:5" x14ac:dyDescent="0.25">
      <c r="A62" s="53" t="str">
        <f t="shared" si="0"/>
        <v>1333542021</v>
      </c>
      <c r="B62" s="53" t="s">
        <v>142</v>
      </c>
      <c r="C62" s="53" t="s">
        <v>134</v>
      </c>
      <c r="D62" s="1">
        <v>205</v>
      </c>
      <c r="E62" s="1">
        <v>31597533</v>
      </c>
    </row>
    <row r="63" spans="1:5" x14ac:dyDescent="0.25">
      <c r="A63" s="53" t="str">
        <f t="shared" si="0"/>
        <v>1333552021</v>
      </c>
      <c r="B63" s="53" t="s">
        <v>142</v>
      </c>
      <c r="C63" s="53" t="s">
        <v>135</v>
      </c>
      <c r="D63" s="1">
        <v>108</v>
      </c>
      <c r="E63" s="1">
        <v>11313191</v>
      </c>
    </row>
    <row r="64" spans="1:5" x14ac:dyDescent="0.25">
      <c r="A64" s="53" t="str">
        <f t="shared" si="0"/>
        <v>1333562021</v>
      </c>
      <c r="B64" s="53" t="s">
        <v>142</v>
      </c>
      <c r="C64" s="53" t="s">
        <v>136</v>
      </c>
      <c r="D64" s="1">
        <v>108</v>
      </c>
      <c r="E64" s="1">
        <v>16764282</v>
      </c>
    </row>
    <row r="65" spans="1:5" x14ac:dyDescent="0.25">
      <c r="A65" s="53" t="str">
        <f t="shared" si="0"/>
        <v>1333572021</v>
      </c>
      <c r="B65" s="53" t="s">
        <v>142</v>
      </c>
      <c r="C65" s="53" t="s">
        <v>137</v>
      </c>
      <c r="D65" s="1">
        <v>98</v>
      </c>
      <c r="E65" s="1">
        <v>5987875</v>
      </c>
    </row>
    <row r="66" spans="1:5" x14ac:dyDescent="0.25">
      <c r="A66" s="53" t="str">
        <f t="shared" si="0"/>
        <v>1333582021</v>
      </c>
      <c r="B66" s="53" t="s">
        <v>142</v>
      </c>
      <c r="C66" s="53" t="s">
        <v>157</v>
      </c>
      <c r="D66" s="1">
        <v>171</v>
      </c>
      <c r="E66" s="1">
        <v>14137134</v>
      </c>
    </row>
    <row r="67" spans="1:5" x14ac:dyDescent="0.25">
      <c r="A67" s="53" t="str">
        <f t="shared" ref="A67:A130" si="1">B67&amp;C67</f>
        <v>1333592021</v>
      </c>
      <c r="B67" s="53" t="s">
        <v>142</v>
      </c>
      <c r="C67" s="53" t="s">
        <v>158</v>
      </c>
      <c r="D67" s="1">
        <v>100</v>
      </c>
      <c r="E67" s="1">
        <v>5143798</v>
      </c>
    </row>
    <row r="68" spans="1:5" x14ac:dyDescent="0.25">
      <c r="A68" s="53" t="str">
        <f t="shared" si="1"/>
        <v>13485..</v>
      </c>
      <c r="B68" s="53" t="s">
        <v>143</v>
      </c>
      <c r="C68" s="53" t="s">
        <v>156</v>
      </c>
      <c r="D68" s="1">
        <v>8</v>
      </c>
      <c r="E68" s="1">
        <v>2635000</v>
      </c>
    </row>
    <row r="69" spans="1:5" x14ac:dyDescent="0.25">
      <c r="A69" s="53" t="str">
        <f t="shared" si="1"/>
        <v>1348512021</v>
      </c>
      <c r="B69" s="53" t="s">
        <v>143</v>
      </c>
      <c r="C69" s="53" t="s">
        <v>130</v>
      </c>
      <c r="D69" s="1">
        <v>698</v>
      </c>
      <c r="E69" s="1">
        <v>100375599</v>
      </c>
    </row>
    <row r="70" spans="1:5" x14ac:dyDescent="0.25">
      <c r="A70" s="53" t="str">
        <f t="shared" si="1"/>
        <v>13485122020</v>
      </c>
      <c r="B70" s="53" t="s">
        <v>143</v>
      </c>
      <c r="C70" s="53" t="s">
        <v>131</v>
      </c>
      <c r="D70" s="1">
        <v>28</v>
      </c>
      <c r="E70" s="1">
        <v>7254846</v>
      </c>
    </row>
    <row r="71" spans="1:5" x14ac:dyDescent="0.25">
      <c r="A71" s="53" t="str">
        <f t="shared" si="1"/>
        <v>1348522021</v>
      </c>
      <c r="B71" s="53" t="s">
        <v>143</v>
      </c>
      <c r="C71" s="53" t="s">
        <v>132</v>
      </c>
      <c r="D71" s="1">
        <v>1477</v>
      </c>
      <c r="E71" s="1">
        <v>124739177</v>
      </c>
    </row>
    <row r="72" spans="1:5" x14ac:dyDescent="0.25">
      <c r="A72" s="53" t="str">
        <f t="shared" si="1"/>
        <v>1348532021</v>
      </c>
      <c r="B72" s="53" t="s">
        <v>143</v>
      </c>
      <c r="C72" s="53" t="s">
        <v>133</v>
      </c>
      <c r="D72" s="1">
        <v>577</v>
      </c>
      <c r="E72" s="1">
        <v>47133702</v>
      </c>
    </row>
    <row r="73" spans="1:5" x14ac:dyDescent="0.25">
      <c r="A73" s="53" t="str">
        <f t="shared" si="1"/>
        <v>1348542021</v>
      </c>
      <c r="B73" s="53" t="s">
        <v>143</v>
      </c>
      <c r="C73" s="53" t="s">
        <v>134</v>
      </c>
      <c r="D73" s="1">
        <v>237</v>
      </c>
      <c r="E73" s="1">
        <v>16538039</v>
      </c>
    </row>
    <row r="74" spans="1:5" x14ac:dyDescent="0.25">
      <c r="A74" s="53" t="str">
        <f t="shared" si="1"/>
        <v>1348552021</v>
      </c>
      <c r="B74" s="53" t="s">
        <v>143</v>
      </c>
      <c r="C74" s="53" t="s">
        <v>135</v>
      </c>
      <c r="D74" s="1">
        <v>158</v>
      </c>
      <c r="E74" s="1">
        <v>11822832</v>
      </c>
    </row>
    <row r="75" spans="1:5" x14ac:dyDescent="0.25">
      <c r="A75" s="53" t="str">
        <f t="shared" si="1"/>
        <v>1348562021</v>
      </c>
      <c r="B75" s="53" t="s">
        <v>143</v>
      </c>
      <c r="C75" s="53" t="s">
        <v>136</v>
      </c>
      <c r="D75" s="1">
        <v>148</v>
      </c>
      <c r="E75" s="1">
        <v>22711858</v>
      </c>
    </row>
    <row r="76" spans="1:5" x14ac:dyDescent="0.25">
      <c r="A76" s="53" t="str">
        <f t="shared" si="1"/>
        <v>1348572021</v>
      </c>
      <c r="B76" s="53" t="s">
        <v>143</v>
      </c>
      <c r="C76" s="53" t="s">
        <v>137</v>
      </c>
      <c r="D76" s="1">
        <v>103</v>
      </c>
      <c r="E76" s="1">
        <v>5553617</v>
      </c>
    </row>
    <row r="77" spans="1:5" x14ac:dyDescent="0.25">
      <c r="A77" s="53" t="str">
        <f t="shared" si="1"/>
        <v>1348582021</v>
      </c>
      <c r="B77" s="53" t="s">
        <v>143</v>
      </c>
      <c r="C77" s="53" t="s">
        <v>157</v>
      </c>
      <c r="D77" s="1">
        <v>200</v>
      </c>
      <c r="E77" s="1">
        <v>17879217</v>
      </c>
    </row>
    <row r="78" spans="1:5" x14ac:dyDescent="0.25">
      <c r="A78" s="53" t="str">
        <f t="shared" si="1"/>
        <v>1348592021</v>
      </c>
      <c r="B78" s="53" t="s">
        <v>143</v>
      </c>
      <c r="C78" s="53" t="s">
        <v>158</v>
      </c>
      <c r="D78" s="1">
        <v>55</v>
      </c>
      <c r="E78" s="1">
        <v>5929000</v>
      </c>
    </row>
    <row r="79" spans="1:5" x14ac:dyDescent="0.25">
      <c r="A79" s="53" t="str">
        <f t="shared" si="1"/>
        <v>13825..</v>
      </c>
      <c r="B79" s="53" t="s">
        <v>144</v>
      </c>
      <c r="C79" s="53" t="s">
        <v>156</v>
      </c>
      <c r="D79" s="1">
        <v>16</v>
      </c>
      <c r="E79" s="1">
        <v>847500</v>
      </c>
    </row>
    <row r="80" spans="1:5" x14ac:dyDescent="0.25">
      <c r="A80" s="53" t="str">
        <f t="shared" si="1"/>
        <v>1382512021</v>
      </c>
      <c r="B80" s="53" t="s">
        <v>144</v>
      </c>
      <c r="C80" s="53" t="s">
        <v>130</v>
      </c>
      <c r="D80" s="1">
        <v>2285</v>
      </c>
      <c r="E80" s="1">
        <v>303571959</v>
      </c>
    </row>
    <row r="81" spans="1:5" x14ac:dyDescent="0.25">
      <c r="A81" s="53" t="str">
        <f t="shared" si="1"/>
        <v>13825122020</v>
      </c>
      <c r="B81" s="53" t="s">
        <v>144</v>
      </c>
      <c r="C81" s="53" t="s">
        <v>131</v>
      </c>
      <c r="D81" s="1">
        <v>38</v>
      </c>
      <c r="E81" s="1">
        <v>3436758</v>
      </c>
    </row>
    <row r="82" spans="1:5" x14ac:dyDescent="0.25">
      <c r="A82" s="53" t="str">
        <f t="shared" si="1"/>
        <v>1382522021</v>
      </c>
      <c r="B82" s="53" t="s">
        <v>144</v>
      </c>
      <c r="C82" s="53" t="s">
        <v>132</v>
      </c>
      <c r="D82" s="1">
        <v>1489</v>
      </c>
      <c r="E82" s="1">
        <v>243499498</v>
      </c>
    </row>
    <row r="83" spans="1:5" x14ac:dyDescent="0.25">
      <c r="A83" s="53" t="str">
        <f t="shared" si="1"/>
        <v>1382532021</v>
      </c>
      <c r="B83" s="53" t="s">
        <v>144</v>
      </c>
      <c r="C83" s="53" t="s">
        <v>133</v>
      </c>
      <c r="D83" s="1">
        <v>655</v>
      </c>
      <c r="E83" s="1">
        <v>100297453</v>
      </c>
    </row>
    <row r="84" spans="1:5" x14ac:dyDescent="0.25">
      <c r="A84" s="53" t="str">
        <f t="shared" si="1"/>
        <v>1382542021</v>
      </c>
      <c r="B84" s="53" t="s">
        <v>144</v>
      </c>
      <c r="C84" s="53" t="s">
        <v>134</v>
      </c>
      <c r="D84" s="1">
        <v>348</v>
      </c>
      <c r="E84" s="1">
        <v>50976461</v>
      </c>
    </row>
    <row r="85" spans="1:5" x14ac:dyDescent="0.25">
      <c r="A85" s="53" t="str">
        <f t="shared" si="1"/>
        <v>1382552021</v>
      </c>
      <c r="B85" s="53" t="s">
        <v>144</v>
      </c>
      <c r="C85" s="53" t="s">
        <v>135</v>
      </c>
      <c r="D85" s="1">
        <v>133</v>
      </c>
      <c r="E85" s="1">
        <v>24134221</v>
      </c>
    </row>
    <row r="86" spans="1:5" x14ac:dyDescent="0.25">
      <c r="A86" s="53" t="str">
        <f t="shared" si="1"/>
        <v>1382562021</v>
      </c>
      <c r="B86" s="53" t="s">
        <v>144</v>
      </c>
      <c r="C86" s="53" t="s">
        <v>136</v>
      </c>
      <c r="D86" s="1">
        <v>129</v>
      </c>
      <c r="E86" s="1">
        <v>30829200</v>
      </c>
    </row>
    <row r="87" spans="1:5" x14ac:dyDescent="0.25">
      <c r="A87" s="53" t="str">
        <f t="shared" si="1"/>
        <v>1382572021</v>
      </c>
      <c r="B87" s="53" t="s">
        <v>144</v>
      </c>
      <c r="C87" s="53" t="s">
        <v>137</v>
      </c>
      <c r="D87" s="1">
        <v>160</v>
      </c>
      <c r="E87" s="1">
        <v>21534145</v>
      </c>
    </row>
    <row r="88" spans="1:5" x14ac:dyDescent="0.25">
      <c r="A88" s="53" t="str">
        <f t="shared" si="1"/>
        <v>1382582021</v>
      </c>
      <c r="B88" s="53" t="s">
        <v>144</v>
      </c>
      <c r="C88" s="53" t="s">
        <v>157</v>
      </c>
      <c r="D88" s="1">
        <v>299</v>
      </c>
      <c r="E88" s="1">
        <v>39685057</v>
      </c>
    </row>
    <row r="89" spans="1:5" x14ac:dyDescent="0.25">
      <c r="A89" s="53" t="str">
        <f t="shared" si="1"/>
        <v>1382592021</v>
      </c>
      <c r="B89" s="53" t="s">
        <v>144</v>
      </c>
      <c r="C89" s="53" t="s">
        <v>158</v>
      </c>
      <c r="D89" s="1">
        <v>155</v>
      </c>
      <c r="E89" s="1">
        <v>14674964</v>
      </c>
    </row>
    <row r="90" spans="1:5" x14ac:dyDescent="0.25">
      <c r="A90" s="53" t="str">
        <f t="shared" si="1"/>
        <v>14265..</v>
      </c>
      <c r="B90" s="53" t="s">
        <v>145</v>
      </c>
      <c r="C90" s="53" t="s">
        <v>156</v>
      </c>
      <c r="D90" s="1">
        <v>9</v>
      </c>
      <c r="E90" s="1">
        <v>319500</v>
      </c>
    </row>
    <row r="91" spans="1:5" x14ac:dyDescent="0.25">
      <c r="A91" s="53" t="str">
        <f t="shared" si="1"/>
        <v>1426512021</v>
      </c>
      <c r="B91" s="53" t="s">
        <v>145</v>
      </c>
      <c r="C91" s="53" t="s">
        <v>130</v>
      </c>
      <c r="D91" s="1">
        <v>740</v>
      </c>
      <c r="E91" s="1">
        <v>83752242</v>
      </c>
    </row>
    <row r="92" spans="1:5" x14ac:dyDescent="0.25">
      <c r="A92" s="53" t="str">
        <f t="shared" si="1"/>
        <v>14265122020</v>
      </c>
      <c r="B92" s="53" t="s">
        <v>145</v>
      </c>
      <c r="C92" s="53" t="s">
        <v>131</v>
      </c>
      <c r="D92" s="1">
        <v>202</v>
      </c>
      <c r="E92" s="1">
        <v>17792164</v>
      </c>
    </row>
    <row r="93" spans="1:5" x14ac:dyDescent="0.25">
      <c r="A93" s="53" t="str">
        <f t="shared" si="1"/>
        <v>1426522021</v>
      </c>
      <c r="B93" s="53" t="s">
        <v>145</v>
      </c>
      <c r="C93" s="53" t="s">
        <v>132</v>
      </c>
      <c r="D93" s="1">
        <v>399</v>
      </c>
      <c r="E93" s="1">
        <v>46353439</v>
      </c>
    </row>
    <row r="94" spans="1:5" x14ac:dyDescent="0.25">
      <c r="A94" s="53" t="str">
        <f t="shared" si="1"/>
        <v>1426532021</v>
      </c>
      <c r="B94" s="53" t="s">
        <v>145</v>
      </c>
      <c r="C94" s="53" t="s">
        <v>133</v>
      </c>
      <c r="D94" s="1">
        <v>171</v>
      </c>
      <c r="E94" s="1">
        <v>19527356</v>
      </c>
    </row>
    <row r="95" spans="1:5" x14ac:dyDescent="0.25">
      <c r="A95" s="53" t="str">
        <f t="shared" si="1"/>
        <v>1426542021</v>
      </c>
      <c r="B95" s="53" t="s">
        <v>145</v>
      </c>
      <c r="C95" s="53" t="s">
        <v>134</v>
      </c>
      <c r="D95" s="1">
        <v>87</v>
      </c>
      <c r="E95" s="1">
        <v>6755766</v>
      </c>
    </row>
    <row r="96" spans="1:5" x14ac:dyDescent="0.25">
      <c r="A96" s="53" t="str">
        <f t="shared" si="1"/>
        <v>1426552021</v>
      </c>
      <c r="B96" s="53" t="s">
        <v>145</v>
      </c>
      <c r="C96" s="53" t="s">
        <v>135</v>
      </c>
      <c r="D96" s="1">
        <v>30</v>
      </c>
      <c r="E96" s="1">
        <v>2502298</v>
      </c>
    </row>
    <row r="97" spans="1:5" x14ac:dyDescent="0.25">
      <c r="A97" s="53" t="str">
        <f t="shared" si="1"/>
        <v>1426562021</v>
      </c>
      <c r="B97" s="53" t="s">
        <v>145</v>
      </c>
      <c r="C97" s="53" t="s">
        <v>136</v>
      </c>
      <c r="D97" s="1">
        <v>35</v>
      </c>
      <c r="E97" s="1">
        <v>5273000</v>
      </c>
    </row>
    <row r="98" spans="1:5" x14ac:dyDescent="0.25">
      <c r="A98" s="53" t="str">
        <f t="shared" si="1"/>
        <v>1426572021</v>
      </c>
      <c r="B98" s="53" t="s">
        <v>145</v>
      </c>
      <c r="C98" s="53" t="s">
        <v>137</v>
      </c>
      <c r="D98" s="1">
        <v>39</v>
      </c>
      <c r="E98" s="1">
        <v>2372857</v>
      </c>
    </row>
    <row r="99" spans="1:5" x14ac:dyDescent="0.25">
      <c r="A99" s="53" t="str">
        <f t="shared" si="1"/>
        <v>1426582021</v>
      </c>
      <c r="B99" s="53" t="s">
        <v>145</v>
      </c>
      <c r="C99" s="53" t="s">
        <v>157</v>
      </c>
      <c r="D99" s="1">
        <v>52</v>
      </c>
      <c r="E99" s="1">
        <v>4689812</v>
      </c>
    </row>
    <row r="100" spans="1:5" x14ac:dyDescent="0.25">
      <c r="A100" s="53" t="str">
        <f t="shared" si="1"/>
        <v>1426592021</v>
      </c>
      <c r="B100" s="53" t="s">
        <v>145</v>
      </c>
      <c r="C100" s="53" t="s">
        <v>158</v>
      </c>
      <c r="D100" s="1">
        <v>31</v>
      </c>
      <c r="E100" s="1">
        <v>2685115</v>
      </c>
    </row>
    <row r="101" spans="1:5" x14ac:dyDescent="0.25">
      <c r="A101" s="53" t="str">
        <f t="shared" si="1"/>
        <v>14445..</v>
      </c>
      <c r="B101" s="53" t="s">
        <v>146</v>
      </c>
      <c r="C101" s="53" t="s">
        <v>156</v>
      </c>
      <c r="D101" s="1">
        <v>11</v>
      </c>
      <c r="E101" s="1">
        <v>1329500</v>
      </c>
    </row>
    <row r="102" spans="1:5" x14ac:dyDescent="0.25">
      <c r="A102" s="53" t="str">
        <f t="shared" si="1"/>
        <v>1444512021</v>
      </c>
      <c r="B102" s="53" t="s">
        <v>146</v>
      </c>
      <c r="C102" s="53" t="s">
        <v>130</v>
      </c>
      <c r="D102" s="1">
        <v>1326</v>
      </c>
      <c r="E102" s="1">
        <v>205237965</v>
      </c>
    </row>
    <row r="103" spans="1:5" x14ac:dyDescent="0.25">
      <c r="A103" s="53" t="str">
        <f t="shared" si="1"/>
        <v>14445122020</v>
      </c>
      <c r="B103" s="53" t="s">
        <v>146</v>
      </c>
      <c r="C103" s="53" t="s">
        <v>131</v>
      </c>
      <c r="D103" s="1">
        <v>71</v>
      </c>
      <c r="E103" s="1">
        <v>12873572</v>
      </c>
    </row>
    <row r="104" spans="1:5" x14ac:dyDescent="0.25">
      <c r="A104" s="53" t="str">
        <f t="shared" si="1"/>
        <v>1444522021</v>
      </c>
      <c r="B104" s="53" t="s">
        <v>146</v>
      </c>
      <c r="C104" s="53" t="s">
        <v>132</v>
      </c>
      <c r="D104" s="1">
        <v>1132</v>
      </c>
      <c r="E104" s="1">
        <v>157817850</v>
      </c>
    </row>
    <row r="105" spans="1:5" x14ac:dyDescent="0.25">
      <c r="A105" s="53" t="str">
        <f t="shared" si="1"/>
        <v>1444532021</v>
      </c>
      <c r="B105" s="53" t="s">
        <v>146</v>
      </c>
      <c r="C105" s="53" t="s">
        <v>133</v>
      </c>
      <c r="D105" s="1">
        <v>452</v>
      </c>
      <c r="E105" s="1">
        <v>72744465</v>
      </c>
    </row>
    <row r="106" spans="1:5" x14ac:dyDescent="0.25">
      <c r="A106" s="53" t="str">
        <f t="shared" si="1"/>
        <v>1444542021</v>
      </c>
      <c r="B106" s="53" t="s">
        <v>146</v>
      </c>
      <c r="C106" s="53" t="s">
        <v>134</v>
      </c>
      <c r="D106" s="1">
        <v>289</v>
      </c>
      <c r="E106" s="1">
        <v>47585896</v>
      </c>
    </row>
    <row r="107" spans="1:5" x14ac:dyDescent="0.25">
      <c r="A107" s="53" t="str">
        <f t="shared" si="1"/>
        <v>1444552021</v>
      </c>
      <c r="B107" s="53" t="s">
        <v>146</v>
      </c>
      <c r="C107" s="53" t="s">
        <v>135</v>
      </c>
      <c r="D107" s="1">
        <v>116</v>
      </c>
      <c r="E107" s="1">
        <v>17827254</v>
      </c>
    </row>
    <row r="108" spans="1:5" x14ac:dyDescent="0.25">
      <c r="A108" s="53" t="str">
        <f t="shared" si="1"/>
        <v>1444562021</v>
      </c>
      <c r="B108" s="53" t="s">
        <v>146</v>
      </c>
      <c r="C108" s="53" t="s">
        <v>136</v>
      </c>
      <c r="D108" s="1">
        <v>124</v>
      </c>
      <c r="E108" s="1">
        <v>12355769</v>
      </c>
    </row>
    <row r="109" spans="1:5" x14ac:dyDescent="0.25">
      <c r="A109" s="53" t="str">
        <f t="shared" si="1"/>
        <v>1444572021</v>
      </c>
      <c r="B109" s="53" t="s">
        <v>146</v>
      </c>
      <c r="C109" s="53" t="s">
        <v>137</v>
      </c>
      <c r="D109" s="1">
        <v>127</v>
      </c>
      <c r="E109" s="1">
        <v>12246250</v>
      </c>
    </row>
    <row r="110" spans="1:5" x14ac:dyDescent="0.25">
      <c r="A110" s="53" t="str">
        <f t="shared" si="1"/>
        <v>1444582021</v>
      </c>
      <c r="B110" s="53" t="s">
        <v>146</v>
      </c>
      <c r="C110" s="53" t="s">
        <v>157</v>
      </c>
      <c r="D110" s="1">
        <v>138</v>
      </c>
      <c r="E110" s="1">
        <v>15070732</v>
      </c>
    </row>
    <row r="111" spans="1:5" x14ac:dyDescent="0.25">
      <c r="A111" s="53" t="str">
        <f t="shared" si="1"/>
        <v>1444592021</v>
      </c>
      <c r="B111" s="53" t="s">
        <v>146</v>
      </c>
      <c r="C111" s="53" t="s">
        <v>158</v>
      </c>
      <c r="D111" s="1">
        <v>39</v>
      </c>
      <c r="E111" s="1">
        <v>4801184</v>
      </c>
    </row>
    <row r="112" spans="1:5" x14ac:dyDescent="0.25">
      <c r="A112" s="53" t="str">
        <f t="shared" si="1"/>
        <v>14505..</v>
      </c>
      <c r="B112" s="53" t="s">
        <v>147</v>
      </c>
      <c r="C112" s="53" t="s">
        <v>156</v>
      </c>
      <c r="D112" s="1">
        <v>7</v>
      </c>
      <c r="E112" s="1">
        <v>124000</v>
      </c>
    </row>
    <row r="113" spans="1:5" x14ac:dyDescent="0.25">
      <c r="A113" s="53" t="str">
        <f t="shared" si="1"/>
        <v>1450512021</v>
      </c>
      <c r="B113" s="53" t="s">
        <v>147</v>
      </c>
      <c r="C113" s="53" t="s">
        <v>130</v>
      </c>
      <c r="D113" s="1">
        <v>1100</v>
      </c>
      <c r="E113" s="1">
        <v>150491877</v>
      </c>
    </row>
    <row r="114" spans="1:5" x14ac:dyDescent="0.25">
      <c r="A114" s="53" t="str">
        <f t="shared" si="1"/>
        <v>14505122020</v>
      </c>
      <c r="B114" s="53" t="s">
        <v>147</v>
      </c>
      <c r="C114" s="53" t="s">
        <v>131</v>
      </c>
      <c r="D114" s="1">
        <v>305</v>
      </c>
      <c r="E114" s="1">
        <v>31062725</v>
      </c>
    </row>
    <row r="115" spans="1:5" x14ac:dyDescent="0.25">
      <c r="A115" s="53" t="str">
        <f t="shared" si="1"/>
        <v>1450522021</v>
      </c>
      <c r="B115" s="53" t="s">
        <v>147</v>
      </c>
      <c r="C115" s="53" t="s">
        <v>132</v>
      </c>
      <c r="D115" s="1">
        <v>511</v>
      </c>
      <c r="E115" s="1">
        <v>91598167</v>
      </c>
    </row>
    <row r="116" spans="1:5" x14ac:dyDescent="0.25">
      <c r="A116" s="53" t="str">
        <f t="shared" si="1"/>
        <v>1450532021</v>
      </c>
      <c r="B116" s="53" t="s">
        <v>147</v>
      </c>
      <c r="C116" s="53" t="s">
        <v>133</v>
      </c>
      <c r="D116" s="1">
        <v>245</v>
      </c>
      <c r="E116" s="1">
        <v>29438213</v>
      </c>
    </row>
    <row r="117" spans="1:5" x14ac:dyDescent="0.25">
      <c r="A117" s="53" t="str">
        <f t="shared" si="1"/>
        <v>1450542021</v>
      </c>
      <c r="B117" s="53" t="s">
        <v>147</v>
      </c>
      <c r="C117" s="53" t="s">
        <v>134</v>
      </c>
      <c r="D117" s="1">
        <v>127</v>
      </c>
      <c r="E117" s="1">
        <v>13061368</v>
      </c>
    </row>
    <row r="118" spans="1:5" x14ac:dyDescent="0.25">
      <c r="A118" s="53" t="str">
        <f t="shared" si="1"/>
        <v>1450552021</v>
      </c>
      <c r="B118" s="53" t="s">
        <v>147</v>
      </c>
      <c r="C118" s="53" t="s">
        <v>135</v>
      </c>
      <c r="D118" s="1">
        <v>35</v>
      </c>
      <c r="E118" s="1">
        <v>3760099</v>
      </c>
    </row>
    <row r="119" spans="1:5" x14ac:dyDescent="0.25">
      <c r="A119" s="53" t="str">
        <f t="shared" si="1"/>
        <v>1450562021</v>
      </c>
      <c r="B119" s="53" t="s">
        <v>147</v>
      </c>
      <c r="C119" s="53" t="s">
        <v>136</v>
      </c>
      <c r="D119" s="1">
        <v>48</v>
      </c>
      <c r="E119" s="1">
        <v>5836401</v>
      </c>
    </row>
    <row r="120" spans="1:5" x14ac:dyDescent="0.25">
      <c r="A120" s="53" t="str">
        <f t="shared" si="1"/>
        <v>1450572021</v>
      </c>
      <c r="B120" s="53" t="s">
        <v>147</v>
      </c>
      <c r="C120" s="53" t="s">
        <v>137</v>
      </c>
      <c r="D120" s="1">
        <v>72</v>
      </c>
      <c r="E120" s="1">
        <v>6439400</v>
      </c>
    </row>
    <row r="121" spans="1:5" x14ac:dyDescent="0.25">
      <c r="A121" s="53" t="str">
        <f t="shared" si="1"/>
        <v>1450582021</v>
      </c>
      <c r="B121" s="53" t="s">
        <v>147</v>
      </c>
      <c r="C121" s="53" t="s">
        <v>157</v>
      </c>
      <c r="D121" s="1">
        <v>113</v>
      </c>
      <c r="E121" s="1">
        <v>9365634</v>
      </c>
    </row>
    <row r="122" spans="1:5" x14ac:dyDescent="0.25">
      <c r="A122" s="53" t="str">
        <f t="shared" si="1"/>
        <v>1450592021</v>
      </c>
      <c r="B122" s="53" t="s">
        <v>147</v>
      </c>
      <c r="C122" s="53" t="s">
        <v>158</v>
      </c>
      <c r="D122" s="1">
        <v>40</v>
      </c>
      <c r="E122" s="1">
        <v>5556000</v>
      </c>
    </row>
    <row r="123" spans="1:5" x14ac:dyDescent="0.25">
      <c r="A123" s="53" t="str">
        <f t="shared" si="1"/>
        <v>15135..</v>
      </c>
      <c r="B123" s="53" t="s">
        <v>148</v>
      </c>
      <c r="C123" s="53" t="s">
        <v>156</v>
      </c>
      <c r="D123" s="1">
        <v>15</v>
      </c>
      <c r="E123" s="1">
        <v>1914900</v>
      </c>
    </row>
    <row r="124" spans="1:5" x14ac:dyDescent="0.25">
      <c r="A124" s="53" t="str">
        <f t="shared" si="1"/>
        <v>1513512021</v>
      </c>
      <c r="B124" s="53" t="s">
        <v>148</v>
      </c>
      <c r="C124" s="53" t="s">
        <v>130</v>
      </c>
      <c r="D124" s="1">
        <v>1569</v>
      </c>
      <c r="E124" s="1">
        <v>304799725</v>
      </c>
    </row>
    <row r="125" spans="1:5" x14ac:dyDescent="0.25">
      <c r="A125" s="53" t="str">
        <f t="shared" si="1"/>
        <v>15135122020</v>
      </c>
      <c r="B125" s="53" t="s">
        <v>148</v>
      </c>
      <c r="C125" s="53" t="s">
        <v>131</v>
      </c>
      <c r="D125" s="1">
        <v>312</v>
      </c>
      <c r="E125" s="1">
        <v>45190718</v>
      </c>
    </row>
    <row r="126" spans="1:5" x14ac:dyDescent="0.25">
      <c r="A126" s="53" t="str">
        <f t="shared" si="1"/>
        <v>1513522021</v>
      </c>
      <c r="B126" s="53" t="s">
        <v>148</v>
      </c>
      <c r="C126" s="53" t="s">
        <v>132</v>
      </c>
      <c r="D126" s="1">
        <v>701</v>
      </c>
      <c r="E126" s="1">
        <v>140986920</v>
      </c>
    </row>
    <row r="127" spans="1:5" x14ac:dyDescent="0.25">
      <c r="A127" s="53" t="str">
        <f t="shared" si="1"/>
        <v>1513532021</v>
      </c>
      <c r="B127" s="53" t="s">
        <v>148</v>
      </c>
      <c r="C127" s="53" t="s">
        <v>133</v>
      </c>
      <c r="D127" s="1">
        <v>305</v>
      </c>
      <c r="E127" s="1">
        <v>62341581</v>
      </c>
    </row>
    <row r="128" spans="1:5" x14ac:dyDescent="0.25">
      <c r="A128" s="53" t="str">
        <f t="shared" si="1"/>
        <v>1513542021</v>
      </c>
      <c r="B128" s="53" t="s">
        <v>148</v>
      </c>
      <c r="C128" s="53" t="s">
        <v>134</v>
      </c>
      <c r="D128" s="1">
        <v>213</v>
      </c>
      <c r="E128" s="1">
        <v>38458122</v>
      </c>
    </row>
    <row r="129" spans="1:5" x14ac:dyDescent="0.25">
      <c r="A129" s="53" t="str">
        <f t="shared" si="1"/>
        <v>1513552021</v>
      </c>
      <c r="B129" s="53" t="s">
        <v>148</v>
      </c>
      <c r="C129" s="53" t="s">
        <v>135</v>
      </c>
      <c r="D129" s="1">
        <v>83</v>
      </c>
      <c r="E129" s="1">
        <v>15014037</v>
      </c>
    </row>
    <row r="130" spans="1:5" x14ac:dyDescent="0.25">
      <c r="A130" s="53" t="str">
        <f t="shared" si="1"/>
        <v>1513562021</v>
      </c>
      <c r="B130" s="53" t="s">
        <v>148</v>
      </c>
      <c r="C130" s="53" t="s">
        <v>136</v>
      </c>
      <c r="D130" s="1">
        <v>69</v>
      </c>
      <c r="E130" s="1">
        <v>10580404</v>
      </c>
    </row>
    <row r="131" spans="1:5" x14ac:dyDescent="0.25">
      <c r="A131" s="53" t="str">
        <f t="shared" ref="A131:A194" si="2">B131&amp;C131</f>
        <v>1513572021</v>
      </c>
      <c r="B131" s="53" t="s">
        <v>148</v>
      </c>
      <c r="C131" s="53" t="s">
        <v>137</v>
      </c>
      <c r="D131" s="1">
        <v>111</v>
      </c>
      <c r="E131" s="1">
        <v>15739397</v>
      </c>
    </row>
    <row r="132" spans="1:5" x14ac:dyDescent="0.25">
      <c r="A132" s="53" t="str">
        <f t="shared" si="2"/>
        <v>1513582021</v>
      </c>
      <c r="B132" s="53" t="s">
        <v>148</v>
      </c>
      <c r="C132" s="53" t="s">
        <v>157</v>
      </c>
      <c r="D132" s="1">
        <v>124</v>
      </c>
      <c r="E132" s="1">
        <v>10311376</v>
      </c>
    </row>
    <row r="133" spans="1:5" x14ac:dyDescent="0.25">
      <c r="A133" s="53" t="str">
        <f t="shared" si="2"/>
        <v>1513592021</v>
      </c>
      <c r="B133" s="53" t="s">
        <v>148</v>
      </c>
      <c r="C133" s="53" t="s">
        <v>158</v>
      </c>
      <c r="D133" s="1">
        <v>68</v>
      </c>
      <c r="E133" s="1">
        <v>9993270</v>
      </c>
    </row>
    <row r="134" spans="1:5" x14ac:dyDescent="0.25">
      <c r="A134" s="53" t="str">
        <f t="shared" si="2"/>
        <v>16275..</v>
      </c>
      <c r="B134" s="53" t="s">
        <v>149</v>
      </c>
      <c r="C134" s="53" t="s">
        <v>156</v>
      </c>
      <c r="D134" s="1">
        <v>20</v>
      </c>
      <c r="E134" s="1">
        <v>19721000</v>
      </c>
    </row>
    <row r="135" spans="1:5" x14ac:dyDescent="0.25">
      <c r="A135" s="53" t="str">
        <f t="shared" si="2"/>
        <v>1627512021</v>
      </c>
      <c r="B135" s="53" t="s">
        <v>149</v>
      </c>
      <c r="C135" s="53" t="s">
        <v>130</v>
      </c>
      <c r="D135" s="1">
        <v>1783</v>
      </c>
      <c r="E135" s="1">
        <v>215702161</v>
      </c>
    </row>
    <row r="136" spans="1:5" x14ac:dyDescent="0.25">
      <c r="A136" s="53" t="str">
        <f t="shared" si="2"/>
        <v>16275122020</v>
      </c>
      <c r="B136" s="53" t="s">
        <v>149</v>
      </c>
      <c r="C136" s="53" t="s">
        <v>131</v>
      </c>
      <c r="D136" s="1">
        <v>89</v>
      </c>
      <c r="E136" s="1">
        <v>11947529</v>
      </c>
    </row>
    <row r="137" spans="1:5" x14ac:dyDescent="0.25">
      <c r="A137" s="53" t="str">
        <f t="shared" si="2"/>
        <v>1627522021</v>
      </c>
      <c r="B137" s="53" t="s">
        <v>149</v>
      </c>
      <c r="C137" s="53" t="s">
        <v>132</v>
      </c>
      <c r="D137" s="1">
        <v>990</v>
      </c>
      <c r="E137" s="1">
        <v>134806817</v>
      </c>
    </row>
    <row r="138" spans="1:5" x14ac:dyDescent="0.25">
      <c r="A138" s="53" t="str">
        <f t="shared" si="2"/>
        <v>1627532021</v>
      </c>
      <c r="B138" s="53" t="s">
        <v>149</v>
      </c>
      <c r="C138" s="53" t="s">
        <v>133</v>
      </c>
      <c r="D138" s="1">
        <v>437</v>
      </c>
      <c r="E138" s="1">
        <v>71936571</v>
      </c>
    </row>
    <row r="139" spans="1:5" x14ac:dyDescent="0.25">
      <c r="A139" s="53" t="str">
        <f t="shared" si="2"/>
        <v>1627542021</v>
      </c>
      <c r="B139" s="53" t="s">
        <v>149</v>
      </c>
      <c r="C139" s="53" t="s">
        <v>134</v>
      </c>
      <c r="D139" s="1">
        <v>241</v>
      </c>
      <c r="E139" s="1">
        <v>30099466</v>
      </c>
    </row>
    <row r="140" spans="1:5" x14ac:dyDescent="0.25">
      <c r="A140" s="53" t="str">
        <f t="shared" si="2"/>
        <v>1627552021</v>
      </c>
      <c r="B140" s="53" t="s">
        <v>149</v>
      </c>
      <c r="C140" s="53" t="s">
        <v>135</v>
      </c>
      <c r="D140" s="1">
        <v>132</v>
      </c>
      <c r="E140" s="1">
        <v>11884090</v>
      </c>
    </row>
    <row r="141" spans="1:5" x14ac:dyDescent="0.25">
      <c r="A141" s="53" t="str">
        <f t="shared" si="2"/>
        <v>1627562021</v>
      </c>
      <c r="B141" s="53" t="s">
        <v>149</v>
      </c>
      <c r="C141" s="53" t="s">
        <v>136</v>
      </c>
      <c r="D141" s="1">
        <v>127</v>
      </c>
      <c r="E141" s="1">
        <v>11422592</v>
      </c>
    </row>
    <row r="142" spans="1:5" x14ac:dyDescent="0.25">
      <c r="A142" s="53" t="str">
        <f t="shared" si="2"/>
        <v>1627572021</v>
      </c>
      <c r="B142" s="53" t="s">
        <v>149</v>
      </c>
      <c r="C142" s="53" t="s">
        <v>137</v>
      </c>
      <c r="D142" s="1">
        <v>127</v>
      </c>
      <c r="E142" s="1">
        <v>12987152</v>
      </c>
    </row>
    <row r="143" spans="1:5" x14ac:dyDescent="0.25">
      <c r="A143" s="53" t="str">
        <f t="shared" si="2"/>
        <v>1627582021</v>
      </c>
      <c r="B143" s="53" t="s">
        <v>149</v>
      </c>
      <c r="C143" s="53" t="s">
        <v>157</v>
      </c>
      <c r="D143" s="1">
        <v>145</v>
      </c>
      <c r="E143" s="1">
        <v>8782244</v>
      </c>
    </row>
    <row r="144" spans="1:5" x14ac:dyDescent="0.25">
      <c r="A144" s="53" t="str">
        <f t="shared" si="2"/>
        <v>1627592021</v>
      </c>
      <c r="B144" s="53" t="s">
        <v>149</v>
      </c>
      <c r="C144" s="53" t="s">
        <v>158</v>
      </c>
      <c r="D144" s="1">
        <v>58</v>
      </c>
      <c r="E144" s="1">
        <v>7616931</v>
      </c>
    </row>
    <row r="145" spans="1:5" x14ac:dyDescent="0.25">
      <c r="A145" s="53" t="str">
        <f t="shared" si="2"/>
        <v>17515..</v>
      </c>
      <c r="B145" s="53" t="s">
        <v>150</v>
      </c>
      <c r="C145" s="53" t="s">
        <v>156</v>
      </c>
      <c r="D145" s="1">
        <v>14</v>
      </c>
      <c r="E145" s="1">
        <v>1188000</v>
      </c>
    </row>
    <row r="146" spans="1:5" x14ac:dyDescent="0.25">
      <c r="A146" s="53" t="str">
        <f t="shared" si="2"/>
        <v>1751512021</v>
      </c>
      <c r="B146" s="53" t="s">
        <v>150</v>
      </c>
      <c r="C146" s="53" t="s">
        <v>130</v>
      </c>
      <c r="D146" s="1">
        <v>2513</v>
      </c>
      <c r="E146" s="1">
        <v>486897133</v>
      </c>
    </row>
    <row r="147" spans="1:5" x14ac:dyDescent="0.25">
      <c r="A147" s="53" t="str">
        <f t="shared" si="2"/>
        <v>17515122020</v>
      </c>
      <c r="B147" s="53" t="s">
        <v>150</v>
      </c>
      <c r="C147" s="53" t="s">
        <v>131</v>
      </c>
      <c r="D147" s="1">
        <v>130</v>
      </c>
      <c r="E147" s="1">
        <v>25054857</v>
      </c>
    </row>
    <row r="148" spans="1:5" x14ac:dyDescent="0.25">
      <c r="A148" s="53" t="str">
        <f t="shared" si="2"/>
        <v>1751522021</v>
      </c>
      <c r="B148" s="53" t="s">
        <v>150</v>
      </c>
      <c r="C148" s="53" t="s">
        <v>132</v>
      </c>
      <c r="D148" s="1">
        <v>2292</v>
      </c>
      <c r="E148" s="1">
        <v>423102530</v>
      </c>
    </row>
    <row r="149" spans="1:5" x14ac:dyDescent="0.25">
      <c r="A149" s="53" t="str">
        <f t="shared" si="2"/>
        <v>1751532021</v>
      </c>
      <c r="B149" s="53" t="s">
        <v>150</v>
      </c>
      <c r="C149" s="53" t="s">
        <v>133</v>
      </c>
      <c r="D149" s="1">
        <v>1112</v>
      </c>
      <c r="E149" s="1">
        <v>200454199</v>
      </c>
    </row>
    <row r="150" spans="1:5" x14ac:dyDescent="0.25">
      <c r="A150" s="53" t="str">
        <f t="shared" si="2"/>
        <v>1751542021</v>
      </c>
      <c r="B150" s="53" t="s">
        <v>150</v>
      </c>
      <c r="C150" s="53" t="s">
        <v>134</v>
      </c>
      <c r="D150" s="1">
        <v>706</v>
      </c>
      <c r="E150" s="1">
        <v>132344439</v>
      </c>
    </row>
    <row r="151" spans="1:5" x14ac:dyDescent="0.25">
      <c r="A151" s="53" t="str">
        <f t="shared" si="2"/>
        <v>1751552021</v>
      </c>
      <c r="B151" s="53" t="s">
        <v>150</v>
      </c>
      <c r="C151" s="53" t="s">
        <v>135</v>
      </c>
      <c r="D151" s="1">
        <v>380</v>
      </c>
      <c r="E151" s="1">
        <v>100766229</v>
      </c>
    </row>
    <row r="152" spans="1:5" x14ac:dyDescent="0.25">
      <c r="A152" s="53" t="str">
        <f t="shared" si="2"/>
        <v>1751562021</v>
      </c>
      <c r="B152" s="53" t="s">
        <v>150</v>
      </c>
      <c r="C152" s="53" t="s">
        <v>136</v>
      </c>
      <c r="D152" s="1">
        <v>360</v>
      </c>
      <c r="E152" s="1">
        <v>53815655.329999998</v>
      </c>
    </row>
    <row r="153" spans="1:5" x14ac:dyDescent="0.25">
      <c r="A153" s="53" t="str">
        <f t="shared" si="2"/>
        <v>1751572021</v>
      </c>
      <c r="B153" s="53" t="s">
        <v>150</v>
      </c>
      <c r="C153" s="53" t="s">
        <v>137</v>
      </c>
      <c r="D153" s="1">
        <v>419</v>
      </c>
      <c r="E153" s="1">
        <v>60432351</v>
      </c>
    </row>
    <row r="154" spans="1:5" x14ac:dyDescent="0.25">
      <c r="A154" s="53" t="str">
        <f t="shared" si="2"/>
        <v>1751582021</v>
      </c>
      <c r="B154" s="53" t="s">
        <v>150</v>
      </c>
      <c r="C154" s="53" t="s">
        <v>157</v>
      </c>
      <c r="D154" s="1">
        <v>388</v>
      </c>
      <c r="E154" s="1">
        <v>33700024</v>
      </c>
    </row>
    <row r="155" spans="1:5" x14ac:dyDescent="0.25">
      <c r="A155" s="53" t="str">
        <f t="shared" si="2"/>
        <v>1751592021</v>
      </c>
      <c r="B155" s="53" t="s">
        <v>150</v>
      </c>
      <c r="C155" s="53" t="s">
        <v>158</v>
      </c>
      <c r="D155" s="1">
        <v>233</v>
      </c>
      <c r="E155" s="1">
        <v>24522184.02</v>
      </c>
    </row>
    <row r="156" spans="1:5" x14ac:dyDescent="0.25">
      <c r="A156" s="53" t="str">
        <f t="shared" si="2"/>
        <v>18315..</v>
      </c>
      <c r="B156" s="53" t="s">
        <v>151</v>
      </c>
      <c r="C156" s="53" t="s">
        <v>156</v>
      </c>
      <c r="D156" s="1">
        <v>19</v>
      </c>
      <c r="E156" s="1">
        <v>1219720</v>
      </c>
    </row>
    <row r="157" spans="1:5" x14ac:dyDescent="0.25">
      <c r="A157" s="53" t="str">
        <f t="shared" si="2"/>
        <v>1831512021</v>
      </c>
      <c r="B157" s="53" t="s">
        <v>151</v>
      </c>
      <c r="C157" s="53" t="s">
        <v>130</v>
      </c>
      <c r="D157" s="1">
        <v>1683</v>
      </c>
      <c r="E157" s="1">
        <v>219501807</v>
      </c>
    </row>
    <row r="158" spans="1:5" x14ac:dyDescent="0.25">
      <c r="A158" s="53" t="str">
        <f t="shared" si="2"/>
        <v>18315122020</v>
      </c>
      <c r="B158" s="53" t="s">
        <v>151</v>
      </c>
      <c r="C158" s="53" t="s">
        <v>131</v>
      </c>
      <c r="D158" s="1">
        <v>131</v>
      </c>
      <c r="E158" s="1">
        <v>19345126</v>
      </c>
    </row>
    <row r="159" spans="1:5" x14ac:dyDescent="0.25">
      <c r="A159" s="53" t="str">
        <f t="shared" si="2"/>
        <v>1831522021</v>
      </c>
      <c r="B159" s="53" t="s">
        <v>151</v>
      </c>
      <c r="C159" s="53" t="s">
        <v>132</v>
      </c>
      <c r="D159" s="1">
        <v>885</v>
      </c>
      <c r="E159" s="1">
        <v>124693382</v>
      </c>
    </row>
    <row r="160" spans="1:5" x14ac:dyDescent="0.25">
      <c r="A160" s="53" t="str">
        <f t="shared" si="2"/>
        <v>1831532021</v>
      </c>
      <c r="B160" s="53" t="s">
        <v>151</v>
      </c>
      <c r="C160" s="53" t="s">
        <v>133</v>
      </c>
      <c r="D160" s="1">
        <v>363</v>
      </c>
      <c r="E160" s="1">
        <v>38397159</v>
      </c>
    </row>
    <row r="161" spans="1:5" x14ac:dyDescent="0.25">
      <c r="A161" s="53" t="str">
        <f t="shared" si="2"/>
        <v>1831542021</v>
      </c>
      <c r="B161" s="53" t="s">
        <v>151</v>
      </c>
      <c r="C161" s="53" t="s">
        <v>134</v>
      </c>
      <c r="D161" s="1">
        <v>235</v>
      </c>
      <c r="E161" s="1">
        <v>24084546</v>
      </c>
    </row>
    <row r="162" spans="1:5" x14ac:dyDescent="0.25">
      <c r="A162" s="53" t="str">
        <f t="shared" si="2"/>
        <v>1831552021</v>
      </c>
      <c r="B162" s="53" t="s">
        <v>151</v>
      </c>
      <c r="C162" s="53" t="s">
        <v>135</v>
      </c>
      <c r="D162" s="1">
        <v>94</v>
      </c>
      <c r="E162" s="1">
        <v>14511757</v>
      </c>
    </row>
    <row r="163" spans="1:5" x14ac:dyDescent="0.25">
      <c r="A163" s="53" t="str">
        <f t="shared" si="2"/>
        <v>1831562021</v>
      </c>
      <c r="B163" s="53" t="s">
        <v>151</v>
      </c>
      <c r="C163" s="53" t="s">
        <v>136</v>
      </c>
      <c r="D163" s="1">
        <v>109</v>
      </c>
      <c r="E163" s="1">
        <v>9253360</v>
      </c>
    </row>
    <row r="164" spans="1:5" x14ac:dyDescent="0.25">
      <c r="A164" s="53" t="str">
        <f t="shared" si="2"/>
        <v>1831572021</v>
      </c>
      <c r="B164" s="53" t="s">
        <v>151</v>
      </c>
      <c r="C164" s="53" t="s">
        <v>137</v>
      </c>
      <c r="D164" s="1">
        <v>126</v>
      </c>
      <c r="E164" s="1">
        <v>10229073</v>
      </c>
    </row>
    <row r="165" spans="1:5" x14ac:dyDescent="0.25">
      <c r="A165" s="53" t="str">
        <f t="shared" si="2"/>
        <v>1831582021</v>
      </c>
      <c r="B165" s="53" t="s">
        <v>151</v>
      </c>
      <c r="C165" s="53" t="s">
        <v>157</v>
      </c>
      <c r="D165" s="1">
        <v>183</v>
      </c>
      <c r="E165" s="1">
        <v>21074763</v>
      </c>
    </row>
    <row r="166" spans="1:5" x14ac:dyDescent="0.25">
      <c r="A166" s="53" t="str">
        <f t="shared" si="2"/>
        <v>1831592021</v>
      </c>
      <c r="B166" s="53" t="s">
        <v>151</v>
      </c>
      <c r="C166" s="53" t="s">
        <v>158</v>
      </c>
      <c r="D166" s="1">
        <v>108</v>
      </c>
      <c r="E166" s="1">
        <v>16980142</v>
      </c>
    </row>
    <row r="167" spans="1:5" x14ac:dyDescent="0.25">
      <c r="A167" s="53" t="str">
        <f t="shared" si="2"/>
        <v>18715..</v>
      </c>
      <c r="B167" s="53" t="s">
        <v>152</v>
      </c>
      <c r="C167" s="53" t="s">
        <v>156</v>
      </c>
      <c r="D167" s="1">
        <v>12</v>
      </c>
      <c r="E167" s="1">
        <v>4319488</v>
      </c>
    </row>
    <row r="168" spans="1:5" x14ac:dyDescent="0.25">
      <c r="A168" s="53" t="str">
        <f t="shared" si="2"/>
        <v>1871512021</v>
      </c>
      <c r="B168" s="53" t="s">
        <v>152</v>
      </c>
      <c r="C168" s="53" t="s">
        <v>130</v>
      </c>
      <c r="D168" s="1">
        <v>828</v>
      </c>
      <c r="E168" s="1">
        <v>112527862</v>
      </c>
    </row>
    <row r="169" spans="1:5" x14ac:dyDescent="0.25">
      <c r="A169" s="53" t="str">
        <f t="shared" si="2"/>
        <v>18715122020</v>
      </c>
      <c r="B169" s="53" t="s">
        <v>152</v>
      </c>
      <c r="C169" s="53" t="s">
        <v>131</v>
      </c>
      <c r="D169" s="1">
        <v>256</v>
      </c>
      <c r="E169" s="1">
        <v>25077185</v>
      </c>
    </row>
    <row r="170" spans="1:5" x14ac:dyDescent="0.25">
      <c r="A170" s="53" t="str">
        <f t="shared" si="2"/>
        <v>1871522021</v>
      </c>
      <c r="B170" s="53" t="s">
        <v>152</v>
      </c>
      <c r="C170" s="53" t="s">
        <v>132</v>
      </c>
      <c r="D170" s="1">
        <v>443</v>
      </c>
      <c r="E170" s="1">
        <v>83221748</v>
      </c>
    </row>
    <row r="171" spans="1:5" x14ac:dyDescent="0.25">
      <c r="A171" s="53" t="str">
        <f t="shared" si="2"/>
        <v>1871532021</v>
      </c>
      <c r="B171" s="53" t="s">
        <v>152</v>
      </c>
      <c r="C171" s="53" t="s">
        <v>133</v>
      </c>
      <c r="D171" s="1">
        <v>172</v>
      </c>
      <c r="E171" s="1">
        <v>23030042</v>
      </c>
    </row>
    <row r="172" spans="1:5" x14ac:dyDescent="0.25">
      <c r="A172" s="53" t="str">
        <f t="shared" si="2"/>
        <v>1871542021</v>
      </c>
      <c r="B172" s="53" t="s">
        <v>152</v>
      </c>
      <c r="C172" s="53" t="s">
        <v>134</v>
      </c>
      <c r="D172" s="1">
        <v>85</v>
      </c>
      <c r="E172" s="1">
        <v>8641322</v>
      </c>
    </row>
    <row r="173" spans="1:5" x14ac:dyDescent="0.25">
      <c r="A173" s="53" t="str">
        <f t="shared" si="2"/>
        <v>1871552021</v>
      </c>
      <c r="B173" s="53" t="s">
        <v>152</v>
      </c>
      <c r="C173" s="53" t="s">
        <v>135</v>
      </c>
      <c r="D173" s="1">
        <v>35</v>
      </c>
      <c r="E173" s="1">
        <v>12338321</v>
      </c>
    </row>
    <row r="174" spans="1:5" x14ac:dyDescent="0.25">
      <c r="A174" s="53" t="str">
        <f t="shared" si="2"/>
        <v>1871562021</v>
      </c>
      <c r="B174" s="53" t="s">
        <v>152</v>
      </c>
      <c r="C174" s="53" t="s">
        <v>136</v>
      </c>
      <c r="D174" s="1">
        <v>26</v>
      </c>
      <c r="E174" s="1">
        <v>3811550</v>
      </c>
    </row>
    <row r="175" spans="1:5" x14ac:dyDescent="0.25">
      <c r="A175" s="53" t="str">
        <f t="shared" si="2"/>
        <v>1871572021</v>
      </c>
      <c r="B175" s="53" t="s">
        <v>152</v>
      </c>
      <c r="C175" s="53" t="s">
        <v>137</v>
      </c>
      <c r="D175" s="1">
        <v>54</v>
      </c>
      <c r="E175" s="1">
        <v>5920700</v>
      </c>
    </row>
    <row r="176" spans="1:5" x14ac:dyDescent="0.25">
      <c r="A176" s="53" t="str">
        <f t="shared" si="2"/>
        <v>1871582021</v>
      </c>
      <c r="B176" s="53" t="s">
        <v>152</v>
      </c>
      <c r="C176" s="53" t="s">
        <v>157</v>
      </c>
      <c r="D176" s="1">
        <v>84</v>
      </c>
      <c r="E176" s="1">
        <v>6590846</v>
      </c>
    </row>
    <row r="177" spans="1:5" x14ac:dyDescent="0.25">
      <c r="A177" s="53" t="str">
        <f t="shared" si="2"/>
        <v>1871592021</v>
      </c>
      <c r="B177" s="53" t="s">
        <v>152</v>
      </c>
      <c r="C177" s="53" t="s">
        <v>158</v>
      </c>
      <c r="D177" s="1">
        <v>44</v>
      </c>
      <c r="E177" s="1">
        <v>3079907</v>
      </c>
    </row>
    <row r="178" spans="1:5" x14ac:dyDescent="0.25">
      <c r="A178" s="53" t="str">
        <f t="shared" si="2"/>
        <v>30258..</v>
      </c>
      <c r="B178" s="53" t="s">
        <v>153</v>
      </c>
      <c r="C178" s="53" t="s">
        <v>156</v>
      </c>
      <c r="D178" s="1">
        <v>6</v>
      </c>
      <c r="E178" s="1">
        <v>750000</v>
      </c>
    </row>
    <row r="179" spans="1:5" x14ac:dyDescent="0.25">
      <c r="A179" s="53" t="str">
        <f t="shared" si="2"/>
        <v>3025812021</v>
      </c>
      <c r="B179" s="53" t="s">
        <v>153</v>
      </c>
      <c r="C179" s="53" t="s">
        <v>130</v>
      </c>
      <c r="D179" s="1">
        <v>280</v>
      </c>
      <c r="E179" s="1">
        <v>85180000</v>
      </c>
    </row>
    <row r="180" spans="1:5" x14ac:dyDescent="0.25">
      <c r="A180" s="53" t="str">
        <f t="shared" si="2"/>
        <v>3025822021</v>
      </c>
      <c r="B180" s="53" t="s">
        <v>153</v>
      </c>
      <c r="C180" s="53" t="s">
        <v>132</v>
      </c>
      <c r="D180" s="1">
        <v>513</v>
      </c>
      <c r="E180" s="1">
        <v>138768269</v>
      </c>
    </row>
    <row r="181" spans="1:5" x14ac:dyDescent="0.25">
      <c r="A181" s="53" t="str">
        <f t="shared" si="2"/>
        <v>3025832021</v>
      </c>
      <c r="B181" s="53" t="s">
        <v>153</v>
      </c>
      <c r="C181" s="53" t="s">
        <v>133</v>
      </c>
      <c r="D181" s="1">
        <v>207</v>
      </c>
      <c r="E181" s="1">
        <v>46363245</v>
      </c>
    </row>
    <row r="182" spans="1:5" x14ac:dyDescent="0.25">
      <c r="A182" s="53" t="str">
        <f t="shared" si="2"/>
        <v>3025842021</v>
      </c>
      <c r="B182" s="53" t="s">
        <v>153</v>
      </c>
      <c r="C182" s="53" t="s">
        <v>134</v>
      </c>
      <c r="D182" s="1">
        <v>101</v>
      </c>
      <c r="E182" s="1">
        <v>27154666</v>
      </c>
    </row>
    <row r="183" spans="1:5" x14ac:dyDescent="0.25">
      <c r="A183" s="53" t="str">
        <f t="shared" si="2"/>
        <v>3025852021</v>
      </c>
      <c r="B183" s="53" t="s">
        <v>153</v>
      </c>
      <c r="C183" s="53" t="s">
        <v>135</v>
      </c>
      <c r="D183" s="1">
        <v>62</v>
      </c>
      <c r="E183" s="1">
        <v>14651779</v>
      </c>
    </row>
    <row r="184" spans="1:5" x14ac:dyDescent="0.25">
      <c r="A184" s="53" t="str">
        <f t="shared" si="2"/>
        <v>3025862021</v>
      </c>
      <c r="B184" s="53" t="s">
        <v>153</v>
      </c>
      <c r="C184" s="53" t="s">
        <v>136</v>
      </c>
      <c r="D184" s="1">
        <v>36</v>
      </c>
      <c r="E184" s="1">
        <v>7933500</v>
      </c>
    </row>
    <row r="185" spans="1:5" x14ac:dyDescent="0.25">
      <c r="A185" s="53" t="str">
        <f t="shared" si="2"/>
        <v>3025872021</v>
      </c>
      <c r="B185" s="53" t="s">
        <v>153</v>
      </c>
      <c r="C185" s="53" t="s">
        <v>137</v>
      </c>
      <c r="D185" s="1">
        <v>47</v>
      </c>
      <c r="E185" s="1">
        <v>6825000</v>
      </c>
    </row>
    <row r="186" spans="1:5" x14ac:dyDescent="0.25">
      <c r="A186" s="53" t="str">
        <f t="shared" si="2"/>
        <v>3025882021</v>
      </c>
      <c r="B186" s="53" t="s">
        <v>153</v>
      </c>
      <c r="C186" s="53" t="s">
        <v>157</v>
      </c>
      <c r="D186" s="1">
        <v>37</v>
      </c>
      <c r="E186" s="1">
        <v>6521000</v>
      </c>
    </row>
    <row r="187" spans="1:5" x14ac:dyDescent="0.25">
      <c r="A187" s="53" t="str">
        <f t="shared" si="2"/>
        <v>3025892021</v>
      </c>
      <c r="B187" s="53" t="s">
        <v>153</v>
      </c>
      <c r="C187" s="53" t="s">
        <v>158</v>
      </c>
      <c r="D187" s="1">
        <v>9</v>
      </c>
      <c r="E187" s="1">
        <v>1590000</v>
      </c>
    </row>
    <row r="188" spans="1:5" x14ac:dyDescent="0.25">
      <c r="A188" s="53" t="str">
        <f t="shared" si="2"/>
        <v>42559..</v>
      </c>
      <c r="B188" s="53" t="s">
        <v>154</v>
      </c>
      <c r="C188" s="53" t="s">
        <v>156</v>
      </c>
      <c r="D188" s="1">
        <v>4</v>
      </c>
      <c r="E188" s="1">
        <v>260000</v>
      </c>
    </row>
    <row r="189" spans="1:5" x14ac:dyDescent="0.25">
      <c r="A189" s="53" t="str">
        <f t="shared" si="2"/>
        <v>4255912021</v>
      </c>
      <c r="B189" s="53" t="s">
        <v>154</v>
      </c>
      <c r="C189" s="53" t="s">
        <v>130</v>
      </c>
      <c r="D189" s="1">
        <v>1065</v>
      </c>
      <c r="E189" s="1">
        <v>263998328</v>
      </c>
    </row>
    <row r="190" spans="1:5" x14ac:dyDescent="0.25">
      <c r="A190" s="53" t="str">
        <f t="shared" si="2"/>
        <v>42559122020</v>
      </c>
      <c r="B190" s="53" t="s">
        <v>154</v>
      </c>
      <c r="C190" s="53" t="s">
        <v>131</v>
      </c>
      <c r="D190" s="1">
        <v>16</v>
      </c>
      <c r="E190" s="1">
        <v>6710000</v>
      </c>
    </row>
    <row r="191" spans="1:5" x14ac:dyDescent="0.25">
      <c r="A191" s="53" t="str">
        <f t="shared" si="2"/>
        <v>4255922021</v>
      </c>
      <c r="B191" s="53" t="s">
        <v>154</v>
      </c>
      <c r="C191" s="53" t="s">
        <v>132</v>
      </c>
      <c r="D191" s="1">
        <v>1027</v>
      </c>
      <c r="E191" s="1">
        <v>234438506</v>
      </c>
    </row>
    <row r="192" spans="1:5" x14ac:dyDescent="0.25">
      <c r="A192" s="53" t="str">
        <f t="shared" si="2"/>
        <v>4255932021</v>
      </c>
      <c r="B192" s="53" t="s">
        <v>154</v>
      </c>
      <c r="C192" s="53" t="s">
        <v>133</v>
      </c>
      <c r="D192" s="1">
        <v>599</v>
      </c>
      <c r="E192" s="1">
        <v>161299297</v>
      </c>
    </row>
    <row r="193" spans="1:5" x14ac:dyDescent="0.25">
      <c r="A193" s="53" t="str">
        <f t="shared" si="2"/>
        <v>4255942021</v>
      </c>
      <c r="B193" s="53" t="s">
        <v>154</v>
      </c>
      <c r="C193" s="53" t="s">
        <v>134</v>
      </c>
      <c r="D193" s="1">
        <v>244</v>
      </c>
      <c r="E193" s="1">
        <v>62010141</v>
      </c>
    </row>
    <row r="194" spans="1:5" x14ac:dyDescent="0.25">
      <c r="A194" s="53" t="str">
        <f t="shared" si="2"/>
        <v>4255952021</v>
      </c>
      <c r="B194" s="53" t="s">
        <v>154</v>
      </c>
      <c r="C194" s="53" t="s">
        <v>135</v>
      </c>
      <c r="D194" s="1">
        <v>228</v>
      </c>
      <c r="E194" s="1">
        <v>42338995</v>
      </c>
    </row>
    <row r="195" spans="1:5" x14ac:dyDescent="0.25">
      <c r="A195" s="53" t="str">
        <f t="shared" ref="A195:A216" si="3">B195&amp;C195</f>
        <v>4255962021</v>
      </c>
      <c r="B195" s="53" t="s">
        <v>154</v>
      </c>
      <c r="C195" s="53" t="s">
        <v>136</v>
      </c>
      <c r="D195" s="1">
        <v>140</v>
      </c>
      <c r="E195" s="1">
        <v>24309106</v>
      </c>
    </row>
    <row r="196" spans="1:5" x14ac:dyDescent="0.25">
      <c r="A196" s="53" t="str">
        <f t="shared" si="3"/>
        <v>4255972021</v>
      </c>
      <c r="B196" s="53" t="s">
        <v>154</v>
      </c>
      <c r="C196" s="53" t="s">
        <v>137</v>
      </c>
      <c r="D196" s="1">
        <v>145</v>
      </c>
      <c r="E196" s="1">
        <v>29482247</v>
      </c>
    </row>
    <row r="197" spans="1:5" x14ac:dyDescent="0.25">
      <c r="A197" s="53" t="str">
        <f t="shared" si="3"/>
        <v>4255982021</v>
      </c>
      <c r="B197" s="53" t="s">
        <v>154</v>
      </c>
      <c r="C197" s="53" t="s">
        <v>157</v>
      </c>
      <c r="D197" s="1">
        <v>182</v>
      </c>
      <c r="E197" s="1">
        <v>38136734</v>
      </c>
    </row>
    <row r="198" spans="1:5" x14ac:dyDescent="0.25">
      <c r="A198" s="53" t="str">
        <f t="shared" si="3"/>
        <v>4255992021</v>
      </c>
      <c r="B198" s="53" t="s">
        <v>154</v>
      </c>
      <c r="C198" s="53" t="s">
        <v>158</v>
      </c>
      <c r="D198" s="1">
        <v>61</v>
      </c>
      <c r="E198" s="1">
        <v>9969630</v>
      </c>
    </row>
    <row r="199" spans="1:5" x14ac:dyDescent="0.25">
      <c r="A199" s="53" t="str">
        <f t="shared" si="3"/>
        <v>11315TOUTES</v>
      </c>
      <c r="B199" s="53" t="s">
        <v>129</v>
      </c>
      <c r="C199" s="53" t="s">
        <v>155</v>
      </c>
      <c r="D199" s="1">
        <v>5703</v>
      </c>
      <c r="E199" s="1">
        <v>993437859</v>
      </c>
    </row>
    <row r="200" spans="1:5" x14ac:dyDescent="0.25">
      <c r="A200" s="53" t="str">
        <f t="shared" si="3"/>
        <v>11425TOUTES</v>
      </c>
      <c r="B200" s="53" t="s">
        <v>138</v>
      </c>
      <c r="C200" s="53" t="s">
        <v>155</v>
      </c>
      <c r="D200" s="1">
        <v>2490</v>
      </c>
      <c r="E200" s="1">
        <v>266730917</v>
      </c>
    </row>
    <row r="201" spans="1:5" x14ac:dyDescent="0.25">
      <c r="A201" s="53" t="str">
        <f t="shared" si="3"/>
        <v>12135TOUTES</v>
      </c>
      <c r="B201" s="53" t="s">
        <v>139</v>
      </c>
      <c r="C201" s="53" t="s">
        <v>155</v>
      </c>
      <c r="D201" s="1">
        <v>2454</v>
      </c>
      <c r="E201" s="1">
        <v>291769985</v>
      </c>
    </row>
    <row r="202" spans="1:5" x14ac:dyDescent="0.25">
      <c r="A202" s="53" t="str">
        <f t="shared" si="3"/>
        <v>12579TOUTES</v>
      </c>
      <c r="B202" s="53" t="s">
        <v>140</v>
      </c>
      <c r="C202" s="53" t="s">
        <v>155</v>
      </c>
      <c r="D202" s="1">
        <v>746</v>
      </c>
      <c r="E202" s="1">
        <v>120422117</v>
      </c>
    </row>
    <row r="203" spans="1:5" x14ac:dyDescent="0.25">
      <c r="A203" s="53" t="str">
        <f t="shared" si="3"/>
        <v>13135TOUTES</v>
      </c>
      <c r="B203" s="53" t="s">
        <v>141</v>
      </c>
      <c r="C203" s="53" t="s">
        <v>155</v>
      </c>
      <c r="D203" s="1">
        <v>3383</v>
      </c>
      <c r="E203" s="1">
        <v>378720366</v>
      </c>
    </row>
    <row r="204" spans="1:5" x14ac:dyDescent="0.25">
      <c r="A204" s="53" t="str">
        <f t="shared" si="3"/>
        <v>13335TOUTES</v>
      </c>
      <c r="B204" s="53" t="s">
        <v>142</v>
      </c>
      <c r="C204" s="53" t="s">
        <v>155</v>
      </c>
      <c r="D204" s="1">
        <v>5071</v>
      </c>
      <c r="E204" s="1">
        <v>520016492</v>
      </c>
    </row>
    <row r="205" spans="1:5" x14ac:dyDescent="0.25">
      <c r="A205" s="53" t="str">
        <f t="shared" si="3"/>
        <v>13485TOUTES</v>
      </c>
      <c r="B205" s="53" t="s">
        <v>143</v>
      </c>
      <c r="C205" s="53" t="s">
        <v>155</v>
      </c>
      <c r="D205" s="1">
        <v>3689</v>
      </c>
      <c r="E205" s="1">
        <v>362572887</v>
      </c>
    </row>
    <row r="206" spans="1:5" x14ac:dyDescent="0.25">
      <c r="A206" s="53" t="str">
        <f t="shared" si="3"/>
        <v>13825TOUTES</v>
      </c>
      <c r="B206" s="53" t="s">
        <v>144</v>
      </c>
      <c r="C206" s="53" t="s">
        <v>155</v>
      </c>
      <c r="D206" s="1">
        <v>5707</v>
      </c>
      <c r="E206" s="1">
        <v>833487216</v>
      </c>
    </row>
    <row r="207" spans="1:5" x14ac:dyDescent="0.25">
      <c r="A207" s="53" t="str">
        <f t="shared" si="3"/>
        <v>14265TOUTES</v>
      </c>
      <c r="B207" s="53" t="s">
        <v>145</v>
      </c>
      <c r="C207" s="53" t="s">
        <v>155</v>
      </c>
      <c r="D207" s="1">
        <v>1795</v>
      </c>
      <c r="E207" s="1">
        <v>192023549</v>
      </c>
    </row>
    <row r="208" spans="1:5" x14ac:dyDescent="0.25">
      <c r="A208" s="53" t="str">
        <f t="shared" si="3"/>
        <v>14445TOUTES</v>
      </c>
      <c r="B208" s="53" t="s">
        <v>146</v>
      </c>
      <c r="C208" s="53" t="s">
        <v>155</v>
      </c>
      <c r="D208" s="1">
        <v>3825</v>
      </c>
      <c r="E208" s="1">
        <v>559890437</v>
      </c>
    </row>
    <row r="209" spans="1:5" x14ac:dyDescent="0.25">
      <c r="A209" s="53" t="str">
        <f t="shared" si="3"/>
        <v>14505TOUTES</v>
      </c>
      <c r="B209" s="53" t="s">
        <v>147</v>
      </c>
      <c r="C209" s="53" t="s">
        <v>155</v>
      </c>
      <c r="D209" s="1">
        <v>2603</v>
      </c>
      <c r="E209" s="1">
        <v>346733884</v>
      </c>
    </row>
    <row r="210" spans="1:5" x14ac:dyDescent="0.25">
      <c r="A210" s="53" t="str">
        <f t="shared" si="3"/>
        <v>15135TOUTES</v>
      </c>
      <c r="B210" s="53" t="s">
        <v>148</v>
      </c>
      <c r="C210" s="53" t="s">
        <v>155</v>
      </c>
      <c r="D210" s="1">
        <v>3570</v>
      </c>
      <c r="E210" s="1">
        <v>655330450</v>
      </c>
    </row>
    <row r="211" spans="1:5" x14ac:dyDescent="0.25">
      <c r="A211" s="53" t="str">
        <f t="shared" si="3"/>
        <v>16275TOUTES</v>
      </c>
      <c r="B211" s="53" t="s">
        <v>149</v>
      </c>
      <c r="C211" s="53" t="s">
        <v>155</v>
      </c>
      <c r="D211" s="1">
        <v>4149</v>
      </c>
      <c r="E211" s="1">
        <v>536906553</v>
      </c>
    </row>
    <row r="212" spans="1:5" x14ac:dyDescent="0.25">
      <c r="A212" s="53" t="str">
        <f t="shared" si="3"/>
        <v>17515TOUTES</v>
      </c>
      <c r="B212" s="53" t="s">
        <v>150</v>
      </c>
      <c r="C212" s="53" t="s">
        <v>155</v>
      </c>
      <c r="D212" s="1">
        <v>8547</v>
      </c>
      <c r="E212" s="1">
        <v>1542277601.3499999</v>
      </c>
    </row>
    <row r="213" spans="1:5" x14ac:dyDescent="0.25">
      <c r="A213" s="53" t="str">
        <f t="shared" si="3"/>
        <v>18315TOUTES</v>
      </c>
      <c r="B213" s="53" t="s">
        <v>151</v>
      </c>
      <c r="C213" s="53" t="s">
        <v>155</v>
      </c>
      <c r="D213" s="1">
        <v>3936</v>
      </c>
      <c r="E213" s="1">
        <v>499290835</v>
      </c>
    </row>
    <row r="214" spans="1:5" x14ac:dyDescent="0.25">
      <c r="A214" s="53" t="str">
        <f t="shared" si="3"/>
        <v>18715TOUTES</v>
      </c>
      <c r="B214" s="53" t="s">
        <v>152</v>
      </c>
      <c r="C214" s="53" t="s">
        <v>155</v>
      </c>
      <c r="D214" s="1">
        <v>2039</v>
      </c>
      <c r="E214" s="1">
        <v>288558971</v>
      </c>
    </row>
    <row r="215" spans="1:5" x14ac:dyDescent="0.25">
      <c r="A215" s="53" t="str">
        <f t="shared" si="3"/>
        <v>30258TOUTES</v>
      </c>
      <c r="B215" s="53" t="s">
        <v>153</v>
      </c>
      <c r="C215" s="53" t="s">
        <v>155</v>
      </c>
      <c r="D215" s="1">
        <v>1298</v>
      </c>
      <c r="E215" s="1">
        <v>335737459</v>
      </c>
    </row>
    <row r="216" spans="1:5" x14ac:dyDescent="0.25">
      <c r="A216" s="53" t="str">
        <f t="shared" si="3"/>
        <v>42559TOUTES</v>
      </c>
      <c r="B216" s="53" t="s">
        <v>154</v>
      </c>
      <c r="C216" s="53" t="s">
        <v>155</v>
      </c>
      <c r="D216" s="1">
        <v>3711</v>
      </c>
      <c r="E216" s="1">
        <v>872952984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G25" sqref="G25:G26"/>
    </sheetView>
  </sheetViews>
  <sheetFormatPr baseColWidth="10" defaultRowHeight="15" x14ac:dyDescent="0.25"/>
  <cols>
    <col min="1" max="1" width="11.42578125" style="1"/>
  </cols>
  <sheetData>
    <row r="1" spans="1:14" x14ac:dyDescent="0.25">
      <c r="B1" t="s">
        <v>125</v>
      </c>
      <c r="C1" t="s">
        <v>160</v>
      </c>
      <c r="D1" t="s">
        <v>161</v>
      </c>
      <c r="E1" t="s">
        <v>162</v>
      </c>
      <c r="F1" t="s">
        <v>163</v>
      </c>
      <c r="G1" t="s">
        <v>164</v>
      </c>
      <c r="H1" t="s">
        <v>165</v>
      </c>
      <c r="I1" t="s">
        <v>166</v>
      </c>
      <c r="J1" t="s">
        <v>167</v>
      </c>
      <c r="K1" t="s">
        <v>168</v>
      </c>
      <c r="L1" t="s">
        <v>169</v>
      </c>
      <c r="M1" t="s">
        <v>170</v>
      </c>
      <c r="N1" t="s">
        <v>171</v>
      </c>
    </row>
    <row r="2" spans="1:14" x14ac:dyDescent="0.25">
      <c r="A2" s="61" t="str">
        <f>B2&amp;""</f>
        <v>11315</v>
      </c>
      <c r="B2" s="53" t="s">
        <v>129</v>
      </c>
      <c r="C2" s="1">
        <v>57</v>
      </c>
      <c r="D2" s="1">
        <v>7728899</v>
      </c>
      <c r="E2" s="1">
        <v>0</v>
      </c>
      <c r="F2" s="1">
        <v>0</v>
      </c>
      <c r="G2" s="1">
        <v>0</v>
      </c>
      <c r="H2" s="1">
        <v>0</v>
      </c>
      <c r="I2" s="1">
        <v>13</v>
      </c>
      <c r="J2" s="1">
        <v>970000</v>
      </c>
      <c r="K2" s="1">
        <v>7</v>
      </c>
      <c r="L2" s="1">
        <v>470000</v>
      </c>
      <c r="M2" s="1">
        <v>13</v>
      </c>
      <c r="N2" s="1">
        <v>970000</v>
      </c>
    </row>
    <row r="3" spans="1:14" x14ac:dyDescent="0.25">
      <c r="A3" s="61" t="str">
        <f t="shared" ref="A3:A18" si="0">B3&amp;""</f>
        <v>11425</v>
      </c>
      <c r="B3" s="53" t="s">
        <v>138</v>
      </c>
      <c r="C3" s="1">
        <v>151</v>
      </c>
      <c r="D3" s="1">
        <v>15440700</v>
      </c>
      <c r="E3" s="1">
        <v>1</v>
      </c>
      <c r="F3" s="1">
        <v>70000</v>
      </c>
      <c r="G3" s="1">
        <v>1</v>
      </c>
      <c r="H3" s="1">
        <v>150000</v>
      </c>
      <c r="I3" s="1">
        <v>23</v>
      </c>
      <c r="J3" s="1">
        <v>1730000</v>
      </c>
      <c r="K3" s="1">
        <v>12</v>
      </c>
      <c r="L3" s="1">
        <v>874000</v>
      </c>
      <c r="M3" s="1">
        <v>24</v>
      </c>
      <c r="N3" s="1">
        <v>1800000</v>
      </c>
    </row>
    <row r="4" spans="1:14" x14ac:dyDescent="0.25">
      <c r="A4" s="61" t="str">
        <f t="shared" si="0"/>
        <v>12135</v>
      </c>
      <c r="B4" s="53" t="s">
        <v>139</v>
      </c>
      <c r="C4" s="1">
        <v>27</v>
      </c>
      <c r="D4" s="1">
        <v>2153250</v>
      </c>
      <c r="E4" s="1">
        <v>1</v>
      </c>
      <c r="F4" s="1">
        <v>50000</v>
      </c>
      <c r="G4" s="1">
        <v>0</v>
      </c>
      <c r="H4" s="1">
        <v>0</v>
      </c>
      <c r="I4" s="1">
        <v>4</v>
      </c>
      <c r="J4" s="1">
        <v>308000</v>
      </c>
      <c r="K4" s="1">
        <v>1</v>
      </c>
      <c r="L4" s="1">
        <v>200000</v>
      </c>
      <c r="M4" s="1">
        <v>5</v>
      </c>
      <c r="N4" s="1">
        <v>358000</v>
      </c>
    </row>
    <row r="5" spans="1:14" x14ac:dyDescent="0.25">
      <c r="A5" s="61" t="str">
        <f t="shared" si="0"/>
        <v>12579</v>
      </c>
      <c r="B5" s="53" t="s">
        <v>140</v>
      </c>
      <c r="C5" s="1">
        <v>13</v>
      </c>
      <c r="D5" s="1">
        <v>7796000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</row>
    <row r="6" spans="1:14" x14ac:dyDescent="0.25">
      <c r="A6" s="61" t="str">
        <f t="shared" si="0"/>
        <v>13135</v>
      </c>
      <c r="B6" s="53" t="s">
        <v>141</v>
      </c>
      <c r="C6" s="1">
        <v>264</v>
      </c>
      <c r="D6" s="1">
        <v>26542268</v>
      </c>
      <c r="E6" s="1">
        <v>4</v>
      </c>
      <c r="F6" s="1">
        <v>259000</v>
      </c>
      <c r="G6" s="1">
        <v>2</v>
      </c>
      <c r="H6" s="1">
        <v>33000</v>
      </c>
      <c r="I6" s="1">
        <v>59</v>
      </c>
      <c r="J6" s="1">
        <v>3234452</v>
      </c>
      <c r="K6" s="1">
        <v>26</v>
      </c>
      <c r="L6" s="1">
        <v>2101962</v>
      </c>
      <c r="M6" s="1">
        <v>63</v>
      </c>
      <c r="N6" s="1">
        <v>3493452</v>
      </c>
    </row>
    <row r="7" spans="1:14" x14ac:dyDescent="0.25">
      <c r="A7" s="61" t="str">
        <f t="shared" si="0"/>
        <v>13335</v>
      </c>
      <c r="B7" s="53" t="s">
        <v>142</v>
      </c>
      <c r="C7" s="1">
        <v>54</v>
      </c>
      <c r="D7" s="1">
        <v>6486600</v>
      </c>
      <c r="E7" s="1">
        <v>0</v>
      </c>
      <c r="F7" s="1">
        <v>0</v>
      </c>
      <c r="G7" s="1">
        <v>0</v>
      </c>
      <c r="H7" s="1">
        <v>0</v>
      </c>
      <c r="I7" s="1">
        <v>10</v>
      </c>
      <c r="J7" s="1">
        <v>2533000</v>
      </c>
      <c r="K7" s="1">
        <v>8</v>
      </c>
      <c r="L7" s="1">
        <v>2321000</v>
      </c>
      <c r="M7" s="1">
        <v>10</v>
      </c>
      <c r="N7" s="1">
        <v>2533000</v>
      </c>
    </row>
    <row r="8" spans="1:14" x14ac:dyDescent="0.25">
      <c r="A8" s="61" t="str">
        <f t="shared" si="0"/>
        <v>13485</v>
      </c>
      <c r="B8" s="53" t="s">
        <v>143</v>
      </c>
      <c r="C8" s="1">
        <v>28</v>
      </c>
      <c r="D8" s="1">
        <v>7254846</v>
      </c>
      <c r="E8" s="1">
        <v>0</v>
      </c>
      <c r="F8" s="1">
        <v>0</v>
      </c>
      <c r="G8" s="1">
        <v>0</v>
      </c>
      <c r="H8" s="1">
        <v>0</v>
      </c>
      <c r="I8" s="1">
        <v>10</v>
      </c>
      <c r="J8" s="1">
        <v>2165000</v>
      </c>
      <c r="K8" s="1">
        <v>6</v>
      </c>
      <c r="L8" s="1">
        <v>1478000</v>
      </c>
      <c r="M8" s="1">
        <v>10</v>
      </c>
      <c r="N8" s="1">
        <v>2165000</v>
      </c>
    </row>
    <row r="9" spans="1:14" x14ac:dyDescent="0.25">
      <c r="A9" s="61" t="str">
        <f t="shared" si="0"/>
        <v>13825</v>
      </c>
      <c r="B9" s="53" t="s">
        <v>144</v>
      </c>
      <c r="C9" s="1">
        <v>38</v>
      </c>
      <c r="D9" s="1">
        <v>3436758</v>
      </c>
      <c r="E9" s="1">
        <v>2</v>
      </c>
      <c r="F9" s="1">
        <v>129900</v>
      </c>
      <c r="G9" s="1">
        <v>0</v>
      </c>
      <c r="H9" s="1">
        <v>0</v>
      </c>
      <c r="I9" s="1">
        <v>12</v>
      </c>
      <c r="J9" s="1">
        <v>674658</v>
      </c>
      <c r="K9" s="1">
        <v>7</v>
      </c>
      <c r="L9" s="1">
        <v>426158</v>
      </c>
      <c r="M9" s="1">
        <v>14</v>
      </c>
      <c r="N9" s="1">
        <v>804558</v>
      </c>
    </row>
    <row r="10" spans="1:14" x14ac:dyDescent="0.25">
      <c r="A10" s="61" t="str">
        <f t="shared" si="0"/>
        <v>14265</v>
      </c>
      <c r="B10" s="53" t="s">
        <v>145</v>
      </c>
      <c r="C10" s="1">
        <v>202</v>
      </c>
      <c r="D10" s="1">
        <v>17792164</v>
      </c>
      <c r="E10" s="1">
        <v>2</v>
      </c>
      <c r="F10" s="1">
        <v>180000</v>
      </c>
      <c r="G10" s="1">
        <v>4</v>
      </c>
      <c r="H10" s="1">
        <v>865000</v>
      </c>
      <c r="I10" s="1">
        <v>31</v>
      </c>
      <c r="J10" s="1">
        <v>3599700</v>
      </c>
      <c r="K10" s="1">
        <v>19</v>
      </c>
      <c r="L10" s="1">
        <v>1669400</v>
      </c>
      <c r="M10" s="1">
        <v>33</v>
      </c>
      <c r="N10" s="1">
        <v>3779700</v>
      </c>
    </row>
    <row r="11" spans="1:14" x14ac:dyDescent="0.25">
      <c r="A11" s="61" t="str">
        <f t="shared" si="0"/>
        <v>14445</v>
      </c>
      <c r="B11" s="53" t="s">
        <v>146</v>
      </c>
      <c r="C11" s="1">
        <v>71</v>
      </c>
      <c r="D11" s="1">
        <v>12873572</v>
      </c>
      <c r="E11" s="1">
        <v>0</v>
      </c>
      <c r="F11" s="1">
        <v>0</v>
      </c>
      <c r="G11" s="1">
        <v>0</v>
      </c>
      <c r="H11" s="1">
        <v>0</v>
      </c>
      <c r="I11" s="1">
        <v>3</v>
      </c>
      <c r="J11" s="1">
        <v>190000</v>
      </c>
      <c r="K11" s="1">
        <v>0</v>
      </c>
      <c r="L11" s="1">
        <v>0</v>
      </c>
      <c r="M11" s="1">
        <v>3</v>
      </c>
      <c r="N11" s="1">
        <v>190000</v>
      </c>
    </row>
    <row r="12" spans="1:14" x14ac:dyDescent="0.25">
      <c r="A12" s="61" t="str">
        <f t="shared" si="0"/>
        <v>14505</v>
      </c>
      <c r="B12" s="53" t="s">
        <v>147</v>
      </c>
      <c r="C12" s="1">
        <v>305</v>
      </c>
      <c r="D12" s="1">
        <v>31062725</v>
      </c>
      <c r="E12" s="1">
        <v>1</v>
      </c>
      <c r="F12" s="1">
        <v>100000</v>
      </c>
      <c r="G12" s="1">
        <v>4</v>
      </c>
      <c r="H12" s="1">
        <v>54000</v>
      </c>
      <c r="I12" s="1">
        <v>47</v>
      </c>
      <c r="J12" s="1">
        <v>4339900</v>
      </c>
      <c r="K12" s="1">
        <v>26</v>
      </c>
      <c r="L12" s="1">
        <v>2671900</v>
      </c>
      <c r="M12" s="1">
        <v>48</v>
      </c>
      <c r="N12" s="1">
        <v>4439900</v>
      </c>
    </row>
    <row r="13" spans="1:14" x14ac:dyDescent="0.25">
      <c r="A13" s="61" t="str">
        <f t="shared" si="0"/>
        <v>15135</v>
      </c>
      <c r="B13" s="53" t="s">
        <v>148</v>
      </c>
      <c r="C13" s="1">
        <v>312</v>
      </c>
      <c r="D13" s="1">
        <v>45190718</v>
      </c>
      <c r="E13" s="1">
        <v>4</v>
      </c>
      <c r="F13" s="1">
        <v>158980</v>
      </c>
      <c r="G13" s="1">
        <v>0</v>
      </c>
      <c r="H13" s="1">
        <v>0</v>
      </c>
      <c r="I13" s="1">
        <v>83</v>
      </c>
      <c r="J13" s="1">
        <v>11189035</v>
      </c>
      <c r="K13" s="1">
        <v>43</v>
      </c>
      <c r="L13" s="1">
        <v>4183910</v>
      </c>
      <c r="M13" s="1">
        <v>87</v>
      </c>
      <c r="N13" s="1">
        <v>11348015</v>
      </c>
    </row>
    <row r="14" spans="1:14" x14ac:dyDescent="0.25">
      <c r="A14" s="61" t="str">
        <f t="shared" si="0"/>
        <v>16275</v>
      </c>
      <c r="B14" s="53" t="s">
        <v>149</v>
      </c>
      <c r="C14" s="1">
        <v>89</v>
      </c>
      <c r="D14" s="1">
        <v>11947529</v>
      </c>
      <c r="E14" s="1">
        <v>0</v>
      </c>
      <c r="F14" s="1">
        <v>0</v>
      </c>
      <c r="G14" s="1">
        <v>0</v>
      </c>
      <c r="H14" s="1">
        <v>0</v>
      </c>
      <c r="I14" s="1">
        <v>18</v>
      </c>
      <c r="J14" s="1">
        <v>1294200</v>
      </c>
      <c r="K14" s="1">
        <v>8</v>
      </c>
      <c r="L14" s="1">
        <v>599000</v>
      </c>
      <c r="M14" s="1">
        <v>18</v>
      </c>
      <c r="N14" s="1">
        <v>1294200</v>
      </c>
    </row>
    <row r="15" spans="1:14" x14ac:dyDescent="0.25">
      <c r="A15" s="61" t="str">
        <f t="shared" si="0"/>
        <v>17515</v>
      </c>
      <c r="B15" s="53" t="s">
        <v>150</v>
      </c>
      <c r="C15" s="1">
        <v>130</v>
      </c>
      <c r="D15" s="1">
        <v>25054857</v>
      </c>
      <c r="E15" s="1">
        <v>0</v>
      </c>
      <c r="F15" s="1">
        <v>0</v>
      </c>
      <c r="G15" s="1">
        <v>0</v>
      </c>
      <c r="H15" s="1">
        <v>0</v>
      </c>
      <c r="I15" s="1">
        <v>39</v>
      </c>
      <c r="J15" s="1">
        <v>5484850</v>
      </c>
      <c r="K15" s="1">
        <v>26</v>
      </c>
      <c r="L15" s="1">
        <v>4052750</v>
      </c>
      <c r="M15" s="1">
        <v>39</v>
      </c>
      <c r="N15" s="1">
        <v>5484850</v>
      </c>
    </row>
    <row r="16" spans="1:14" x14ac:dyDescent="0.25">
      <c r="A16" s="61" t="str">
        <f t="shared" si="0"/>
        <v>18315</v>
      </c>
      <c r="B16" s="53" t="s">
        <v>151</v>
      </c>
      <c r="C16" s="1">
        <v>131</v>
      </c>
      <c r="D16" s="1">
        <v>19345126</v>
      </c>
      <c r="E16" s="1">
        <v>0</v>
      </c>
      <c r="F16" s="1">
        <v>0</v>
      </c>
      <c r="G16" s="1">
        <v>0</v>
      </c>
      <c r="H16" s="1">
        <v>0</v>
      </c>
      <c r="I16" s="1">
        <v>18</v>
      </c>
      <c r="J16" s="1">
        <v>1353000</v>
      </c>
      <c r="K16" s="1">
        <v>13</v>
      </c>
      <c r="L16" s="1">
        <v>1181000</v>
      </c>
      <c r="M16" s="1">
        <v>18</v>
      </c>
      <c r="N16" s="1">
        <v>1353000</v>
      </c>
    </row>
    <row r="17" spans="1:14" x14ac:dyDescent="0.25">
      <c r="A17" s="61" t="str">
        <f t="shared" si="0"/>
        <v>18715</v>
      </c>
      <c r="B17" s="53" t="s">
        <v>152</v>
      </c>
      <c r="C17" s="1">
        <v>256</v>
      </c>
      <c r="D17" s="1">
        <v>25077185</v>
      </c>
      <c r="E17" s="1">
        <v>3</v>
      </c>
      <c r="F17" s="1">
        <v>55000</v>
      </c>
      <c r="G17" s="1">
        <v>0</v>
      </c>
      <c r="H17" s="1">
        <v>0</v>
      </c>
      <c r="I17" s="1">
        <v>38</v>
      </c>
      <c r="J17" s="1">
        <v>4724600</v>
      </c>
      <c r="K17" s="1">
        <v>25</v>
      </c>
      <c r="L17" s="1">
        <v>4174600</v>
      </c>
      <c r="M17" s="1">
        <v>41</v>
      </c>
      <c r="N17" s="1">
        <v>4779600</v>
      </c>
    </row>
    <row r="18" spans="1:14" x14ac:dyDescent="0.25">
      <c r="A18" s="61" t="str">
        <f t="shared" si="0"/>
        <v>42559</v>
      </c>
      <c r="B18" s="53" t="s">
        <v>154</v>
      </c>
      <c r="C18" s="1">
        <v>16</v>
      </c>
      <c r="D18" s="1">
        <v>6710000</v>
      </c>
      <c r="E18" s="1">
        <v>0</v>
      </c>
      <c r="F18" s="1">
        <v>0</v>
      </c>
      <c r="G18" s="1">
        <v>0</v>
      </c>
      <c r="H18" s="1">
        <v>0</v>
      </c>
      <c r="I18" s="1">
        <v>1</v>
      </c>
      <c r="J18" s="1">
        <v>400000</v>
      </c>
      <c r="K18" s="1">
        <v>1</v>
      </c>
      <c r="L18" s="1">
        <v>400000</v>
      </c>
      <c r="M18" s="1">
        <v>1</v>
      </c>
      <c r="N18" s="1">
        <v>400000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workbookViewId="0">
      <selection activeCell="A16" sqref="A16:A18"/>
    </sheetView>
  </sheetViews>
  <sheetFormatPr baseColWidth="10" defaultRowHeight="15" x14ac:dyDescent="0.25"/>
  <sheetData>
    <row r="1" spans="1:24" x14ac:dyDescent="0.25">
      <c r="B1" t="s">
        <v>125</v>
      </c>
      <c r="C1" t="s">
        <v>274</v>
      </c>
      <c r="D1" t="s">
        <v>275</v>
      </c>
      <c r="E1" t="s">
        <v>276</v>
      </c>
      <c r="F1" t="s">
        <v>277</v>
      </c>
      <c r="G1" t="s">
        <v>278</v>
      </c>
      <c r="H1" t="s">
        <v>279</v>
      </c>
      <c r="I1" t="s">
        <v>280</v>
      </c>
      <c r="J1" t="s">
        <v>281</v>
      </c>
      <c r="K1" t="s">
        <v>282</v>
      </c>
      <c r="L1" t="s">
        <v>283</v>
      </c>
      <c r="M1" t="s">
        <v>284</v>
      </c>
      <c r="N1" t="s">
        <v>285</v>
      </c>
      <c r="O1" t="s">
        <v>286</v>
      </c>
      <c r="P1" t="s">
        <v>287</v>
      </c>
      <c r="Q1" t="s">
        <v>288</v>
      </c>
      <c r="R1" t="s">
        <v>289</v>
      </c>
      <c r="S1" t="s">
        <v>290</v>
      </c>
      <c r="T1" t="s">
        <v>291</v>
      </c>
      <c r="U1" t="s">
        <v>292</v>
      </c>
      <c r="V1" t="s">
        <v>293</v>
      </c>
      <c r="W1" t="s">
        <v>294</v>
      </c>
      <c r="X1" t="s">
        <v>295</v>
      </c>
    </row>
    <row r="2" spans="1:24" x14ac:dyDescent="0.25">
      <c r="A2" t="str">
        <f>B2&amp;""</f>
        <v>11315</v>
      </c>
      <c r="B2" s="53" t="s">
        <v>129</v>
      </c>
      <c r="C2" s="1">
        <v>124</v>
      </c>
      <c r="D2" s="1">
        <v>7563861</v>
      </c>
      <c r="E2" s="1">
        <v>1</v>
      </c>
      <c r="F2" s="1">
        <v>3</v>
      </c>
      <c r="G2" s="1">
        <v>13</v>
      </c>
      <c r="H2" s="1">
        <v>9</v>
      </c>
      <c r="I2" s="1">
        <v>94</v>
      </c>
      <c r="J2" s="1">
        <v>9500</v>
      </c>
      <c r="K2" s="1">
        <v>170000</v>
      </c>
      <c r="L2" s="1">
        <v>327000</v>
      </c>
      <c r="M2" s="1">
        <v>202600</v>
      </c>
      <c r="N2" s="1">
        <v>6479761</v>
      </c>
      <c r="O2" s="1">
        <v>0</v>
      </c>
      <c r="P2" s="1">
        <v>0</v>
      </c>
      <c r="Q2" s="1">
        <v>4</v>
      </c>
      <c r="R2" s="1">
        <v>2</v>
      </c>
      <c r="S2" s="1">
        <v>59</v>
      </c>
      <c r="T2" s="1">
        <v>0</v>
      </c>
      <c r="U2" s="1">
        <v>0</v>
      </c>
      <c r="V2" s="1">
        <v>132000</v>
      </c>
      <c r="W2" s="1">
        <v>21600</v>
      </c>
      <c r="X2" s="1">
        <v>3573261</v>
      </c>
    </row>
    <row r="3" spans="1:24" x14ac:dyDescent="0.25">
      <c r="A3" t="str">
        <f t="shared" ref="A3:A18" si="0">B3&amp;""</f>
        <v>11425</v>
      </c>
      <c r="B3" s="53" t="s">
        <v>138</v>
      </c>
      <c r="C3" s="1">
        <v>53</v>
      </c>
      <c r="D3" s="1">
        <v>3369650</v>
      </c>
      <c r="E3" s="1">
        <v>0</v>
      </c>
      <c r="F3" s="1">
        <v>1</v>
      </c>
      <c r="G3" s="1">
        <v>8</v>
      </c>
      <c r="H3" s="1">
        <v>3</v>
      </c>
      <c r="I3" s="1">
        <v>40</v>
      </c>
      <c r="J3" s="1">
        <v>0</v>
      </c>
      <c r="K3" s="1">
        <v>40000</v>
      </c>
      <c r="L3" s="1">
        <v>402000</v>
      </c>
      <c r="M3" s="1">
        <v>220000</v>
      </c>
      <c r="N3" s="1">
        <v>2667650</v>
      </c>
      <c r="O3" s="1">
        <v>0</v>
      </c>
      <c r="P3" s="1">
        <v>0</v>
      </c>
      <c r="Q3" s="1">
        <v>2</v>
      </c>
      <c r="R3" s="1">
        <v>1</v>
      </c>
      <c r="S3" s="1">
        <v>24</v>
      </c>
      <c r="T3" s="1">
        <v>0</v>
      </c>
      <c r="U3" s="1">
        <v>0</v>
      </c>
      <c r="V3" s="1">
        <v>150000</v>
      </c>
      <c r="W3" s="1">
        <v>150000</v>
      </c>
      <c r="X3" s="1">
        <v>1651650</v>
      </c>
    </row>
    <row r="4" spans="1:24" x14ac:dyDescent="0.25">
      <c r="A4" t="str">
        <f t="shared" si="0"/>
        <v>12135</v>
      </c>
      <c r="B4" s="53" t="s">
        <v>139</v>
      </c>
      <c r="C4" s="1">
        <v>63</v>
      </c>
      <c r="D4" s="1">
        <v>4311518</v>
      </c>
      <c r="E4" s="1">
        <v>0</v>
      </c>
      <c r="F4" s="1">
        <v>1</v>
      </c>
      <c r="G4" s="1">
        <v>5</v>
      </c>
      <c r="H4" s="1">
        <v>7</v>
      </c>
      <c r="I4" s="1">
        <v>50</v>
      </c>
      <c r="J4" s="1">
        <v>0</v>
      </c>
      <c r="K4" s="1">
        <v>250000</v>
      </c>
      <c r="L4" s="1">
        <v>289500</v>
      </c>
      <c r="M4" s="1">
        <v>398900</v>
      </c>
      <c r="N4" s="1">
        <v>3373118</v>
      </c>
      <c r="O4" s="1">
        <v>0</v>
      </c>
      <c r="P4" s="1">
        <v>1</v>
      </c>
      <c r="Q4" s="1">
        <v>0</v>
      </c>
      <c r="R4" s="1">
        <v>4</v>
      </c>
      <c r="S4" s="1">
        <v>24</v>
      </c>
      <c r="T4" s="1">
        <v>0</v>
      </c>
      <c r="U4" s="1">
        <v>250000</v>
      </c>
      <c r="V4" s="1">
        <v>0</v>
      </c>
      <c r="W4" s="1">
        <v>119000</v>
      </c>
      <c r="X4" s="1">
        <v>1728300</v>
      </c>
    </row>
    <row r="5" spans="1:24" x14ac:dyDescent="0.25">
      <c r="A5" t="str">
        <f t="shared" si="0"/>
        <v>13135</v>
      </c>
      <c r="B5" s="53" t="s">
        <v>141</v>
      </c>
      <c r="C5" s="1">
        <v>123</v>
      </c>
      <c r="D5" s="1">
        <v>6406775</v>
      </c>
      <c r="E5" s="1">
        <v>0</v>
      </c>
      <c r="F5" s="1">
        <v>5</v>
      </c>
      <c r="G5" s="1">
        <v>9</v>
      </c>
      <c r="H5" s="1">
        <v>8</v>
      </c>
      <c r="I5" s="1">
        <v>101</v>
      </c>
      <c r="J5" s="1">
        <v>0</v>
      </c>
      <c r="K5" s="1">
        <v>248000</v>
      </c>
      <c r="L5" s="1">
        <v>450000</v>
      </c>
      <c r="M5" s="1">
        <v>280583</v>
      </c>
      <c r="N5" s="1">
        <v>5428192</v>
      </c>
      <c r="O5" s="1">
        <v>0</v>
      </c>
      <c r="P5" s="1">
        <v>1</v>
      </c>
      <c r="Q5" s="1">
        <v>0</v>
      </c>
      <c r="R5" s="1">
        <v>3</v>
      </c>
      <c r="S5" s="1">
        <v>63</v>
      </c>
      <c r="T5" s="1">
        <v>0</v>
      </c>
      <c r="U5" s="1">
        <v>200000</v>
      </c>
      <c r="V5" s="1">
        <v>0</v>
      </c>
      <c r="W5" s="1">
        <v>171583</v>
      </c>
      <c r="X5" s="1">
        <v>4040462</v>
      </c>
    </row>
    <row r="6" spans="1:24" x14ac:dyDescent="0.25">
      <c r="A6" t="str">
        <f t="shared" si="0"/>
        <v>13335</v>
      </c>
      <c r="B6" s="53" t="s">
        <v>142</v>
      </c>
      <c r="C6" s="1">
        <v>116</v>
      </c>
      <c r="D6" s="1">
        <v>11221435</v>
      </c>
      <c r="E6" s="1">
        <v>1</v>
      </c>
      <c r="F6" s="1">
        <v>3</v>
      </c>
      <c r="G6" s="1">
        <v>11</v>
      </c>
      <c r="H6" s="1">
        <v>8</v>
      </c>
      <c r="I6" s="1">
        <v>93</v>
      </c>
      <c r="J6" s="1">
        <v>4000</v>
      </c>
      <c r="K6" s="1">
        <v>39500</v>
      </c>
      <c r="L6" s="1">
        <v>639030</v>
      </c>
      <c r="M6" s="1">
        <v>271000</v>
      </c>
      <c r="N6" s="1">
        <v>10267905</v>
      </c>
      <c r="O6" s="1">
        <v>0</v>
      </c>
      <c r="P6" s="1">
        <v>0</v>
      </c>
      <c r="Q6" s="1">
        <v>0</v>
      </c>
      <c r="R6" s="1">
        <v>5</v>
      </c>
      <c r="S6" s="1">
        <v>45</v>
      </c>
      <c r="T6" s="1">
        <v>0</v>
      </c>
      <c r="U6" s="1">
        <v>0</v>
      </c>
      <c r="V6" s="1">
        <v>0</v>
      </c>
      <c r="W6" s="1">
        <v>195000</v>
      </c>
      <c r="X6" s="1">
        <v>7726551</v>
      </c>
    </row>
    <row r="7" spans="1:24" x14ac:dyDescent="0.25">
      <c r="A7" t="str">
        <f t="shared" si="0"/>
        <v>13485</v>
      </c>
      <c r="B7" s="53" t="s">
        <v>143</v>
      </c>
      <c r="C7" s="1">
        <v>29</v>
      </c>
      <c r="D7" s="1">
        <v>4184000</v>
      </c>
      <c r="E7" s="1">
        <v>0</v>
      </c>
      <c r="F7" s="1">
        <v>0</v>
      </c>
      <c r="G7" s="1">
        <v>3</v>
      </c>
      <c r="H7" s="1">
        <v>1</v>
      </c>
      <c r="I7" s="1">
        <v>25</v>
      </c>
      <c r="J7" s="1">
        <v>0</v>
      </c>
      <c r="K7" s="1">
        <v>0</v>
      </c>
      <c r="L7" s="1">
        <v>195000</v>
      </c>
      <c r="M7" s="1">
        <v>10000</v>
      </c>
      <c r="N7" s="1">
        <v>3979000</v>
      </c>
      <c r="O7" s="1">
        <v>0</v>
      </c>
      <c r="P7" s="1">
        <v>0</v>
      </c>
      <c r="Q7" s="1">
        <v>1</v>
      </c>
      <c r="R7" s="1">
        <v>1</v>
      </c>
      <c r="S7" s="1">
        <v>17</v>
      </c>
      <c r="T7" s="1">
        <v>0</v>
      </c>
      <c r="U7" s="1">
        <v>0</v>
      </c>
      <c r="V7" s="1">
        <v>60000</v>
      </c>
      <c r="W7" s="1">
        <v>10000</v>
      </c>
      <c r="X7" s="1">
        <v>3068000</v>
      </c>
    </row>
    <row r="8" spans="1:24" x14ac:dyDescent="0.25">
      <c r="A8" t="str">
        <f t="shared" si="0"/>
        <v>13825</v>
      </c>
      <c r="B8" s="53" t="s">
        <v>144</v>
      </c>
      <c r="C8" s="1">
        <v>180</v>
      </c>
      <c r="D8" s="1">
        <v>9093855</v>
      </c>
      <c r="E8" s="1">
        <v>1</v>
      </c>
      <c r="F8" s="1">
        <v>15</v>
      </c>
      <c r="G8" s="1">
        <v>18</v>
      </c>
      <c r="H8" s="1">
        <v>13</v>
      </c>
      <c r="I8" s="1">
        <v>131</v>
      </c>
      <c r="J8" s="1">
        <v>15000</v>
      </c>
      <c r="K8" s="1">
        <v>193279</v>
      </c>
      <c r="L8" s="1">
        <v>576300</v>
      </c>
      <c r="M8" s="1">
        <v>373000</v>
      </c>
      <c r="N8" s="1">
        <v>7920276</v>
      </c>
      <c r="O8" s="1">
        <v>0</v>
      </c>
      <c r="P8" s="1">
        <v>5</v>
      </c>
      <c r="Q8" s="1">
        <v>4</v>
      </c>
      <c r="R8" s="1">
        <v>5</v>
      </c>
      <c r="S8" s="1">
        <v>79</v>
      </c>
      <c r="T8" s="1">
        <v>0</v>
      </c>
      <c r="U8" s="1">
        <v>60279</v>
      </c>
      <c r="V8" s="1">
        <v>108500</v>
      </c>
      <c r="W8" s="1">
        <v>100000</v>
      </c>
      <c r="X8" s="1">
        <v>5370076</v>
      </c>
    </row>
    <row r="9" spans="1:24" x14ac:dyDescent="0.25">
      <c r="A9" t="str">
        <f t="shared" si="0"/>
        <v>14265</v>
      </c>
      <c r="B9" s="53" t="s">
        <v>145</v>
      </c>
      <c r="C9" s="1">
        <v>55</v>
      </c>
      <c r="D9" s="1">
        <v>4769119</v>
      </c>
      <c r="E9" s="1">
        <v>0</v>
      </c>
      <c r="F9" s="1">
        <v>0</v>
      </c>
      <c r="G9" s="1">
        <v>8</v>
      </c>
      <c r="H9" s="1">
        <v>3</v>
      </c>
      <c r="I9" s="1">
        <v>43</v>
      </c>
      <c r="J9" s="1">
        <v>0</v>
      </c>
      <c r="K9" s="1">
        <v>0</v>
      </c>
      <c r="L9" s="1">
        <v>481419</v>
      </c>
      <c r="M9" s="1">
        <v>70000</v>
      </c>
      <c r="N9" s="1">
        <v>4167700</v>
      </c>
      <c r="O9" s="1">
        <v>0</v>
      </c>
      <c r="P9" s="1">
        <v>0</v>
      </c>
      <c r="Q9" s="1">
        <v>4</v>
      </c>
      <c r="R9" s="1">
        <v>2</v>
      </c>
      <c r="S9" s="1">
        <v>25</v>
      </c>
      <c r="T9" s="1">
        <v>0</v>
      </c>
      <c r="U9" s="1">
        <v>0</v>
      </c>
      <c r="V9" s="1">
        <v>342600</v>
      </c>
      <c r="W9" s="1">
        <v>23000</v>
      </c>
      <c r="X9" s="1">
        <v>2090000</v>
      </c>
    </row>
    <row r="10" spans="1:24" x14ac:dyDescent="0.25">
      <c r="A10" t="str">
        <f t="shared" si="0"/>
        <v>14445</v>
      </c>
      <c r="B10" s="53" t="s">
        <v>146</v>
      </c>
      <c r="C10" s="1">
        <v>35</v>
      </c>
      <c r="D10" s="1">
        <v>2214880</v>
      </c>
      <c r="E10" s="1">
        <v>0</v>
      </c>
      <c r="F10" s="1">
        <v>0</v>
      </c>
      <c r="G10" s="1">
        <v>6</v>
      </c>
      <c r="H10" s="1">
        <v>4</v>
      </c>
      <c r="I10" s="1">
        <v>25</v>
      </c>
      <c r="J10" s="1">
        <v>0</v>
      </c>
      <c r="K10" s="1">
        <v>0</v>
      </c>
      <c r="L10" s="1">
        <v>187000</v>
      </c>
      <c r="M10" s="1">
        <v>95880</v>
      </c>
      <c r="N10" s="1">
        <v>1932000</v>
      </c>
      <c r="O10" s="1">
        <v>0</v>
      </c>
      <c r="P10" s="1">
        <v>0</v>
      </c>
      <c r="Q10" s="1">
        <v>0</v>
      </c>
      <c r="R10" s="1">
        <v>1</v>
      </c>
      <c r="S10" s="1">
        <v>10</v>
      </c>
      <c r="T10" s="1">
        <v>0</v>
      </c>
      <c r="U10" s="1">
        <v>0</v>
      </c>
      <c r="V10" s="1">
        <v>0</v>
      </c>
      <c r="W10" s="1">
        <v>41000</v>
      </c>
      <c r="X10" s="1">
        <v>962000</v>
      </c>
    </row>
    <row r="11" spans="1:24" x14ac:dyDescent="0.25">
      <c r="A11" t="str">
        <f t="shared" si="0"/>
        <v>14505</v>
      </c>
      <c r="B11" s="53" t="s">
        <v>147</v>
      </c>
      <c r="C11" s="1">
        <v>80</v>
      </c>
      <c r="D11" s="1">
        <v>8942550</v>
      </c>
      <c r="E11" s="1">
        <v>1</v>
      </c>
      <c r="F11" s="1">
        <v>4</v>
      </c>
      <c r="G11" s="1">
        <v>8</v>
      </c>
      <c r="H11" s="1">
        <v>4</v>
      </c>
      <c r="I11" s="1">
        <v>62</v>
      </c>
      <c r="J11" s="1">
        <v>30000</v>
      </c>
      <c r="K11" s="1">
        <v>44800</v>
      </c>
      <c r="L11" s="1">
        <v>285000</v>
      </c>
      <c r="M11" s="1">
        <v>650000</v>
      </c>
      <c r="N11" s="1">
        <v>7913750</v>
      </c>
      <c r="O11" s="1">
        <v>0</v>
      </c>
      <c r="P11" s="1">
        <v>1</v>
      </c>
      <c r="Q11" s="1">
        <v>2</v>
      </c>
      <c r="R11" s="1">
        <v>2</v>
      </c>
      <c r="S11" s="1">
        <v>39</v>
      </c>
      <c r="T11" s="1">
        <v>0</v>
      </c>
      <c r="U11" s="1">
        <v>6000</v>
      </c>
      <c r="V11" s="1">
        <v>70000</v>
      </c>
      <c r="W11" s="1">
        <v>90000</v>
      </c>
      <c r="X11" s="1">
        <v>5670750</v>
      </c>
    </row>
    <row r="12" spans="1:24" x14ac:dyDescent="0.25">
      <c r="A12" t="str">
        <f t="shared" si="0"/>
        <v>15135</v>
      </c>
      <c r="B12" s="53" t="s">
        <v>148</v>
      </c>
      <c r="C12" s="1">
        <v>149</v>
      </c>
      <c r="D12" s="1">
        <v>17406335</v>
      </c>
      <c r="E12" s="1">
        <v>0</v>
      </c>
      <c r="F12" s="1">
        <v>5</v>
      </c>
      <c r="G12" s="1">
        <v>9</v>
      </c>
      <c r="H12" s="1">
        <v>16</v>
      </c>
      <c r="I12" s="1">
        <v>117</v>
      </c>
      <c r="J12" s="1">
        <v>0</v>
      </c>
      <c r="K12" s="1">
        <v>401000</v>
      </c>
      <c r="L12" s="1">
        <v>219250</v>
      </c>
      <c r="M12" s="1">
        <v>958600</v>
      </c>
      <c r="N12" s="1">
        <v>15612485</v>
      </c>
      <c r="O12" s="1">
        <v>0</v>
      </c>
      <c r="P12" s="1">
        <v>1</v>
      </c>
      <c r="Q12" s="1">
        <v>0</v>
      </c>
      <c r="R12" s="1">
        <v>9</v>
      </c>
      <c r="S12" s="1">
        <v>65</v>
      </c>
      <c r="T12" s="1">
        <v>0</v>
      </c>
      <c r="U12" s="1">
        <v>200000</v>
      </c>
      <c r="V12" s="1">
        <v>0</v>
      </c>
      <c r="W12" s="1">
        <v>335600</v>
      </c>
      <c r="X12" s="1">
        <v>6958760</v>
      </c>
    </row>
    <row r="13" spans="1:24" x14ac:dyDescent="0.25">
      <c r="A13" t="str">
        <f t="shared" si="0"/>
        <v>16275</v>
      </c>
      <c r="B13" s="53" t="s">
        <v>149</v>
      </c>
      <c r="C13" s="1">
        <v>86</v>
      </c>
      <c r="D13" s="1">
        <v>7110962</v>
      </c>
      <c r="E13" s="1">
        <v>1</v>
      </c>
      <c r="F13" s="1">
        <v>6</v>
      </c>
      <c r="G13" s="1">
        <v>13</v>
      </c>
      <c r="H13" s="1">
        <v>4</v>
      </c>
      <c r="I13" s="1">
        <v>59</v>
      </c>
      <c r="J13" s="1">
        <v>30000</v>
      </c>
      <c r="K13" s="1">
        <v>145100</v>
      </c>
      <c r="L13" s="1">
        <v>694000</v>
      </c>
      <c r="M13" s="1">
        <v>66980</v>
      </c>
      <c r="N13" s="1">
        <v>6118382</v>
      </c>
      <c r="O13" s="1">
        <v>0</v>
      </c>
      <c r="P13" s="1">
        <v>1</v>
      </c>
      <c r="Q13" s="1">
        <v>2</v>
      </c>
      <c r="R13" s="1">
        <v>1</v>
      </c>
      <c r="S13" s="1">
        <v>31</v>
      </c>
      <c r="T13" s="1">
        <v>0</v>
      </c>
      <c r="U13" s="1">
        <v>25000</v>
      </c>
      <c r="V13" s="1">
        <v>300000</v>
      </c>
      <c r="W13" s="1">
        <v>9980</v>
      </c>
      <c r="X13" s="1">
        <v>4285850</v>
      </c>
    </row>
    <row r="14" spans="1:24" x14ac:dyDescent="0.25">
      <c r="A14" t="str">
        <f t="shared" si="0"/>
        <v>17515</v>
      </c>
      <c r="B14" s="53" t="s">
        <v>150</v>
      </c>
      <c r="C14" s="1">
        <v>172</v>
      </c>
      <c r="D14" s="1">
        <v>19048748</v>
      </c>
      <c r="E14" s="1">
        <v>2</v>
      </c>
      <c r="F14" s="1">
        <v>5</v>
      </c>
      <c r="G14" s="1">
        <v>25</v>
      </c>
      <c r="H14" s="1">
        <v>10</v>
      </c>
      <c r="I14" s="1">
        <v>129</v>
      </c>
      <c r="J14" s="1">
        <v>23000</v>
      </c>
      <c r="K14" s="1">
        <v>200000</v>
      </c>
      <c r="L14" s="1">
        <v>2258100</v>
      </c>
      <c r="M14" s="1">
        <v>979500</v>
      </c>
      <c r="N14" s="1">
        <v>15523148</v>
      </c>
      <c r="O14" s="1">
        <v>0</v>
      </c>
      <c r="P14" s="1">
        <v>1</v>
      </c>
      <c r="Q14" s="1">
        <v>3</v>
      </c>
      <c r="R14" s="1">
        <v>4</v>
      </c>
      <c r="S14" s="1">
        <v>83</v>
      </c>
      <c r="T14" s="1">
        <v>0</v>
      </c>
      <c r="U14" s="1">
        <v>100000</v>
      </c>
      <c r="V14" s="1">
        <v>103000</v>
      </c>
      <c r="W14" s="1">
        <v>268000</v>
      </c>
      <c r="X14" s="1">
        <v>11262626</v>
      </c>
    </row>
    <row r="15" spans="1:24" x14ac:dyDescent="0.25">
      <c r="A15" t="str">
        <f t="shared" si="0"/>
        <v>18315</v>
      </c>
      <c r="B15" s="53" t="s">
        <v>151</v>
      </c>
      <c r="C15" s="1">
        <v>135</v>
      </c>
      <c r="D15" s="1">
        <v>10068543</v>
      </c>
      <c r="E15" s="1">
        <v>1</v>
      </c>
      <c r="F15" s="1">
        <v>1</v>
      </c>
      <c r="G15" s="1">
        <v>10</v>
      </c>
      <c r="H15" s="1">
        <v>9</v>
      </c>
      <c r="I15" s="1">
        <v>113</v>
      </c>
      <c r="J15" s="1">
        <v>15000</v>
      </c>
      <c r="K15" s="1">
        <v>5000</v>
      </c>
      <c r="L15" s="1">
        <v>231000</v>
      </c>
      <c r="M15" s="1">
        <v>675000</v>
      </c>
      <c r="N15" s="1">
        <v>9139543</v>
      </c>
      <c r="O15" s="1">
        <v>0</v>
      </c>
      <c r="P15" s="1">
        <v>0</v>
      </c>
      <c r="Q15" s="1">
        <v>2</v>
      </c>
      <c r="R15" s="1">
        <v>5</v>
      </c>
      <c r="S15" s="1">
        <v>78</v>
      </c>
      <c r="T15" s="1">
        <v>0</v>
      </c>
      <c r="U15" s="1">
        <v>0</v>
      </c>
      <c r="V15" s="1">
        <v>77000</v>
      </c>
      <c r="W15" s="1">
        <v>535000</v>
      </c>
      <c r="X15" s="1">
        <v>5967093</v>
      </c>
    </row>
    <row r="16" spans="1:24" x14ac:dyDescent="0.25">
      <c r="A16" t="str">
        <f t="shared" si="0"/>
        <v>18715</v>
      </c>
      <c r="B16" s="53" t="s">
        <v>152</v>
      </c>
      <c r="C16" s="1">
        <v>61</v>
      </c>
      <c r="D16" s="1">
        <v>5717600</v>
      </c>
      <c r="E16" s="1">
        <v>0</v>
      </c>
      <c r="F16" s="1">
        <v>1</v>
      </c>
      <c r="G16" s="1">
        <v>6</v>
      </c>
      <c r="H16" s="1">
        <v>2</v>
      </c>
      <c r="I16" s="1">
        <v>49</v>
      </c>
      <c r="J16" s="1">
        <v>0</v>
      </c>
      <c r="K16" s="1">
        <v>20000</v>
      </c>
      <c r="L16" s="1">
        <v>340000</v>
      </c>
      <c r="M16" s="1">
        <v>70000</v>
      </c>
      <c r="N16" s="1">
        <v>5189600</v>
      </c>
      <c r="O16" s="1">
        <v>0</v>
      </c>
      <c r="P16" s="1">
        <v>0</v>
      </c>
      <c r="Q16" s="1">
        <v>1</v>
      </c>
      <c r="R16" s="1">
        <v>1</v>
      </c>
      <c r="S16" s="1">
        <v>36</v>
      </c>
      <c r="T16" s="1">
        <v>0</v>
      </c>
      <c r="U16" s="1">
        <v>0</v>
      </c>
      <c r="V16" s="1">
        <v>180000</v>
      </c>
      <c r="W16" s="1">
        <v>40000</v>
      </c>
      <c r="X16" s="1">
        <v>4623600</v>
      </c>
    </row>
    <row r="17" spans="1:24" x14ac:dyDescent="0.25">
      <c r="A17" t="str">
        <f t="shared" si="0"/>
        <v>30258</v>
      </c>
      <c r="B17" s="53" t="s">
        <v>153</v>
      </c>
      <c r="C17" s="1">
        <v>2</v>
      </c>
      <c r="D17" s="1">
        <v>187500</v>
      </c>
      <c r="E17" s="1">
        <v>0</v>
      </c>
      <c r="F17" s="1">
        <v>0</v>
      </c>
      <c r="G17" s="1">
        <v>0</v>
      </c>
      <c r="H17" s="1">
        <v>0</v>
      </c>
      <c r="I17" s="1">
        <v>2</v>
      </c>
      <c r="J17" s="1">
        <v>0</v>
      </c>
      <c r="K17" s="1">
        <v>0</v>
      </c>
      <c r="L17" s="1">
        <v>0</v>
      </c>
      <c r="M17" s="1">
        <v>0</v>
      </c>
      <c r="N17" s="1">
        <v>187500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</row>
    <row r="18" spans="1:24" x14ac:dyDescent="0.25">
      <c r="A18" t="str">
        <f t="shared" si="0"/>
        <v>42559</v>
      </c>
      <c r="B18" s="53" t="s">
        <v>154</v>
      </c>
      <c r="C18" s="1">
        <v>16</v>
      </c>
      <c r="D18" s="1">
        <v>3700500</v>
      </c>
      <c r="E18" s="1">
        <v>0</v>
      </c>
      <c r="F18" s="1">
        <v>1</v>
      </c>
      <c r="G18" s="1">
        <v>0</v>
      </c>
      <c r="H18" s="1">
        <v>0</v>
      </c>
      <c r="I18" s="1">
        <v>15</v>
      </c>
      <c r="J18" s="1">
        <v>0</v>
      </c>
      <c r="K18" s="1">
        <v>18000</v>
      </c>
      <c r="L18" s="1">
        <v>0</v>
      </c>
      <c r="M18" s="1">
        <v>0</v>
      </c>
      <c r="N18" s="1">
        <v>3682500</v>
      </c>
      <c r="O18" s="1">
        <v>0</v>
      </c>
      <c r="P18" s="1">
        <v>0</v>
      </c>
      <c r="Q18" s="1">
        <v>0</v>
      </c>
      <c r="R18" s="1">
        <v>0</v>
      </c>
      <c r="S18" s="1">
        <v>10</v>
      </c>
      <c r="T18" s="1">
        <v>0</v>
      </c>
      <c r="U18" s="1">
        <v>0</v>
      </c>
      <c r="V18" s="1">
        <v>0</v>
      </c>
      <c r="W18" s="1">
        <v>0</v>
      </c>
      <c r="X18" s="1">
        <v>3337500</v>
      </c>
    </row>
  </sheetData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workbookViewId="0">
      <selection activeCell="B2" sqref="B2:N19"/>
    </sheetView>
  </sheetViews>
  <sheetFormatPr baseColWidth="10" defaultRowHeight="15" x14ac:dyDescent="0.25"/>
  <sheetData>
    <row r="1" spans="1:14" x14ac:dyDescent="0.25">
      <c r="B1" t="s">
        <v>125</v>
      </c>
      <c r="C1" t="s">
        <v>160</v>
      </c>
      <c r="D1" t="s">
        <v>161</v>
      </c>
      <c r="E1" t="s">
        <v>162</v>
      </c>
      <c r="F1" t="s">
        <v>163</v>
      </c>
      <c r="G1" t="s">
        <v>164</v>
      </c>
      <c r="H1" t="s">
        <v>165</v>
      </c>
      <c r="I1" t="s">
        <v>166</v>
      </c>
      <c r="J1" t="s">
        <v>167</v>
      </c>
      <c r="K1" t="s">
        <v>168</v>
      </c>
      <c r="L1" t="s">
        <v>169</v>
      </c>
      <c r="M1" t="s">
        <v>170</v>
      </c>
      <c r="N1" t="s">
        <v>171</v>
      </c>
    </row>
    <row r="2" spans="1:14" x14ac:dyDescent="0.25">
      <c r="A2" t="str">
        <f>B2&amp;""</f>
        <v>11315</v>
      </c>
      <c r="B2" s="53" t="s">
        <v>129</v>
      </c>
      <c r="C2" s="1">
        <v>2021</v>
      </c>
      <c r="D2" s="1">
        <v>328970704</v>
      </c>
      <c r="E2" s="1">
        <v>13</v>
      </c>
      <c r="F2" s="1">
        <v>444940</v>
      </c>
      <c r="G2" s="1">
        <v>4</v>
      </c>
      <c r="H2" s="1">
        <v>134000</v>
      </c>
      <c r="I2" s="1">
        <v>124</v>
      </c>
      <c r="J2" s="1">
        <v>7563861</v>
      </c>
      <c r="K2" s="1">
        <v>69</v>
      </c>
      <c r="L2" s="1">
        <v>4101861</v>
      </c>
      <c r="M2" s="1">
        <v>137</v>
      </c>
      <c r="N2" s="1">
        <v>8008801</v>
      </c>
    </row>
    <row r="3" spans="1:14" x14ac:dyDescent="0.25">
      <c r="A3" t="str">
        <f t="shared" ref="A3:A19" si="0">B3&amp;""</f>
        <v>11425</v>
      </c>
      <c r="B3" s="53" t="s">
        <v>138</v>
      </c>
      <c r="C3" s="1">
        <v>1104</v>
      </c>
      <c r="D3" s="1">
        <v>106561998</v>
      </c>
      <c r="E3" s="1">
        <v>4</v>
      </c>
      <c r="F3" s="1">
        <v>224000</v>
      </c>
      <c r="G3" s="1">
        <v>1</v>
      </c>
      <c r="H3" s="1">
        <v>150000</v>
      </c>
      <c r="I3" s="1">
        <v>53</v>
      </c>
      <c r="J3" s="1">
        <v>3369650</v>
      </c>
      <c r="K3" s="1">
        <v>28</v>
      </c>
      <c r="L3" s="1">
        <v>1991650</v>
      </c>
      <c r="M3" s="1">
        <v>57</v>
      </c>
      <c r="N3" s="1">
        <v>3593650</v>
      </c>
    </row>
    <row r="4" spans="1:14" x14ac:dyDescent="0.25">
      <c r="A4" t="str">
        <f t="shared" si="0"/>
        <v>12135</v>
      </c>
      <c r="B4" s="53" t="s">
        <v>139</v>
      </c>
      <c r="C4" s="1">
        <v>1205</v>
      </c>
      <c r="D4" s="1">
        <v>127917345</v>
      </c>
      <c r="E4" s="1">
        <v>5</v>
      </c>
      <c r="F4" s="1">
        <v>347000</v>
      </c>
      <c r="G4" s="1">
        <v>3</v>
      </c>
      <c r="H4" s="1">
        <v>240000</v>
      </c>
      <c r="I4" s="1">
        <v>63</v>
      </c>
      <c r="J4" s="1">
        <v>4311518</v>
      </c>
      <c r="K4" s="1">
        <v>29</v>
      </c>
      <c r="L4" s="1">
        <v>2097300</v>
      </c>
      <c r="M4" s="1">
        <v>68</v>
      </c>
      <c r="N4" s="1">
        <v>4658518</v>
      </c>
    </row>
    <row r="5" spans="1:14" x14ac:dyDescent="0.25">
      <c r="A5" t="str">
        <f t="shared" si="0"/>
        <v>12579</v>
      </c>
      <c r="B5" s="53" t="s">
        <v>140</v>
      </c>
      <c r="C5" s="1">
        <v>211</v>
      </c>
      <c r="D5" s="1">
        <v>53275224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</row>
    <row r="6" spans="1:14" x14ac:dyDescent="0.25">
      <c r="A6" t="str">
        <f t="shared" si="0"/>
        <v>13135</v>
      </c>
      <c r="B6" s="53" t="s">
        <v>141</v>
      </c>
      <c r="C6" s="1">
        <v>1683</v>
      </c>
      <c r="D6" s="1">
        <v>189944855</v>
      </c>
      <c r="E6" s="1">
        <v>12</v>
      </c>
      <c r="F6" s="1">
        <v>526000</v>
      </c>
      <c r="G6" s="1">
        <v>8</v>
      </c>
      <c r="H6" s="1">
        <v>342000</v>
      </c>
      <c r="I6" s="1">
        <v>123</v>
      </c>
      <c r="J6" s="1">
        <v>6406775</v>
      </c>
      <c r="K6" s="1">
        <v>67</v>
      </c>
      <c r="L6" s="1">
        <v>4412045</v>
      </c>
      <c r="M6" s="1">
        <v>135</v>
      </c>
      <c r="N6" s="1">
        <v>6932775</v>
      </c>
    </row>
    <row r="7" spans="1:14" x14ac:dyDescent="0.25">
      <c r="A7" t="str">
        <f t="shared" si="0"/>
        <v>13335</v>
      </c>
      <c r="B7" s="53" t="s">
        <v>142</v>
      </c>
      <c r="C7" s="1">
        <v>2447</v>
      </c>
      <c r="D7" s="1">
        <v>241283581</v>
      </c>
      <c r="E7" s="1">
        <v>7</v>
      </c>
      <c r="F7" s="1">
        <v>485000</v>
      </c>
      <c r="G7" s="1">
        <v>5</v>
      </c>
      <c r="H7" s="1">
        <v>309130</v>
      </c>
      <c r="I7" s="1">
        <v>116</v>
      </c>
      <c r="J7" s="1">
        <v>11221435</v>
      </c>
      <c r="K7" s="1">
        <v>50</v>
      </c>
      <c r="L7" s="1">
        <v>7921551</v>
      </c>
      <c r="M7" s="1">
        <v>123</v>
      </c>
      <c r="N7" s="1">
        <v>11706435</v>
      </c>
    </row>
    <row r="8" spans="1:14" x14ac:dyDescent="0.25">
      <c r="A8" t="str">
        <f t="shared" si="0"/>
        <v>13485</v>
      </c>
      <c r="B8" s="53" t="s">
        <v>143</v>
      </c>
      <c r="C8" s="1">
        <v>716</v>
      </c>
      <c r="D8" s="1">
        <v>107417445</v>
      </c>
      <c r="E8" s="1">
        <v>4</v>
      </c>
      <c r="F8" s="1">
        <v>188000</v>
      </c>
      <c r="G8" s="1">
        <v>0</v>
      </c>
      <c r="H8" s="1">
        <v>0</v>
      </c>
      <c r="I8" s="1">
        <v>29</v>
      </c>
      <c r="J8" s="1">
        <v>4184000</v>
      </c>
      <c r="K8" s="1">
        <v>19</v>
      </c>
      <c r="L8" s="1">
        <v>3138000</v>
      </c>
      <c r="M8" s="1">
        <v>33</v>
      </c>
      <c r="N8" s="1">
        <v>4372000</v>
      </c>
    </row>
    <row r="9" spans="1:14" x14ac:dyDescent="0.25">
      <c r="A9" t="str">
        <f t="shared" si="0"/>
        <v>13825</v>
      </c>
      <c r="B9" s="53" t="s">
        <v>144</v>
      </c>
      <c r="C9" s="1">
        <v>2318</v>
      </c>
      <c r="D9" s="1">
        <v>305298717</v>
      </c>
      <c r="E9" s="1">
        <v>23</v>
      </c>
      <c r="F9" s="1">
        <v>838300</v>
      </c>
      <c r="G9" s="1">
        <v>8</v>
      </c>
      <c r="H9" s="1">
        <v>470000</v>
      </c>
      <c r="I9" s="1">
        <v>180</v>
      </c>
      <c r="J9" s="1">
        <v>9093855</v>
      </c>
      <c r="K9" s="1">
        <v>95</v>
      </c>
      <c r="L9" s="1">
        <v>5654855</v>
      </c>
      <c r="M9" s="1">
        <v>203</v>
      </c>
      <c r="N9" s="1">
        <v>9932155</v>
      </c>
    </row>
    <row r="10" spans="1:14" x14ac:dyDescent="0.25">
      <c r="A10" t="str">
        <f t="shared" si="0"/>
        <v>14265</v>
      </c>
      <c r="B10" s="53" t="s">
        <v>145</v>
      </c>
      <c r="C10" s="1">
        <v>936</v>
      </c>
      <c r="D10" s="1">
        <v>101276406</v>
      </c>
      <c r="E10" s="1">
        <v>4</v>
      </c>
      <c r="F10" s="1">
        <v>320000</v>
      </c>
      <c r="G10" s="1">
        <v>4</v>
      </c>
      <c r="H10" s="1">
        <v>865000</v>
      </c>
      <c r="I10" s="1">
        <v>55</v>
      </c>
      <c r="J10" s="1">
        <v>4769119</v>
      </c>
      <c r="K10" s="1">
        <v>32</v>
      </c>
      <c r="L10" s="1">
        <v>2505600</v>
      </c>
      <c r="M10" s="1">
        <v>59</v>
      </c>
      <c r="N10" s="1">
        <v>5089119</v>
      </c>
    </row>
    <row r="11" spans="1:14" x14ac:dyDescent="0.25">
      <c r="A11" t="str">
        <f t="shared" si="0"/>
        <v>14445</v>
      </c>
      <c r="B11" s="53" t="s">
        <v>146</v>
      </c>
      <c r="C11" s="1">
        <v>1381</v>
      </c>
      <c r="D11" s="1">
        <v>216706537</v>
      </c>
      <c r="E11" s="1">
        <v>2</v>
      </c>
      <c r="F11" s="1">
        <v>165000</v>
      </c>
      <c r="G11" s="1">
        <v>0</v>
      </c>
      <c r="H11" s="1">
        <v>0</v>
      </c>
      <c r="I11" s="1">
        <v>35</v>
      </c>
      <c r="J11" s="1">
        <v>2214880</v>
      </c>
      <c r="K11" s="1">
        <v>11</v>
      </c>
      <c r="L11" s="1">
        <v>1003000</v>
      </c>
      <c r="M11" s="1">
        <v>37</v>
      </c>
      <c r="N11" s="1">
        <v>2379880</v>
      </c>
    </row>
    <row r="12" spans="1:14" x14ac:dyDescent="0.25">
      <c r="A12" t="str">
        <f t="shared" si="0"/>
        <v>14505</v>
      </c>
      <c r="B12" s="53" t="s">
        <v>147</v>
      </c>
      <c r="C12" s="1">
        <v>1397</v>
      </c>
      <c r="D12" s="1">
        <v>180360202</v>
      </c>
      <c r="E12" s="1">
        <v>2</v>
      </c>
      <c r="F12" s="1">
        <v>113000</v>
      </c>
      <c r="G12" s="1">
        <v>6</v>
      </c>
      <c r="H12" s="1">
        <v>141000</v>
      </c>
      <c r="I12" s="1">
        <v>80</v>
      </c>
      <c r="J12" s="1">
        <v>8942550</v>
      </c>
      <c r="K12" s="1">
        <v>45</v>
      </c>
      <c r="L12" s="1">
        <v>5855750</v>
      </c>
      <c r="M12" s="1">
        <v>82</v>
      </c>
      <c r="N12" s="1">
        <v>9055550</v>
      </c>
    </row>
    <row r="13" spans="1:14" x14ac:dyDescent="0.25">
      <c r="A13" t="str">
        <f t="shared" si="0"/>
        <v>15135</v>
      </c>
      <c r="B13" s="53" t="s">
        <v>148</v>
      </c>
      <c r="C13" s="1">
        <v>1874</v>
      </c>
      <c r="D13" s="1">
        <v>347372443</v>
      </c>
      <c r="E13" s="1">
        <v>8</v>
      </c>
      <c r="F13" s="1">
        <v>565980</v>
      </c>
      <c r="G13" s="1">
        <v>1</v>
      </c>
      <c r="H13" s="1">
        <v>20000</v>
      </c>
      <c r="I13" s="1">
        <v>149</v>
      </c>
      <c r="J13" s="1">
        <v>17406335</v>
      </c>
      <c r="K13" s="1">
        <v>77</v>
      </c>
      <c r="L13" s="1">
        <v>7709360</v>
      </c>
      <c r="M13" s="1">
        <v>157</v>
      </c>
      <c r="N13" s="1">
        <v>17972315</v>
      </c>
    </row>
    <row r="14" spans="1:14" x14ac:dyDescent="0.25">
      <c r="A14" t="str">
        <f t="shared" si="0"/>
        <v>16275</v>
      </c>
      <c r="B14" s="53" t="s">
        <v>149</v>
      </c>
      <c r="C14" s="1">
        <v>1866</v>
      </c>
      <c r="D14" s="1">
        <v>226488190</v>
      </c>
      <c r="E14" s="1">
        <v>5</v>
      </c>
      <c r="F14" s="1">
        <v>180000</v>
      </c>
      <c r="G14" s="1">
        <v>7</v>
      </c>
      <c r="H14" s="1">
        <v>337000</v>
      </c>
      <c r="I14" s="1">
        <v>86</v>
      </c>
      <c r="J14" s="1">
        <v>7110962</v>
      </c>
      <c r="K14" s="1">
        <v>38</v>
      </c>
      <c r="L14" s="1">
        <v>4677330</v>
      </c>
      <c r="M14" s="1">
        <v>91</v>
      </c>
      <c r="N14" s="1">
        <v>7290962</v>
      </c>
    </row>
    <row r="15" spans="1:14" x14ac:dyDescent="0.25">
      <c r="A15" t="str">
        <f t="shared" si="0"/>
        <v>17515</v>
      </c>
      <c r="B15" s="53" t="s">
        <v>150</v>
      </c>
      <c r="C15" s="1">
        <v>2632</v>
      </c>
      <c r="D15" s="1">
        <v>508250990</v>
      </c>
      <c r="E15" s="1">
        <v>4</v>
      </c>
      <c r="F15" s="1">
        <v>195000</v>
      </c>
      <c r="G15" s="1">
        <v>4</v>
      </c>
      <c r="H15" s="1">
        <v>216000</v>
      </c>
      <c r="I15" s="1">
        <v>172</v>
      </c>
      <c r="J15" s="1">
        <v>19048748</v>
      </c>
      <c r="K15" s="1">
        <v>92</v>
      </c>
      <c r="L15" s="1">
        <v>11798626</v>
      </c>
      <c r="M15" s="1">
        <v>176</v>
      </c>
      <c r="N15" s="1">
        <v>19243748</v>
      </c>
    </row>
    <row r="16" spans="1:14" x14ac:dyDescent="0.25">
      <c r="A16" t="str">
        <f t="shared" si="0"/>
        <v>18315</v>
      </c>
      <c r="B16" s="53" t="s">
        <v>151</v>
      </c>
      <c r="C16" s="1">
        <v>1813</v>
      </c>
      <c r="D16" s="1">
        <v>238762933</v>
      </c>
      <c r="E16" s="1">
        <v>2</v>
      </c>
      <c r="F16" s="1">
        <v>140000</v>
      </c>
      <c r="G16" s="1">
        <v>3</v>
      </c>
      <c r="H16" s="1">
        <v>55000</v>
      </c>
      <c r="I16" s="1">
        <v>135</v>
      </c>
      <c r="J16" s="1">
        <v>10068543</v>
      </c>
      <c r="K16" s="1">
        <v>86</v>
      </c>
      <c r="L16" s="1">
        <v>6582093</v>
      </c>
      <c r="M16" s="1">
        <v>137</v>
      </c>
      <c r="N16" s="1">
        <v>10208543</v>
      </c>
    </row>
    <row r="17" spans="1:14" x14ac:dyDescent="0.25">
      <c r="A17" t="str">
        <f t="shared" si="0"/>
        <v>18715</v>
      </c>
      <c r="B17" s="53" t="s">
        <v>152</v>
      </c>
      <c r="C17" s="1">
        <v>1077</v>
      </c>
      <c r="D17" s="1">
        <v>134150947</v>
      </c>
      <c r="E17" s="1">
        <v>6</v>
      </c>
      <c r="F17" s="1">
        <v>130000</v>
      </c>
      <c r="G17" s="1">
        <v>0</v>
      </c>
      <c r="H17" s="1">
        <v>0</v>
      </c>
      <c r="I17" s="1">
        <v>61</v>
      </c>
      <c r="J17" s="1">
        <v>5717600</v>
      </c>
      <c r="K17" s="1">
        <v>41</v>
      </c>
      <c r="L17" s="1">
        <v>4941600</v>
      </c>
      <c r="M17" s="1">
        <v>67</v>
      </c>
      <c r="N17" s="1">
        <v>5847600</v>
      </c>
    </row>
    <row r="18" spans="1:14" x14ac:dyDescent="0.25">
      <c r="A18" t="str">
        <f t="shared" si="0"/>
        <v>30258</v>
      </c>
      <c r="B18" s="53" t="s">
        <v>153</v>
      </c>
      <c r="C18" s="1">
        <v>269</v>
      </c>
      <c r="D18" s="1">
        <v>83235000</v>
      </c>
      <c r="E18" s="1">
        <v>0</v>
      </c>
      <c r="F18" s="1">
        <v>0</v>
      </c>
      <c r="G18" s="1">
        <v>0</v>
      </c>
      <c r="H18" s="1">
        <v>0</v>
      </c>
      <c r="I18" s="1">
        <v>2</v>
      </c>
      <c r="J18" s="1">
        <v>187500</v>
      </c>
      <c r="K18" s="1">
        <v>0</v>
      </c>
      <c r="L18" s="1">
        <v>0</v>
      </c>
      <c r="M18" s="1">
        <v>2</v>
      </c>
      <c r="N18" s="1">
        <v>187500</v>
      </c>
    </row>
    <row r="19" spans="1:14" x14ac:dyDescent="0.25">
      <c r="A19" t="str">
        <f t="shared" si="0"/>
        <v>42559</v>
      </c>
      <c r="B19" s="53" t="s">
        <v>154</v>
      </c>
      <c r="C19" s="1">
        <v>1041</v>
      </c>
      <c r="D19" s="1">
        <v>262312746</v>
      </c>
      <c r="E19" s="1">
        <v>2</v>
      </c>
      <c r="F19" s="1">
        <v>275000</v>
      </c>
      <c r="G19" s="1">
        <v>0</v>
      </c>
      <c r="H19" s="1">
        <v>0</v>
      </c>
      <c r="I19" s="1">
        <v>16</v>
      </c>
      <c r="J19" s="1">
        <v>3700500</v>
      </c>
      <c r="K19" s="1">
        <v>10</v>
      </c>
      <c r="L19" s="1">
        <v>3337500</v>
      </c>
      <c r="M19" s="1">
        <v>18</v>
      </c>
      <c r="N19" s="1">
        <v>3975500</v>
      </c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workbookViewId="0">
      <selection activeCell="K26" sqref="K26"/>
    </sheetView>
  </sheetViews>
  <sheetFormatPr baseColWidth="10" defaultRowHeight="15" x14ac:dyDescent="0.25"/>
  <cols>
    <col min="2" max="2" width="26.5703125" bestFit="1" customWidth="1"/>
  </cols>
  <sheetData>
    <row r="1" spans="1:14" x14ac:dyDescent="0.25">
      <c r="B1" t="s">
        <v>172</v>
      </c>
      <c r="C1" t="s">
        <v>160</v>
      </c>
      <c r="D1" t="s">
        <v>161</v>
      </c>
      <c r="E1" t="s">
        <v>162</v>
      </c>
      <c r="F1" t="s">
        <v>163</v>
      </c>
      <c r="G1" t="s">
        <v>164</v>
      </c>
      <c r="H1" t="s">
        <v>165</v>
      </c>
      <c r="I1" t="s">
        <v>166</v>
      </c>
      <c r="J1" t="s">
        <v>167</v>
      </c>
      <c r="K1" t="s">
        <v>168</v>
      </c>
      <c r="L1" t="s">
        <v>169</v>
      </c>
      <c r="M1" t="s">
        <v>170</v>
      </c>
      <c r="N1" t="s">
        <v>171</v>
      </c>
    </row>
    <row r="2" spans="1:14" x14ac:dyDescent="0.25">
      <c r="A2" s="53" t="str">
        <f>B2</f>
        <v>BDR : AUTRES</v>
      </c>
      <c r="B2" s="53" t="s">
        <v>16</v>
      </c>
      <c r="C2" s="1">
        <v>80</v>
      </c>
      <c r="D2" s="1">
        <v>32271913</v>
      </c>
      <c r="E2" s="1">
        <v>1</v>
      </c>
      <c r="F2" s="1">
        <v>340000</v>
      </c>
      <c r="G2" s="1">
        <v>0</v>
      </c>
      <c r="H2" s="1">
        <v>0</v>
      </c>
      <c r="I2" s="1">
        <v>6</v>
      </c>
      <c r="J2" s="1">
        <v>545000</v>
      </c>
      <c r="K2" s="1">
        <v>3</v>
      </c>
      <c r="L2" s="1">
        <v>135000</v>
      </c>
      <c r="M2" s="1">
        <v>7</v>
      </c>
      <c r="N2" s="1">
        <v>885000</v>
      </c>
    </row>
    <row r="3" spans="1:14" x14ac:dyDescent="0.25">
      <c r="A3" s="53" t="str">
        <f t="shared" ref="A3:A13" si="0">B3</f>
        <v>ENT : AUTRES</v>
      </c>
      <c r="B3" s="53" t="s">
        <v>8</v>
      </c>
      <c r="C3" s="1">
        <v>835</v>
      </c>
      <c r="D3" s="1">
        <v>182300038</v>
      </c>
      <c r="E3" s="1">
        <v>0</v>
      </c>
      <c r="F3" s="1">
        <v>0</v>
      </c>
      <c r="G3" s="1">
        <v>0</v>
      </c>
      <c r="H3" s="1">
        <v>0</v>
      </c>
      <c r="I3" s="1">
        <v>31</v>
      </c>
      <c r="J3" s="1">
        <v>4392875</v>
      </c>
      <c r="K3" s="1">
        <v>24</v>
      </c>
      <c r="L3" s="1">
        <v>3438500</v>
      </c>
      <c r="M3" s="1">
        <v>31</v>
      </c>
      <c r="N3" s="1">
        <v>4392875</v>
      </c>
    </row>
    <row r="4" spans="1:14" x14ac:dyDescent="0.25">
      <c r="A4" s="53" t="str">
        <f t="shared" si="0"/>
        <v>ENT : GE</v>
      </c>
      <c r="B4" s="53" t="s">
        <v>11</v>
      </c>
      <c r="C4" s="1">
        <v>117</v>
      </c>
      <c r="D4" s="1">
        <v>303455500</v>
      </c>
      <c r="E4" s="1">
        <v>0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v>0</v>
      </c>
      <c r="L4" s="1">
        <v>0</v>
      </c>
      <c r="M4" s="1">
        <v>0</v>
      </c>
      <c r="N4" s="1">
        <v>0</v>
      </c>
    </row>
    <row r="5" spans="1:14" x14ac:dyDescent="0.25">
      <c r="A5" s="53" t="str">
        <f t="shared" si="0"/>
        <v>ENT : ME</v>
      </c>
      <c r="B5" s="53" t="s">
        <v>10</v>
      </c>
      <c r="C5" s="1">
        <v>1542</v>
      </c>
      <c r="D5" s="1">
        <v>1028485404</v>
      </c>
      <c r="E5" s="1">
        <v>0</v>
      </c>
      <c r="F5" s="1">
        <v>0</v>
      </c>
      <c r="G5" s="1">
        <v>0</v>
      </c>
      <c r="H5" s="1">
        <v>0</v>
      </c>
      <c r="I5" s="1">
        <v>17</v>
      </c>
      <c r="J5" s="1">
        <v>11680000</v>
      </c>
      <c r="K5" s="1">
        <v>8</v>
      </c>
      <c r="L5" s="1">
        <v>7460000</v>
      </c>
      <c r="M5" s="1">
        <v>17</v>
      </c>
      <c r="N5" s="1">
        <v>11680000</v>
      </c>
    </row>
    <row r="6" spans="1:14" x14ac:dyDescent="0.25">
      <c r="A6" s="53" t="str">
        <f t="shared" si="0"/>
        <v>ENT : PE</v>
      </c>
      <c r="B6" s="53" t="s">
        <v>9</v>
      </c>
      <c r="C6" s="1">
        <v>2150</v>
      </c>
      <c r="D6" s="1">
        <v>571202926</v>
      </c>
      <c r="E6" s="1">
        <v>3</v>
      </c>
      <c r="F6" s="1">
        <v>448000</v>
      </c>
      <c r="G6" s="1">
        <v>0</v>
      </c>
      <c r="H6" s="1">
        <v>0</v>
      </c>
      <c r="I6" s="1">
        <v>81</v>
      </c>
      <c r="J6" s="1">
        <v>21865500</v>
      </c>
      <c r="K6" s="1">
        <v>53</v>
      </c>
      <c r="L6" s="1">
        <v>14867000</v>
      </c>
      <c r="M6" s="1">
        <v>84</v>
      </c>
      <c r="N6" s="1">
        <v>22313500</v>
      </c>
    </row>
    <row r="7" spans="1:14" x14ac:dyDescent="0.25">
      <c r="A7" s="53" t="str">
        <f t="shared" si="0"/>
        <v>ESI : GEES</v>
      </c>
      <c r="B7" s="53" t="s">
        <v>20</v>
      </c>
      <c r="C7" s="1">
        <v>7</v>
      </c>
      <c r="D7" s="1">
        <v>16775000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</row>
    <row r="8" spans="1:14" x14ac:dyDescent="0.25">
      <c r="A8" s="53" t="str">
        <f t="shared" si="0"/>
        <v>ESI : MEES</v>
      </c>
      <c r="B8" s="53" t="s">
        <v>19</v>
      </c>
      <c r="C8" s="1">
        <v>71</v>
      </c>
      <c r="D8" s="1">
        <v>28609557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</row>
    <row r="9" spans="1:14" x14ac:dyDescent="0.25">
      <c r="A9" s="53" t="str">
        <f t="shared" si="0"/>
        <v>ESI : PEES</v>
      </c>
      <c r="B9" s="53" t="s">
        <v>18</v>
      </c>
      <c r="C9" s="1">
        <v>143</v>
      </c>
      <c r="D9" s="1">
        <v>16199451</v>
      </c>
      <c r="E9" s="1">
        <v>0</v>
      </c>
      <c r="F9" s="1">
        <v>0</v>
      </c>
      <c r="G9" s="1">
        <v>0</v>
      </c>
      <c r="H9" s="1">
        <v>0</v>
      </c>
      <c r="I9" s="1">
        <v>3</v>
      </c>
      <c r="J9" s="1">
        <v>103974</v>
      </c>
      <c r="K9" s="1">
        <v>2</v>
      </c>
      <c r="L9" s="1">
        <v>73974</v>
      </c>
      <c r="M9" s="1">
        <v>3</v>
      </c>
      <c r="N9" s="1">
        <v>103974</v>
      </c>
    </row>
    <row r="10" spans="1:14" x14ac:dyDescent="0.25">
      <c r="A10" s="53" t="str">
        <f t="shared" si="0"/>
        <v>PRO : Artisans-Commerçants</v>
      </c>
      <c r="B10" s="53" t="s">
        <v>15</v>
      </c>
      <c r="C10" s="1">
        <v>16710</v>
      </c>
      <c r="D10" s="1">
        <v>1059597430</v>
      </c>
      <c r="E10" s="1">
        <v>85</v>
      </c>
      <c r="F10" s="1">
        <v>3692220</v>
      </c>
      <c r="G10" s="1">
        <v>49</v>
      </c>
      <c r="H10" s="1">
        <v>3085130</v>
      </c>
      <c r="I10" s="1">
        <v>1124</v>
      </c>
      <c r="J10" s="1">
        <v>69705716</v>
      </c>
      <c r="K10" s="1">
        <v>596</v>
      </c>
      <c r="L10" s="1">
        <v>42427992</v>
      </c>
      <c r="M10" s="1">
        <v>1209</v>
      </c>
      <c r="N10" s="1">
        <v>73397936</v>
      </c>
    </row>
    <row r="11" spans="1:14" x14ac:dyDescent="0.25">
      <c r="A11" s="53" t="str">
        <f t="shared" si="0"/>
        <v>PRO : Autres</v>
      </c>
      <c r="B11" s="53" t="s">
        <v>12</v>
      </c>
      <c r="C11" s="1">
        <v>1</v>
      </c>
      <c r="D11" s="1">
        <v>768000</v>
      </c>
      <c r="E11" s="1">
        <v>0</v>
      </c>
      <c r="F11" s="1">
        <v>0</v>
      </c>
      <c r="G11" s="1">
        <v>0</v>
      </c>
      <c r="H11" s="1">
        <v>0</v>
      </c>
      <c r="I11" s="1">
        <v>1</v>
      </c>
      <c r="J11" s="1">
        <v>768000</v>
      </c>
      <c r="K11" s="1">
        <v>1</v>
      </c>
      <c r="L11" s="1">
        <v>768000</v>
      </c>
      <c r="M11" s="1">
        <v>1</v>
      </c>
      <c r="N11" s="1">
        <v>768000</v>
      </c>
    </row>
    <row r="12" spans="1:14" x14ac:dyDescent="0.25">
      <c r="A12" s="53" t="str">
        <f t="shared" si="0"/>
        <v>PRO : Professions agricoles</v>
      </c>
      <c r="B12" s="53" t="s">
        <v>14</v>
      </c>
      <c r="C12" s="1">
        <v>238</v>
      </c>
      <c r="D12" s="1">
        <v>16909024</v>
      </c>
      <c r="E12" s="1">
        <v>2</v>
      </c>
      <c r="F12" s="1">
        <v>71000</v>
      </c>
      <c r="G12" s="1">
        <v>0</v>
      </c>
      <c r="H12" s="1">
        <v>0</v>
      </c>
      <c r="I12" s="1">
        <v>16</v>
      </c>
      <c r="J12" s="1">
        <v>1184862</v>
      </c>
      <c r="K12" s="1">
        <v>8</v>
      </c>
      <c r="L12" s="1">
        <v>779600</v>
      </c>
      <c r="M12" s="1">
        <v>18</v>
      </c>
      <c r="N12" s="1">
        <v>1255862</v>
      </c>
    </row>
    <row r="13" spans="1:14" x14ac:dyDescent="0.25">
      <c r="A13" s="53" t="str">
        <f t="shared" si="0"/>
        <v>PRO : Professions libérales</v>
      </c>
      <c r="B13" s="53" t="s">
        <v>13</v>
      </c>
      <c r="C13" s="1">
        <v>2787</v>
      </c>
      <c r="D13" s="1">
        <v>157464274</v>
      </c>
      <c r="E13" s="1">
        <v>10</v>
      </c>
      <c r="F13" s="1">
        <v>311000</v>
      </c>
      <c r="G13" s="1">
        <v>5</v>
      </c>
      <c r="H13" s="1">
        <v>194000</v>
      </c>
      <c r="I13" s="1">
        <v>182</v>
      </c>
      <c r="J13" s="1">
        <v>11183904</v>
      </c>
      <c r="K13" s="1">
        <v>84</v>
      </c>
      <c r="L13" s="1">
        <v>4440555</v>
      </c>
      <c r="M13" s="1">
        <v>192</v>
      </c>
      <c r="N13" s="1">
        <v>11494904</v>
      </c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workbookViewId="0">
      <selection activeCell="B2" sqref="B2:N9"/>
    </sheetView>
  </sheetViews>
  <sheetFormatPr baseColWidth="10" defaultRowHeight="15" x14ac:dyDescent="0.25"/>
  <sheetData>
    <row r="1" spans="1:14" x14ac:dyDescent="0.25">
      <c r="B1" t="s">
        <v>173</v>
      </c>
      <c r="C1" t="s">
        <v>160</v>
      </c>
      <c r="D1" t="s">
        <v>161</v>
      </c>
      <c r="E1" t="s">
        <v>162</v>
      </c>
      <c r="F1" t="s">
        <v>163</v>
      </c>
      <c r="G1" t="s">
        <v>164</v>
      </c>
      <c r="H1" t="s">
        <v>165</v>
      </c>
      <c r="I1" t="s">
        <v>166</v>
      </c>
      <c r="J1" t="s">
        <v>167</v>
      </c>
      <c r="K1" t="s">
        <v>168</v>
      </c>
      <c r="L1" t="s">
        <v>169</v>
      </c>
      <c r="M1" t="s">
        <v>170</v>
      </c>
      <c r="N1" t="s">
        <v>171</v>
      </c>
    </row>
    <row r="2" spans="1:14" x14ac:dyDescent="0.25">
      <c r="A2" s="53" t="str">
        <f>B2</f>
        <v>CX</v>
      </c>
      <c r="B2" s="53" t="s">
        <v>25</v>
      </c>
      <c r="C2" s="1">
        <v>72</v>
      </c>
      <c r="D2" s="1">
        <v>15907958</v>
      </c>
      <c r="E2" s="1">
        <v>0</v>
      </c>
      <c r="F2" s="1">
        <v>0</v>
      </c>
      <c r="G2" s="1">
        <v>0</v>
      </c>
      <c r="H2" s="1">
        <v>0</v>
      </c>
      <c r="I2" s="1">
        <v>3</v>
      </c>
      <c r="J2" s="1">
        <v>185000</v>
      </c>
      <c r="K2" s="1">
        <v>2</v>
      </c>
      <c r="L2" s="1">
        <v>165000</v>
      </c>
      <c r="M2" s="1">
        <v>3</v>
      </c>
      <c r="N2" s="1">
        <v>185000</v>
      </c>
    </row>
    <row r="3" spans="1:14" x14ac:dyDescent="0.25">
      <c r="A3" s="53" t="str">
        <f t="shared" ref="A3:A9" si="0">B3</f>
        <v>DX</v>
      </c>
      <c r="B3" s="53" t="s">
        <v>26</v>
      </c>
      <c r="C3" s="1">
        <v>113</v>
      </c>
      <c r="D3" s="1">
        <v>23006998</v>
      </c>
      <c r="E3" s="1">
        <v>0</v>
      </c>
      <c r="F3" s="1">
        <v>0</v>
      </c>
      <c r="G3" s="1">
        <v>0</v>
      </c>
      <c r="H3" s="1">
        <v>0</v>
      </c>
      <c r="I3" s="1">
        <v>6</v>
      </c>
      <c r="J3" s="1">
        <v>896700</v>
      </c>
      <c r="K3" s="1">
        <v>5</v>
      </c>
      <c r="L3" s="1">
        <v>891700</v>
      </c>
      <c r="M3" s="1">
        <v>6</v>
      </c>
      <c r="N3" s="1">
        <v>896700</v>
      </c>
    </row>
    <row r="4" spans="1:14" x14ac:dyDescent="0.25">
      <c r="A4" s="53" t="str">
        <f t="shared" si="0"/>
        <v>ENT : 5+</v>
      </c>
      <c r="B4" s="53" t="s">
        <v>24</v>
      </c>
      <c r="C4" s="1">
        <v>420</v>
      </c>
      <c r="D4" s="1">
        <v>209128822</v>
      </c>
      <c r="E4" s="1">
        <v>0</v>
      </c>
      <c r="F4" s="1">
        <v>0</v>
      </c>
      <c r="G4" s="1">
        <v>0</v>
      </c>
      <c r="H4" s="1">
        <v>0</v>
      </c>
      <c r="I4" s="1">
        <v>15</v>
      </c>
      <c r="J4" s="1">
        <v>3140000</v>
      </c>
      <c r="K4" s="1">
        <v>11</v>
      </c>
      <c r="L4" s="1">
        <v>2184000</v>
      </c>
      <c r="M4" s="1">
        <v>15</v>
      </c>
      <c r="N4" s="1">
        <v>3140000</v>
      </c>
    </row>
    <row r="5" spans="1:14" x14ac:dyDescent="0.25">
      <c r="A5" s="53" t="str">
        <f t="shared" si="0"/>
        <v>ENT : 5-</v>
      </c>
      <c r="B5" s="53" t="s">
        <v>23</v>
      </c>
      <c r="C5" s="1">
        <v>3862</v>
      </c>
      <c r="D5" s="1">
        <v>1950526272</v>
      </c>
      <c r="E5" s="1">
        <v>2</v>
      </c>
      <c r="F5" s="1">
        <v>568000</v>
      </c>
      <c r="G5" s="1">
        <v>0</v>
      </c>
      <c r="H5" s="1">
        <v>0</v>
      </c>
      <c r="I5" s="1">
        <v>126</v>
      </c>
      <c r="J5" s="1">
        <v>43688000</v>
      </c>
      <c r="K5" s="1">
        <v>82</v>
      </c>
      <c r="L5" s="1">
        <v>29396000</v>
      </c>
      <c r="M5" s="1">
        <v>128</v>
      </c>
      <c r="N5" s="1">
        <v>44256000</v>
      </c>
    </row>
    <row r="6" spans="1:14" x14ac:dyDescent="0.25">
      <c r="A6" s="53" t="str">
        <f t="shared" si="0"/>
        <v>Non noté</v>
      </c>
      <c r="B6" s="53" t="s">
        <v>27</v>
      </c>
      <c r="C6" s="1">
        <v>86</v>
      </c>
      <c r="D6" s="1">
        <v>9334599</v>
      </c>
      <c r="E6" s="1">
        <v>0</v>
      </c>
      <c r="F6" s="1">
        <v>0</v>
      </c>
      <c r="G6" s="1">
        <v>0</v>
      </c>
      <c r="H6" s="1">
        <v>0</v>
      </c>
      <c r="I6" s="1">
        <v>10</v>
      </c>
      <c r="J6" s="1">
        <v>1028000</v>
      </c>
      <c r="K6" s="1">
        <v>3</v>
      </c>
      <c r="L6" s="1">
        <v>357000</v>
      </c>
      <c r="M6" s="1">
        <v>10</v>
      </c>
      <c r="N6" s="1">
        <v>1028000</v>
      </c>
    </row>
    <row r="7" spans="1:14" x14ac:dyDescent="0.25">
      <c r="A7" s="53" t="str">
        <f t="shared" si="0"/>
        <v>PRO : 5+</v>
      </c>
      <c r="B7" s="53" t="s">
        <v>22</v>
      </c>
      <c r="C7" s="1">
        <v>2159</v>
      </c>
      <c r="D7" s="1">
        <v>105812083</v>
      </c>
      <c r="E7" s="1">
        <v>3</v>
      </c>
      <c r="F7" s="1">
        <v>75000</v>
      </c>
      <c r="G7" s="1">
        <v>3</v>
      </c>
      <c r="H7" s="1">
        <v>140000</v>
      </c>
      <c r="I7" s="1">
        <v>155</v>
      </c>
      <c r="J7" s="1">
        <v>6677952</v>
      </c>
      <c r="K7" s="1">
        <v>104</v>
      </c>
      <c r="L7" s="1">
        <v>4792133</v>
      </c>
      <c r="M7" s="1">
        <v>158</v>
      </c>
      <c r="N7" s="1">
        <v>6752952</v>
      </c>
    </row>
    <row r="8" spans="1:14" x14ac:dyDescent="0.25">
      <c r="A8" s="53" t="str">
        <f t="shared" si="0"/>
        <v>PRO : 5-</v>
      </c>
      <c r="B8" s="53" t="s">
        <v>21</v>
      </c>
      <c r="C8" s="1">
        <v>17951</v>
      </c>
      <c r="D8" s="1">
        <v>1098710485</v>
      </c>
      <c r="E8" s="1">
        <v>96</v>
      </c>
      <c r="F8" s="1">
        <v>4219220</v>
      </c>
      <c r="G8" s="1">
        <v>51</v>
      </c>
      <c r="H8" s="1">
        <v>3139130</v>
      </c>
      <c r="I8" s="1">
        <v>1144</v>
      </c>
      <c r="J8" s="1">
        <v>65785179</v>
      </c>
      <c r="K8" s="1">
        <v>570</v>
      </c>
      <c r="L8" s="1">
        <v>36575788</v>
      </c>
      <c r="M8" s="1">
        <v>1240</v>
      </c>
      <c r="N8" s="1">
        <v>70004399</v>
      </c>
    </row>
    <row r="9" spans="1:14" x14ac:dyDescent="0.25">
      <c r="A9" s="53" t="str">
        <f t="shared" si="0"/>
        <v>RX</v>
      </c>
      <c r="B9" s="53" t="s">
        <v>28</v>
      </c>
      <c r="C9" s="1">
        <v>18</v>
      </c>
      <c r="D9" s="1">
        <v>1611300</v>
      </c>
      <c r="E9" s="1">
        <v>0</v>
      </c>
      <c r="F9" s="1">
        <v>0</v>
      </c>
      <c r="G9" s="1">
        <v>0</v>
      </c>
      <c r="H9" s="1">
        <v>0</v>
      </c>
      <c r="I9" s="1">
        <v>2</v>
      </c>
      <c r="J9" s="1">
        <v>29000</v>
      </c>
      <c r="K9" s="1">
        <v>2</v>
      </c>
      <c r="L9" s="1">
        <v>29000</v>
      </c>
      <c r="M9" s="1">
        <v>2</v>
      </c>
      <c r="N9" s="1">
        <v>29000</v>
      </c>
    </row>
    <row r="10" spans="1:14" x14ac:dyDescent="0.25">
      <c r="A10" s="53"/>
      <c r="B10" s="53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53"/>
      <c r="B11" s="53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53"/>
      <c r="B12" s="53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53"/>
      <c r="B13" s="53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workbookViewId="0">
      <selection activeCell="A22" sqref="A22:A23"/>
    </sheetView>
  </sheetViews>
  <sheetFormatPr baseColWidth="10" defaultRowHeight="15" x14ac:dyDescent="0.25"/>
  <cols>
    <col min="1" max="1" width="36.28515625" style="1" customWidth="1"/>
  </cols>
  <sheetData>
    <row r="1" spans="1:14" x14ac:dyDescent="0.25">
      <c r="B1" t="s">
        <v>174</v>
      </c>
      <c r="C1" t="s">
        <v>160</v>
      </c>
      <c r="D1" t="s">
        <v>161</v>
      </c>
      <c r="E1" t="s">
        <v>162</v>
      </c>
      <c r="F1" t="s">
        <v>163</v>
      </c>
      <c r="G1" t="s">
        <v>164</v>
      </c>
      <c r="H1" t="s">
        <v>165</v>
      </c>
      <c r="I1" t="s">
        <v>166</v>
      </c>
      <c r="J1" t="s">
        <v>167</v>
      </c>
      <c r="K1" t="s">
        <v>168</v>
      </c>
      <c r="L1" t="s">
        <v>169</v>
      </c>
      <c r="M1" t="s">
        <v>170</v>
      </c>
      <c r="N1" t="s">
        <v>171</v>
      </c>
    </row>
    <row r="2" spans="1:14" x14ac:dyDescent="0.25">
      <c r="A2" s="1" t="str">
        <f>B2&amp;""</f>
        <v/>
      </c>
      <c r="B2" s="53"/>
      <c r="C2" s="1">
        <v>2</v>
      </c>
      <c r="D2" s="1">
        <v>135000</v>
      </c>
      <c r="E2" s="1">
        <v>0</v>
      </c>
      <c r="F2" s="1">
        <v>0</v>
      </c>
      <c r="G2" s="1">
        <v>0</v>
      </c>
      <c r="H2" s="1">
        <v>0</v>
      </c>
      <c r="I2" s="1">
        <v>0</v>
      </c>
      <c r="J2" s="1">
        <v>0</v>
      </c>
      <c r="K2" s="1">
        <v>0</v>
      </c>
      <c r="L2" s="1">
        <v>0</v>
      </c>
      <c r="M2" s="1">
        <v>0</v>
      </c>
      <c r="N2" s="1">
        <v>0</v>
      </c>
    </row>
    <row r="3" spans="1:14" x14ac:dyDescent="0.25">
      <c r="A3" s="1" t="str">
        <f t="shared" ref="A3:A23" si="0">B3&amp;""</f>
        <v>Activités de services administratifs et de soutien</v>
      </c>
      <c r="B3" s="53" t="s">
        <v>29</v>
      </c>
      <c r="C3" s="1">
        <v>687</v>
      </c>
      <c r="D3" s="1">
        <v>113250064</v>
      </c>
      <c r="E3" s="1">
        <v>2</v>
      </c>
      <c r="F3" s="1">
        <v>71000</v>
      </c>
      <c r="G3" s="1">
        <v>2</v>
      </c>
      <c r="H3" s="1">
        <v>29000</v>
      </c>
      <c r="I3" s="1">
        <v>35</v>
      </c>
      <c r="J3" s="1">
        <v>3581300</v>
      </c>
      <c r="K3" s="1">
        <v>15</v>
      </c>
      <c r="L3" s="1">
        <v>2604500</v>
      </c>
      <c r="M3" s="1">
        <v>37</v>
      </c>
      <c r="N3" s="1">
        <v>3652300</v>
      </c>
    </row>
    <row r="4" spans="1:14" x14ac:dyDescent="0.25">
      <c r="A4" s="1" t="str">
        <f t="shared" si="0"/>
        <v>Activités financières et d'assurance</v>
      </c>
      <c r="B4" s="53" t="s">
        <v>30</v>
      </c>
      <c r="C4" s="1">
        <v>355</v>
      </c>
      <c r="D4" s="1">
        <v>102538689</v>
      </c>
      <c r="E4" s="1">
        <v>2</v>
      </c>
      <c r="F4" s="1">
        <v>40000</v>
      </c>
      <c r="G4" s="1">
        <v>0</v>
      </c>
      <c r="H4" s="1">
        <v>0</v>
      </c>
      <c r="I4" s="1">
        <v>36</v>
      </c>
      <c r="J4" s="1">
        <v>2649636</v>
      </c>
      <c r="K4" s="1">
        <v>18</v>
      </c>
      <c r="L4" s="1">
        <v>1507980</v>
      </c>
      <c r="M4" s="1">
        <v>38</v>
      </c>
      <c r="N4" s="1">
        <v>2689636</v>
      </c>
    </row>
    <row r="5" spans="1:14" x14ac:dyDescent="0.25">
      <c r="A5" s="1" t="str">
        <f t="shared" si="0"/>
        <v>Activités immobilières</v>
      </c>
      <c r="B5" s="53" t="s">
        <v>31</v>
      </c>
      <c r="C5" s="1">
        <v>515</v>
      </c>
      <c r="D5" s="1">
        <v>59618917</v>
      </c>
      <c r="E5" s="1">
        <v>2</v>
      </c>
      <c r="F5" s="1">
        <v>346440</v>
      </c>
      <c r="G5" s="1">
        <v>1</v>
      </c>
      <c r="H5" s="1">
        <v>150000</v>
      </c>
      <c r="I5" s="1">
        <v>42</v>
      </c>
      <c r="J5" s="1">
        <v>4018080</v>
      </c>
      <c r="K5" s="1">
        <v>23</v>
      </c>
      <c r="L5" s="1">
        <v>2243880</v>
      </c>
      <c r="M5" s="1">
        <v>44</v>
      </c>
      <c r="N5" s="1">
        <v>4364520</v>
      </c>
    </row>
    <row r="6" spans="1:14" x14ac:dyDescent="0.25">
      <c r="A6" s="1" t="str">
        <f t="shared" si="0"/>
        <v>Activités spécialisées, scientifiques et techniques</v>
      </c>
      <c r="B6" s="53" t="s">
        <v>32</v>
      </c>
      <c r="C6" s="1">
        <v>2334</v>
      </c>
      <c r="D6" s="1">
        <v>338819426</v>
      </c>
      <c r="E6" s="1">
        <v>6</v>
      </c>
      <c r="F6" s="1">
        <v>268000</v>
      </c>
      <c r="G6" s="1">
        <v>3</v>
      </c>
      <c r="H6" s="1">
        <v>91500</v>
      </c>
      <c r="I6" s="1">
        <v>175</v>
      </c>
      <c r="J6" s="1">
        <v>17590484</v>
      </c>
      <c r="K6" s="1">
        <v>100</v>
      </c>
      <c r="L6" s="1">
        <v>11205525</v>
      </c>
      <c r="M6" s="1">
        <v>181</v>
      </c>
      <c r="N6" s="1">
        <v>17858484</v>
      </c>
    </row>
    <row r="7" spans="1:14" x14ac:dyDescent="0.25">
      <c r="A7" s="1" t="str">
        <f t="shared" si="0"/>
        <v>Administration publique</v>
      </c>
      <c r="B7" s="53" t="s">
        <v>33</v>
      </c>
      <c r="C7" s="1">
        <v>1</v>
      </c>
      <c r="D7" s="1">
        <v>400000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</row>
    <row r="8" spans="1:14" x14ac:dyDescent="0.25">
      <c r="A8" s="1" t="str">
        <f t="shared" si="0"/>
        <v>Agriculture, sylviculture et pêche</v>
      </c>
      <c r="B8" s="53" t="s">
        <v>34</v>
      </c>
      <c r="C8" s="1">
        <v>197</v>
      </c>
      <c r="D8" s="1">
        <v>19145099</v>
      </c>
      <c r="E8" s="1">
        <v>0</v>
      </c>
      <c r="F8" s="1">
        <v>0</v>
      </c>
      <c r="G8" s="1">
        <v>0</v>
      </c>
      <c r="H8" s="1">
        <v>0</v>
      </c>
      <c r="I8" s="1">
        <v>9</v>
      </c>
      <c r="J8" s="1">
        <v>984000</v>
      </c>
      <c r="K8" s="1">
        <v>4</v>
      </c>
      <c r="L8" s="1">
        <v>711000</v>
      </c>
      <c r="M8" s="1">
        <v>9</v>
      </c>
      <c r="N8" s="1">
        <v>984000</v>
      </c>
    </row>
    <row r="9" spans="1:14" x14ac:dyDescent="0.25">
      <c r="A9" s="1" t="str">
        <f t="shared" si="0"/>
        <v>Arts, spectacles et activités récréatives</v>
      </c>
      <c r="B9" s="53" t="s">
        <v>35</v>
      </c>
      <c r="C9" s="1">
        <v>139</v>
      </c>
      <c r="D9" s="1">
        <v>18296354</v>
      </c>
      <c r="E9" s="1">
        <v>0</v>
      </c>
      <c r="F9" s="1">
        <v>0</v>
      </c>
      <c r="G9" s="1">
        <v>0</v>
      </c>
      <c r="H9" s="1">
        <v>0</v>
      </c>
      <c r="I9" s="1">
        <v>8</v>
      </c>
      <c r="J9" s="1">
        <v>865000</v>
      </c>
      <c r="K9" s="1">
        <v>6</v>
      </c>
      <c r="L9" s="1">
        <v>828000</v>
      </c>
      <c r="M9" s="1">
        <v>8</v>
      </c>
      <c r="N9" s="1">
        <v>865000</v>
      </c>
    </row>
    <row r="10" spans="1:14" x14ac:dyDescent="0.25">
      <c r="A10" s="1" t="str">
        <f t="shared" si="0"/>
        <v>Autres activités de services</v>
      </c>
      <c r="B10" s="53" t="s">
        <v>36</v>
      </c>
      <c r="C10" s="1">
        <v>1892</v>
      </c>
      <c r="D10" s="1">
        <v>52140625</v>
      </c>
      <c r="E10" s="1">
        <v>8</v>
      </c>
      <c r="F10" s="1">
        <v>80500</v>
      </c>
      <c r="G10" s="1">
        <v>9</v>
      </c>
      <c r="H10" s="1">
        <v>245000</v>
      </c>
      <c r="I10" s="1">
        <v>100</v>
      </c>
      <c r="J10" s="1">
        <v>3053327</v>
      </c>
      <c r="K10" s="1">
        <v>39</v>
      </c>
      <c r="L10" s="1">
        <v>1636452</v>
      </c>
      <c r="M10" s="1">
        <v>108</v>
      </c>
      <c r="N10" s="1">
        <v>3133827</v>
      </c>
    </row>
    <row r="11" spans="1:14" x14ac:dyDescent="0.25">
      <c r="A11" s="1" t="str">
        <f t="shared" si="0"/>
        <v>Commerce ; réparation d'automobiles et de motocycles</v>
      </c>
      <c r="B11" s="53" t="s">
        <v>37</v>
      </c>
      <c r="C11" s="1">
        <v>5640</v>
      </c>
      <c r="D11" s="1">
        <v>980592616</v>
      </c>
      <c r="E11" s="1">
        <v>37</v>
      </c>
      <c r="F11" s="1">
        <v>2141380</v>
      </c>
      <c r="G11" s="1">
        <v>15</v>
      </c>
      <c r="H11" s="1">
        <v>1179630</v>
      </c>
      <c r="I11" s="1">
        <v>308</v>
      </c>
      <c r="J11" s="1">
        <v>28925249</v>
      </c>
      <c r="K11" s="1">
        <v>163</v>
      </c>
      <c r="L11" s="1">
        <v>16985083</v>
      </c>
      <c r="M11" s="1">
        <v>345</v>
      </c>
      <c r="N11" s="1">
        <v>31066629</v>
      </c>
    </row>
    <row r="12" spans="1:14" x14ac:dyDescent="0.25">
      <c r="A12" s="1" t="str">
        <f t="shared" si="0"/>
        <v>Construction</v>
      </c>
      <c r="B12" s="53" t="s">
        <v>38</v>
      </c>
      <c r="C12" s="1">
        <v>3156</v>
      </c>
      <c r="D12" s="1">
        <v>419950776</v>
      </c>
      <c r="E12" s="1">
        <v>9</v>
      </c>
      <c r="F12" s="1">
        <v>364000</v>
      </c>
      <c r="G12" s="1">
        <v>3</v>
      </c>
      <c r="H12" s="1">
        <v>320000</v>
      </c>
      <c r="I12" s="1">
        <v>164</v>
      </c>
      <c r="J12" s="1">
        <v>14893565</v>
      </c>
      <c r="K12" s="1">
        <v>56</v>
      </c>
      <c r="L12" s="1">
        <v>6145893</v>
      </c>
      <c r="M12" s="1">
        <v>173</v>
      </c>
      <c r="N12" s="1">
        <v>15257565</v>
      </c>
    </row>
    <row r="13" spans="1:14" x14ac:dyDescent="0.25">
      <c r="A13" s="1" t="str">
        <f t="shared" si="0"/>
        <v>Enseignement</v>
      </c>
      <c r="B13" s="53" t="s">
        <v>40</v>
      </c>
      <c r="C13" s="1">
        <v>376</v>
      </c>
      <c r="D13" s="1">
        <v>24547650</v>
      </c>
      <c r="E13" s="1">
        <v>0</v>
      </c>
      <c r="F13" s="1">
        <v>0</v>
      </c>
      <c r="G13" s="1">
        <v>2</v>
      </c>
      <c r="H13" s="1">
        <v>31000</v>
      </c>
      <c r="I13" s="1">
        <v>41</v>
      </c>
      <c r="J13" s="1">
        <v>2139100</v>
      </c>
      <c r="K13" s="1">
        <v>21</v>
      </c>
      <c r="L13" s="1">
        <v>1191000</v>
      </c>
      <c r="M13" s="1">
        <v>41</v>
      </c>
      <c r="N13" s="1">
        <v>2139100</v>
      </c>
    </row>
    <row r="14" spans="1:14" x14ac:dyDescent="0.25">
      <c r="A14" s="1" t="str">
        <f t="shared" si="0"/>
        <v>Entreprises du sport - répertoriées</v>
      </c>
      <c r="B14" s="53" t="s">
        <v>39</v>
      </c>
      <c r="C14" s="1">
        <v>370</v>
      </c>
      <c r="D14" s="1">
        <v>68489765</v>
      </c>
      <c r="E14" s="1">
        <v>5</v>
      </c>
      <c r="F14" s="1">
        <v>135000</v>
      </c>
      <c r="G14" s="1">
        <v>1</v>
      </c>
      <c r="H14" s="1">
        <v>30000</v>
      </c>
      <c r="I14" s="1">
        <v>12</v>
      </c>
      <c r="J14" s="1">
        <v>818000</v>
      </c>
      <c r="K14" s="1">
        <v>9</v>
      </c>
      <c r="L14" s="1">
        <v>598000</v>
      </c>
      <c r="M14" s="1">
        <v>17</v>
      </c>
      <c r="N14" s="1">
        <v>953000</v>
      </c>
    </row>
    <row r="15" spans="1:14" x14ac:dyDescent="0.25">
      <c r="A15" s="1" t="str">
        <f t="shared" si="0"/>
        <v>Industrie manufacturière</v>
      </c>
      <c r="B15" s="53" t="s">
        <v>41</v>
      </c>
      <c r="C15" s="1">
        <v>2019</v>
      </c>
      <c r="D15" s="1">
        <v>526019644</v>
      </c>
      <c r="E15" s="1">
        <v>5</v>
      </c>
      <c r="F15" s="1">
        <v>214000</v>
      </c>
      <c r="G15" s="1">
        <v>3</v>
      </c>
      <c r="H15" s="1">
        <v>280000</v>
      </c>
      <c r="I15" s="1">
        <v>98</v>
      </c>
      <c r="J15" s="1">
        <v>13563691</v>
      </c>
      <c r="K15" s="1">
        <v>54</v>
      </c>
      <c r="L15" s="1">
        <v>8478191</v>
      </c>
      <c r="M15" s="1">
        <v>103</v>
      </c>
      <c r="N15" s="1">
        <v>13777691</v>
      </c>
    </row>
    <row r="16" spans="1:14" x14ac:dyDescent="0.25">
      <c r="A16" s="1" t="str">
        <f t="shared" si="0"/>
        <v>Industries extractives</v>
      </c>
      <c r="B16" s="53" t="s">
        <v>42</v>
      </c>
      <c r="C16" s="1">
        <v>12</v>
      </c>
      <c r="D16" s="1">
        <v>3720694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</row>
    <row r="17" spans="1:14" x14ac:dyDescent="0.25">
      <c r="A17" s="1" t="str">
        <f t="shared" si="0"/>
        <v>Information et communication</v>
      </c>
      <c r="B17" s="53" t="s">
        <v>43</v>
      </c>
      <c r="C17" s="1">
        <v>464</v>
      </c>
      <c r="D17" s="1">
        <v>100419356</v>
      </c>
      <c r="E17" s="1">
        <v>0</v>
      </c>
      <c r="F17" s="1">
        <v>0</v>
      </c>
      <c r="G17" s="1">
        <v>2</v>
      </c>
      <c r="H17" s="1">
        <v>58000</v>
      </c>
      <c r="I17" s="1">
        <v>34</v>
      </c>
      <c r="J17" s="1">
        <v>2443800</v>
      </c>
      <c r="K17" s="1">
        <v>21</v>
      </c>
      <c r="L17" s="1">
        <v>1635400</v>
      </c>
      <c r="M17" s="1">
        <v>34</v>
      </c>
      <c r="N17" s="1">
        <v>2443800</v>
      </c>
    </row>
    <row r="18" spans="1:14" x14ac:dyDescent="0.25">
      <c r="A18" s="1" t="str">
        <f t="shared" si="0"/>
        <v>Production et distribution d'eau ; assainissement, gestion des déchets et dépollution</v>
      </c>
      <c r="B18" s="53" t="s">
        <v>44</v>
      </c>
      <c r="C18" s="1">
        <v>65</v>
      </c>
      <c r="D18" s="1">
        <v>16440400</v>
      </c>
      <c r="E18" s="1">
        <v>0</v>
      </c>
      <c r="F18" s="1">
        <v>0</v>
      </c>
      <c r="G18" s="1">
        <v>0</v>
      </c>
      <c r="H18" s="1">
        <v>0</v>
      </c>
      <c r="I18" s="1">
        <v>2</v>
      </c>
      <c r="J18" s="1">
        <v>244000</v>
      </c>
      <c r="K18" s="1">
        <v>1</v>
      </c>
      <c r="L18" s="1">
        <v>54000</v>
      </c>
      <c r="M18" s="1">
        <v>2</v>
      </c>
      <c r="N18" s="1">
        <v>244000</v>
      </c>
    </row>
    <row r="19" spans="1:14" x14ac:dyDescent="0.25">
      <c r="A19" s="1" t="str">
        <f t="shared" si="0"/>
        <v>Production et distribution d'électricité, de gaz, de vapeur et d'air conditionné</v>
      </c>
      <c r="B19" s="53" t="s">
        <v>45</v>
      </c>
      <c r="C19" s="1">
        <v>6</v>
      </c>
      <c r="D19" s="1">
        <v>573800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>
        <v>0</v>
      </c>
      <c r="M19" s="1">
        <v>0</v>
      </c>
      <c r="N19" s="1">
        <v>0</v>
      </c>
    </row>
    <row r="20" spans="1:14" x14ac:dyDescent="0.25">
      <c r="A20" s="1" t="str">
        <f t="shared" si="0"/>
        <v>Santé humaine et action sociale</v>
      </c>
      <c r="B20" s="53" t="s">
        <v>46</v>
      </c>
      <c r="C20" s="1">
        <v>1560</v>
      </c>
      <c r="D20" s="1">
        <v>95763464</v>
      </c>
      <c r="E20" s="1">
        <v>5</v>
      </c>
      <c r="F20" s="1">
        <v>242000</v>
      </c>
      <c r="G20" s="1">
        <v>3</v>
      </c>
      <c r="H20" s="1">
        <v>34000</v>
      </c>
      <c r="I20" s="1">
        <v>74</v>
      </c>
      <c r="J20" s="1">
        <v>3284403</v>
      </c>
      <c r="K20" s="1">
        <v>30</v>
      </c>
      <c r="L20" s="1">
        <v>1487553</v>
      </c>
      <c r="M20" s="1">
        <v>79</v>
      </c>
      <c r="N20" s="1">
        <v>3526403</v>
      </c>
    </row>
    <row r="21" spans="1:14" x14ac:dyDescent="0.25">
      <c r="A21" s="1" t="str">
        <f t="shared" si="0"/>
        <v>THR élargis</v>
      </c>
      <c r="B21" s="53" t="s">
        <v>107</v>
      </c>
      <c r="C21" s="1">
        <v>4662</v>
      </c>
      <c r="D21" s="1">
        <v>436914812</v>
      </c>
      <c r="E21" s="1">
        <v>20</v>
      </c>
      <c r="F21" s="1">
        <v>1015400</v>
      </c>
      <c r="G21" s="1">
        <v>8</v>
      </c>
      <c r="H21" s="1">
        <v>681000</v>
      </c>
      <c r="I21" s="1">
        <v>305</v>
      </c>
      <c r="J21" s="1">
        <v>21123754</v>
      </c>
      <c r="K21" s="1">
        <v>218</v>
      </c>
      <c r="L21" s="1">
        <v>17634054</v>
      </c>
      <c r="M21" s="1">
        <v>325</v>
      </c>
      <c r="N21" s="1">
        <v>22139154</v>
      </c>
    </row>
    <row r="22" spans="1:14" x14ac:dyDescent="0.25">
      <c r="A22" s="1" t="str">
        <f t="shared" si="0"/>
        <v>Tourisme / Hôtellerie / Restauration</v>
      </c>
      <c r="B22" s="53" t="s">
        <v>47</v>
      </c>
      <c r="C22" s="1">
        <v>4266</v>
      </c>
      <c r="D22" s="1">
        <v>369723404</v>
      </c>
      <c r="E22" s="1">
        <v>18</v>
      </c>
      <c r="F22" s="1">
        <v>930400</v>
      </c>
      <c r="G22" s="1">
        <v>7</v>
      </c>
      <c r="H22" s="1">
        <v>651000</v>
      </c>
      <c r="I22" s="1">
        <v>287</v>
      </c>
      <c r="J22" s="1">
        <v>19684754</v>
      </c>
      <c r="K22" s="1">
        <v>204</v>
      </c>
      <c r="L22" s="1">
        <v>16282054</v>
      </c>
      <c r="M22" s="1">
        <v>305</v>
      </c>
      <c r="N22" s="1">
        <v>20615154</v>
      </c>
    </row>
    <row r="23" spans="1:14" x14ac:dyDescent="0.25">
      <c r="A23" s="1" t="str">
        <f t="shared" si="0"/>
        <v>Transports et entreposage</v>
      </c>
      <c r="B23" s="53" t="s">
        <v>48</v>
      </c>
      <c r="C23" s="1">
        <v>625</v>
      </c>
      <c r="D23" s="1">
        <v>103452774</v>
      </c>
      <c r="E23" s="1">
        <v>2</v>
      </c>
      <c r="F23" s="1">
        <v>29500</v>
      </c>
      <c r="G23" s="1">
        <v>3</v>
      </c>
      <c r="H23" s="1">
        <v>180000</v>
      </c>
      <c r="I23" s="1">
        <v>36</v>
      </c>
      <c r="J23" s="1">
        <v>2691442</v>
      </c>
      <c r="K23" s="1">
        <v>15</v>
      </c>
      <c r="L23" s="1">
        <v>796110</v>
      </c>
      <c r="M23" s="1">
        <v>38</v>
      </c>
      <c r="N23" s="1">
        <v>2720942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workbookViewId="0">
      <selection activeCell="I17" sqref="I17"/>
    </sheetView>
  </sheetViews>
  <sheetFormatPr baseColWidth="10" defaultRowHeight="15" x14ac:dyDescent="0.25"/>
  <sheetData>
    <row r="1" spans="1:12" x14ac:dyDescent="0.25">
      <c r="A1" t="s">
        <v>175</v>
      </c>
      <c r="B1" t="s">
        <v>17</v>
      </c>
      <c r="C1" t="s">
        <v>115</v>
      </c>
      <c r="D1" t="s">
        <v>116</v>
      </c>
      <c r="E1" t="s">
        <v>117</v>
      </c>
      <c r="F1" t="s">
        <v>118</v>
      </c>
      <c r="G1" t="s">
        <v>119</v>
      </c>
      <c r="H1" t="s">
        <v>120</v>
      </c>
      <c r="I1" t="s">
        <v>121</v>
      </c>
      <c r="J1" t="s">
        <v>122</v>
      </c>
      <c r="K1" t="s">
        <v>123</v>
      </c>
      <c r="L1" t="s">
        <v>124</v>
      </c>
    </row>
    <row r="2" spans="1:12" x14ac:dyDescent="0.25">
      <c r="A2" t="s">
        <v>96</v>
      </c>
      <c r="B2" t="s">
        <v>96</v>
      </c>
      <c r="C2">
        <v>13085</v>
      </c>
      <c r="D2">
        <v>2084692141.6300001</v>
      </c>
      <c r="E2">
        <v>1456</v>
      </c>
      <c r="F2">
        <v>196788557</v>
      </c>
      <c r="G2">
        <v>5094</v>
      </c>
      <c r="H2">
        <v>805893235</v>
      </c>
      <c r="I2">
        <v>2630</v>
      </c>
      <c r="J2">
        <v>437108102</v>
      </c>
      <c r="K2">
        <v>1539</v>
      </c>
      <c r="L2">
        <v>258383967.63</v>
      </c>
    </row>
    <row r="3" spans="1:12" x14ac:dyDescent="0.25">
      <c r="A3" t="s">
        <v>97</v>
      </c>
      <c r="B3" t="s">
        <v>97</v>
      </c>
      <c r="C3">
        <v>8154</v>
      </c>
      <c r="D3">
        <v>844514559.29999995</v>
      </c>
      <c r="E3">
        <v>1888</v>
      </c>
      <c r="F3">
        <v>170387490.30000001</v>
      </c>
      <c r="G3">
        <v>2899</v>
      </c>
      <c r="H3">
        <v>310365636</v>
      </c>
      <c r="I3">
        <v>1383</v>
      </c>
      <c r="J3">
        <v>146059035</v>
      </c>
      <c r="K3">
        <v>744</v>
      </c>
      <c r="L3">
        <v>90305275</v>
      </c>
    </row>
    <row r="4" spans="1:12" x14ac:dyDescent="0.25">
      <c r="A4" t="s">
        <v>98</v>
      </c>
      <c r="B4" t="s">
        <v>98</v>
      </c>
      <c r="C4">
        <v>11858</v>
      </c>
      <c r="D4">
        <v>1218315754</v>
      </c>
      <c r="E4">
        <v>2883</v>
      </c>
      <c r="F4">
        <v>260592846</v>
      </c>
      <c r="G4">
        <v>4726</v>
      </c>
      <c r="H4">
        <v>501509642</v>
      </c>
      <c r="I4">
        <v>1743</v>
      </c>
      <c r="J4">
        <v>192537897</v>
      </c>
      <c r="K4">
        <v>853</v>
      </c>
      <c r="L4">
        <v>93685868</v>
      </c>
    </row>
    <row r="5" spans="1:12" x14ac:dyDescent="0.25">
      <c r="A5" t="s">
        <v>99</v>
      </c>
      <c r="B5" t="s">
        <v>99</v>
      </c>
      <c r="C5">
        <v>5191</v>
      </c>
      <c r="D5">
        <v>750063037</v>
      </c>
      <c r="E5">
        <v>891</v>
      </c>
      <c r="F5">
        <v>135474820</v>
      </c>
      <c r="G5">
        <v>2038</v>
      </c>
      <c r="H5">
        <v>300942823</v>
      </c>
      <c r="I5">
        <v>730</v>
      </c>
      <c r="J5">
        <v>128397944</v>
      </c>
      <c r="K5">
        <v>421</v>
      </c>
      <c r="L5">
        <v>57005839</v>
      </c>
    </row>
    <row r="6" spans="1:12" x14ac:dyDescent="0.25">
      <c r="A6" t="s">
        <v>100</v>
      </c>
      <c r="B6" t="s">
        <v>100</v>
      </c>
      <c r="C6">
        <v>10266</v>
      </c>
      <c r="D6">
        <v>1527916071.9000001</v>
      </c>
      <c r="E6">
        <v>994</v>
      </c>
      <c r="F6">
        <v>101676379</v>
      </c>
      <c r="G6">
        <v>3695</v>
      </c>
      <c r="H6">
        <v>503803440.30000001</v>
      </c>
      <c r="I6">
        <v>2202</v>
      </c>
      <c r="J6">
        <v>359755365</v>
      </c>
      <c r="K6">
        <v>1271</v>
      </c>
      <c r="L6">
        <v>243755612</v>
      </c>
    </row>
    <row r="7" spans="1:12" x14ac:dyDescent="0.25">
      <c r="A7" t="s">
        <v>101</v>
      </c>
      <c r="B7" t="s">
        <v>101</v>
      </c>
      <c r="C7">
        <v>10476</v>
      </c>
      <c r="D7">
        <v>1044142830.75</v>
      </c>
      <c r="E7">
        <v>104</v>
      </c>
      <c r="F7">
        <v>14408161</v>
      </c>
      <c r="G7">
        <v>3399</v>
      </c>
      <c r="H7">
        <v>377942957</v>
      </c>
      <c r="I7">
        <v>3825</v>
      </c>
      <c r="J7">
        <v>344394288</v>
      </c>
      <c r="K7">
        <v>1150</v>
      </c>
      <c r="L7">
        <v>120283236.25</v>
      </c>
    </row>
    <row r="8" spans="1:12" x14ac:dyDescent="0.25">
      <c r="A8" t="s">
        <v>102</v>
      </c>
      <c r="B8" t="s">
        <v>102</v>
      </c>
      <c r="C8">
        <v>11731</v>
      </c>
      <c r="D8">
        <v>1562102105.8800001</v>
      </c>
      <c r="E8">
        <v>1110</v>
      </c>
      <c r="F8">
        <v>149362354</v>
      </c>
      <c r="G8">
        <v>4907</v>
      </c>
      <c r="H8">
        <v>698087521</v>
      </c>
      <c r="I8">
        <v>2679</v>
      </c>
      <c r="J8">
        <v>329054040.88</v>
      </c>
      <c r="K8">
        <v>965</v>
      </c>
      <c r="L8">
        <v>142944409</v>
      </c>
    </row>
    <row r="9" spans="1:12" x14ac:dyDescent="0.25">
      <c r="A9" t="s">
        <v>103</v>
      </c>
      <c r="B9" t="s">
        <v>103</v>
      </c>
      <c r="C9">
        <v>8385</v>
      </c>
      <c r="D9">
        <v>796014605.25</v>
      </c>
      <c r="E9">
        <v>272</v>
      </c>
      <c r="F9">
        <v>25625762</v>
      </c>
      <c r="G9">
        <v>3222</v>
      </c>
      <c r="H9">
        <v>311488970</v>
      </c>
      <c r="I9">
        <v>1519</v>
      </c>
      <c r="J9">
        <v>152298003</v>
      </c>
      <c r="K9">
        <v>1315</v>
      </c>
      <c r="L9">
        <v>130879697</v>
      </c>
    </row>
    <row r="10" spans="1:12" x14ac:dyDescent="0.25">
      <c r="A10" t="s">
        <v>104</v>
      </c>
      <c r="B10" t="s">
        <v>104</v>
      </c>
      <c r="C10">
        <v>19353</v>
      </c>
      <c r="D10">
        <v>2476731995.25</v>
      </c>
      <c r="E10">
        <v>1751</v>
      </c>
      <c r="F10">
        <v>251684591.5</v>
      </c>
      <c r="G10">
        <v>6729</v>
      </c>
      <c r="H10">
        <v>889543470</v>
      </c>
      <c r="I10">
        <v>4417</v>
      </c>
      <c r="J10">
        <v>540811455.5</v>
      </c>
      <c r="K10">
        <v>2110</v>
      </c>
      <c r="L10">
        <v>283108191.5</v>
      </c>
    </row>
    <row r="11" spans="1:12" x14ac:dyDescent="0.25">
      <c r="A11" t="s">
        <v>105</v>
      </c>
      <c r="B11" t="s">
        <v>105</v>
      </c>
      <c r="C11">
        <v>8245</v>
      </c>
      <c r="D11">
        <v>993862432.74000001</v>
      </c>
      <c r="E11">
        <v>2206</v>
      </c>
      <c r="F11">
        <v>250070846.46000001</v>
      </c>
      <c r="G11">
        <v>2880</v>
      </c>
      <c r="H11">
        <v>352852732.27999997</v>
      </c>
      <c r="I11">
        <v>1212</v>
      </c>
      <c r="J11">
        <v>160319792</v>
      </c>
      <c r="K11">
        <v>597</v>
      </c>
      <c r="L11">
        <v>81170380</v>
      </c>
    </row>
    <row r="12" spans="1:12" x14ac:dyDescent="0.25">
      <c r="A12" t="s">
        <v>106</v>
      </c>
      <c r="B12" t="s">
        <v>106</v>
      </c>
      <c r="C12">
        <v>7422</v>
      </c>
      <c r="D12">
        <v>879293040.75</v>
      </c>
      <c r="E12">
        <v>256</v>
      </c>
      <c r="F12">
        <v>52480034</v>
      </c>
      <c r="G12">
        <v>3387</v>
      </c>
      <c r="H12">
        <v>390364948.5</v>
      </c>
      <c r="I12">
        <v>1506</v>
      </c>
      <c r="J12">
        <v>174986619</v>
      </c>
      <c r="K12">
        <v>800</v>
      </c>
      <c r="L12">
        <v>107360130</v>
      </c>
    </row>
  </sheetData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2"/>
  <sheetViews>
    <sheetView workbookViewId="0">
      <selection sqref="A1:XFD1048576"/>
    </sheetView>
  </sheetViews>
  <sheetFormatPr baseColWidth="10" defaultRowHeight="15" x14ac:dyDescent="0.25"/>
  <sheetData>
    <row r="1" spans="1:38" x14ac:dyDescent="0.25">
      <c r="A1" t="s">
        <v>175</v>
      </c>
      <c r="B1" t="s">
        <v>17</v>
      </c>
      <c r="C1" t="s">
        <v>176</v>
      </c>
      <c r="D1" t="s">
        <v>177</v>
      </c>
      <c r="E1" t="s">
        <v>178</v>
      </c>
      <c r="F1" t="s">
        <v>179</v>
      </c>
      <c r="G1" t="s">
        <v>180</v>
      </c>
      <c r="H1" t="s">
        <v>181</v>
      </c>
      <c r="I1" t="s">
        <v>182</v>
      </c>
      <c r="J1" t="s">
        <v>183</v>
      </c>
      <c r="K1" t="s">
        <v>184</v>
      </c>
      <c r="L1" t="s">
        <v>185</v>
      </c>
      <c r="M1" t="s">
        <v>219</v>
      </c>
      <c r="N1" t="s">
        <v>220</v>
      </c>
      <c r="O1" t="s">
        <v>270</v>
      </c>
      <c r="P1" t="s">
        <v>271</v>
      </c>
      <c r="Q1" t="s">
        <v>186</v>
      </c>
      <c r="R1" t="s">
        <v>187</v>
      </c>
      <c r="S1" t="s">
        <v>188</v>
      </c>
      <c r="T1" t="s">
        <v>189</v>
      </c>
      <c r="U1" t="s">
        <v>190</v>
      </c>
      <c r="V1" t="s">
        <v>191</v>
      </c>
      <c r="W1" t="s">
        <v>192</v>
      </c>
      <c r="X1" t="s">
        <v>193</v>
      </c>
      <c r="Y1" t="s">
        <v>194</v>
      </c>
      <c r="Z1" t="s">
        <v>195</v>
      </c>
      <c r="AA1" t="s">
        <v>272</v>
      </c>
      <c r="AB1" t="s">
        <v>273</v>
      </c>
      <c r="AC1" t="s">
        <v>255</v>
      </c>
      <c r="AD1" t="s">
        <v>256</v>
      </c>
      <c r="AE1" t="s">
        <v>257</v>
      </c>
      <c r="AF1" t="s">
        <v>258</v>
      </c>
      <c r="AG1" t="s">
        <v>259</v>
      </c>
      <c r="AH1" t="s">
        <v>260</v>
      </c>
      <c r="AI1" t="s">
        <v>261</v>
      </c>
      <c r="AJ1" t="s">
        <v>262</v>
      </c>
      <c r="AK1" t="s">
        <v>263</v>
      </c>
      <c r="AL1" t="s">
        <v>264</v>
      </c>
    </row>
    <row r="2" spans="1:38" x14ac:dyDescent="0.25">
      <c r="A2" t="s">
        <v>297</v>
      </c>
      <c r="B2" t="s">
        <v>96</v>
      </c>
      <c r="C2" t="s">
        <v>130</v>
      </c>
      <c r="D2" t="s">
        <v>197</v>
      </c>
      <c r="E2" t="s">
        <v>197</v>
      </c>
      <c r="F2" t="s">
        <v>197</v>
      </c>
      <c r="G2">
        <v>2975</v>
      </c>
      <c r="H2">
        <v>458940796</v>
      </c>
      <c r="I2">
        <v>133</v>
      </c>
      <c r="J2">
        <v>11376647</v>
      </c>
      <c r="K2">
        <v>3</v>
      </c>
      <c r="L2">
        <v>573000</v>
      </c>
      <c r="M2">
        <v>130</v>
      </c>
      <c r="N2">
        <v>10803647</v>
      </c>
      <c r="O2">
        <v>10</v>
      </c>
      <c r="P2">
        <v>104720.56</v>
      </c>
      <c r="Q2">
        <v>1</v>
      </c>
      <c r="R2">
        <v>5752</v>
      </c>
      <c r="S2">
        <v>6</v>
      </c>
      <c r="T2">
        <v>209415</v>
      </c>
      <c r="U2">
        <v>6</v>
      </c>
      <c r="V2">
        <v>112500</v>
      </c>
      <c r="W2">
        <v>13</v>
      </c>
      <c r="X2">
        <v>334500</v>
      </c>
      <c r="Y2">
        <v>104</v>
      </c>
      <c r="Z2">
        <v>10141480</v>
      </c>
      <c r="AA2">
        <v>82</v>
      </c>
      <c r="AB2">
        <v>8224980</v>
      </c>
      <c r="AC2">
        <v>0</v>
      </c>
      <c r="AD2">
        <v>0</v>
      </c>
      <c r="AE2">
        <v>1</v>
      </c>
      <c r="AF2">
        <v>40000</v>
      </c>
      <c r="AG2">
        <v>3</v>
      </c>
      <c r="AH2">
        <v>83000</v>
      </c>
      <c r="AI2">
        <v>8</v>
      </c>
      <c r="AJ2">
        <v>166500</v>
      </c>
      <c r="AK2">
        <v>70</v>
      </c>
      <c r="AL2">
        <v>7935480</v>
      </c>
    </row>
    <row r="3" spans="1:38" x14ac:dyDescent="0.25">
      <c r="A3" t="s">
        <v>196</v>
      </c>
      <c r="B3" t="s">
        <v>96</v>
      </c>
      <c r="C3" t="s">
        <v>131</v>
      </c>
      <c r="D3" t="s">
        <v>197</v>
      </c>
      <c r="E3" t="s">
        <v>197</v>
      </c>
      <c r="F3" t="s">
        <v>197</v>
      </c>
      <c r="G3">
        <v>1457</v>
      </c>
      <c r="H3">
        <v>198188557</v>
      </c>
      <c r="I3">
        <v>274</v>
      </c>
      <c r="J3">
        <v>29571997</v>
      </c>
      <c r="K3">
        <v>23</v>
      </c>
      <c r="L3">
        <v>3594279</v>
      </c>
      <c r="M3">
        <v>251</v>
      </c>
      <c r="N3">
        <v>25977718</v>
      </c>
      <c r="O3">
        <v>8</v>
      </c>
      <c r="P3">
        <v>140500</v>
      </c>
      <c r="Q3">
        <v>5</v>
      </c>
      <c r="R3">
        <v>71000</v>
      </c>
      <c r="S3">
        <v>4</v>
      </c>
      <c r="T3">
        <v>320400</v>
      </c>
      <c r="U3">
        <v>28</v>
      </c>
      <c r="V3">
        <v>1486300</v>
      </c>
      <c r="W3">
        <v>22</v>
      </c>
      <c r="X3">
        <v>3796000</v>
      </c>
      <c r="Y3">
        <v>192</v>
      </c>
      <c r="Z3">
        <v>20304018</v>
      </c>
      <c r="AA3">
        <v>151</v>
      </c>
      <c r="AB3">
        <v>15320018</v>
      </c>
      <c r="AC3">
        <v>2</v>
      </c>
      <c r="AD3">
        <v>45000</v>
      </c>
      <c r="AE3">
        <v>2</v>
      </c>
      <c r="AF3">
        <v>213400</v>
      </c>
      <c r="AG3">
        <v>8</v>
      </c>
      <c r="AH3">
        <v>375000</v>
      </c>
      <c r="AI3">
        <v>9</v>
      </c>
      <c r="AJ3">
        <v>1032000</v>
      </c>
      <c r="AK3">
        <v>130</v>
      </c>
      <c r="AL3">
        <v>13654618</v>
      </c>
    </row>
    <row r="4" spans="1:38" x14ac:dyDescent="0.25">
      <c r="A4" t="s">
        <v>298</v>
      </c>
      <c r="B4" t="s">
        <v>97</v>
      </c>
      <c r="C4" t="s">
        <v>130</v>
      </c>
      <c r="D4" t="s">
        <v>197</v>
      </c>
      <c r="E4" t="s">
        <v>197</v>
      </c>
      <c r="F4" t="s">
        <v>197</v>
      </c>
      <c r="G4">
        <v>1556</v>
      </c>
      <c r="H4">
        <v>165160173</v>
      </c>
      <c r="I4">
        <v>43</v>
      </c>
      <c r="J4">
        <v>1744500</v>
      </c>
      <c r="K4">
        <v>7</v>
      </c>
      <c r="L4">
        <v>240500</v>
      </c>
      <c r="M4">
        <v>36</v>
      </c>
      <c r="N4">
        <v>1504000</v>
      </c>
      <c r="O4">
        <v>4</v>
      </c>
      <c r="P4">
        <v>50436.58</v>
      </c>
      <c r="Q4">
        <v>1</v>
      </c>
      <c r="R4">
        <v>5000</v>
      </c>
      <c r="S4">
        <v>1</v>
      </c>
      <c r="T4">
        <v>10000</v>
      </c>
      <c r="U4">
        <v>6</v>
      </c>
      <c r="V4">
        <v>117000</v>
      </c>
      <c r="W4">
        <v>4</v>
      </c>
      <c r="X4">
        <v>147000</v>
      </c>
      <c r="Y4">
        <v>24</v>
      </c>
      <c r="Z4">
        <v>1225000</v>
      </c>
      <c r="AA4">
        <v>15</v>
      </c>
      <c r="AB4">
        <v>774000</v>
      </c>
      <c r="AC4">
        <v>1</v>
      </c>
      <c r="AD4">
        <v>5000</v>
      </c>
      <c r="AE4">
        <v>1</v>
      </c>
      <c r="AF4">
        <v>10000</v>
      </c>
      <c r="AG4">
        <v>1</v>
      </c>
      <c r="AH4">
        <v>8000</v>
      </c>
      <c r="AI4">
        <v>1</v>
      </c>
      <c r="AJ4">
        <v>38000</v>
      </c>
      <c r="AK4">
        <v>11</v>
      </c>
      <c r="AL4">
        <v>713000</v>
      </c>
    </row>
    <row r="5" spans="1:38" x14ac:dyDescent="0.25">
      <c r="A5" t="s">
        <v>198</v>
      </c>
      <c r="B5" t="s">
        <v>97</v>
      </c>
      <c r="C5" t="s">
        <v>131</v>
      </c>
      <c r="D5" t="s">
        <v>197</v>
      </c>
      <c r="E5" t="s">
        <v>197</v>
      </c>
      <c r="F5" t="s">
        <v>197</v>
      </c>
      <c r="G5">
        <v>1887</v>
      </c>
      <c r="H5">
        <v>170287490.30000001</v>
      </c>
      <c r="I5">
        <v>203</v>
      </c>
      <c r="J5">
        <v>14424749.300000001</v>
      </c>
      <c r="K5">
        <v>13</v>
      </c>
      <c r="L5">
        <v>1293310</v>
      </c>
      <c r="M5">
        <v>190</v>
      </c>
      <c r="N5">
        <v>13131439.300000001</v>
      </c>
      <c r="O5">
        <v>8</v>
      </c>
      <c r="P5">
        <v>165000</v>
      </c>
      <c r="Q5">
        <v>6</v>
      </c>
      <c r="R5">
        <v>168814</v>
      </c>
      <c r="S5">
        <v>11</v>
      </c>
      <c r="T5">
        <v>364000</v>
      </c>
      <c r="U5">
        <v>24</v>
      </c>
      <c r="V5">
        <v>1332500</v>
      </c>
      <c r="W5">
        <v>14</v>
      </c>
      <c r="X5">
        <v>646000</v>
      </c>
      <c r="Y5">
        <v>135</v>
      </c>
      <c r="Z5">
        <v>10620125.300000001</v>
      </c>
      <c r="AA5">
        <v>80</v>
      </c>
      <c r="AB5">
        <v>6794864</v>
      </c>
      <c r="AC5">
        <v>3</v>
      </c>
      <c r="AD5">
        <v>91814</v>
      </c>
      <c r="AE5">
        <v>5</v>
      </c>
      <c r="AF5">
        <v>173000</v>
      </c>
      <c r="AG5">
        <v>6</v>
      </c>
      <c r="AH5">
        <v>376500</v>
      </c>
      <c r="AI5">
        <v>3</v>
      </c>
      <c r="AJ5">
        <v>265000</v>
      </c>
      <c r="AK5">
        <v>63</v>
      </c>
      <c r="AL5">
        <v>5888550</v>
      </c>
    </row>
    <row r="6" spans="1:38" x14ac:dyDescent="0.25">
      <c r="A6" t="s">
        <v>299</v>
      </c>
      <c r="B6" t="s">
        <v>98</v>
      </c>
      <c r="C6" t="s">
        <v>130</v>
      </c>
      <c r="D6" t="s">
        <v>197</v>
      </c>
      <c r="E6" t="s">
        <v>197</v>
      </c>
      <c r="F6" t="s">
        <v>197</v>
      </c>
      <c r="G6">
        <v>3021</v>
      </c>
      <c r="H6">
        <v>294025936</v>
      </c>
      <c r="I6">
        <v>100</v>
      </c>
      <c r="J6">
        <v>8139550</v>
      </c>
      <c r="K6">
        <v>13</v>
      </c>
      <c r="L6">
        <v>1118000</v>
      </c>
      <c r="M6">
        <v>87</v>
      </c>
      <c r="N6">
        <v>7021550</v>
      </c>
      <c r="O6">
        <v>6</v>
      </c>
      <c r="P6">
        <v>264501</v>
      </c>
      <c r="Q6">
        <v>4</v>
      </c>
      <c r="R6">
        <v>198000</v>
      </c>
      <c r="S6">
        <v>5</v>
      </c>
      <c r="T6">
        <v>93000</v>
      </c>
      <c r="U6">
        <v>8</v>
      </c>
      <c r="V6">
        <v>357000</v>
      </c>
      <c r="W6">
        <v>5</v>
      </c>
      <c r="X6">
        <v>575300</v>
      </c>
      <c r="Y6">
        <v>65</v>
      </c>
      <c r="Z6">
        <v>5798250</v>
      </c>
      <c r="AA6">
        <v>51</v>
      </c>
      <c r="AB6">
        <v>4540150</v>
      </c>
      <c r="AC6">
        <v>4</v>
      </c>
      <c r="AD6">
        <v>198000</v>
      </c>
      <c r="AE6">
        <v>1</v>
      </c>
      <c r="AF6">
        <v>50000</v>
      </c>
      <c r="AG6">
        <v>3</v>
      </c>
      <c r="AH6">
        <v>146500</v>
      </c>
      <c r="AI6">
        <v>3</v>
      </c>
      <c r="AJ6">
        <v>105300</v>
      </c>
      <c r="AK6">
        <v>40</v>
      </c>
      <c r="AL6">
        <v>4040350</v>
      </c>
    </row>
    <row r="7" spans="1:38" x14ac:dyDescent="0.25">
      <c r="A7" t="s">
        <v>199</v>
      </c>
      <c r="B7" t="s">
        <v>98</v>
      </c>
      <c r="C7" t="s">
        <v>131</v>
      </c>
      <c r="D7" t="s">
        <v>197</v>
      </c>
      <c r="E7" t="s">
        <v>197</v>
      </c>
      <c r="F7" t="s">
        <v>197</v>
      </c>
      <c r="G7">
        <v>2886</v>
      </c>
      <c r="H7">
        <v>260010846</v>
      </c>
      <c r="I7">
        <v>388</v>
      </c>
      <c r="J7">
        <v>27903756</v>
      </c>
      <c r="K7">
        <v>26</v>
      </c>
      <c r="L7">
        <v>962400</v>
      </c>
      <c r="M7">
        <v>362</v>
      </c>
      <c r="N7">
        <v>26941356</v>
      </c>
      <c r="O7">
        <v>17</v>
      </c>
      <c r="P7">
        <v>277850</v>
      </c>
      <c r="Q7">
        <v>1</v>
      </c>
      <c r="R7">
        <v>50000</v>
      </c>
      <c r="S7">
        <v>10</v>
      </c>
      <c r="T7">
        <v>264000</v>
      </c>
      <c r="U7">
        <v>34</v>
      </c>
      <c r="V7">
        <v>2292416</v>
      </c>
      <c r="W7">
        <v>27</v>
      </c>
      <c r="X7">
        <v>1058000</v>
      </c>
      <c r="Y7">
        <v>290</v>
      </c>
      <c r="Z7">
        <v>23276940</v>
      </c>
      <c r="AA7">
        <v>169</v>
      </c>
      <c r="AB7">
        <v>12327890</v>
      </c>
      <c r="AC7">
        <v>1</v>
      </c>
      <c r="AD7">
        <v>50000</v>
      </c>
      <c r="AE7">
        <v>4</v>
      </c>
      <c r="AF7">
        <v>161000</v>
      </c>
      <c r="AG7">
        <v>5</v>
      </c>
      <c r="AH7">
        <v>584000</v>
      </c>
      <c r="AI7">
        <v>8</v>
      </c>
      <c r="AJ7">
        <v>501000</v>
      </c>
      <c r="AK7">
        <v>151</v>
      </c>
      <c r="AL7">
        <v>11031890</v>
      </c>
    </row>
    <row r="8" spans="1:38" x14ac:dyDescent="0.25">
      <c r="A8" t="s">
        <v>300</v>
      </c>
      <c r="B8" t="s">
        <v>99</v>
      </c>
      <c r="C8" t="s">
        <v>130</v>
      </c>
      <c r="D8" t="s">
        <v>197</v>
      </c>
      <c r="E8" t="s">
        <v>197</v>
      </c>
      <c r="F8" t="s">
        <v>197</v>
      </c>
      <c r="G8">
        <v>1278</v>
      </c>
      <c r="H8">
        <v>195965858</v>
      </c>
      <c r="I8">
        <v>71</v>
      </c>
      <c r="J8">
        <v>7604000</v>
      </c>
      <c r="K8">
        <v>8</v>
      </c>
      <c r="L8">
        <v>435000</v>
      </c>
      <c r="M8">
        <v>63</v>
      </c>
      <c r="N8">
        <v>7169000</v>
      </c>
      <c r="O8">
        <v>1</v>
      </c>
      <c r="P8">
        <v>1</v>
      </c>
      <c r="Q8">
        <v>1</v>
      </c>
      <c r="R8">
        <v>7000</v>
      </c>
      <c r="S8">
        <v>1</v>
      </c>
      <c r="T8">
        <v>10200</v>
      </c>
      <c r="U8">
        <v>7</v>
      </c>
      <c r="V8">
        <v>236000</v>
      </c>
      <c r="W8">
        <v>6</v>
      </c>
      <c r="X8">
        <v>111900</v>
      </c>
      <c r="Y8">
        <v>48</v>
      </c>
      <c r="Z8">
        <v>6803900</v>
      </c>
      <c r="AA8">
        <v>37</v>
      </c>
      <c r="AB8">
        <v>4760000</v>
      </c>
      <c r="AC8">
        <v>0</v>
      </c>
      <c r="AD8">
        <v>0</v>
      </c>
      <c r="AE8">
        <v>0</v>
      </c>
      <c r="AF8">
        <v>0</v>
      </c>
      <c r="AG8">
        <v>2</v>
      </c>
      <c r="AH8">
        <v>29000</v>
      </c>
      <c r="AI8">
        <v>4</v>
      </c>
      <c r="AJ8">
        <v>76000</v>
      </c>
      <c r="AK8">
        <v>31</v>
      </c>
      <c r="AL8">
        <v>4655000</v>
      </c>
    </row>
    <row r="9" spans="1:38" x14ac:dyDescent="0.25">
      <c r="A9" t="s">
        <v>200</v>
      </c>
      <c r="B9" t="s">
        <v>99</v>
      </c>
      <c r="C9" t="s">
        <v>131</v>
      </c>
      <c r="D9" t="s">
        <v>197</v>
      </c>
      <c r="E9" t="s">
        <v>197</v>
      </c>
      <c r="F9" t="s">
        <v>197</v>
      </c>
      <c r="G9">
        <v>891</v>
      </c>
      <c r="H9">
        <v>135496820</v>
      </c>
      <c r="I9">
        <v>162</v>
      </c>
      <c r="J9">
        <v>16455000</v>
      </c>
      <c r="K9">
        <v>5</v>
      </c>
      <c r="L9">
        <v>229000</v>
      </c>
      <c r="M9">
        <v>157</v>
      </c>
      <c r="N9">
        <v>16226000</v>
      </c>
      <c r="O9">
        <v>6</v>
      </c>
      <c r="P9">
        <v>91101</v>
      </c>
      <c r="Q9">
        <v>2</v>
      </c>
      <c r="R9">
        <v>28000</v>
      </c>
      <c r="S9">
        <v>6</v>
      </c>
      <c r="T9">
        <v>505000</v>
      </c>
      <c r="U9">
        <v>17</v>
      </c>
      <c r="V9">
        <v>1321700</v>
      </c>
      <c r="W9">
        <v>11</v>
      </c>
      <c r="X9">
        <v>623400</v>
      </c>
      <c r="Y9">
        <v>121</v>
      </c>
      <c r="Z9">
        <v>13747900</v>
      </c>
      <c r="AA9">
        <v>90</v>
      </c>
      <c r="AB9">
        <v>10348300</v>
      </c>
      <c r="AC9">
        <v>2</v>
      </c>
      <c r="AD9">
        <v>28000</v>
      </c>
      <c r="AE9">
        <v>2</v>
      </c>
      <c r="AF9">
        <v>80000</v>
      </c>
      <c r="AG9">
        <v>2</v>
      </c>
      <c r="AH9">
        <v>394000</v>
      </c>
      <c r="AI9">
        <v>5</v>
      </c>
      <c r="AJ9">
        <v>248400</v>
      </c>
      <c r="AK9">
        <v>79</v>
      </c>
      <c r="AL9">
        <v>9597900</v>
      </c>
    </row>
    <row r="10" spans="1:38" x14ac:dyDescent="0.25">
      <c r="A10" t="s">
        <v>301</v>
      </c>
      <c r="B10" t="s">
        <v>100</v>
      </c>
      <c r="C10" t="s">
        <v>130</v>
      </c>
      <c r="D10" t="s">
        <v>197</v>
      </c>
      <c r="E10" t="s">
        <v>197</v>
      </c>
      <c r="F10" t="s">
        <v>197</v>
      </c>
      <c r="G10">
        <v>1825</v>
      </c>
      <c r="H10">
        <v>279686535.30000001</v>
      </c>
      <c r="I10">
        <v>38</v>
      </c>
      <c r="J10">
        <v>1232100</v>
      </c>
      <c r="K10">
        <v>5</v>
      </c>
      <c r="L10">
        <v>129500</v>
      </c>
      <c r="M10">
        <v>33</v>
      </c>
      <c r="N10">
        <v>1102600</v>
      </c>
      <c r="O10">
        <v>2</v>
      </c>
      <c r="P10">
        <v>11000</v>
      </c>
      <c r="Q10">
        <v>1</v>
      </c>
      <c r="R10">
        <v>25000</v>
      </c>
      <c r="S10">
        <v>3</v>
      </c>
      <c r="T10">
        <v>31200</v>
      </c>
      <c r="U10">
        <v>4</v>
      </c>
      <c r="V10">
        <v>135000</v>
      </c>
      <c r="W10">
        <v>4</v>
      </c>
      <c r="X10">
        <v>58000</v>
      </c>
      <c r="Y10">
        <v>21</v>
      </c>
      <c r="Z10">
        <v>853400</v>
      </c>
      <c r="AA10">
        <v>18</v>
      </c>
      <c r="AB10">
        <v>672400</v>
      </c>
      <c r="AC10">
        <v>1</v>
      </c>
      <c r="AD10">
        <v>25000</v>
      </c>
      <c r="AE10">
        <v>0</v>
      </c>
      <c r="AF10">
        <v>0</v>
      </c>
      <c r="AG10">
        <v>2</v>
      </c>
      <c r="AH10">
        <v>45000</v>
      </c>
      <c r="AI10">
        <v>3</v>
      </c>
      <c r="AJ10">
        <v>38000</v>
      </c>
      <c r="AK10">
        <v>12</v>
      </c>
      <c r="AL10">
        <v>564400</v>
      </c>
    </row>
    <row r="11" spans="1:38" x14ac:dyDescent="0.25">
      <c r="A11" t="s">
        <v>201</v>
      </c>
      <c r="B11" t="s">
        <v>100</v>
      </c>
      <c r="C11" t="s">
        <v>131</v>
      </c>
      <c r="D11" t="s">
        <v>197</v>
      </c>
      <c r="E11" t="s">
        <v>197</v>
      </c>
      <c r="F11" t="s">
        <v>197</v>
      </c>
      <c r="G11">
        <v>994</v>
      </c>
      <c r="H11">
        <v>101713379</v>
      </c>
      <c r="I11">
        <v>125</v>
      </c>
      <c r="J11">
        <v>7133449</v>
      </c>
      <c r="K11">
        <v>14</v>
      </c>
      <c r="L11">
        <v>594000</v>
      </c>
      <c r="M11">
        <v>111</v>
      </c>
      <c r="N11">
        <v>6539449</v>
      </c>
      <c r="O11">
        <v>6</v>
      </c>
      <c r="P11">
        <v>122000</v>
      </c>
      <c r="Q11">
        <v>1</v>
      </c>
      <c r="R11">
        <v>75000</v>
      </c>
      <c r="S11">
        <v>3</v>
      </c>
      <c r="T11">
        <v>53000</v>
      </c>
      <c r="U11">
        <v>13</v>
      </c>
      <c r="V11">
        <v>439000</v>
      </c>
      <c r="W11">
        <v>10</v>
      </c>
      <c r="X11">
        <v>259000</v>
      </c>
      <c r="Y11">
        <v>84</v>
      </c>
      <c r="Z11">
        <v>5713449</v>
      </c>
      <c r="AA11">
        <v>49</v>
      </c>
      <c r="AB11">
        <v>2715469</v>
      </c>
      <c r="AC11">
        <v>1</v>
      </c>
      <c r="AD11">
        <v>75000</v>
      </c>
      <c r="AE11">
        <v>1</v>
      </c>
      <c r="AF11">
        <v>8000</v>
      </c>
      <c r="AG11">
        <v>3</v>
      </c>
      <c r="AH11">
        <v>98000</v>
      </c>
      <c r="AI11">
        <v>2</v>
      </c>
      <c r="AJ11">
        <v>38000</v>
      </c>
      <c r="AK11">
        <v>42</v>
      </c>
      <c r="AL11">
        <v>2496469</v>
      </c>
    </row>
    <row r="12" spans="1:38" x14ac:dyDescent="0.25">
      <c r="A12" t="s">
        <v>302</v>
      </c>
      <c r="B12" t="s">
        <v>101</v>
      </c>
      <c r="C12" t="s">
        <v>130</v>
      </c>
      <c r="D12" t="s">
        <v>197</v>
      </c>
      <c r="E12" t="s">
        <v>197</v>
      </c>
      <c r="F12" t="s">
        <v>197</v>
      </c>
      <c r="G12">
        <v>1273</v>
      </c>
      <c r="H12">
        <v>153845232</v>
      </c>
      <c r="I12">
        <v>64</v>
      </c>
      <c r="J12">
        <v>3439500</v>
      </c>
      <c r="K12">
        <v>2</v>
      </c>
      <c r="L12">
        <v>40000</v>
      </c>
      <c r="M12">
        <v>62</v>
      </c>
      <c r="N12">
        <v>3399500</v>
      </c>
      <c r="O12">
        <v>1</v>
      </c>
      <c r="P12">
        <v>1</v>
      </c>
      <c r="Q12">
        <v>0</v>
      </c>
      <c r="R12">
        <v>0</v>
      </c>
      <c r="S12">
        <v>2</v>
      </c>
      <c r="T12">
        <v>50000</v>
      </c>
      <c r="U12">
        <v>9</v>
      </c>
      <c r="V12">
        <v>417000</v>
      </c>
      <c r="W12">
        <v>3</v>
      </c>
      <c r="X12">
        <v>175500</v>
      </c>
      <c r="Y12">
        <v>48</v>
      </c>
      <c r="Z12">
        <v>2757000</v>
      </c>
      <c r="AA12">
        <v>33</v>
      </c>
      <c r="AB12">
        <v>1607000</v>
      </c>
      <c r="AC12">
        <v>0</v>
      </c>
      <c r="AD12">
        <v>0</v>
      </c>
      <c r="AE12">
        <v>1</v>
      </c>
      <c r="AF12">
        <v>5000</v>
      </c>
      <c r="AG12">
        <v>1</v>
      </c>
      <c r="AH12">
        <v>15000</v>
      </c>
      <c r="AI12">
        <v>0</v>
      </c>
      <c r="AJ12">
        <v>0</v>
      </c>
      <c r="AK12">
        <v>31</v>
      </c>
      <c r="AL12">
        <v>1587000</v>
      </c>
    </row>
    <row r="13" spans="1:38" x14ac:dyDescent="0.25">
      <c r="A13" t="s">
        <v>265</v>
      </c>
      <c r="B13" t="s">
        <v>101</v>
      </c>
      <c r="C13" t="s">
        <v>131</v>
      </c>
      <c r="D13" t="s">
        <v>197</v>
      </c>
      <c r="E13" t="s">
        <v>197</v>
      </c>
      <c r="F13" t="s">
        <v>197</v>
      </c>
      <c r="G13">
        <v>104</v>
      </c>
      <c r="H13">
        <v>14408161</v>
      </c>
      <c r="I13">
        <v>18</v>
      </c>
      <c r="J13">
        <v>936000</v>
      </c>
      <c r="K13">
        <v>1</v>
      </c>
      <c r="L13">
        <v>6000</v>
      </c>
      <c r="M13">
        <v>17</v>
      </c>
      <c r="N13">
        <v>930000</v>
      </c>
      <c r="O13">
        <v>0</v>
      </c>
      <c r="P13">
        <v>0</v>
      </c>
      <c r="Q13">
        <v>0</v>
      </c>
      <c r="R13">
        <v>0</v>
      </c>
      <c r="S13">
        <v>1</v>
      </c>
      <c r="T13">
        <v>6000</v>
      </c>
      <c r="U13">
        <v>1</v>
      </c>
      <c r="V13">
        <v>17000</v>
      </c>
      <c r="W13">
        <v>0</v>
      </c>
      <c r="X13">
        <v>0</v>
      </c>
      <c r="Y13">
        <v>15</v>
      </c>
      <c r="Z13">
        <v>907000</v>
      </c>
      <c r="AA13">
        <v>9</v>
      </c>
      <c r="AB13">
        <v>738000</v>
      </c>
      <c r="AC13">
        <v>0</v>
      </c>
      <c r="AD13">
        <v>0</v>
      </c>
      <c r="AE13">
        <v>0</v>
      </c>
      <c r="AF13">
        <v>0</v>
      </c>
      <c r="AG13">
        <v>1</v>
      </c>
      <c r="AH13">
        <v>17000</v>
      </c>
      <c r="AI13">
        <v>0</v>
      </c>
      <c r="AJ13">
        <v>0</v>
      </c>
      <c r="AK13">
        <v>8</v>
      </c>
      <c r="AL13">
        <v>721000</v>
      </c>
    </row>
    <row r="14" spans="1:38" x14ac:dyDescent="0.25">
      <c r="A14" t="s">
        <v>303</v>
      </c>
      <c r="B14" t="s">
        <v>102</v>
      </c>
      <c r="C14" t="s">
        <v>130</v>
      </c>
      <c r="D14" t="s">
        <v>197</v>
      </c>
      <c r="E14" t="s">
        <v>197</v>
      </c>
      <c r="F14" t="s">
        <v>197</v>
      </c>
      <c r="G14">
        <v>2378</v>
      </c>
      <c r="H14">
        <v>369034877</v>
      </c>
      <c r="I14">
        <v>69</v>
      </c>
      <c r="J14">
        <v>5020845</v>
      </c>
      <c r="K14">
        <v>7</v>
      </c>
      <c r="L14">
        <v>174000</v>
      </c>
      <c r="M14">
        <v>62</v>
      </c>
      <c r="N14">
        <v>4846845</v>
      </c>
      <c r="O14">
        <v>3</v>
      </c>
      <c r="P14">
        <v>13471</v>
      </c>
      <c r="Q14">
        <v>1</v>
      </c>
      <c r="R14">
        <v>100000</v>
      </c>
      <c r="S14">
        <v>5</v>
      </c>
      <c r="T14">
        <v>399945</v>
      </c>
      <c r="U14">
        <v>4</v>
      </c>
      <c r="V14">
        <v>88500</v>
      </c>
      <c r="W14">
        <v>7</v>
      </c>
      <c r="X14">
        <v>209200</v>
      </c>
      <c r="Y14">
        <v>45</v>
      </c>
      <c r="Z14">
        <v>4049200</v>
      </c>
      <c r="AA14">
        <v>36</v>
      </c>
      <c r="AB14">
        <v>3657200</v>
      </c>
      <c r="AC14">
        <v>0</v>
      </c>
      <c r="AD14">
        <v>0</v>
      </c>
      <c r="AE14">
        <v>1</v>
      </c>
      <c r="AF14">
        <v>250000</v>
      </c>
      <c r="AG14">
        <v>2</v>
      </c>
      <c r="AH14">
        <v>42000</v>
      </c>
      <c r="AI14">
        <v>3</v>
      </c>
      <c r="AJ14">
        <v>47000</v>
      </c>
      <c r="AK14">
        <v>30</v>
      </c>
      <c r="AL14">
        <v>3318200</v>
      </c>
    </row>
    <row r="15" spans="1:38" x14ac:dyDescent="0.25">
      <c r="A15" t="s">
        <v>202</v>
      </c>
      <c r="B15" t="s">
        <v>102</v>
      </c>
      <c r="C15" t="s">
        <v>131</v>
      </c>
      <c r="D15" t="s">
        <v>197</v>
      </c>
      <c r="E15" t="s">
        <v>197</v>
      </c>
      <c r="F15" t="s">
        <v>197</v>
      </c>
      <c r="G15">
        <v>1111</v>
      </c>
      <c r="H15">
        <v>149442354</v>
      </c>
      <c r="I15">
        <v>192</v>
      </c>
      <c r="J15">
        <v>16941850</v>
      </c>
      <c r="K15">
        <v>8</v>
      </c>
      <c r="L15">
        <v>810000</v>
      </c>
      <c r="M15">
        <v>184</v>
      </c>
      <c r="N15">
        <v>16131850</v>
      </c>
      <c r="O15">
        <v>10</v>
      </c>
      <c r="P15">
        <v>285000</v>
      </c>
      <c r="Q15">
        <v>6</v>
      </c>
      <c r="R15">
        <v>75100</v>
      </c>
      <c r="S15">
        <v>7</v>
      </c>
      <c r="T15">
        <v>253000</v>
      </c>
      <c r="U15">
        <v>16</v>
      </c>
      <c r="V15">
        <v>1856000</v>
      </c>
      <c r="W15">
        <v>24</v>
      </c>
      <c r="X15">
        <v>1268500</v>
      </c>
      <c r="Y15">
        <v>131</v>
      </c>
      <c r="Z15">
        <v>12679250</v>
      </c>
      <c r="AA15">
        <v>103</v>
      </c>
      <c r="AB15">
        <v>9378250</v>
      </c>
      <c r="AC15">
        <v>2</v>
      </c>
      <c r="AD15">
        <v>25000</v>
      </c>
      <c r="AE15">
        <v>1</v>
      </c>
      <c r="AF15">
        <v>15000</v>
      </c>
      <c r="AG15">
        <v>5</v>
      </c>
      <c r="AH15">
        <v>175000</v>
      </c>
      <c r="AI15">
        <v>11</v>
      </c>
      <c r="AJ15">
        <v>675000</v>
      </c>
      <c r="AK15">
        <v>84</v>
      </c>
      <c r="AL15">
        <v>8488250</v>
      </c>
    </row>
    <row r="16" spans="1:38" x14ac:dyDescent="0.25">
      <c r="A16" t="s">
        <v>304</v>
      </c>
      <c r="B16" t="s">
        <v>103</v>
      </c>
      <c r="C16" t="s">
        <v>130</v>
      </c>
      <c r="D16" t="s">
        <v>197</v>
      </c>
      <c r="E16" t="s">
        <v>197</v>
      </c>
      <c r="F16" t="s">
        <v>197</v>
      </c>
      <c r="G16">
        <v>1414</v>
      </c>
      <c r="H16">
        <v>156463833</v>
      </c>
      <c r="I16">
        <v>74</v>
      </c>
      <c r="J16">
        <v>4135745</v>
      </c>
      <c r="K16">
        <v>10</v>
      </c>
      <c r="L16">
        <v>392000</v>
      </c>
      <c r="M16">
        <v>64</v>
      </c>
      <c r="N16">
        <v>3743745</v>
      </c>
      <c r="O16">
        <v>3</v>
      </c>
      <c r="P16">
        <v>90000</v>
      </c>
      <c r="Q16">
        <v>0</v>
      </c>
      <c r="R16">
        <v>0</v>
      </c>
      <c r="S16">
        <v>1</v>
      </c>
      <c r="T16">
        <v>4450</v>
      </c>
      <c r="U16">
        <v>0</v>
      </c>
      <c r="V16">
        <v>0</v>
      </c>
      <c r="W16">
        <v>12</v>
      </c>
      <c r="X16">
        <v>425500</v>
      </c>
      <c r="Y16">
        <v>51</v>
      </c>
      <c r="Z16">
        <v>3313795</v>
      </c>
      <c r="AA16">
        <v>37</v>
      </c>
      <c r="AB16">
        <v>2063420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4</v>
      </c>
      <c r="AJ16">
        <v>97000</v>
      </c>
      <c r="AK16">
        <v>33</v>
      </c>
      <c r="AL16">
        <v>1966420</v>
      </c>
    </row>
    <row r="17" spans="1:38" x14ac:dyDescent="0.25">
      <c r="A17" t="s">
        <v>266</v>
      </c>
      <c r="B17" t="s">
        <v>103</v>
      </c>
      <c r="C17" t="s">
        <v>131</v>
      </c>
      <c r="D17" t="s">
        <v>197</v>
      </c>
      <c r="E17" t="s">
        <v>197</v>
      </c>
      <c r="F17" t="s">
        <v>197</v>
      </c>
      <c r="G17">
        <v>272</v>
      </c>
      <c r="H17">
        <v>25625762</v>
      </c>
      <c r="I17">
        <v>52</v>
      </c>
      <c r="J17">
        <v>4019820</v>
      </c>
      <c r="K17">
        <v>2</v>
      </c>
      <c r="L17">
        <v>80000</v>
      </c>
      <c r="M17">
        <v>50</v>
      </c>
      <c r="N17">
        <v>3939820</v>
      </c>
      <c r="O17">
        <v>0</v>
      </c>
      <c r="P17">
        <v>0</v>
      </c>
      <c r="Q17">
        <v>0</v>
      </c>
      <c r="R17">
        <v>0</v>
      </c>
      <c r="S17">
        <v>2</v>
      </c>
      <c r="T17">
        <v>30000</v>
      </c>
      <c r="U17">
        <v>7</v>
      </c>
      <c r="V17">
        <v>1593800</v>
      </c>
      <c r="W17">
        <v>2</v>
      </c>
      <c r="X17">
        <v>37000</v>
      </c>
      <c r="Y17">
        <v>39</v>
      </c>
      <c r="Z17">
        <v>2279020</v>
      </c>
      <c r="AA17">
        <v>31</v>
      </c>
      <c r="AB17">
        <v>1692520</v>
      </c>
      <c r="AC17">
        <v>0</v>
      </c>
      <c r="AD17">
        <v>0</v>
      </c>
      <c r="AE17">
        <v>1</v>
      </c>
      <c r="AF17">
        <v>20000</v>
      </c>
      <c r="AG17">
        <v>2</v>
      </c>
      <c r="AH17">
        <v>68000</v>
      </c>
      <c r="AI17">
        <v>1</v>
      </c>
      <c r="AJ17">
        <v>25000</v>
      </c>
      <c r="AK17">
        <v>27</v>
      </c>
      <c r="AL17">
        <v>1579520</v>
      </c>
    </row>
    <row r="18" spans="1:38" x14ac:dyDescent="0.25">
      <c r="A18" t="s">
        <v>305</v>
      </c>
      <c r="B18" t="s">
        <v>104</v>
      </c>
      <c r="C18" t="s">
        <v>130</v>
      </c>
      <c r="D18" t="s">
        <v>197</v>
      </c>
      <c r="E18" t="s">
        <v>197</v>
      </c>
      <c r="F18" t="s">
        <v>197</v>
      </c>
      <c r="G18">
        <v>3342</v>
      </c>
      <c r="H18">
        <v>464044538</v>
      </c>
      <c r="I18">
        <v>127</v>
      </c>
      <c r="J18">
        <v>9188600</v>
      </c>
      <c r="K18">
        <v>13</v>
      </c>
      <c r="L18">
        <v>792000</v>
      </c>
      <c r="M18">
        <v>114</v>
      </c>
      <c r="N18">
        <v>8396600</v>
      </c>
      <c r="O18">
        <v>8</v>
      </c>
      <c r="P18">
        <v>154010</v>
      </c>
      <c r="Q18">
        <v>3</v>
      </c>
      <c r="R18">
        <v>81000</v>
      </c>
      <c r="S18">
        <v>5</v>
      </c>
      <c r="T18">
        <v>239000</v>
      </c>
      <c r="U18">
        <v>13</v>
      </c>
      <c r="V18">
        <v>446700</v>
      </c>
      <c r="W18">
        <v>8</v>
      </c>
      <c r="X18">
        <v>360000</v>
      </c>
      <c r="Y18">
        <v>85</v>
      </c>
      <c r="Z18">
        <v>7269900</v>
      </c>
      <c r="AA18">
        <v>52</v>
      </c>
      <c r="AB18">
        <v>2923900</v>
      </c>
      <c r="AC18">
        <v>2</v>
      </c>
      <c r="AD18">
        <v>74000</v>
      </c>
      <c r="AE18">
        <v>0</v>
      </c>
      <c r="AF18">
        <v>0</v>
      </c>
      <c r="AG18">
        <v>4</v>
      </c>
      <c r="AH18">
        <v>160000</v>
      </c>
      <c r="AI18">
        <v>3</v>
      </c>
      <c r="AJ18">
        <v>90000</v>
      </c>
      <c r="AK18">
        <v>43</v>
      </c>
      <c r="AL18">
        <v>2599900</v>
      </c>
    </row>
    <row r="19" spans="1:38" x14ac:dyDescent="0.25">
      <c r="A19" t="s">
        <v>203</v>
      </c>
      <c r="B19" t="s">
        <v>104</v>
      </c>
      <c r="C19" t="s">
        <v>131</v>
      </c>
      <c r="D19" t="s">
        <v>197</v>
      </c>
      <c r="E19" t="s">
        <v>197</v>
      </c>
      <c r="F19" t="s">
        <v>197</v>
      </c>
      <c r="G19">
        <v>1752</v>
      </c>
      <c r="H19">
        <v>251709591.5</v>
      </c>
      <c r="I19">
        <v>265</v>
      </c>
      <c r="J19">
        <v>22532662</v>
      </c>
      <c r="K19">
        <v>21</v>
      </c>
      <c r="L19">
        <v>1136700</v>
      </c>
      <c r="M19">
        <v>244</v>
      </c>
      <c r="N19">
        <v>21395962</v>
      </c>
      <c r="O19">
        <v>9</v>
      </c>
      <c r="P19">
        <v>157700</v>
      </c>
      <c r="Q19">
        <v>5</v>
      </c>
      <c r="R19">
        <v>263000</v>
      </c>
      <c r="S19">
        <v>12</v>
      </c>
      <c r="T19">
        <v>748000</v>
      </c>
      <c r="U19">
        <v>19</v>
      </c>
      <c r="V19">
        <v>1943000</v>
      </c>
      <c r="W19">
        <v>14</v>
      </c>
      <c r="X19">
        <v>907476</v>
      </c>
      <c r="Y19">
        <v>194</v>
      </c>
      <c r="Z19">
        <v>17534486</v>
      </c>
      <c r="AA19">
        <v>130</v>
      </c>
      <c r="AB19">
        <v>13069436</v>
      </c>
      <c r="AC19">
        <v>5</v>
      </c>
      <c r="AD19">
        <v>263000</v>
      </c>
      <c r="AE19">
        <v>4</v>
      </c>
      <c r="AF19">
        <v>195000</v>
      </c>
      <c r="AG19">
        <v>4</v>
      </c>
      <c r="AH19">
        <v>798000</v>
      </c>
      <c r="AI19">
        <v>4</v>
      </c>
      <c r="AJ19">
        <v>675000</v>
      </c>
      <c r="AK19">
        <v>113</v>
      </c>
      <c r="AL19">
        <v>11138436</v>
      </c>
    </row>
    <row r="20" spans="1:38" x14ac:dyDescent="0.25">
      <c r="A20" t="s">
        <v>306</v>
      </c>
      <c r="B20" t="s">
        <v>105</v>
      </c>
      <c r="C20" t="s">
        <v>130</v>
      </c>
      <c r="D20" t="s">
        <v>197</v>
      </c>
      <c r="E20" t="s">
        <v>197</v>
      </c>
      <c r="F20" t="s">
        <v>197</v>
      </c>
      <c r="G20">
        <v>1855</v>
      </c>
      <c r="H20">
        <v>213214486.5</v>
      </c>
      <c r="I20">
        <v>45</v>
      </c>
      <c r="J20">
        <v>3482843</v>
      </c>
      <c r="K20">
        <v>7</v>
      </c>
      <c r="L20">
        <v>542000</v>
      </c>
      <c r="M20">
        <v>38</v>
      </c>
      <c r="N20">
        <v>2940843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6</v>
      </c>
      <c r="V20">
        <v>184000</v>
      </c>
      <c r="W20">
        <v>5</v>
      </c>
      <c r="X20">
        <v>288000</v>
      </c>
      <c r="Y20">
        <v>27</v>
      </c>
      <c r="Z20">
        <v>2468843</v>
      </c>
      <c r="AA20">
        <v>17</v>
      </c>
      <c r="AB20">
        <v>1534788</v>
      </c>
      <c r="AC20">
        <v>0</v>
      </c>
      <c r="AD20">
        <v>0</v>
      </c>
      <c r="AE20">
        <v>0</v>
      </c>
      <c r="AF20">
        <v>0</v>
      </c>
      <c r="AG20">
        <v>3</v>
      </c>
      <c r="AH20">
        <v>74000</v>
      </c>
      <c r="AI20">
        <v>1</v>
      </c>
      <c r="AJ20">
        <v>78000</v>
      </c>
      <c r="AK20">
        <v>13</v>
      </c>
      <c r="AL20">
        <v>1382788</v>
      </c>
    </row>
    <row r="21" spans="1:38" x14ac:dyDescent="0.25">
      <c r="A21" t="s">
        <v>204</v>
      </c>
      <c r="B21" t="s">
        <v>105</v>
      </c>
      <c r="C21" t="s">
        <v>131</v>
      </c>
      <c r="D21" t="s">
        <v>197</v>
      </c>
      <c r="E21" t="s">
        <v>197</v>
      </c>
      <c r="F21" t="s">
        <v>197</v>
      </c>
      <c r="G21">
        <v>2213</v>
      </c>
      <c r="H21">
        <v>250229846.46000001</v>
      </c>
      <c r="I21">
        <v>292</v>
      </c>
      <c r="J21">
        <v>29466652</v>
      </c>
      <c r="K21">
        <v>14</v>
      </c>
      <c r="L21">
        <v>1289000</v>
      </c>
      <c r="M21">
        <v>278</v>
      </c>
      <c r="N21">
        <v>28177652</v>
      </c>
      <c r="O21">
        <v>12</v>
      </c>
      <c r="P21">
        <v>374500</v>
      </c>
      <c r="Q21">
        <v>5</v>
      </c>
      <c r="R21">
        <v>73000</v>
      </c>
      <c r="S21">
        <v>6</v>
      </c>
      <c r="T21">
        <v>399935</v>
      </c>
      <c r="U21">
        <v>21</v>
      </c>
      <c r="V21">
        <v>1490600</v>
      </c>
      <c r="W21">
        <v>18</v>
      </c>
      <c r="X21">
        <v>843000</v>
      </c>
      <c r="Y21">
        <v>228</v>
      </c>
      <c r="Z21">
        <v>25371117</v>
      </c>
      <c r="AA21">
        <v>140</v>
      </c>
      <c r="AB21">
        <v>15143982</v>
      </c>
      <c r="AC21">
        <v>1</v>
      </c>
      <c r="AD21">
        <v>40000</v>
      </c>
      <c r="AE21">
        <v>1</v>
      </c>
      <c r="AF21">
        <v>20000</v>
      </c>
      <c r="AG21">
        <v>3</v>
      </c>
      <c r="AH21">
        <v>170000</v>
      </c>
      <c r="AI21">
        <v>13</v>
      </c>
      <c r="AJ21">
        <v>763000</v>
      </c>
      <c r="AK21">
        <v>122</v>
      </c>
      <c r="AL21">
        <v>14150982</v>
      </c>
    </row>
    <row r="22" spans="1:38" x14ac:dyDescent="0.25">
      <c r="A22" t="s">
        <v>307</v>
      </c>
      <c r="B22" t="s">
        <v>106</v>
      </c>
      <c r="C22" t="s">
        <v>130</v>
      </c>
      <c r="D22" t="s">
        <v>197</v>
      </c>
      <c r="E22" t="s">
        <v>197</v>
      </c>
      <c r="F22" t="s">
        <v>197</v>
      </c>
      <c r="G22">
        <v>2013</v>
      </c>
      <c r="H22">
        <v>224158152.5</v>
      </c>
      <c r="I22">
        <v>44</v>
      </c>
      <c r="J22">
        <v>3338432</v>
      </c>
      <c r="K22">
        <v>1</v>
      </c>
      <c r="L22">
        <v>5000</v>
      </c>
      <c r="M22">
        <v>43</v>
      </c>
      <c r="N22">
        <v>3333432</v>
      </c>
      <c r="O22">
        <v>2</v>
      </c>
      <c r="P22">
        <v>20001</v>
      </c>
      <c r="Q22">
        <v>1</v>
      </c>
      <c r="R22">
        <v>20000</v>
      </c>
      <c r="S22">
        <v>1</v>
      </c>
      <c r="T22">
        <v>50000</v>
      </c>
      <c r="U22">
        <v>4</v>
      </c>
      <c r="V22">
        <v>61399</v>
      </c>
      <c r="W22">
        <v>5</v>
      </c>
      <c r="X22">
        <v>1100000</v>
      </c>
      <c r="Y22">
        <v>32</v>
      </c>
      <c r="Z22">
        <v>2102033</v>
      </c>
      <c r="AA22">
        <v>26</v>
      </c>
      <c r="AB22">
        <v>1806300</v>
      </c>
      <c r="AC22">
        <v>1</v>
      </c>
      <c r="AD22">
        <v>20000</v>
      </c>
      <c r="AE22">
        <v>0</v>
      </c>
      <c r="AF22">
        <v>0</v>
      </c>
      <c r="AG22">
        <v>1</v>
      </c>
      <c r="AH22">
        <v>7800</v>
      </c>
      <c r="AI22">
        <v>0</v>
      </c>
      <c r="AJ22">
        <v>0</v>
      </c>
      <c r="AK22">
        <v>24</v>
      </c>
      <c r="AL22">
        <v>1778500</v>
      </c>
    </row>
    <row r="23" spans="1:38" x14ac:dyDescent="0.25">
      <c r="A23" t="s">
        <v>205</v>
      </c>
      <c r="B23" t="s">
        <v>106</v>
      </c>
      <c r="C23" t="s">
        <v>131</v>
      </c>
      <c r="D23" t="s">
        <v>197</v>
      </c>
      <c r="E23" t="s">
        <v>197</v>
      </c>
      <c r="F23" t="s">
        <v>197</v>
      </c>
      <c r="G23">
        <v>256</v>
      </c>
      <c r="H23">
        <v>52480034</v>
      </c>
      <c r="I23">
        <v>44</v>
      </c>
      <c r="J23">
        <v>6706997</v>
      </c>
      <c r="K23">
        <v>5</v>
      </c>
      <c r="L23">
        <v>299000</v>
      </c>
      <c r="M23">
        <v>39</v>
      </c>
      <c r="N23">
        <v>6407997</v>
      </c>
      <c r="O23">
        <v>2</v>
      </c>
      <c r="P23">
        <v>100000</v>
      </c>
      <c r="Q23">
        <v>2</v>
      </c>
      <c r="R23">
        <v>130000</v>
      </c>
      <c r="S23">
        <v>1</v>
      </c>
      <c r="T23">
        <v>100000</v>
      </c>
      <c r="U23">
        <v>4</v>
      </c>
      <c r="V23">
        <v>330500</v>
      </c>
      <c r="W23">
        <v>1</v>
      </c>
      <c r="X23">
        <v>15000</v>
      </c>
      <c r="Y23">
        <v>31</v>
      </c>
      <c r="Z23">
        <v>5832497</v>
      </c>
      <c r="AA23">
        <v>20</v>
      </c>
      <c r="AB23">
        <v>2498497</v>
      </c>
      <c r="AC23">
        <v>0</v>
      </c>
      <c r="AD23">
        <v>0</v>
      </c>
      <c r="AE23">
        <v>1</v>
      </c>
      <c r="AF23">
        <v>100000</v>
      </c>
      <c r="AG23">
        <v>2</v>
      </c>
      <c r="AH23">
        <v>285000</v>
      </c>
      <c r="AI23">
        <v>0</v>
      </c>
      <c r="AJ23">
        <v>0</v>
      </c>
      <c r="AK23">
        <v>17</v>
      </c>
      <c r="AL23">
        <v>2113497</v>
      </c>
    </row>
    <row r="24" spans="1:38" x14ac:dyDescent="0.25">
      <c r="A24" t="s">
        <v>206</v>
      </c>
      <c r="B24" t="s">
        <v>96</v>
      </c>
      <c r="C24" t="s">
        <v>207</v>
      </c>
      <c r="D24" t="s">
        <v>197</v>
      </c>
      <c r="E24" t="s">
        <v>197</v>
      </c>
      <c r="F24" t="s">
        <v>197</v>
      </c>
      <c r="G24">
        <v>4432</v>
      </c>
      <c r="H24">
        <v>657129353</v>
      </c>
      <c r="I24">
        <v>407</v>
      </c>
      <c r="J24">
        <v>40948644</v>
      </c>
      <c r="K24">
        <v>26</v>
      </c>
      <c r="L24">
        <v>4167279</v>
      </c>
      <c r="M24">
        <v>381</v>
      </c>
      <c r="N24">
        <v>36781365</v>
      </c>
      <c r="O24">
        <v>18</v>
      </c>
      <c r="P24">
        <v>245220.56</v>
      </c>
      <c r="Q24">
        <v>6</v>
      </c>
      <c r="R24">
        <v>76752</v>
      </c>
      <c r="S24">
        <v>10</v>
      </c>
      <c r="T24">
        <v>529815</v>
      </c>
      <c r="U24">
        <v>34</v>
      </c>
      <c r="V24">
        <v>1598800</v>
      </c>
      <c r="W24">
        <v>35</v>
      </c>
      <c r="X24">
        <v>4130500</v>
      </c>
      <c r="Y24">
        <v>296</v>
      </c>
      <c r="Z24">
        <v>30445498</v>
      </c>
      <c r="AA24">
        <v>233</v>
      </c>
      <c r="AB24">
        <v>23544998</v>
      </c>
      <c r="AC24">
        <v>2</v>
      </c>
      <c r="AD24">
        <v>45000</v>
      </c>
      <c r="AE24">
        <v>3</v>
      </c>
      <c r="AF24">
        <v>253400</v>
      </c>
      <c r="AG24">
        <v>11</v>
      </c>
      <c r="AH24">
        <v>458000</v>
      </c>
      <c r="AI24">
        <v>17</v>
      </c>
      <c r="AJ24">
        <v>1198500</v>
      </c>
      <c r="AK24">
        <v>200</v>
      </c>
      <c r="AL24">
        <v>21590098</v>
      </c>
    </row>
    <row r="25" spans="1:38" x14ac:dyDescent="0.25">
      <c r="A25" t="s">
        <v>208</v>
      </c>
      <c r="B25" t="s">
        <v>97</v>
      </c>
      <c r="C25" t="s">
        <v>207</v>
      </c>
      <c r="D25" t="s">
        <v>197</v>
      </c>
      <c r="E25" t="s">
        <v>197</v>
      </c>
      <c r="F25" t="s">
        <v>197</v>
      </c>
      <c r="G25">
        <v>3443</v>
      </c>
      <c r="H25">
        <v>335447663.30000001</v>
      </c>
      <c r="I25">
        <v>246</v>
      </c>
      <c r="J25">
        <v>16169249.300000001</v>
      </c>
      <c r="K25">
        <v>20</v>
      </c>
      <c r="L25">
        <v>1533810</v>
      </c>
      <c r="M25">
        <v>226</v>
      </c>
      <c r="N25">
        <v>14635439.300000001</v>
      </c>
      <c r="O25">
        <v>12</v>
      </c>
      <c r="P25">
        <v>215436.58</v>
      </c>
      <c r="Q25">
        <v>7</v>
      </c>
      <c r="R25">
        <v>173814</v>
      </c>
      <c r="S25">
        <v>12</v>
      </c>
      <c r="T25">
        <v>374000</v>
      </c>
      <c r="U25">
        <v>30</v>
      </c>
      <c r="V25">
        <v>1449500</v>
      </c>
      <c r="W25">
        <v>18</v>
      </c>
      <c r="X25">
        <v>793000</v>
      </c>
      <c r="Y25">
        <v>159</v>
      </c>
      <c r="Z25">
        <v>11845125.300000001</v>
      </c>
      <c r="AA25">
        <v>95</v>
      </c>
      <c r="AB25">
        <v>7568864</v>
      </c>
      <c r="AC25">
        <v>4</v>
      </c>
      <c r="AD25">
        <v>96814</v>
      </c>
      <c r="AE25">
        <v>6</v>
      </c>
      <c r="AF25">
        <v>183000</v>
      </c>
      <c r="AG25">
        <v>7</v>
      </c>
      <c r="AH25">
        <v>384500</v>
      </c>
      <c r="AI25">
        <v>4</v>
      </c>
      <c r="AJ25">
        <v>303000</v>
      </c>
      <c r="AK25">
        <v>74</v>
      </c>
      <c r="AL25">
        <v>6601550</v>
      </c>
    </row>
    <row r="26" spans="1:38" x14ac:dyDescent="0.25">
      <c r="A26" t="s">
        <v>209</v>
      </c>
      <c r="B26" t="s">
        <v>98</v>
      </c>
      <c r="C26" t="s">
        <v>207</v>
      </c>
      <c r="D26" t="s">
        <v>197</v>
      </c>
      <c r="E26" t="s">
        <v>197</v>
      </c>
      <c r="F26" t="s">
        <v>197</v>
      </c>
      <c r="G26">
        <v>5907</v>
      </c>
      <c r="H26">
        <v>554036782</v>
      </c>
      <c r="I26">
        <v>488</v>
      </c>
      <c r="J26">
        <v>36043306</v>
      </c>
      <c r="K26">
        <v>39</v>
      </c>
      <c r="L26">
        <v>2080400</v>
      </c>
      <c r="M26">
        <v>449</v>
      </c>
      <c r="N26">
        <v>33962906</v>
      </c>
      <c r="O26">
        <v>23</v>
      </c>
      <c r="P26">
        <v>542351</v>
      </c>
      <c r="Q26">
        <v>5</v>
      </c>
      <c r="R26">
        <v>248000</v>
      </c>
      <c r="S26">
        <v>15</v>
      </c>
      <c r="T26">
        <v>357000</v>
      </c>
      <c r="U26">
        <v>42</v>
      </c>
      <c r="V26">
        <v>2649416</v>
      </c>
      <c r="W26">
        <v>32</v>
      </c>
      <c r="X26">
        <v>1633300</v>
      </c>
      <c r="Y26">
        <v>355</v>
      </c>
      <c r="Z26">
        <v>29075190</v>
      </c>
      <c r="AA26">
        <v>220</v>
      </c>
      <c r="AB26">
        <v>16868040</v>
      </c>
      <c r="AC26">
        <v>5</v>
      </c>
      <c r="AD26">
        <v>248000</v>
      </c>
      <c r="AE26">
        <v>5</v>
      </c>
      <c r="AF26">
        <v>211000</v>
      </c>
      <c r="AG26">
        <v>8</v>
      </c>
      <c r="AH26">
        <v>730500</v>
      </c>
      <c r="AI26">
        <v>11</v>
      </c>
      <c r="AJ26">
        <v>606300</v>
      </c>
      <c r="AK26">
        <v>191</v>
      </c>
      <c r="AL26">
        <v>15072240</v>
      </c>
    </row>
    <row r="27" spans="1:38" x14ac:dyDescent="0.25">
      <c r="A27" t="s">
        <v>210</v>
      </c>
      <c r="B27" t="s">
        <v>99</v>
      </c>
      <c r="C27" t="s">
        <v>207</v>
      </c>
      <c r="D27" t="s">
        <v>197</v>
      </c>
      <c r="E27" t="s">
        <v>197</v>
      </c>
      <c r="F27" t="s">
        <v>197</v>
      </c>
      <c r="G27">
        <v>2169</v>
      </c>
      <c r="H27">
        <v>331462678</v>
      </c>
      <c r="I27">
        <v>233</v>
      </c>
      <c r="J27">
        <v>24059000</v>
      </c>
      <c r="K27">
        <v>13</v>
      </c>
      <c r="L27">
        <v>664000</v>
      </c>
      <c r="M27">
        <v>220</v>
      </c>
      <c r="N27">
        <v>23395000</v>
      </c>
      <c r="O27">
        <v>7</v>
      </c>
      <c r="P27">
        <v>91102</v>
      </c>
      <c r="Q27">
        <v>3</v>
      </c>
      <c r="R27">
        <v>35000</v>
      </c>
      <c r="S27">
        <v>7</v>
      </c>
      <c r="T27">
        <v>515200</v>
      </c>
      <c r="U27">
        <v>24</v>
      </c>
      <c r="V27">
        <v>1557700</v>
      </c>
      <c r="W27">
        <v>17</v>
      </c>
      <c r="X27">
        <v>735300</v>
      </c>
      <c r="Y27">
        <v>169</v>
      </c>
      <c r="Z27">
        <v>20551800</v>
      </c>
      <c r="AA27">
        <v>127</v>
      </c>
      <c r="AB27">
        <v>15108300</v>
      </c>
      <c r="AC27">
        <v>2</v>
      </c>
      <c r="AD27">
        <v>28000</v>
      </c>
      <c r="AE27">
        <v>2</v>
      </c>
      <c r="AF27">
        <v>80000</v>
      </c>
      <c r="AG27">
        <v>4</v>
      </c>
      <c r="AH27">
        <v>423000</v>
      </c>
      <c r="AI27">
        <v>9</v>
      </c>
      <c r="AJ27">
        <v>324400</v>
      </c>
      <c r="AK27">
        <v>110</v>
      </c>
      <c r="AL27">
        <v>14252900</v>
      </c>
    </row>
    <row r="28" spans="1:38" x14ac:dyDescent="0.25">
      <c r="A28" t="s">
        <v>211</v>
      </c>
      <c r="B28" t="s">
        <v>100</v>
      </c>
      <c r="C28" t="s">
        <v>207</v>
      </c>
      <c r="D28" t="s">
        <v>197</v>
      </c>
      <c r="E28" t="s">
        <v>197</v>
      </c>
      <c r="F28" t="s">
        <v>197</v>
      </c>
      <c r="G28">
        <v>2819</v>
      </c>
      <c r="H28">
        <v>381399914.30000001</v>
      </c>
      <c r="I28">
        <v>163</v>
      </c>
      <c r="J28">
        <v>8365549</v>
      </c>
      <c r="K28">
        <v>19</v>
      </c>
      <c r="L28">
        <v>723500</v>
      </c>
      <c r="M28">
        <v>144</v>
      </c>
      <c r="N28">
        <v>7642049</v>
      </c>
      <c r="O28">
        <v>8</v>
      </c>
      <c r="P28">
        <v>133000</v>
      </c>
      <c r="Q28">
        <v>2</v>
      </c>
      <c r="R28">
        <v>100000</v>
      </c>
      <c r="S28">
        <v>6</v>
      </c>
      <c r="T28">
        <v>84200</v>
      </c>
      <c r="U28">
        <v>17</v>
      </c>
      <c r="V28">
        <v>574000</v>
      </c>
      <c r="W28">
        <v>14</v>
      </c>
      <c r="X28">
        <v>317000</v>
      </c>
      <c r="Y28">
        <v>105</v>
      </c>
      <c r="Z28">
        <v>6566849</v>
      </c>
      <c r="AA28">
        <v>67</v>
      </c>
      <c r="AB28">
        <v>3387869</v>
      </c>
      <c r="AC28">
        <v>2</v>
      </c>
      <c r="AD28">
        <v>100000</v>
      </c>
      <c r="AE28">
        <v>1</v>
      </c>
      <c r="AF28">
        <v>8000</v>
      </c>
      <c r="AG28">
        <v>5</v>
      </c>
      <c r="AH28">
        <v>143000</v>
      </c>
      <c r="AI28">
        <v>5</v>
      </c>
      <c r="AJ28">
        <v>76000</v>
      </c>
      <c r="AK28">
        <v>54</v>
      </c>
      <c r="AL28">
        <v>3060869</v>
      </c>
    </row>
    <row r="29" spans="1:38" x14ac:dyDescent="0.25">
      <c r="A29" t="s">
        <v>267</v>
      </c>
      <c r="B29" t="s">
        <v>101</v>
      </c>
      <c r="C29" t="s">
        <v>207</v>
      </c>
      <c r="D29" t="s">
        <v>197</v>
      </c>
      <c r="E29" t="s">
        <v>197</v>
      </c>
      <c r="F29" t="s">
        <v>197</v>
      </c>
      <c r="G29">
        <v>1377</v>
      </c>
      <c r="H29">
        <v>168253393</v>
      </c>
      <c r="I29">
        <v>82</v>
      </c>
      <c r="J29">
        <v>4375500</v>
      </c>
      <c r="K29">
        <v>3</v>
      </c>
      <c r="L29">
        <v>46000</v>
      </c>
      <c r="M29">
        <v>79</v>
      </c>
      <c r="N29">
        <v>4329500</v>
      </c>
      <c r="O29">
        <v>1</v>
      </c>
      <c r="P29">
        <v>1</v>
      </c>
      <c r="Q29">
        <v>0</v>
      </c>
      <c r="R29">
        <v>0</v>
      </c>
      <c r="S29">
        <v>3</v>
      </c>
      <c r="T29">
        <v>56000</v>
      </c>
      <c r="U29">
        <v>10</v>
      </c>
      <c r="V29">
        <v>434000</v>
      </c>
      <c r="W29">
        <v>3</v>
      </c>
      <c r="X29">
        <v>175500</v>
      </c>
      <c r="Y29">
        <v>63</v>
      </c>
      <c r="Z29">
        <v>3664000</v>
      </c>
      <c r="AA29">
        <v>42</v>
      </c>
      <c r="AB29">
        <v>2345000</v>
      </c>
      <c r="AC29">
        <v>0</v>
      </c>
      <c r="AD29">
        <v>0</v>
      </c>
      <c r="AE29">
        <v>1</v>
      </c>
      <c r="AF29">
        <v>5000</v>
      </c>
      <c r="AG29">
        <v>2</v>
      </c>
      <c r="AH29">
        <v>32000</v>
      </c>
      <c r="AI29">
        <v>0</v>
      </c>
      <c r="AJ29">
        <v>0</v>
      </c>
      <c r="AK29">
        <v>39</v>
      </c>
      <c r="AL29">
        <v>2308000</v>
      </c>
    </row>
    <row r="30" spans="1:38" x14ac:dyDescent="0.25">
      <c r="A30" t="s">
        <v>212</v>
      </c>
      <c r="B30" t="s">
        <v>102</v>
      </c>
      <c r="C30" t="s">
        <v>207</v>
      </c>
      <c r="D30" t="s">
        <v>197</v>
      </c>
      <c r="E30" t="s">
        <v>197</v>
      </c>
      <c r="F30" t="s">
        <v>197</v>
      </c>
      <c r="G30">
        <v>3489</v>
      </c>
      <c r="H30">
        <v>518477231</v>
      </c>
      <c r="I30">
        <v>261</v>
      </c>
      <c r="J30">
        <v>21962695</v>
      </c>
      <c r="K30">
        <v>15</v>
      </c>
      <c r="L30">
        <v>984000</v>
      </c>
      <c r="M30">
        <v>246</v>
      </c>
      <c r="N30">
        <v>20978695</v>
      </c>
      <c r="O30">
        <v>13</v>
      </c>
      <c r="P30">
        <v>298471</v>
      </c>
      <c r="Q30">
        <v>7</v>
      </c>
      <c r="R30">
        <v>175100</v>
      </c>
      <c r="S30">
        <v>12</v>
      </c>
      <c r="T30">
        <v>652945</v>
      </c>
      <c r="U30">
        <v>20</v>
      </c>
      <c r="V30">
        <v>1944500</v>
      </c>
      <c r="W30">
        <v>31</v>
      </c>
      <c r="X30">
        <v>1477700</v>
      </c>
      <c r="Y30">
        <v>176</v>
      </c>
      <c r="Z30">
        <v>16728450</v>
      </c>
      <c r="AA30">
        <v>139</v>
      </c>
      <c r="AB30">
        <v>13035450</v>
      </c>
      <c r="AC30">
        <v>2</v>
      </c>
      <c r="AD30">
        <v>25000</v>
      </c>
      <c r="AE30">
        <v>2</v>
      </c>
      <c r="AF30">
        <v>265000</v>
      </c>
      <c r="AG30">
        <v>7</v>
      </c>
      <c r="AH30">
        <v>217000</v>
      </c>
      <c r="AI30">
        <v>14</v>
      </c>
      <c r="AJ30">
        <v>722000</v>
      </c>
      <c r="AK30">
        <v>114</v>
      </c>
      <c r="AL30">
        <v>11806450</v>
      </c>
    </row>
    <row r="31" spans="1:38" x14ac:dyDescent="0.25">
      <c r="A31" t="s">
        <v>268</v>
      </c>
      <c r="B31" t="s">
        <v>103</v>
      </c>
      <c r="C31" t="s">
        <v>207</v>
      </c>
      <c r="D31" t="s">
        <v>197</v>
      </c>
      <c r="E31" t="s">
        <v>197</v>
      </c>
      <c r="F31" t="s">
        <v>197</v>
      </c>
      <c r="G31">
        <v>1686</v>
      </c>
      <c r="H31">
        <v>182089595</v>
      </c>
      <c r="I31">
        <v>126</v>
      </c>
      <c r="J31">
        <v>8155565</v>
      </c>
      <c r="K31">
        <v>12</v>
      </c>
      <c r="L31">
        <v>472000</v>
      </c>
      <c r="M31">
        <v>114</v>
      </c>
      <c r="N31">
        <v>7683565</v>
      </c>
      <c r="O31">
        <v>3</v>
      </c>
      <c r="P31">
        <v>90000</v>
      </c>
      <c r="Q31">
        <v>0</v>
      </c>
      <c r="R31">
        <v>0</v>
      </c>
      <c r="S31">
        <v>3</v>
      </c>
      <c r="T31">
        <v>34450</v>
      </c>
      <c r="U31">
        <v>7</v>
      </c>
      <c r="V31">
        <v>1593800</v>
      </c>
      <c r="W31">
        <v>14</v>
      </c>
      <c r="X31">
        <v>462500</v>
      </c>
      <c r="Y31">
        <v>90</v>
      </c>
      <c r="Z31">
        <v>5592815</v>
      </c>
      <c r="AA31">
        <v>68</v>
      </c>
      <c r="AB31">
        <v>3755940</v>
      </c>
      <c r="AC31">
        <v>0</v>
      </c>
      <c r="AD31">
        <v>0</v>
      </c>
      <c r="AE31">
        <v>1</v>
      </c>
      <c r="AF31">
        <v>20000</v>
      </c>
      <c r="AG31">
        <v>2</v>
      </c>
      <c r="AH31">
        <v>68000</v>
      </c>
      <c r="AI31">
        <v>5</v>
      </c>
      <c r="AJ31">
        <v>122000</v>
      </c>
      <c r="AK31">
        <v>60</v>
      </c>
      <c r="AL31">
        <v>3545940</v>
      </c>
    </row>
    <row r="32" spans="1:38" x14ac:dyDescent="0.25">
      <c r="A32" t="s">
        <v>213</v>
      </c>
      <c r="B32" t="s">
        <v>104</v>
      </c>
      <c r="C32" t="s">
        <v>207</v>
      </c>
      <c r="D32" t="s">
        <v>197</v>
      </c>
      <c r="E32" t="s">
        <v>197</v>
      </c>
      <c r="F32" t="s">
        <v>197</v>
      </c>
      <c r="G32">
        <v>5094</v>
      </c>
      <c r="H32">
        <v>715754129.5</v>
      </c>
      <c r="I32">
        <v>392</v>
      </c>
      <c r="J32">
        <v>31721262</v>
      </c>
      <c r="K32">
        <v>34</v>
      </c>
      <c r="L32">
        <v>1928700</v>
      </c>
      <c r="M32">
        <v>358</v>
      </c>
      <c r="N32">
        <v>29792562</v>
      </c>
      <c r="O32">
        <v>17</v>
      </c>
      <c r="P32">
        <v>311710</v>
      </c>
      <c r="Q32">
        <v>8</v>
      </c>
      <c r="R32">
        <v>344000</v>
      </c>
      <c r="S32">
        <v>17</v>
      </c>
      <c r="T32">
        <v>987000</v>
      </c>
      <c r="U32">
        <v>32</v>
      </c>
      <c r="V32">
        <v>2389700</v>
      </c>
      <c r="W32">
        <v>22</v>
      </c>
      <c r="X32">
        <v>1267476</v>
      </c>
      <c r="Y32">
        <v>279</v>
      </c>
      <c r="Z32">
        <v>24804386</v>
      </c>
      <c r="AA32">
        <v>182</v>
      </c>
      <c r="AB32">
        <v>15993336</v>
      </c>
      <c r="AC32">
        <v>7</v>
      </c>
      <c r="AD32">
        <v>337000</v>
      </c>
      <c r="AE32">
        <v>4</v>
      </c>
      <c r="AF32">
        <v>195000</v>
      </c>
      <c r="AG32">
        <v>8</v>
      </c>
      <c r="AH32">
        <v>958000</v>
      </c>
      <c r="AI32">
        <v>7</v>
      </c>
      <c r="AJ32">
        <v>765000</v>
      </c>
      <c r="AK32">
        <v>156</v>
      </c>
      <c r="AL32">
        <v>13738336</v>
      </c>
    </row>
    <row r="33" spans="1:38" x14ac:dyDescent="0.25">
      <c r="A33" t="s">
        <v>214</v>
      </c>
      <c r="B33" t="s">
        <v>105</v>
      </c>
      <c r="C33" t="s">
        <v>207</v>
      </c>
      <c r="D33" t="s">
        <v>197</v>
      </c>
      <c r="E33" t="s">
        <v>197</v>
      </c>
      <c r="F33" t="s">
        <v>197</v>
      </c>
      <c r="G33">
        <v>4068</v>
      </c>
      <c r="H33">
        <v>463444332.95999998</v>
      </c>
      <c r="I33">
        <v>337</v>
      </c>
      <c r="J33">
        <v>32949495</v>
      </c>
      <c r="K33">
        <v>21</v>
      </c>
      <c r="L33">
        <v>1831000</v>
      </c>
      <c r="M33">
        <v>316</v>
      </c>
      <c r="N33">
        <v>31118495</v>
      </c>
      <c r="O33">
        <v>12</v>
      </c>
      <c r="P33">
        <v>374500</v>
      </c>
      <c r="Q33">
        <v>5</v>
      </c>
      <c r="R33">
        <v>73000</v>
      </c>
      <c r="S33">
        <v>6</v>
      </c>
      <c r="T33">
        <v>399935</v>
      </c>
      <c r="U33">
        <v>27</v>
      </c>
      <c r="V33">
        <v>1674600</v>
      </c>
      <c r="W33">
        <v>23</v>
      </c>
      <c r="X33">
        <v>1131000</v>
      </c>
      <c r="Y33">
        <v>255</v>
      </c>
      <c r="Z33">
        <v>27839960</v>
      </c>
      <c r="AA33">
        <v>157</v>
      </c>
      <c r="AB33">
        <v>16678770</v>
      </c>
      <c r="AC33">
        <v>1</v>
      </c>
      <c r="AD33">
        <v>40000</v>
      </c>
      <c r="AE33">
        <v>1</v>
      </c>
      <c r="AF33">
        <v>20000</v>
      </c>
      <c r="AG33">
        <v>6</v>
      </c>
      <c r="AH33">
        <v>244000</v>
      </c>
      <c r="AI33">
        <v>14</v>
      </c>
      <c r="AJ33">
        <v>841000</v>
      </c>
      <c r="AK33">
        <v>135</v>
      </c>
      <c r="AL33">
        <v>15533770</v>
      </c>
    </row>
    <row r="34" spans="1:38" x14ac:dyDescent="0.25">
      <c r="A34" t="s">
        <v>215</v>
      </c>
      <c r="B34" t="s">
        <v>106</v>
      </c>
      <c r="C34" t="s">
        <v>207</v>
      </c>
      <c r="D34" t="s">
        <v>197</v>
      </c>
      <c r="E34" t="s">
        <v>197</v>
      </c>
      <c r="F34" t="s">
        <v>197</v>
      </c>
      <c r="G34">
        <v>2269</v>
      </c>
      <c r="H34">
        <v>276638186.5</v>
      </c>
      <c r="I34">
        <v>88</v>
      </c>
      <c r="J34">
        <v>10045429</v>
      </c>
      <c r="K34">
        <v>6</v>
      </c>
      <c r="L34">
        <v>304000</v>
      </c>
      <c r="M34">
        <v>82</v>
      </c>
      <c r="N34">
        <v>9741429</v>
      </c>
      <c r="O34">
        <v>4</v>
      </c>
      <c r="P34">
        <v>120001</v>
      </c>
      <c r="Q34">
        <v>3</v>
      </c>
      <c r="R34">
        <v>150000</v>
      </c>
      <c r="S34">
        <v>2</v>
      </c>
      <c r="T34">
        <v>150000</v>
      </c>
      <c r="U34">
        <v>8</v>
      </c>
      <c r="V34">
        <v>391899</v>
      </c>
      <c r="W34">
        <v>6</v>
      </c>
      <c r="X34">
        <v>1115000</v>
      </c>
      <c r="Y34">
        <v>63</v>
      </c>
      <c r="Z34">
        <v>7934530</v>
      </c>
      <c r="AA34">
        <v>46</v>
      </c>
      <c r="AB34">
        <v>4304797</v>
      </c>
      <c r="AC34">
        <v>1</v>
      </c>
      <c r="AD34">
        <v>20000</v>
      </c>
      <c r="AE34">
        <v>1</v>
      </c>
      <c r="AF34">
        <v>100000</v>
      </c>
      <c r="AG34">
        <v>3</v>
      </c>
      <c r="AH34">
        <v>292800</v>
      </c>
      <c r="AI34">
        <v>0</v>
      </c>
      <c r="AJ34">
        <v>0</v>
      </c>
      <c r="AK34">
        <v>41</v>
      </c>
      <c r="AL34">
        <v>3891997</v>
      </c>
    </row>
    <row r="35" spans="1:38" x14ac:dyDescent="0.25">
      <c r="A35" t="s">
        <v>221</v>
      </c>
      <c r="B35" t="s">
        <v>216</v>
      </c>
      <c r="C35" t="s">
        <v>207</v>
      </c>
      <c r="D35" t="s">
        <v>197</v>
      </c>
      <c r="E35" t="s">
        <v>197</v>
      </c>
      <c r="F35" t="s">
        <v>16</v>
      </c>
      <c r="G35">
        <v>112</v>
      </c>
      <c r="H35">
        <v>26233785</v>
      </c>
      <c r="I35">
        <v>6</v>
      </c>
      <c r="J35">
        <v>565000</v>
      </c>
      <c r="K35">
        <v>1</v>
      </c>
      <c r="L35">
        <v>40000</v>
      </c>
      <c r="M35">
        <v>5</v>
      </c>
      <c r="N35">
        <v>525000</v>
      </c>
      <c r="O35">
        <v>1</v>
      </c>
      <c r="P35">
        <v>1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5</v>
      </c>
      <c r="Z35">
        <v>525000</v>
      </c>
      <c r="AA35">
        <v>3</v>
      </c>
      <c r="AB35">
        <v>365000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3</v>
      </c>
      <c r="AL35">
        <v>365000</v>
      </c>
    </row>
    <row r="36" spans="1:38" x14ac:dyDescent="0.25">
      <c r="A36" t="s">
        <v>222</v>
      </c>
      <c r="B36" t="s">
        <v>216</v>
      </c>
      <c r="C36" t="s">
        <v>207</v>
      </c>
      <c r="D36" t="s">
        <v>197</v>
      </c>
      <c r="E36" t="s">
        <v>197</v>
      </c>
      <c r="F36" t="s">
        <v>8</v>
      </c>
      <c r="G36">
        <v>166</v>
      </c>
      <c r="H36">
        <v>73857006</v>
      </c>
      <c r="I36">
        <v>9</v>
      </c>
      <c r="J36">
        <v>763300</v>
      </c>
      <c r="K36">
        <v>1</v>
      </c>
      <c r="L36">
        <v>24000</v>
      </c>
      <c r="M36">
        <v>8</v>
      </c>
      <c r="N36">
        <v>739300</v>
      </c>
      <c r="O36">
        <v>0</v>
      </c>
      <c r="P36">
        <v>0</v>
      </c>
      <c r="Q36">
        <v>0</v>
      </c>
      <c r="R36">
        <v>0</v>
      </c>
      <c r="S36">
        <v>1</v>
      </c>
      <c r="T36">
        <v>100000</v>
      </c>
      <c r="U36">
        <v>1</v>
      </c>
      <c r="V36">
        <v>400000</v>
      </c>
      <c r="W36">
        <v>0</v>
      </c>
      <c r="X36">
        <v>0</v>
      </c>
      <c r="Y36">
        <v>6</v>
      </c>
      <c r="Z36">
        <v>239300</v>
      </c>
      <c r="AA36">
        <v>4</v>
      </c>
      <c r="AB36">
        <v>144300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4</v>
      </c>
      <c r="AL36">
        <v>144300</v>
      </c>
    </row>
    <row r="37" spans="1:38" x14ac:dyDescent="0.25">
      <c r="A37" t="s">
        <v>223</v>
      </c>
      <c r="B37" t="s">
        <v>216</v>
      </c>
      <c r="C37" t="s">
        <v>207</v>
      </c>
      <c r="D37" t="s">
        <v>197</v>
      </c>
      <c r="E37" t="s">
        <v>197</v>
      </c>
      <c r="F37" t="s">
        <v>11</v>
      </c>
      <c r="G37">
        <v>102</v>
      </c>
      <c r="H37">
        <v>257607082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</row>
    <row r="38" spans="1:38" x14ac:dyDescent="0.25">
      <c r="A38" t="s">
        <v>224</v>
      </c>
      <c r="B38" t="s">
        <v>216</v>
      </c>
      <c r="C38" t="s">
        <v>207</v>
      </c>
      <c r="D38" t="s">
        <v>197</v>
      </c>
      <c r="E38" t="s">
        <v>197</v>
      </c>
      <c r="F38" t="s">
        <v>10</v>
      </c>
      <c r="G38">
        <v>1842</v>
      </c>
      <c r="H38">
        <v>1303752700</v>
      </c>
      <c r="I38">
        <v>63</v>
      </c>
      <c r="J38">
        <v>37460000</v>
      </c>
      <c r="K38">
        <v>4</v>
      </c>
      <c r="L38">
        <v>1570000</v>
      </c>
      <c r="M38">
        <v>59</v>
      </c>
      <c r="N38">
        <v>35890000</v>
      </c>
      <c r="O38">
        <v>1</v>
      </c>
      <c r="P38">
        <v>30000</v>
      </c>
      <c r="Q38">
        <v>0</v>
      </c>
      <c r="R38">
        <v>0</v>
      </c>
      <c r="S38">
        <v>1</v>
      </c>
      <c r="T38">
        <v>100000</v>
      </c>
      <c r="U38">
        <v>5</v>
      </c>
      <c r="V38">
        <v>3455000</v>
      </c>
      <c r="W38">
        <v>3</v>
      </c>
      <c r="X38">
        <v>3300000</v>
      </c>
      <c r="Y38">
        <v>50</v>
      </c>
      <c r="Z38">
        <v>29035000</v>
      </c>
      <c r="AA38">
        <v>25</v>
      </c>
      <c r="AB38">
        <v>13874000</v>
      </c>
      <c r="AC38">
        <v>0</v>
      </c>
      <c r="AD38">
        <v>0</v>
      </c>
      <c r="AE38">
        <v>0</v>
      </c>
      <c r="AF38">
        <v>0</v>
      </c>
      <c r="AG38">
        <v>2</v>
      </c>
      <c r="AH38">
        <v>700000</v>
      </c>
      <c r="AI38">
        <v>1</v>
      </c>
      <c r="AJ38">
        <v>600000</v>
      </c>
      <c r="AK38">
        <v>22</v>
      </c>
      <c r="AL38">
        <v>12574000</v>
      </c>
    </row>
    <row r="39" spans="1:38" x14ac:dyDescent="0.25">
      <c r="A39" t="s">
        <v>225</v>
      </c>
      <c r="B39" t="s">
        <v>216</v>
      </c>
      <c r="C39" t="s">
        <v>207</v>
      </c>
      <c r="D39" t="s">
        <v>197</v>
      </c>
      <c r="E39" t="s">
        <v>197</v>
      </c>
      <c r="F39" t="s">
        <v>9</v>
      </c>
      <c r="G39">
        <v>4208</v>
      </c>
      <c r="H39">
        <v>1040857088.3</v>
      </c>
      <c r="I39">
        <v>235</v>
      </c>
      <c r="J39">
        <v>51383295.299999997</v>
      </c>
      <c r="K39">
        <v>14</v>
      </c>
      <c r="L39">
        <v>4025000</v>
      </c>
      <c r="M39">
        <v>221</v>
      </c>
      <c r="N39">
        <v>47358295.299999997</v>
      </c>
      <c r="O39">
        <v>5</v>
      </c>
      <c r="P39">
        <v>435000</v>
      </c>
      <c r="Q39">
        <v>0</v>
      </c>
      <c r="R39">
        <v>0</v>
      </c>
      <c r="S39">
        <v>8</v>
      </c>
      <c r="T39">
        <v>1395000</v>
      </c>
      <c r="U39">
        <v>13</v>
      </c>
      <c r="V39">
        <v>3000000</v>
      </c>
      <c r="W39">
        <v>13</v>
      </c>
      <c r="X39">
        <v>1930000</v>
      </c>
      <c r="Y39">
        <v>187</v>
      </c>
      <c r="Z39">
        <v>41033295.299999997</v>
      </c>
      <c r="AA39">
        <v>130</v>
      </c>
      <c r="AB39">
        <v>28680336</v>
      </c>
      <c r="AC39">
        <v>0</v>
      </c>
      <c r="AD39">
        <v>0</v>
      </c>
      <c r="AE39">
        <v>3</v>
      </c>
      <c r="AF39">
        <v>475000</v>
      </c>
      <c r="AG39">
        <v>4</v>
      </c>
      <c r="AH39">
        <v>1250000</v>
      </c>
      <c r="AI39">
        <v>5</v>
      </c>
      <c r="AJ39">
        <v>840000</v>
      </c>
      <c r="AK39">
        <v>118</v>
      </c>
      <c r="AL39">
        <v>26115336</v>
      </c>
    </row>
    <row r="40" spans="1:38" x14ac:dyDescent="0.25">
      <c r="A40" t="s">
        <v>226</v>
      </c>
      <c r="B40" t="s">
        <v>216</v>
      </c>
      <c r="C40" t="s">
        <v>207</v>
      </c>
      <c r="D40" t="s">
        <v>197</v>
      </c>
      <c r="E40" t="s">
        <v>197</v>
      </c>
      <c r="F40" t="s">
        <v>15</v>
      </c>
      <c r="G40">
        <v>23971</v>
      </c>
      <c r="H40">
        <v>1295510475.76</v>
      </c>
      <c r="I40">
        <v>1944</v>
      </c>
      <c r="J40">
        <v>101155545</v>
      </c>
      <c r="K40">
        <v>151</v>
      </c>
      <c r="L40">
        <v>6042189</v>
      </c>
      <c r="M40">
        <v>1793</v>
      </c>
      <c r="N40">
        <v>95113356</v>
      </c>
      <c r="O40">
        <v>78</v>
      </c>
      <c r="P40">
        <v>1316769.58</v>
      </c>
      <c r="Q40">
        <v>37</v>
      </c>
      <c r="R40">
        <v>1068914</v>
      </c>
      <c r="S40">
        <v>67</v>
      </c>
      <c r="T40">
        <v>2131745</v>
      </c>
      <c r="U40">
        <v>176</v>
      </c>
      <c r="V40">
        <v>6735600</v>
      </c>
      <c r="W40">
        <v>154</v>
      </c>
      <c r="X40">
        <v>5759400</v>
      </c>
      <c r="Y40">
        <v>1359</v>
      </c>
      <c r="Z40">
        <v>79417697</v>
      </c>
      <c r="AA40">
        <v>926</v>
      </c>
      <c r="AB40">
        <v>54062275</v>
      </c>
      <c r="AC40">
        <v>19</v>
      </c>
      <c r="AD40">
        <v>653814</v>
      </c>
      <c r="AE40">
        <v>21</v>
      </c>
      <c r="AF40">
        <v>702000</v>
      </c>
      <c r="AG40">
        <v>47</v>
      </c>
      <c r="AH40">
        <v>1583300</v>
      </c>
      <c r="AI40">
        <v>57</v>
      </c>
      <c r="AJ40">
        <v>2347800</v>
      </c>
      <c r="AK40">
        <v>782</v>
      </c>
      <c r="AL40">
        <v>48775361</v>
      </c>
    </row>
    <row r="41" spans="1:38" x14ac:dyDescent="0.25">
      <c r="A41" t="s">
        <v>227</v>
      </c>
      <c r="B41" t="s">
        <v>216</v>
      </c>
      <c r="C41" t="s">
        <v>207</v>
      </c>
      <c r="D41" t="s">
        <v>197</v>
      </c>
      <c r="E41" t="s">
        <v>197</v>
      </c>
      <c r="F41" t="s">
        <v>12</v>
      </c>
      <c r="G41">
        <v>1962</v>
      </c>
      <c r="H41">
        <v>141287993</v>
      </c>
      <c r="I41">
        <v>192</v>
      </c>
      <c r="J41">
        <v>10953878</v>
      </c>
      <c r="K41">
        <v>15</v>
      </c>
      <c r="L41">
        <v>467000</v>
      </c>
      <c r="M41">
        <v>177</v>
      </c>
      <c r="N41">
        <v>10486878</v>
      </c>
      <c r="O41">
        <v>12</v>
      </c>
      <c r="P41">
        <v>197921.56</v>
      </c>
      <c r="Q41">
        <v>1</v>
      </c>
      <c r="R41">
        <v>11000</v>
      </c>
      <c r="S41">
        <v>7</v>
      </c>
      <c r="T41">
        <v>157400</v>
      </c>
      <c r="U41">
        <v>20</v>
      </c>
      <c r="V41">
        <v>775500</v>
      </c>
      <c r="W41">
        <v>16</v>
      </c>
      <c r="X41">
        <v>579500</v>
      </c>
      <c r="Y41">
        <v>133</v>
      </c>
      <c r="Z41">
        <v>8963478</v>
      </c>
      <c r="AA41">
        <v>106</v>
      </c>
      <c r="AB41">
        <v>6082578</v>
      </c>
      <c r="AC41">
        <v>1</v>
      </c>
      <c r="AD41">
        <v>11000</v>
      </c>
      <c r="AE41">
        <v>1</v>
      </c>
      <c r="AF41">
        <v>50000</v>
      </c>
      <c r="AG41">
        <v>4</v>
      </c>
      <c r="AH41">
        <v>211000</v>
      </c>
      <c r="AI41">
        <v>7</v>
      </c>
      <c r="AJ41">
        <v>225000</v>
      </c>
      <c r="AK41">
        <v>93</v>
      </c>
      <c r="AL41">
        <v>5585578</v>
      </c>
    </row>
    <row r="42" spans="1:38" x14ac:dyDescent="0.25">
      <c r="A42" t="s">
        <v>228</v>
      </c>
      <c r="B42" t="s">
        <v>216</v>
      </c>
      <c r="C42" t="s">
        <v>207</v>
      </c>
      <c r="D42" t="s">
        <v>197</v>
      </c>
      <c r="E42" t="s">
        <v>197</v>
      </c>
      <c r="F42" t="s">
        <v>14</v>
      </c>
      <c r="G42">
        <v>754</v>
      </c>
      <c r="H42">
        <v>64052663</v>
      </c>
      <c r="I42">
        <v>41</v>
      </c>
      <c r="J42">
        <v>2916758</v>
      </c>
      <c r="K42">
        <v>0</v>
      </c>
      <c r="L42">
        <v>0</v>
      </c>
      <c r="M42">
        <v>41</v>
      </c>
      <c r="N42">
        <v>2916758</v>
      </c>
      <c r="O42">
        <v>3</v>
      </c>
      <c r="P42">
        <v>25100</v>
      </c>
      <c r="Q42">
        <v>0</v>
      </c>
      <c r="R42">
        <v>0</v>
      </c>
      <c r="S42">
        <v>1</v>
      </c>
      <c r="T42">
        <v>5000</v>
      </c>
      <c r="U42">
        <v>2</v>
      </c>
      <c r="V42">
        <v>20000</v>
      </c>
      <c r="W42">
        <v>2</v>
      </c>
      <c r="X42">
        <v>80000</v>
      </c>
      <c r="Y42">
        <v>36</v>
      </c>
      <c r="Z42">
        <v>2811758</v>
      </c>
      <c r="AA42">
        <v>15</v>
      </c>
      <c r="AB42">
        <v>839725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1</v>
      </c>
      <c r="AJ42">
        <v>50000</v>
      </c>
      <c r="AK42">
        <v>14</v>
      </c>
      <c r="AL42">
        <v>789725</v>
      </c>
    </row>
    <row r="43" spans="1:38" x14ac:dyDescent="0.25">
      <c r="A43" t="s">
        <v>229</v>
      </c>
      <c r="B43" t="s">
        <v>216</v>
      </c>
      <c r="C43" t="s">
        <v>207</v>
      </c>
      <c r="D43" t="s">
        <v>197</v>
      </c>
      <c r="E43" t="s">
        <v>197</v>
      </c>
      <c r="F43" t="s">
        <v>13</v>
      </c>
      <c r="G43">
        <v>3636</v>
      </c>
      <c r="H43">
        <v>380974465.5</v>
      </c>
      <c r="I43">
        <v>333</v>
      </c>
      <c r="J43">
        <v>29597918</v>
      </c>
      <c r="K43">
        <v>22</v>
      </c>
      <c r="L43">
        <v>2566500</v>
      </c>
      <c r="M43">
        <v>311</v>
      </c>
      <c r="N43">
        <v>27031418</v>
      </c>
      <c r="O43">
        <v>18</v>
      </c>
      <c r="P43">
        <v>417001</v>
      </c>
      <c r="Q43">
        <v>8</v>
      </c>
      <c r="R43">
        <v>295752</v>
      </c>
      <c r="S43">
        <v>8</v>
      </c>
      <c r="T43">
        <v>251400</v>
      </c>
      <c r="U43">
        <v>34</v>
      </c>
      <c r="V43">
        <v>1871815</v>
      </c>
      <c r="W43">
        <v>27</v>
      </c>
      <c r="X43">
        <v>1589376</v>
      </c>
      <c r="Y43">
        <v>234</v>
      </c>
      <c r="Z43">
        <v>23023075</v>
      </c>
      <c r="AA43">
        <v>167</v>
      </c>
      <c r="AB43">
        <v>18543150</v>
      </c>
      <c r="AC43">
        <v>6</v>
      </c>
      <c r="AD43">
        <v>275000</v>
      </c>
      <c r="AE43">
        <v>2</v>
      </c>
      <c r="AF43">
        <v>113400</v>
      </c>
      <c r="AG43">
        <v>6</v>
      </c>
      <c r="AH43">
        <v>206500</v>
      </c>
      <c r="AI43">
        <v>15</v>
      </c>
      <c r="AJ43">
        <v>895400</v>
      </c>
      <c r="AK43">
        <v>138</v>
      </c>
      <c r="AL43">
        <v>17052850</v>
      </c>
    </row>
    <row r="44" spans="1:38" x14ac:dyDescent="0.25">
      <c r="A44" t="s">
        <v>217</v>
      </c>
      <c r="B44" t="s">
        <v>216</v>
      </c>
      <c r="C44" t="s">
        <v>207</v>
      </c>
      <c r="D44" t="s">
        <v>197</v>
      </c>
      <c r="E44" t="s">
        <v>25</v>
      </c>
      <c r="F44" t="s">
        <v>197</v>
      </c>
      <c r="G44">
        <v>35</v>
      </c>
      <c r="H44">
        <v>11256500</v>
      </c>
      <c r="I44">
        <v>3</v>
      </c>
      <c r="J44">
        <v>320000</v>
      </c>
      <c r="K44">
        <v>0</v>
      </c>
      <c r="L44">
        <v>0</v>
      </c>
      <c r="M44">
        <v>3</v>
      </c>
      <c r="N44">
        <v>320000</v>
      </c>
      <c r="O44">
        <v>1</v>
      </c>
      <c r="P44">
        <v>1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3</v>
      </c>
      <c r="Z44">
        <v>320000</v>
      </c>
      <c r="AA44">
        <v>1</v>
      </c>
      <c r="AB44">
        <v>250000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1</v>
      </c>
      <c r="AL44">
        <v>250000</v>
      </c>
    </row>
    <row r="45" spans="1:38" x14ac:dyDescent="0.25">
      <c r="A45" t="s">
        <v>218</v>
      </c>
      <c r="B45" t="s">
        <v>216</v>
      </c>
      <c r="C45" t="s">
        <v>207</v>
      </c>
      <c r="D45" t="s">
        <v>197</v>
      </c>
      <c r="E45" t="s">
        <v>26</v>
      </c>
      <c r="F45" t="s">
        <v>197</v>
      </c>
      <c r="G45">
        <v>489</v>
      </c>
      <c r="H45">
        <v>46341071</v>
      </c>
      <c r="I45">
        <v>35</v>
      </c>
      <c r="J45">
        <v>2913200</v>
      </c>
      <c r="K45">
        <v>1</v>
      </c>
      <c r="L45">
        <v>40000</v>
      </c>
      <c r="M45">
        <v>34</v>
      </c>
      <c r="N45">
        <v>2873200</v>
      </c>
      <c r="O45">
        <v>1</v>
      </c>
      <c r="P45">
        <v>1</v>
      </c>
      <c r="Q45">
        <v>1</v>
      </c>
      <c r="R45">
        <v>5000</v>
      </c>
      <c r="S45">
        <v>0</v>
      </c>
      <c r="T45">
        <v>0</v>
      </c>
      <c r="U45">
        <v>2</v>
      </c>
      <c r="V45">
        <v>25000</v>
      </c>
      <c r="W45">
        <v>1</v>
      </c>
      <c r="X45">
        <v>8200</v>
      </c>
      <c r="Y45">
        <v>30</v>
      </c>
      <c r="Z45">
        <v>2835000</v>
      </c>
      <c r="AA45">
        <v>23</v>
      </c>
      <c r="AB45">
        <v>2132000</v>
      </c>
      <c r="AC45">
        <v>1</v>
      </c>
      <c r="AD45">
        <v>5000</v>
      </c>
      <c r="AE45">
        <v>0</v>
      </c>
      <c r="AF45">
        <v>0</v>
      </c>
      <c r="AG45">
        <v>1</v>
      </c>
      <c r="AH45">
        <v>15000</v>
      </c>
      <c r="AI45">
        <v>0</v>
      </c>
      <c r="AJ45">
        <v>0</v>
      </c>
      <c r="AK45">
        <v>21</v>
      </c>
      <c r="AL45">
        <v>2112000</v>
      </c>
    </row>
    <row r="46" spans="1:38" x14ac:dyDescent="0.25">
      <c r="A46" t="s">
        <v>230</v>
      </c>
      <c r="B46" t="s">
        <v>216</v>
      </c>
      <c r="C46" t="s">
        <v>207</v>
      </c>
      <c r="D46" t="s">
        <v>197</v>
      </c>
      <c r="E46" t="s">
        <v>24</v>
      </c>
      <c r="F46" t="s">
        <v>197</v>
      </c>
      <c r="G46">
        <v>341</v>
      </c>
      <c r="H46">
        <v>165344075</v>
      </c>
      <c r="I46">
        <v>10</v>
      </c>
      <c r="J46">
        <v>1960000</v>
      </c>
      <c r="K46">
        <v>0</v>
      </c>
      <c r="L46">
        <v>0</v>
      </c>
      <c r="M46">
        <v>10</v>
      </c>
      <c r="N46">
        <v>1960000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1</v>
      </c>
      <c r="X46">
        <v>75000</v>
      </c>
      <c r="Y46">
        <v>9</v>
      </c>
      <c r="Z46">
        <v>1885000</v>
      </c>
      <c r="AA46">
        <v>7</v>
      </c>
      <c r="AB46">
        <v>1735000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7</v>
      </c>
      <c r="AL46">
        <v>1735000</v>
      </c>
    </row>
    <row r="47" spans="1:38" x14ac:dyDescent="0.25">
      <c r="A47" t="s">
        <v>231</v>
      </c>
      <c r="B47" t="s">
        <v>216</v>
      </c>
      <c r="C47" t="s">
        <v>207</v>
      </c>
      <c r="D47" t="s">
        <v>197</v>
      </c>
      <c r="E47" t="s">
        <v>23</v>
      </c>
      <c r="F47" t="s">
        <v>197</v>
      </c>
      <c r="G47">
        <v>5165</v>
      </c>
      <c r="H47">
        <v>2421988203</v>
      </c>
      <c r="I47">
        <v>223</v>
      </c>
      <c r="J47">
        <v>78769061</v>
      </c>
      <c r="K47">
        <v>9</v>
      </c>
      <c r="L47">
        <v>4670000</v>
      </c>
      <c r="M47">
        <v>214</v>
      </c>
      <c r="N47">
        <v>74099061</v>
      </c>
      <c r="O47">
        <v>7</v>
      </c>
      <c r="P47">
        <v>410001</v>
      </c>
      <c r="Q47">
        <v>1</v>
      </c>
      <c r="R47">
        <v>50000</v>
      </c>
      <c r="S47">
        <v>4</v>
      </c>
      <c r="T47">
        <v>700000</v>
      </c>
      <c r="U47">
        <v>21</v>
      </c>
      <c r="V47">
        <v>6833500</v>
      </c>
      <c r="W47">
        <v>11</v>
      </c>
      <c r="X47">
        <v>4765000</v>
      </c>
      <c r="Y47">
        <v>177</v>
      </c>
      <c r="Z47">
        <v>61750561</v>
      </c>
      <c r="AA47">
        <v>115</v>
      </c>
      <c r="AB47">
        <v>37930561</v>
      </c>
      <c r="AC47">
        <v>1</v>
      </c>
      <c r="AD47">
        <v>50000</v>
      </c>
      <c r="AE47">
        <v>0</v>
      </c>
      <c r="AF47">
        <v>0</v>
      </c>
      <c r="AG47">
        <v>6</v>
      </c>
      <c r="AH47">
        <v>1725000</v>
      </c>
      <c r="AI47">
        <v>4</v>
      </c>
      <c r="AJ47">
        <v>1150000</v>
      </c>
      <c r="AK47">
        <v>104</v>
      </c>
      <c r="AL47">
        <v>35005561</v>
      </c>
    </row>
    <row r="48" spans="1:38" x14ac:dyDescent="0.25">
      <c r="A48" t="s">
        <v>232</v>
      </c>
      <c r="B48" t="s">
        <v>216</v>
      </c>
      <c r="C48" t="s">
        <v>207</v>
      </c>
      <c r="D48" t="s">
        <v>197</v>
      </c>
      <c r="E48" t="s">
        <v>27</v>
      </c>
      <c r="F48" t="s">
        <v>197</v>
      </c>
      <c r="G48">
        <v>5</v>
      </c>
      <c r="H48">
        <v>4377000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</row>
    <row r="49" spans="1:38" x14ac:dyDescent="0.25">
      <c r="A49" t="s">
        <v>233</v>
      </c>
      <c r="B49" t="s">
        <v>216</v>
      </c>
      <c r="C49" t="s">
        <v>207</v>
      </c>
      <c r="D49" t="s">
        <v>197</v>
      </c>
      <c r="E49" t="s">
        <v>22</v>
      </c>
      <c r="F49" t="s">
        <v>197</v>
      </c>
      <c r="G49">
        <v>3277</v>
      </c>
      <c r="H49">
        <v>163255583.75999999</v>
      </c>
      <c r="I49">
        <v>255</v>
      </c>
      <c r="J49">
        <v>10870388</v>
      </c>
      <c r="K49">
        <v>5</v>
      </c>
      <c r="L49">
        <v>73000</v>
      </c>
      <c r="M49">
        <v>250</v>
      </c>
      <c r="N49">
        <v>10797388</v>
      </c>
      <c r="O49">
        <v>8</v>
      </c>
      <c r="P49">
        <v>163049</v>
      </c>
      <c r="Q49">
        <v>3</v>
      </c>
      <c r="R49">
        <v>12000</v>
      </c>
      <c r="S49">
        <v>7</v>
      </c>
      <c r="T49">
        <v>227000</v>
      </c>
      <c r="U49">
        <v>17</v>
      </c>
      <c r="V49">
        <v>340800</v>
      </c>
      <c r="W49">
        <v>21</v>
      </c>
      <c r="X49">
        <v>639300</v>
      </c>
      <c r="Y49">
        <v>202</v>
      </c>
      <c r="Z49">
        <v>9578288</v>
      </c>
      <c r="AA49">
        <v>164</v>
      </c>
      <c r="AB49">
        <v>7960118</v>
      </c>
      <c r="AC49">
        <v>1</v>
      </c>
      <c r="AD49">
        <v>5000</v>
      </c>
      <c r="AE49">
        <v>4</v>
      </c>
      <c r="AF49">
        <v>165000</v>
      </c>
      <c r="AG49">
        <v>7</v>
      </c>
      <c r="AH49">
        <v>101800</v>
      </c>
      <c r="AI49">
        <v>15</v>
      </c>
      <c r="AJ49">
        <v>507300</v>
      </c>
      <c r="AK49">
        <v>137</v>
      </c>
      <c r="AL49">
        <v>7181018</v>
      </c>
    </row>
    <row r="50" spans="1:38" x14ac:dyDescent="0.25">
      <c r="A50" t="s">
        <v>234</v>
      </c>
      <c r="B50" t="s">
        <v>216</v>
      </c>
      <c r="C50" t="s">
        <v>207</v>
      </c>
      <c r="D50" t="s">
        <v>197</v>
      </c>
      <c r="E50" t="s">
        <v>21</v>
      </c>
      <c r="F50" t="s">
        <v>197</v>
      </c>
      <c r="G50">
        <v>27426</v>
      </c>
      <c r="H50">
        <v>1770866325.8</v>
      </c>
      <c r="I50">
        <v>2296</v>
      </c>
      <c r="J50">
        <v>139938345.30000001</v>
      </c>
      <c r="K50">
        <v>193</v>
      </c>
      <c r="L50">
        <v>9951689</v>
      </c>
      <c r="M50">
        <v>2103</v>
      </c>
      <c r="N50">
        <v>129986656.3</v>
      </c>
      <c r="O50">
        <v>101</v>
      </c>
      <c r="P50">
        <v>1848741.14</v>
      </c>
      <c r="Q50">
        <v>41</v>
      </c>
      <c r="R50">
        <v>1308666</v>
      </c>
      <c r="S50">
        <v>82</v>
      </c>
      <c r="T50">
        <v>3213545</v>
      </c>
      <c r="U50">
        <v>211</v>
      </c>
      <c r="V50">
        <v>9058615</v>
      </c>
      <c r="W50">
        <v>181</v>
      </c>
      <c r="X50">
        <v>7750776</v>
      </c>
      <c r="Y50">
        <v>1588</v>
      </c>
      <c r="Z50">
        <v>108655054.3</v>
      </c>
      <c r="AA50">
        <v>1066</v>
      </c>
      <c r="AB50">
        <v>72583685</v>
      </c>
      <c r="AC50">
        <v>23</v>
      </c>
      <c r="AD50">
        <v>879814</v>
      </c>
      <c r="AE50">
        <v>23</v>
      </c>
      <c r="AF50">
        <v>1175400</v>
      </c>
      <c r="AG50">
        <v>49</v>
      </c>
      <c r="AH50">
        <v>2109000</v>
      </c>
      <c r="AI50">
        <v>67</v>
      </c>
      <c r="AJ50">
        <v>3300900</v>
      </c>
      <c r="AK50">
        <v>904</v>
      </c>
      <c r="AL50">
        <v>65118571</v>
      </c>
    </row>
    <row r="51" spans="1:38" x14ac:dyDescent="0.25">
      <c r="A51" t="s">
        <v>269</v>
      </c>
      <c r="B51" t="s">
        <v>216</v>
      </c>
      <c r="C51" t="s">
        <v>207</v>
      </c>
      <c r="D51" t="s">
        <v>197</v>
      </c>
      <c r="E51" t="s">
        <v>28</v>
      </c>
      <c r="F51" t="s">
        <v>197</v>
      </c>
      <c r="G51">
        <v>15</v>
      </c>
      <c r="H51">
        <v>704500</v>
      </c>
      <c r="I51">
        <v>1</v>
      </c>
      <c r="J51">
        <v>24700</v>
      </c>
      <c r="K51">
        <v>0</v>
      </c>
      <c r="L51">
        <v>0</v>
      </c>
      <c r="M51">
        <v>1</v>
      </c>
      <c r="N51">
        <v>24700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1</v>
      </c>
      <c r="Z51">
        <v>24700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</row>
    <row r="52" spans="1:38" x14ac:dyDescent="0.25">
      <c r="A52" t="s">
        <v>235</v>
      </c>
      <c r="B52" t="s">
        <v>216</v>
      </c>
      <c r="C52" t="s">
        <v>207</v>
      </c>
      <c r="D52" t="s">
        <v>29</v>
      </c>
      <c r="E52" t="s">
        <v>197</v>
      </c>
      <c r="F52" t="s">
        <v>197</v>
      </c>
      <c r="G52">
        <v>884</v>
      </c>
      <c r="H52">
        <v>140168595</v>
      </c>
      <c r="I52">
        <v>75</v>
      </c>
      <c r="J52">
        <v>10328000</v>
      </c>
      <c r="K52">
        <v>0</v>
      </c>
      <c r="L52">
        <v>0</v>
      </c>
      <c r="M52">
        <v>75</v>
      </c>
      <c r="N52">
        <v>10328000</v>
      </c>
      <c r="O52">
        <v>5</v>
      </c>
      <c r="P52">
        <v>165000</v>
      </c>
      <c r="Q52">
        <v>1</v>
      </c>
      <c r="R52">
        <v>10000</v>
      </c>
      <c r="S52">
        <v>6</v>
      </c>
      <c r="T52">
        <v>293000</v>
      </c>
      <c r="U52">
        <v>4</v>
      </c>
      <c r="V52">
        <v>379000</v>
      </c>
      <c r="W52">
        <v>8</v>
      </c>
      <c r="X52">
        <v>542000</v>
      </c>
      <c r="Y52">
        <v>56</v>
      </c>
      <c r="Z52">
        <v>9104000</v>
      </c>
      <c r="AA52">
        <v>35</v>
      </c>
      <c r="AB52">
        <v>4627000</v>
      </c>
      <c r="AC52">
        <v>0</v>
      </c>
      <c r="AD52">
        <v>0</v>
      </c>
      <c r="AE52">
        <v>1</v>
      </c>
      <c r="AF52">
        <v>8000</v>
      </c>
      <c r="AG52">
        <v>2</v>
      </c>
      <c r="AH52">
        <v>259000</v>
      </c>
      <c r="AI52">
        <v>2</v>
      </c>
      <c r="AJ52">
        <v>72000</v>
      </c>
      <c r="AK52">
        <v>30</v>
      </c>
      <c r="AL52">
        <v>4288000</v>
      </c>
    </row>
    <row r="53" spans="1:38" x14ac:dyDescent="0.25">
      <c r="A53" t="s">
        <v>236</v>
      </c>
      <c r="B53" t="s">
        <v>216</v>
      </c>
      <c r="C53" t="s">
        <v>207</v>
      </c>
      <c r="D53" t="s">
        <v>30</v>
      </c>
      <c r="E53" t="s">
        <v>197</v>
      </c>
      <c r="F53" t="s">
        <v>197</v>
      </c>
      <c r="G53">
        <v>483</v>
      </c>
      <c r="H53">
        <v>103337794</v>
      </c>
      <c r="I53">
        <v>49</v>
      </c>
      <c r="J53">
        <v>2977400</v>
      </c>
      <c r="K53">
        <v>1</v>
      </c>
      <c r="L53">
        <v>24000</v>
      </c>
      <c r="M53">
        <v>48</v>
      </c>
      <c r="N53">
        <v>2953400</v>
      </c>
      <c r="O53">
        <v>0</v>
      </c>
      <c r="P53">
        <v>0</v>
      </c>
      <c r="Q53">
        <v>0</v>
      </c>
      <c r="R53">
        <v>0</v>
      </c>
      <c r="S53">
        <v>3</v>
      </c>
      <c r="T53">
        <v>165000</v>
      </c>
      <c r="U53">
        <v>4</v>
      </c>
      <c r="V53">
        <v>535000</v>
      </c>
      <c r="W53">
        <v>3</v>
      </c>
      <c r="X53">
        <v>58000</v>
      </c>
      <c r="Y53">
        <v>38</v>
      </c>
      <c r="Z53">
        <v>2195400</v>
      </c>
      <c r="AA53">
        <v>31</v>
      </c>
      <c r="AB53">
        <v>1751400</v>
      </c>
      <c r="AC53">
        <v>0</v>
      </c>
      <c r="AD53">
        <v>0</v>
      </c>
      <c r="AE53">
        <v>1</v>
      </c>
      <c r="AF53">
        <v>50000</v>
      </c>
      <c r="AG53">
        <v>1</v>
      </c>
      <c r="AH53">
        <v>28000</v>
      </c>
      <c r="AI53">
        <v>3</v>
      </c>
      <c r="AJ53">
        <v>58000</v>
      </c>
      <c r="AK53">
        <v>26</v>
      </c>
      <c r="AL53">
        <v>1615400</v>
      </c>
    </row>
    <row r="54" spans="1:38" x14ac:dyDescent="0.25">
      <c r="A54" t="s">
        <v>237</v>
      </c>
      <c r="B54" t="s">
        <v>216</v>
      </c>
      <c r="C54" t="s">
        <v>207</v>
      </c>
      <c r="D54" t="s">
        <v>31</v>
      </c>
      <c r="E54" t="s">
        <v>197</v>
      </c>
      <c r="F54" t="s">
        <v>197</v>
      </c>
      <c r="G54">
        <v>700</v>
      </c>
      <c r="H54">
        <v>61496610.5</v>
      </c>
      <c r="I54">
        <v>62</v>
      </c>
      <c r="J54">
        <v>4249237</v>
      </c>
      <c r="K54">
        <v>1</v>
      </c>
      <c r="L54">
        <v>30000</v>
      </c>
      <c r="M54">
        <v>61</v>
      </c>
      <c r="N54">
        <v>4219237</v>
      </c>
      <c r="O54">
        <v>3</v>
      </c>
      <c r="P54">
        <v>12000</v>
      </c>
      <c r="Q54">
        <v>1</v>
      </c>
      <c r="R54">
        <v>120000</v>
      </c>
      <c r="S54">
        <v>4</v>
      </c>
      <c r="T54">
        <v>107935</v>
      </c>
      <c r="U54">
        <v>2</v>
      </c>
      <c r="V54">
        <v>225000</v>
      </c>
      <c r="W54">
        <v>2</v>
      </c>
      <c r="X54">
        <v>100000</v>
      </c>
      <c r="Y54">
        <v>52</v>
      </c>
      <c r="Z54">
        <v>3666302</v>
      </c>
      <c r="AA54">
        <v>32</v>
      </c>
      <c r="AB54">
        <v>2599602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32</v>
      </c>
      <c r="AL54">
        <v>2599602</v>
      </c>
    </row>
    <row r="55" spans="1:38" x14ac:dyDescent="0.25">
      <c r="A55" t="s">
        <v>238</v>
      </c>
      <c r="B55" t="s">
        <v>216</v>
      </c>
      <c r="C55" t="s">
        <v>207</v>
      </c>
      <c r="D55" t="s">
        <v>32</v>
      </c>
      <c r="E55" t="s">
        <v>197</v>
      </c>
      <c r="F55" t="s">
        <v>197</v>
      </c>
      <c r="G55">
        <v>2471</v>
      </c>
      <c r="H55">
        <v>362174597.30000001</v>
      </c>
      <c r="I55">
        <v>252</v>
      </c>
      <c r="J55">
        <v>22817288.300000001</v>
      </c>
      <c r="K55">
        <v>19</v>
      </c>
      <c r="L55">
        <v>1164500</v>
      </c>
      <c r="M55">
        <v>233</v>
      </c>
      <c r="N55">
        <v>21652788.300000001</v>
      </c>
      <c r="O55">
        <v>14</v>
      </c>
      <c r="P55">
        <v>434000</v>
      </c>
      <c r="Q55">
        <v>6</v>
      </c>
      <c r="R55">
        <v>275752</v>
      </c>
      <c r="S55">
        <v>5</v>
      </c>
      <c r="T55">
        <v>390200</v>
      </c>
      <c r="U55">
        <v>27</v>
      </c>
      <c r="V55">
        <v>1250899</v>
      </c>
      <c r="W55">
        <v>16</v>
      </c>
      <c r="X55">
        <v>1381400</v>
      </c>
      <c r="Y55">
        <v>179</v>
      </c>
      <c r="Z55">
        <v>18354537.300000001</v>
      </c>
      <c r="AA55">
        <v>134</v>
      </c>
      <c r="AB55">
        <v>14698128</v>
      </c>
      <c r="AC55">
        <v>4</v>
      </c>
      <c r="AD55">
        <v>255000</v>
      </c>
      <c r="AE55">
        <v>2</v>
      </c>
      <c r="AF55">
        <v>300000</v>
      </c>
      <c r="AG55">
        <v>4</v>
      </c>
      <c r="AH55">
        <v>148500</v>
      </c>
      <c r="AI55">
        <v>10</v>
      </c>
      <c r="AJ55">
        <v>770400</v>
      </c>
      <c r="AK55">
        <v>114</v>
      </c>
      <c r="AL55">
        <v>13224228</v>
      </c>
    </row>
    <row r="56" spans="1:38" x14ac:dyDescent="0.25">
      <c r="A56" t="s">
        <v>239</v>
      </c>
      <c r="B56" t="s">
        <v>216</v>
      </c>
      <c r="C56" t="s">
        <v>207</v>
      </c>
      <c r="D56" t="s">
        <v>34</v>
      </c>
      <c r="E56" t="s">
        <v>197</v>
      </c>
      <c r="F56" t="s">
        <v>197</v>
      </c>
      <c r="G56">
        <v>610</v>
      </c>
      <c r="H56">
        <v>48975665</v>
      </c>
      <c r="I56">
        <v>31</v>
      </c>
      <c r="J56">
        <v>1584758</v>
      </c>
      <c r="K56">
        <v>0</v>
      </c>
      <c r="L56">
        <v>0</v>
      </c>
      <c r="M56">
        <v>31</v>
      </c>
      <c r="N56">
        <v>1584758</v>
      </c>
      <c r="O56">
        <v>2</v>
      </c>
      <c r="P56">
        <v>10100</v>
      </c>
      <c r="Q56">
        <v>0</v>
      </c>
      <c r="R56">
        <v>0</v>
      </c>
      <c r="S56">
        <v>0</v>
      </c>
      <c r="T56">
        <v>0</v>
      </c>
      <c r="U56">
        <v>2</v>
      </c>
      <c r="V56">
        <v>20000</v>
      </c>
      <c r="W56">
        <v>0</v>
      </c>
      <c r="X56">
        <v>0</v>
      </c>
      <c r="Y56">
        <v>29</v>
      </c>
      <c r="Z56">
        <v>1564758</v>
      </c>
      <c r="AA56">
        <v>14</v>
      </c>
      <c r="AB56">
        <v>807725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14</v>
      </c>
      <c r="AL56">
        <v>807725</v>
      </c>
    </row>
    <row r="57" spans="1:38" x14ac:dyDescent="0.25">
      <c r="A57" t="s">
        <v>240</v>
      </c>
      <c r="B57" t="s">
        <v>216</v>
      </c>
      <c r="C57" t="s">
        <v>207</v>
      </c>
      <c r="D57" t="s">
        <v>35</v>
      </c>
      <c r="E57" t="s">
        <v>197</v>
      </c>
      <c r="F57" t="s">
        <v>197</v>
      </c>
      <c r="G57">
        <v>159</v>
      </c>
      <c r="H57">
        <v>20230799</v>
      </c>
      <c r="I57">
        <v>17</v>
      </c>
      <c r="J57">
        <v>1227000</v>
      </c>
      <c r="K57">
        <v>1</v>
      </c>
      <c r="L57">
        <v>30000</v>
      </c>
      <c r="M57">
        <v>16</v>
      </c>
      <c r="N57">
        <v>1197000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3</v>
      </c>
      <c r="X57">
        <v>37000</v>
      </c>
      <c r="Y57">
        <v>13</v>
      </c>
      <c r="Z57">
        <v>1160000</v>
      </c>
      <c r="AA57">
        <v>14</v>
      </c>
      <c r="AB57">
        <v>1147000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3</v>
      </c>
      <c r="AJ57">
        <v>37000</v>
      </c>
      <c r="AK57">
        <v>11</v>
      </c>
      <c r="AL57">
        <v>1110000</v>
      </c>
    </row>
    <row r="58" spans="1:38" x14ac:dyDescent="0.25">
      <c r="A58" t="s">
        <v>241</v>
      </c>
      <c r="B58" t="s">
        <v>216</v>
      </c>
      <c r="C58" t="s">
        <v>207</v>
      </c>
      <c r="D58" t="s">
        <v>36</v>
      </c>
      <c r="E58" t="s">
        <v>197</v>
      </c>
      <c r="F58" t="s">
        <v>197</v>
      </c>
      <c r="G58">
        <v>3306</v>
      </c>
      <c r="H58">
        <v>94321708</v>
      </c>
      <c r="I58">
        <v>234</v>
      </c>
      <c r="J58">
        <v>5968600</v>
      </c>
      <c r="K58">
        <v>24</v>
      </c>
      <c r="L58">
        <v>465400</v>
      </c>
      <c r="M58">
        <v>210</v>
      </c>
      <c r="N58">
        <v>5503200</v>
      </c>
      <c r="O58">
        <v>11</v>
      </c>
      <c r="P58">
        <v>72500</v>
      </c>
      <c r="Q58">
        <v>10</v>
      </c>
      <c r="R58">
        <v>153000</v>
      </c>
      <c r="S58">
        <v>11</v>
      </c>
      <c r="T58">
        <v>96200</v>
      </c>
      <c r="U58">
        <v>35</v>
      </c>
      <c r="V58">
        <v>567500</v>
      </c>
      <c r="W58">
        <v>21</v>
      </c>
      <c r="X58">
        <v>319200</v>
      </c>
      <c r="Y58">
        <v>133</v>
      </c>
      <c r="Z58">
        <v>4367300</v>
      </c>
      <c r="AA58">
        <v>92</v>
      </c>
      <c r="AB58">
        <v>2898900</v>
      </c>
      <c r="AC58">
        <v>5</v>
      </c>
      <c r="AD58">
        <v>121000</v>
      </c>
      <c r="AE58">
        <v>3</v>
      </c>
      <c r="AF58">
        <v>34000</v>
      </c>
      <c r="AG58">
        <v>8</v>
      </c>
      <c r="AH58">
        <v>118500</v>
      </c>
      <c r="AI58">
        <v>7</v>
      </c>
      <c r="AJ58">
        <v>122000</v>
      </c>
      <c r="AK58">
        <v>69</v>
      </c>
      <c r="AL58">
        <v>2503400</v>
      </c>
    </row>
    <row r="59" spans="1:38" x14ac:dyDescent="0.25">
      <c r="A59" t="s">
        <v>242</v>
      </c>
      <c r="B59" t="s">
        <v>216</v>
      </c>
      <c r="C59" t="s">
        <v>207</v>
      </c>
      <c r="D59" t="s">
        <v>49</v>
      </c>
      <c r="E59" t="s">
        <v>197</v>
      </c>
      <c r="F59" t="s">
        <v>197</v>
      </c>
      <c r="G59">
        <v>9653</v>
      </c>
      <c r="H59">
        <v>1448087585</v>
      </c>
      <c r="I59">
        <v>734</v>
      </c>
      <c r="J59">
        <v>58600400</v>
      </c>
      <c r="K59">
        <v>53</v>
      </c>
      <c r="L59">
        <v>2418500</v>
      </c>
      <c r="M59">
        <v>681</v>
      </c>
      <c r="N59">
        <v>56181900</v>
      </c>
      <c r="O59">
        <v>33</v>
      </c>
      <c r="P59">
        <v>911202</v>
      </c>
      <c r="Q59">
        <v>12</v>
      </c>
      <c r="R59">
        <v>330332</v>
      </c>
      <c r="S59">
        <v>22</v>
      </c>
      <c r="T59">
        <v>1338400</v>
      </c>
      <c r="U59">
        <v>78</v>
      </c>
      <c r="V59">
        <v>6773300</v>
      </c>
      <c r="W59">
        <v>52</v>
      </c>
      <c r="X59">
        <v>2661400</v>
      </c>
      <c r="Y59">
        <v>517</v>
      </c>
      <c r="Z59">
        <v>45078468</v>
      </c>
      <c r="AA59">
        <v>326</v>
      </c>
      <c r="AB59">
        <v>28601204</v>
      </c>
      <c r="AC59">
        <v>7</v>
      </c>
      <c r="AD59">
        <v>282232</v>
      </c>
      <c r="AE59">
        <v>6</v>
      </c>
      <c r="AF59">
        <v>443400</v>
      </c>
      <c r="AG59">
        <v>22</v>
      </c>
      <c r="AH59">
        <v>1669000</v>
      </c>
      <c r="AI59">
        <v>15</v>
      </c>
      <c r="AJ59">
        <v>762000</v>
      </c>
      <c r="AK59">
        <v>276</v>
      </c>
      <c r="AL59">
        <v>25444572</v>
      </c>
    </row>
    <row r="60" spans="1:38" x14ac:dyDescent="0.25">
      <c r="A60" t="s">
        <v>243</v>
      </c>
      <c r="B60" t="s">
        <v>216</v>
      </c>
      <c r="C60" t="s">
        <v>207</v>
      </c>
      <c r="D60" t="s">
        <v>38</v>
      </c>
      <c r="E60" t="s">
        <v>197</v>
      </c>
      <c r="F60" t="s">
        <v>197</v>
      </c>
      <c r="G60">
        <v>5437</v>
      </c>
      <c r="H60">
        <v>652456771.46000004</v>
      </c>
      <c r="I60">
        <v>419</v>
      </c>
      <c r="J60">
        <v>41166507</v>
      </c>
      <c r="K60">
        <v>35</v>
      </c>
      <c r="L60">
        <v>4129500</v>
      </c>
      <c r="M60">
        <v>384</v>
      </c>
      <c r="N60">
        <v>37037007</v>
      </c>
      <c r="O60">
        <v>12</v>
      </c>
      <c r="P60">
        <v>260236.58</v>
      </c>
      <c r="Q60">
        <v>6</v>
      </c>
      <c r="R60">
        <v>220000</v>
      </c>
      <c r="S60">
        <v>13</v>
      </c>
      <c r="T60">
        <v>828865</v>
      </c>
      <c r="U60">
        <v>28</v>
      </c>
      <c r="V60">
        <v>2003700</v>
      </c>
      <c r="W60">
        <v>33</v>
      </c>
      <c r="X60">
        <v>2166500</v>
      </c>
      <c r="Y60">
        <v>304</v>
      </c>
      <c r="Z60">
        <v>31817942</v>
      </c>
      <c r="AA60">
        <v>163</v>
      </c>
      <c r="AB60">
        <v>15981627</v>
      </c>
      <c r="AC60">
        <v>3</v>
      </c>
      <c r="AD60">
        <v>95000</v>
      </c>
      <c r="AE60">
        <v>3</v>
      </c>
      <c r="AF60">
        <v>50000</v>
      </c>
      <c r="AG60">
        <v>8</v>
      </c>
      <c r="AH60">
        <v>941000</v>
      </c>
      <c r="AI60">
        <v>8</v>
      </c>
      <c r="AJ60">
        <v>238500</v>
      </c>
      <c r="AK60">
        <v>141</v>
      </c>
      <c r="AL60">
        <v>14657127</v>
      </c>
    </row>
    <row r="61" spans="1:38" x14ac:dyDescent="0.25">
      <c r="A61" t="s">
        <v>244</v>
      </c>
      <c r="B61" t="s">
        <v>216</v>
      </c>
      <c r="C61" t="s">
        <v>207</v>
      </c>
      <c r="D61" t="s">
        <v>40</v>
      </c>
      <c r="E61" t="s">
        <v>197</v>
      </c>
      <c r="F61" t="s">
        <v>197</v>
      </c>
      <c r="G61">
        <v>454</v>
      </c>
      <c r="H61">
        <v>30001437</v>
      </c>
      <c r="I61">
        <v>48</v>
      </c>
      <c r="J61">
        <v>2439710</v>
      </c>
      <c r="K61">
        <v>4</v>
      </c>
      <c r="L61">
        <v>119310</v>
      </c>
      <c r="M61">
        <v>44</v>
      </c>
      <c r="N61">
        <v>2320400</v>
      </c>
      <c r="O61">
        <v>2</v>
      </c>
      <c r="P61">
        <v>2</v>
      </c>
      <c r="Q61">
        <v>0</v>
      </c>
      <c r="R61">
        <v>0</v>
      </c>
      <c r="S61">
        <v>1</v>
      </c>
      <c r="T61">
        <v>45000</v>
      </c>
      <c r="U61">
        <v>7</v>
      </c>
      <c r="V61">
        <v>249000</v>
      </c>
      <c r="W61">
        <v>5</v>
      </c>
      <c r="X61">
        <v>133000</v>
      </c>
      <c r="Y61">
        <v>31</v>
      </c>
      <c r="Z61">
        <v>1893400</v>
      </c>
      <c r="AA61">
        <v>23</v>
      </c>
      <c r="AB61">
        <v>1142400</v>
      </c>
      <c r="AC61">
        <v>0</v>
      </c>
      <c r="AD61">
        <v>0</v>
      </c>
      <c r="AE61">
        <v>0</v>
      </c>
      <c r="AF61">
        <v>0</v>
      </c>
      <c r="AG61">
        <v>5</v>
      </c>
      <c r="AH61">
        <v>224000</v>
      </c>
      <c r="AI61">
        <v>2</v>
      </c>
      <c r="AJ61">
        <v>88000</v>
      </c>
      <c r="AK61">
        <v>16</v>
      </c>
      <c r="AL61">
        <v>830400</v>
      </c>
    </row>
    <row r="62" spans="1:38" x14ac:dyDescent="0.25">
      <c r="A62" t="s">
        <v>245</v>
      </c>
      <c r="B62" t="s">
        <v>216</v>
      </c>
      <c r="C62" t="s">
        <v>207</v>
      </c>
      <c r="D62" t="s">
        <v>39</v>
      </c>
      <c r="E62" t="s">
        <v>197</v>
      </c>
      <c r="F62" t="s">
        <v>197</v>
      </c>
      <c r="G62">
        <v>663</v>
      </c>
      <c r="H62">
        <v>88141208</v>
      </c>
      <c r="I62">
        <v>48</v>
      </c>
      <c r="J62">
        <v>3573736</v>
      </c>
      <c r="K62">
        <v>3</v>
      </c>
      <c r="L62">
        <v>155000</v>
      </c>
      <c r="M62">
        <v>45</v>
      </c>
      <c r="N62">
        <v>3418736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2</v>
      </c>
      <c r="V62">
        <v>23000</v>
      </c>
      <c r="W62">
        <v>5</v>
      </c>
      <c r="X62">
        <v>731000</v>
      </c>
      <c r="Y62">
        <v>38</v>
      </c>
      <c r="Z62">
        <v>2664736</v>
      </c>
      <c r="AA62">
        <v>35</v>
      </c>
      <c r="AB62">
        <v>2623236</v>
      </c>
      <c r="AC62">
        <v>0</v>
      </c>
      <c r="AD62">
        <v>0</v>
      </c>
      <c r="AE62">
        <v>0</v>
      </c>
      <c r="AF62">
        <v>0</v>
      </c>
      <c r="AG62">
        <v>1</v>
      </c>
      <c r="AH62">
        <v>17000</v>
      </c>
      <c r="AI62">
        <v>4</v>
      </c>
      <c r="AJ62">
        <v>701000</v>
      </c>
      <c r="AK62">
        <v>30</v>
      </c>
      <c r="AL62">
        <v>1905236</v>
      </c>
    </row>
    <row r="63" spans="1:38" x14ac:dyDescent="0.25">
      <c r="A63" t="s">
        <v>246</v>
      </c>
      <c r="B63" t="s">
        <v>216</v>
      </c>
      <c r="C63" t="s">
        <v>207</v>
      </c>
      <c r="D63" t="s">
        <v>41</v>
      </c>
      <c r="E63" t="s">
        <v>197</v>
      </c>
      <c r="F63" t="s">
        <v>197</v>
      </c>
      <c r="G63">
        <v>3292</v>
      </c>
      <c r="H63">
        <v>728300173</v>
      </c>
      <c r="I63">
        <v>216</v>
      </c>
      <c r="J63">
        <v>27116288</v>
      </c>
      <c r="K63">
        <v>21</v>
      </c>
      <c r="L63">
        <v>2809200</v>
      </c>
      <c r="M63">
        <v>195</v>
      </c>
      <c r="N63">
        <v>24307088</v>
      </c>
      <c r="O63">
        <v>12</v>
      </c>
      <c r="P63">
        <v>292009</v>
      </c>
      <c r="Q63">
        <v>0</v>
      </c>
      <c r="R63">
        <v>0</v>
      </c>
      <c r="S63">
        <v>4</v>
      </c>
      <c r="T63">
        <v>96000</v>
      </c>
      <c r="U63">
        <v>21</v>
      </c>
      <c r="V63">
        <v>2418100</v>
      </c>
      <c r="W63">
        <v>14</v>
      </c>
      <c r="X63">
        <v>662800</v>
      </c>
      <c r="Y63">
        <v>156</v>
      </c>
      <c r="Z63">
        <v>21130188</v>
      </c>
      <c r="AA63">
        <v>94</v>
      </c>
      <c r="AB63">
        <v>11655288</v>
      </c>
      <c r="AC63">
        <v>0</v>
      </c>
      <c r="AD63">
        <v>0</v>
      </c>
      <c r="AE63">
        <v>1</v>
      </c>
      <c r="AF63">
        <v>20000</v>
      </c>
      <c r="AG63">
        <v>5</v>
      </c>
      <c r="AH63">
        <v>367800</v>
      </c>
      <c r="AI63">
        <v>6</v>
      </c>
      <c r="AJ63">
        <v>372300</v>
      </c>
      <c r="AK63">
        <v>82</v>
      </c>
      <c r="AL63">
        <v>10895188</v>
      </c>
    </row>
    <row r="64" spans="1:38" x14ac:dyDescent="0.25">
      <c r="A64" t="s">
        <v>247</v>
      </c>
      <c r="B64" t="s">
        <v>216</v>
      </c>
      <c r="C64" t="s">
        <v>207</v>
      </c>
      <c r="D64" t="s">
        <v>42</v>
      </c>
      <c r="E64" t="s">
        <v>197</v>
      </c>
      <c r="F64" t="s">
        <v>197</v>
      </c>
      <c r="G64">
        <v>21</v>
      </c>
      <c r="H64">
        <v>6006500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</row>
    <row r="65" spans="1:38" x14ac:dyDescent="0.25">
      <c r="A65" t="s">
        <v>248</v>
      </c>
      <c r="B65" t="s">
        <v>216</v>
      </c>
      <c r="C65" t="s">
        <v>207</v>
      </c>
      <c r="D65" t="s">
        <v>43</v>
      </c>
      <c r="E65" t="s">
        <v>197</v>
      </c>
      <c r="F65" t="s">
        <v>197</v>
      </c>
      <c r="G65">
        <v>540</v>
      </c>
      <c r="H65">
        <v>97937428</v>
      </c>
      <c r="I65">
        <v>65</v>
      </c>
      <c r="J65">
        <v>8545400</v>
      </c>
      <c r="K65">
        <v>6</v>
      </c>
      <c r="L65">
        <v>118000</v>
      </c>
      <c r="M65">
        <v>59</v>
      </c>
      <c r="N65">
        <v>8427400</v>
      </c>
      <c r="O65">
        <v>5</v>
      </c>
      <c r="P65">
        <v>28751</v>
      </c>
      <c r="Q65">
        <v>0</v>
      </c>
      <c r="R65">
        <v>0</v>
      </c>
      <c r="S65">
        <v>0</v>
      </c>
      <c r="T65">
        <v>0</v>
      </c>
      <c r="U65">
        <v>5</v>
      </c>
      <c r="V65">
        <v>144500</v>
      </c>
      <c r="W65">
        <v>3</v>
      </c>
      <c r="X65">
        <v>124500</v>
      </c>
      <c r="Y65">
        <v>51</v>
      </c>
      <c r="Z65">
        <v>8158400</v>
      </c>
      <c r="AA65">
        <v>34</v>
      </c>
      <c r="AB65">
        <v>5590500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34</v>
      </c>
      <c r="AL65">
        <v>5590500</v>
      </c>
    </row>
    <row r="66" spans="1:38" x14ac:dyDescent="0.25">
      <c r="A66" t="s">
        <v>249</v>
      </c>
      <c r="B66" t="s">
        <v>216</v>
      </c>
      <c r="C66" t="s">
        <v>207</v>
      </c>
      <c r="D66" t="s">
        <v>51</v>
      </c>
      <c r="E66" t="s">
        <v>197</v>
      </c>
      <c r="F66" t="s">
        <v>197</v>
      </c>
      <c r="G66">
        <v>56</v>
      </c>
      <c r="H66">
        <v>3934600</v>
      </c>
      <c r="I66">
        <v>6</v>
      </c>
      <c r="J66">
        <v>1424000</v>
      </c>
      <c r="K66">
        <v>2</v>
      </c>
      <c r="L66">
        <v>140000</v>
      </c>
      <c r="M66">
        <v>4</v>
      </c>
      <c r="N66">
        <v>1284000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4</v>
      </c>
      <c r="Z66">
        <v>1284000</v>
      </c>
      <c r="AA66">
        <v>3</v>
      </c>
      <c r="AB66">
        <v>484000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3</v>
      </c>
      <c r="AL66">
        <v>484000</v>
      </c>
    </row>
    <row r="67" spans="1:38" x14ac:dyDescent="0.25">
      <c r="A67" t="s">
        <v>250</v>
      </c>
      <c r="B67" t="s">
        <v>216</v>
      </c>
      <c r="C67" t="s">
        <v>207</v>
      </c>
      <c r="D67" t="s">
        <v>50</v>
      </c>
      <c r="E67" t="s">
        <v>197</v>
      </c>
      <c r="F67" t="s">
        <v>197</v>
      </c>
      <c r="G67">
        <v>81</v>
      </c>
      <c r="H67">
        <v>17516697</v>
      </c>
      <c r="I67">
        <v>6</v>
      </c>
      <c r="J67">
        <v>768000</v>
      </c>
      <c r="K67">
        <v>0</v>
      </c>
      <c r="L67">
        <v>0</v>
      </c>
      <c r="M67">
        <v>6</v>
      </c>
      <c r="N67">
        <v>768000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2</v>
      </c>
      <c r="X67">
        <v>218000</v>
      </c>
      <c r="Y67">
        <v>4</v>
      </c>
      <c r="Z67">
        <v>550000</v>
      </c>
      <c r="AA67">
        <v>4</v>
      </c>
      <c r="AB67">
        <v>600000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1</v>
      </c>
      <c r="AJ67">
        <v>200000</v>
      </c>
      <c r="AK67">
        <v>3</v>
      </c>
      <c r="AL67">
        <v>400000</v>
      </c>
    </row>
    <row r="68" spans="1:38" x14ac:dyDescent="0.25">
      <c r="A68" t="s">
        <v>254</v>
      </c>
      <c r="B68" t="s">
        <v>216</v>
      </c>
      <c r="C68" t="s">
        <v>207</v>
      </c>
      <c r="D68" t="s">
        <v>45</v>
      </c>
      <c r="E68" t="s">
        <v>197</v>
      </c>
      <c r="F68" t="s">
        <v>197</v>
      </c>
      <c r="G68">
        <v>12</v>
      </c>
      <c r="H68">
        <v>3082600</v>
      </c>
      <c r="I68">
        <v>1</v>
      </c>
      <c r="J68">
        <v>300000</v>
      </c>
      <c r="K68">
        <v>0</v>
      </c>
      <c r="L68">
        <v>0</v>
      </c>
      <c r="M68">
        <v>1</v>
      </c>
      <c r="N68">
        <v>300000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1</v>
      </c>
      <c r="Z68">
        <v>300000</v>
      </c>
      <c r="AA68">
        <v>1</v>
      </c>
      <c r="AB68">
        <v>300000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1</v>
      </c>
      <c r="AL68">
        <v>300000</v>
      </c>
    </row>
    <row r="69" spans="1:38" x14ac:dyDescent="0.25">
      <c r="A69" t="s">
        <v>251</v>
      </c>
      <c r="B69" t="s">
        <v>216</v>
      </c>
      <c r="C69" t="s">
        <v>207</v>
      </c>
      <c r="D69" t="s">
        <v>46</v>
      </c>
      <c r="E69" t="s">
        <v>197</v>
      </c>
      <c r="F69" t="s">
        <v>197</v>
      </c>
      <c r="G69">
        <v>1428</v>
      </c>
      <c r="H69">
        <v>90800423.5</v>
      </c>
      <c r="I69">
        <v>93</v>
      </c>
      <c r="J69">
        <v>6626892</v>
      </c>
      <c r="K69">
        <v>7</v>
      </c>
      <c r="L69">
        <v>1576000</v>
      </c>
      <c r="M69">
        <v>86</v>
      </c>
      <c r="N69">
        <v>5050892</v>
      </c>
      <c r="O69">
        <v>5</v>
      </c>
      <c r="P69">
        <v>127001</v>
      </c>
      <c r="Q69">
        <v>1</v>
      </c>
      <c r="R69">
        <v>5000</v>
      </c>
      <c r="S69">
        <v>4</v>
      </c>
      <c r="T69">
        <v>92000</v>
      </c>
      <c r="U69">
        <v>12</v>
      </c>
      <c r="V69">
        <v>557916</v>
      </c>
      <c r="W69">
        <v>8</v>
      </c>
      <c r="X69">
        <v>158976</v>
      </c>
      <c r="Y69">
        <v>61</v>
      </c>
      <c r="Z69">
        <v>4237000</v>
      </c>
      <c r="AA69">
        <v>44</v>
      </c>
      <c r="AB69">
        <v>3525000</v>
      </c>
      <c r="AC69">
        <v>1</v>
      </c>
      <c r="AD69">
        <v>5000</v>
      </c>
      <c r="AE69">
        <v>0</v>
      </c>
      <c r="AF69">
        <v>0</v>
      </c>
      <c r="AG69">
        <v>1</v>
      </c>
      <c r="AH69">
        <v>30000</v>
      </c>
      <c r="AI69">
        <v>2</v>
      </c>
      <c r="AJ69">
        <v>55000</v>
      </c>
      <c r="AK69">
        <v>40</v>
      </c>
      <c r="AL69">
        <v>3435000</v>
      </c>
    </row>
    <row r="70" spans="1:38" x14ac:dyDescent="0.25">
      <c r="A70" t="s">
        <v>252</v>
      </c>
      <c r="B70" t="s">
        <v>216</v>
      </c>
      <c r="C70" t="s">
        <v>207</v>
      </c>
      <c r="D70" t="s">
        <v>47</v>
      </c>
      <c r="E70" t="s">
        <v>197</v>
      </c>
      <c r="F70" t="s">
        <v>197</v>
      </c>
      <c r="G70">
        <v>5554</v>
      </c>
      <c r="H70">
        <v>440191899.80000001</v>
      </c>
      <c r="I70">
        <v>400</v>
      </c>
      <c r="J70">
        <v>26259478</v>
      </c>
      <c r="K70">
        <v>27</v>
      </c>
      <c r="L70">
        <v>1043279</v>
      </c>
      <c r="M70">
        <v>373</v>
      </c>
      <c r="N70">
        <v>25216199</v>
      </c>
      <c r="O70">
        <v>10</v>
      </c>
      <c r="P70">
        <v>104771</v>
      </c>
      <c r="Q70">
        <v>7</v>
      </c>
      <c r="R70">
        <v>191582</v>
      </c>
      <c r="S70">
        <v>18</v>
      </c>
      <c r="T70">
        <v>665945</v>
      </c>
      <c r="U70">
        <v>19</v>
      </c>
      <c r="V70">
        <v>948000</v>
      </c>
      <c r="W70">
        <v>32</v>
      </c>
      <c r="X70">
        <v>1822500</v>
      </c>
      <c r="Y70">
        <v>297</v>
      </c>
      <c r="Z70">
        <v>21588172</v>
      </c>
      <c r="AA70">
        <v>269</v>
      </c>
      <c r="AB70">
        <v>19633054</v>
      </c>
      <c r="AC70">
        <v>6</v>
      </c>
      <c r="AD70">
        <v>181582</v>
      </c>
      <c r="AE70">
        <v>10</v>
      </c>
      <c r="AF70">
        <v>435000</v>
      </c>
      <c r="AG70">
        <v>6</v>
      </c>
      <c r="AH70">
        <v>148000</v>
      </c>
      <c r="AI70">
        <v>19</v>
      </c>
      <c r="AJ70">
        <v>1207000</v>
      </c>
      <c r="AK70">
        <v>228</v>
      </c>
      <c r="AL70">
        <v>17661472</v>
      </c>
    </row>
    <row r="71" spans="1:38" x14ac:dyDescent="0.25">
      <c r="A71" t="s">
        <v>253</v>
      </c>
      <c r="B71" t="s">
        <v>216</v>
      </c>
      <c r="C71" t="s">
        <v>207</v>
      </c>
      <c r="D71" t="s">
        <v>48</v>
      </c>
      <c r="E71" t="s">
        <v>197</v>
      </c>
      <c r="F71" t="s">
        <v>197</v>
      </c>
      <c r="G71">
        <v>949</v>
      </c>
      <c r="H71">
        <v>146970167</v>
      </c>
      <c r="I71">
        <v>67</v>
      </c>
      <c r="J71">
        <v>8823000</v>
      </c>
      <c r="K71">
        <v>4</v>
      </c>
      <c r="L71">
        <v>512000</v>
      </c>
      <c r="M71">
        <v>63</v>
      </c>
      <c r="N71">
        <v>8311000</v>
      </c>
      <c r="O71">
        <v>4</v>
      </c>
      <c r="P71">
        <v>4220.5600000000004</v>
      </c>
      <c r="Q71">
        <v>2</v>
      </c>
      <c r="R71">
        <v>70000</v>
      </c>
      <c r="S71">
        <v>2</v>
      </c>
      <c r="T71">
        <v>22000</v>
      </c>
      <c r="U71">
        <v>5</v>
      </c>
      <c r="V71">
        <v>163000</v>
      </c>
      <c r="W71">
        <v>8</v>
      </c>
      <c r="X71">
        <v>2122000</v>
      </c>
      <c r="Y71">
        <v>46</v>
      </c>
      <c r="Z71">
        <v>5934000</v>
      </c>
      <c r="AA71">
        <v>28</v>
      </c>
      <c r="AB71">
        <v>3925300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4</v>
      </c>
      <c r="AJ71">
        <v>275000</v>
      </c>
      <c r="AK71">
        <v>24</v>
      </c>
      <c r="AL71">
        <v>3650300</v>
      </c>
    </row>
    <row r="72" spans="1:38" x14ac:dyDescent="0.25">
      <c r="A72" t="s">
        <v>308</v>
      </c>
      <c r="B72" t="s">
        <v>216</v>
      </c>
      <c r="C72" t="s">
        <v>207</v>
      </c>
      <c r="D72" t="s">
        <v>107</v>
      </c>
      <c r="E72" t="s">
        <v>197</v>
      </c>
      <c r="F72" t="s">
        <v>197</v>
      </c>
      <c r="G72">
        <v>6107</v>
      </c>
      <c r="H72">
        <v>520357090.80000001</v>
      </c>
      <c r="I72">
        <v>445</v>
      </c>
      <c r="J72">
        <v>29065278</v>
      </c>
      <c r="K72">
        <v>27</v>
      </c>
      <c r="L72">
        <v>1043279</v>
      </c>
      <c r="M72">
        <v>418</v>
      </c>
      <c r="N72">
        <v>28021999</v>
      </c>
      <c r="O72">
        <v>10</v>
      </c>
      <c r="P72">
        <v>104771</v>
      </c>
      <c r="Q72">
        <v>7</v>
      </c>
      <c r="R72">
        <v>191582</v>
      </c>
      <c r="S72">
        <v>18</v>
      </c>
      <c r="T72">
        <v>665945</v>
      </c>
      <c r="U72">
        <v>21</v>
      </c>
      <c r="V72">
        <v>975000</v>
      </c>
      <c r="W72">
        <v>37</v>
      </c>
      <c r="X72">
        <v>1919500</v>
      </c>
      <c r="Y72">
        <v>335</v>
      </c>
      <c r="Z72">
        <v>24269972</v>
      </c>
      <c r="AA72">
        <v>305</v>
      </c>
      <c r="AB72">
        <v>21950854</v>
      </c>
      <c r="AC72">
        <v>6</v>
      </c>
      <c r="AD72">
        <v>181582</v>
      </c>
      <c r="AE72">
        <v>10</v>
      </c>
      <c r="AF72">
        <v>435000</v>
      </c>
      <c r="AG72">
        <v>7</v>
      </c>
      <c r="AH72">
        <v>165000</v>
      </c>
      <c r="AI72">
        <v>24</v>
      </c>
      <c r="AJ72">
        <v>1304000</v>
      </c>
      <c r="AK72">
        <v>258</v>
      </c>
      <c r="AL72">
        <v>19865272</v>
      </c>
    </row>
  </sheetData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2:S37"/>
  <sheetViews>
    <sheetView zoomScaleNormal="100" workbookViewId="0">
      <selection activeCell="K9" sqref="K9"/>
    </sheetView>
  </sheetViews>
  <sheetFormatPr baseColWidth="10" defaultColWidth="11.42578125" defaultRowHeight="15" x14ac:dyDescent="0.25"/>
  <cols>
    <col min="1" max="1" width="6" style="2" bestFit="1" customWidth="1"/>
    <col min="2" max="2" width="4.5703125" style="2" customWidth="1"/>
    <col min="3" max="3" width="29.42578125" style="2" bestFit="1" customWidth="1"/>
    <col min="4" max="4" width="11.42578125" style="2"/>
    <col min="5" max="5" width="13.5703125" style="2" customWidth="1"/>
    <col min="6" max="16384" width="11.42578125" style="2"/>
  </cols>
  <sheetData>
    <row r="2" spans="1:19" ht="15.75" thickBot="1" x14ac:dyDescent="0.3"/>
    <row r="3" spans="1:19" s="9" customFormat="1" ht="16.5" customHeight="1" thickBot="1" x14ac:dyDescent="0.3">
      <c r="B3" s="151" t="s">
        <v>81</v>
      </c>
      <c r="C3" s="152"/>
      <c r="D3" s="156" t="s">
        <v>52</v>
      </c>
      <c r="E3" s="157"/>
      <c r="F3" s="166" t="s">
        <v>88</v>
      </c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8"/>
    </row>
    <row r="4" spans="1:19" s="11" customFormat="1" ht="28.5" customHeight="1" x14ac:dyDescent="0.25">
      <c r="B4" s="153"/>
      <c r="C4" s="152"/>
      <c r="D4" s="158"/>
      <c r="E4" s="159"/>
      <c r="F4" s="148">
        <v>44256</v>
      </c>
      <c r="G4" s="150"/>
      <c r="H4" s="150"/>
      <c r="I4" s="149"/>
      <c r="J4" s="162" t="s">
        <v>108</v>
      </c>
      <c r="K4" s="163"/>
      <c r="L4" s="164" t="s">
        <v>109</v>
      </c>
      <c r="M4" s="164"/>
      <c r="N4" s="162" t="s">
        <v>110</v>
      </c>
      <c r="O4" s="163"/>
      <c r="P4" s="160" t="s">
        <v>111</v>
      </c>
      <c r="Q4" s="165"/>
      <c r="R4" s="160" t="s">
        <v>112</v>
      </c>
      <c r="S4" s="161"/>
    </row>
    <row r="5" spans="1:19" s="11" customFormat="1" ht="28.35" customHeight="1" thickBot="1" x14ac:dyDescent="0.3">
      <c r="B5" s="154"/>
      <c r="C5" s="155"/>
      <c r="D5" s="34" t="s">
        <v>0</v>
      </c>
      <c r="E5" s="33" t="s">
        <v>1</v>
      </c>
      <c r="F5" s="40" t="s">
        <v>0</v>
      </c>
      <c r="G5" s="41" t="s">
        <v>89</v>
      </c>
      <c r="H5" s="41" t="s">
        <v>1</v>
      </c>
      <c r="I5" s="42" t="s">
        <v>90</v>
      </c>
      <c r="J5" s="40" t="s">
        <v>0</v>
      </c>
      <c r="K5" s="42" t="s">
        <v>1</v>
      </c>
      <c r="L5" s="40" t="s">
        <v>0</v>
      </c>
      <c r="M5" s="42" t="s">
        <v>1</v>
      </c>
      <c r="N5" s="40" t="s">
        <v>0</v>
      </c>
      <c r="O5" s="42" t="s">
        <v>1</v>
      </c>
      <c r="P5" s="40" t="s">
        <v>0</v>
      </c>
      <c r="Q5" s="42" t="s">
        <v>1</v>
      </c>
      <c r="R5" s="40" t="s">
        <v>0</v>
      </c>
      <c r="S5" s="42" t="s">
        <v>1</v>
      </c>
    </row>
    <row r="6" spans="1:19" x14ac:dyDescent="0.25">
      <c r="A6" s="2" t="s">
        <v>96</v>
      </c>
      <c r="B6" s="6"/>
      <c r="C6" s="17" t="s">
        <v>73</v>
      </c>
      <c r="D6" s="12"/>
      <c r="E6" s="29"/>
      <c r="F6" s="38"/>
      <c r="G6" s="43" t="e">
        <f>F6/D6</f>
        <v>#DIV/0!</v>
      </c>
      <c r="H6" s="50"/>
      <c r="I6" s="47" t="e">
        <f>H6/E6</f>
        <v>#DIV/0!</v>
      </c>
      <c r="J6" s="12"/>
      <c r="K6" s="29"/>
      <c r="L6" s="12"/>
      <c r="M6" s="29"/>
      <c r="N6" s="12"/>
      <c r="O6" s="29"/>
      <c r="P6" s="12"/>
      <c r="Q6" s="29"/>
      <c r="R6" s="12"/>
      <c r="S6" s="29"/>
    </row>
    <row r="7" spans="1:19" x14ac:dyDescent="0.25">
      <c r="A7" s="2" t="s">
        <v>97</v>
      </c>
      <c r="B7" s="7"/>
      <c r="C7" s="18" t="s">
        <v>74</v>
      </c>
      <c r="D7" s="12"/>
      <c r="E7" s="29"/>
      <c r="F7" s="39"/>
      <c r="G7" s="44" t="e">
        <f t="shared" ref="G7:G37" si="0">F7/D7</f>
        <v>#DIV/0!</v>
      </c>
      <c r="H7" s="50"/>
      <c r="I7" s="47" t="e">
        <f t="shared" ref="I7:I37" si="1">H7/E7</f>
        <v>#DIV/0!</v>
      </c>
      <c r="J7" s="12"/>
      <c r="K7" s="29"/>
      <c r="L7" s="12"/>
      <c r="M7" s="29"/>
      <c r="N7" s="12"/>
      <c r="O7" s="29"/>
      <c r="P7" s="12"/>
      <c r="Q7" s="29"/>
      <c r="R7" s="12"/>
      <c r="S7" s="29"/>
    </row>
    <row r="8" spans="1:19" x14ac:dyDescent="0.25">
      <c r="A8" s="2" t="s">
        <v>98</v>
      </c>
      <c r="B8" s="7"/>
      <c r="C8" s="18" t="s">
        <v>2</v>
      </c>
      <c r="D8" s="12"/>
      <c r="E8" s="29"/>
      <c r="F8" s="39"/>
      <c r="G8" s="44" t="e">
        <f t="shared" si="0"/>
        <v>#DIV/0!</v>
      </c>
      <c r="H8" s="50"/>
      <c r="I8" s="47" t="e">
        <f t="shared" si="1"/>
        <v>#DIV/0!</v>
      </c>
      <c r="J8" s="12"/>
      <c r="K8" s="29"/>
      <c r="L8" s="12"/>
      <c r="M8" s="29"/>
      <c r="N8" s="12"/>
      <c r="O8" s="29"/>
      <c r="P8" s="12"/>
      <c r="Q8" s="29"/>
      <c r="R8" s="12"/>
      <c r="S8" s="29"/>
    </row>
    <row r="9" spans="1:19" x14ac:dyDescent="0.25">
      <c r="A9" s="2" t="s">
        <v>99</v>
      </c>
      <c r="B9" s="7"/>
      <c r="C9" s="18" t="s">
        <v>53</v>
      </c>
      <c r="D9" s="12"/>
      <c r="E9" s="29"/>
      <c r="F9" s="39"/>
      <c r="G9" s="44" t="e">
        <f t="shared" si="0"/>
        <v>#DIV/0!</v>
      </c>
      <c r="H9" s="50"/>
      <c r="I9" s="47" t="e">
        <f t="shared" si="1"/>
        <v>#DIV/0!</v>
      </c>
      <c r="J9" s="12"/>
      <c r="K9" s="29"/>
      <c r="L9" s="12"/>
      <c r="M9" s="29"/>
      <c r="N9" s="12"/>
      <c r="O9" s="29"/>
      <c r="P9" s="12"/>
      <c r="Q9" s="29"/>
      <c r="R9" s="12"/>
      <c r="S9" s="29"/>
    </row>
    <row r="10" spans="1:19" x14ac:dyDescent="0.25">
      <c r="A10" s="2" t="s">
        <v>100</v>
      </c>
      <c r="B10" s="7"/>
      <c r="C10" s="18" t="s">
        <v>75</v>
      </c>
      <c r="D10" s="12"/>
      <c r="E10" s="29"/>
      <c r="F10" s="39"/>
      <c r="G10" s="44" t="e">
        <f t="shared" si="0"/>
        <v>#DIV/0!</v>
      </c>
      <c r="H10" s="50"/>
      <c r="I10" s="47" t="e">
        <f t="shared" si="1"/>
        <v>#DIV/0!</v>
      </c>
      <c r="J10" s="12"/>
      <c r="K10" s="29"/>
      <c r="L10" s="12"/>
      <c r="M10" s="29"/>
      <c r="N10" s="12"/>
      <c r="O10" s="29"/>
      <c r="P10" s="12"/>
      <c r="Q10" s="29"/>
      <c r="R10" s="12"/>
      <c r="S10" s="29"/>
    </row>
    <row r="11" spans="1:19" x14ac:dyDescent="0.25">
      <c r="A11" s="2" t="s">
        <v>101</v>
      </c>
      <c r="B11" s="7"/>
      <c r="C11" s="18" t="s">
        <v>76</v>
      </c>
      <c r="D11" s="12"/>
      <c r="E11" s="29"/>
      <c r="F11" s="39"/>
      <c r="G11" s="44" t="e">
        <f t="shared" si="0"/>
        <v>#DIV/0!</v>
      </c>
      <c r="H11" s="50"/>
      <c r="I11" s="47" t="e">
        <f t="shared" si="1"/>
        <v>#DIV/0!</v>
      </c>
      <c r="J11" s="12"/>
      <c r="K11" s="29"/>
      <c r="L11" s="12"/>
      <c r="M11" s="29"/>
      <c r="N11" s="12"/>
      <c r="O11" s="29"/>
      <c r="P11" s="12"/>
      <c r="Q11" s="29"/>
      <c r="R11" s="12"/>
      <c r="S11" s="29"/>
    </row>
    <row r="12" spans="1:19" x14ac:dyDescent="0.25">
      <c r="A12" s="2" t="s">
        <v>102</v>
      </c>
      <c r="B12" s="7"/>
      <c r="C12" s="18" t="s">
        <v>54</v>
      </c>
      <c r="D12" s="12"/>
      <c r="E12" s="29"/>
      <c r="F12" s="39"/>
      <c r="G12" s="44" t="e">
        <f t="shared" si="0"/>
        <v>#DIV/0!</v>
      </c>
      <c r="H12" s="50"/>
      <c r="I12" s="47" t="e">
        <f t="shared" si="1"/>
        <v>#DIV/0!</v>
      </c>
      <c r="J12" s="12"/>
      <c r="K12" s="29"/>
      <c r="L12" s="12"/>
      <c r="M12" s="29"/>
      <c r="N12" s="12"/>
      <c r="O12" s="29"/>
      <c r="P12" s="12"/>
      <c r="Q12" s="29"/>
      <c r="R12" s="12"/>
      <c r="S12" s="29"/>
    </row>
    <row r="13" spans="1:19" x14ac:dyDescent="0.25">
      <c r="A13" s="2" t="s">
        <v>103</v>
      </c>
      <c r="B13" s="7"/>
      <c r="C13" s="18" t="s">
        <v>77</v>
      </c>
      <c r="D13" s="12"/>
      <c r="E13" s="29"/>
      <c r="F13" s="39"/>
      <c r="G13" s="44" t="e">
        <f t="shared" si="0"/>
        <v>#DIV/0!</v>
      </c>
      <c r="H13" s="50"/>
      <c r="I13" s="47" t="e">
        <f t="shared" si="1"/>
        <v>#DIV/0!</v>
      </c>
      <c r="J13" s="12"/>
      <c r="K13" s="29"/>
      <c r="L13" s="12"/>
      <c r="M13" s="29"/>
      <c r="N13" s="12"/>
      <c r="O13" s="29"/>
      <c r="P13" s="12"/>
      <c r="Q13" s="29"/>
      <c r="R13" s="12"/>
      <c r="S13" s="29"/>
    </row>
    <row r="14" spans="1:19" x14ac:dyDescent="0.25">
      <c r="A14" s="2" t="s">
        <v>104</v>
      </c>
      <c r="B14" s="7"/>
      <c r="C14" s="18" t="s">
        <v>55</v>
      </c>
      <c r="D14" s="12"/>
      <c r="E14" s="29"/>
      <c r="F14" s="39"/>
      <c r="G14" s="44" t="e">
        <f t="shared" si="0"/>
        <v>#DIV/0!</v>
      </c>
      <c r="H14" s="50"/>
      <c r="I14" s="47" t="e">
        <f t="shared" si="1"/>
        <v>#DIV/0!</v>
      </c>
      <c r="J14" s="12"/>
      <c r="K14" s="29"/>
      <c r="L14" s="12"/>
      <c r="M14" s="29"/>
      <c r="N14" s="12"/>
      <c r="O14" s="29"/>
      <c r="P14" s="12"/>
      <c r="Q14" s="29"/>
      <c r="R14" s="12"/>
      <c r="S14" s="29"/>
    </row>
    <row r="15" spans="1:19" x14ac:dyDescent="0.25">
      <c r="A15" s="2" t="s">
        <v>105</v>
      </c>
      <c r="B15" s="7"/>
      <c r="C15" s="18" t="s">
        <v>78</v>
      </c>
      <c r="D15" s="12"/>
      <c r="E15" s="29"/>
      <c r="F15" s="39"/>
      <c r="G15" s="44" t="e">
        <f t="shared" si="0"/>
        <v>#DIV/0!</v>
      </c>
      <c r="H15" s="50"/>
      <c r="I15" s="47" t="e">
        <f t="shared" si="1"/>
        <v>#DIV/0!</v>
      </c>
      <c r="J15" s="12"/>
      <c r="K15" s="29"/>
      <c r="L15" s="12"/>
      <c r="M15" s="29"/>
      <c r="N15" s="12"/>
      <c r="O15" s="29"/>
      <c r="P15" s="12"/>
      <c r="Q15" s="29"/>
      <c r="R15" s="12"/>
      <c r="S15" s="29"/>
    </row>
    <row r="16" spans="1:19" x14ac:dyDescent="0.25">
      <c r="A16" s="2" t="s">
        <v>106</v>
      </c>
      <c r="B16" s="7"/>
      <c r="C16" s="18" t="s">
        <v>79</v>
      </c>
      <c r="D16" s="12"/>
      <c r="E16" s="29"/>
      <c r="F16" s="39"/>
      <c r="G16" s="44" t="e">
        <f t="shared" si="0"/>
        <v>#DIV/0!</v>
      </c>
      <c r="H16" s="50"/>
      <c r="I16" s="47" t="e">
        <f t="shared" si="1"/>
        <v>#DIV/0!</v>
      </c>
      <c r="J16" s="12"/>
      <c r="K16" s="29"/>
      <c r="L16" s="12"/>
      <c r="M16" s="29"/>
      <c r="N16" s="12"/>
      <c r="O16" s="29"/>
      <c r="P16" s="12"/>
      <c r="Q16" s="29"/>
      <c r="R16" s="12"/>
      <c r="S16" s="29"/>
    </row>
    <row r="17" spans="1:19" x14ac:dyDescent="0.25">
      <c r="A17" s="2">
        <v>42559</v>
      </c>
      <c r="B17" s="7"/>
      <c r="C17" s="18" t="s">
        <v>91</v>
      </c>
      <c r="D17" s="12"/>
      <c r="E17" s="29"/>
      <c r="F17" s="39"/>
      <c r="G17" s="44" t="e">
        <f t="shared" si="0"/>
        <v>#DIV/0!</v>
      </c>
      <c r="H17" s="50"/>
      <c r="I17" s="47" t="e">
        <f t="shared" si="1"/>
        <v>#DIV/0!</v>
      </c>
      <c r="J17" s="12"/>
      <c r="K17" s="29"/>
      <c r="L17" s="12"/>
      <c r="M17" s="29"/>
      <c r="N17" s="12"/>
      <c r="O17" s="29"/>
      <c r="P17" s="12"/>
      <c r="Q17" s="29"/>
      <c r="R17" s="12"/>
      <c r="S17" s="29"/>
    </row>
    <row r="18" spans="1:19" x14ac:dyDescent="0.25">
      <c r="A18" s="2">
        <v>30258</v>
      </c>
      <c r="B18" s="7"/>
      <c r="C18" s="18" t="s">
        <v>93</v>
      </c>
      <c r="D18" s="12"/>
      <c r="E18" s="29"/>
      <c r="F18" s="39"/>
      <c r="G18" s="44" t="e">
        <f t="shared" si="0"/>
        <v>#DIV/0!</v>
      </c>
      <c r="H18" s="50"/>
      <c r="I18" s="47" t="e">
        <f t="shared" si="1"/>
        <v>#DIV/0!</v>
      </c>
      <c r="J18" s="12"/>
      <c r="K18" s="29"/>
      <c r="L18" s="12"/>
      <c r="M18" s="29"/>
      <c r="N18" s="12"/>
      <c r="O18" s="29"/>
      <c r="P18" s="12"/>
      <c r="Q18" s="29"/>
      <c r="R18" s="12"/>
      <c r="S18" s="29"/>
    </row>
    <row r="19" spans="1:19" x14ac:dyDescent="0.25">
      <c r="B19" s="7"/>
      <c r="C19" s="19" t="s">
        <v>94</v>
      </c>
      <c r="D19" s="13">
        <f>SUM(D6:D18)</f>
        <v>0</v>
      </c>
      <c r="E19" s="31">
        <f>SUM(E6:E18)</f>
        <v>0</v>
      </c>
      <c r="F19" s="13">
        <f>SUM(F6:F18)</f>
        <v>0</v>
      </c>
      <c r="G19" s="45" t="e">
        <f t="shared" si="0"/>
        <v>#DIV/0!</v>
      </c>
      <c r="H19" s="51">
        <f>SUM(H6:H18)</f>
        <v>0</v>
      </c>
      <c r="I19" s="48" t="e">
        <f t="shared" si="1"/>
        <v>#DIV/0!</v>
      </c>
      <c r="J19" s="13">
        <f t="shared" ref="J19:S19" si="2">SUM(J6:J18)</f>
        <v>0</v>
      </c>
      <c r="K19" s="31">
        <f t="shared" si="2"/>
        <v>0</v>
      </c>
      <c r="L19" s="13">
        <f t="shared" si="2"/>
        <v>0</v>
      </c>
      <c r="M19" s="31">
        <f t="shared" si="2"/>
        <v>0</v>
      </c>
      <c r="N19" s="13">
        <f t="shared" si="2"/>
        <v>0</v>
      </c>
      <c r="O19" s="31">
        <f t="shared" si="2"/>
        <v>0</v>
      </c>
      <c r="P19" s="13">
        <f t="shared" si="2"/>
        <v>0</v>
      </c>
      <c r="Q19" s="31">
        <f t="shared" si="2"/>
        <v>0</v>
      </c>
      <c r="R19" s="13">
        <f t="shared" si="2"/>
        <v>0</v>
      </c>
      <c r="S19" s="31">
        <f t="shared" si="2"/>
        <v>0</v>
      </c>
    </row>
    <row r="20" spans="1:19" x14ac:dyDescent="0.25">
      <c r="A20" s="2">
        <v>13335</v>
      </c>
      <c r="B20" s="7"/>
      <c r="C20" s="18" t="s">
        <v>56</v>
      </c>
      <c r="D20" s="12"/>
      <c r="E20" s="29"/>
      <c r="F20" s="39"/>
      <c r="G20" s="44" t="e">
        <f t="shared" si="0"/>
        <v>#DIV/0!</v>
      </c>
      <c r="H20" s="50"/>
      <c r="I20" s="47" t="e">
        <f t="shared" si="1"/>
        <v>#DIV/0!</v>
      </c>
      <c r="J20" s="12"/>
      <c r="K20" s="29"/>
      <c r="L20" s="12"/>
      <c r="M20" s="29"/>
      <c r="N20" s="12"/>
      <c r="O20" s="29"/>
      <c r="P20" s="12"/>
      <c r="Q20" s="29"/>
      <c r="R20" s="12"/>
      <c r="S20" s="29"/>
    </row>
    <row r="21" spans="1:19" x14ac:dyDescent="0.25">
      <c r="A21" s="2">
        <v>18715</v>
      </c>
      <c r="B21" s="7"/>
      <c r="C21" s="18" t="s">
        <v>57</v>
      </c>
      <c r="D21" s="12"/>
      <c r="E21" s="29"/>
      <c r="F21" s="39"/>
      <c r="G21" s="44" t="e">
        <f t="shared" si="0"/>
        <v>#DIV/0!</v>
      </c>
      <c r="H21" s="50"/>
      <c r="I21" s="47" t="e">
        <f t="shared" si="1"/>
        <v>#DIV/0!</v>
      </c>
      <c r="J21" s="12"/>
      <c r="K21" s="29"/>
      <c r="L21" s="12"/>
      <c r="M21" s="29"/>
      <c r="N21" s="12"/>
      <c r="O21" s="29"/>
      <c r="P21" s="12"/>
      <c r="Q21" s="29"/>
      <c r="R21" s="12"/>
      <c r="S21" s="29"/>
    </row>
    <row r="22" spans="1:19" x14ac:dyDescent="0.25">
      <c r="A22" s="2">
        <v>12135</v>
      </c>
      <c r="B22" s="7"/>
      <c r="C22" s="18" t="s">
        <v>58</v>
      </c>
      <c r="D22" s="12"/>
      <c r="E22" s="29"/>
      <c r="F22" s="39"/>
      <c r="G22" s="44" t="e">
        <f t="shared" si="0"/>
        <v>#DIV/0!</v>
      </c>
      <c r="H22" s="50"/>
      <c r="I22" s="47" t="e">
        <f t="shared" si="1"/>
        <v>#DIV/0!</v>
      </c>
      <c r="J22" s="12"/>
      <c r="K22" s="29"/>
      <c r="L22" s="12"/>
      <c r="M22" s="29"/>
      <c r="N22" s="12"/>
      <c r="O22" s="29"/>
      <c r="P22" s="12"/>
      <c r="Q22" s="29"/>
      <c r="R22" s="12"/>
      <c r="S22" s="29"/>
    </row>
    <row r="23" spans="1:19" x14ac:dyDescent="0.25">
      <c r="A23" s="2">
        <v>14445</v>
      </c>
      <c r="B23" s="7"/>
      <c r="C23" s="18" t="s">
        <v>59</v>
      </c>
      <c r="D23" s="12"/>
      <c r="E23" s="29"/>
      <c r="F23" s="39"/>
      <c r="G23" s="44" t="e">
        <f t="shared" si="0"/>
        <v>#DIV/0!</v>
      </c>
      <c r="H23" s="50"/>
      <c r="I23" s="47" t="e">
        <f t="shared" si="1"/>
        <v>#DIV/0!</v>
      </c>
      <c r="J23" s="12"/>
      <c r="K23" s="29"/>
      <c r="L23" s="12"/>
      <c r="M23" s="29"/>
      <c r="N23" s="12"/>
      <c r="O23" s="29"/>
      <c r="P23" s="12"/>
      <c r="Q23" s="29"/>
      <c r="R23" s="12"/>
      <c r="S23" s="29"/>
    </row>
    <row r="24" spans="1:19" x14ac:dyDescent="0.25">
      <c r="A24" s="2">
        <v>18315</v>
      </c>
      <c r="B24" s="7"/>
      <c r="C24" s="18" t="s">
        <v>60</v>
      </c>
      <c r="D24" s="12"/>
      <c r="E24" s="29"/>
      <c r="F24" s="39"/>
      <c r="G24" s="44" t="e">
        <f t="shared" si="0"/>
        <v>#DIV/0!</v>
      </c>
      <c r="H24" s="50"/>
      <c r="I24" s="47" t="e">
        <f t="shared" si="1"/>
        <v>#DIV/0!</v>
      </c>
      <c r="J24" s="12"/>
      <c r="K24" s="29"/>
      <c r="L24" s="12"/>
      <c r="M24" s="29"/>
      <c r="N24" s="12"/>
      <c r="O24" s="29"/>
      <c r="P24" s="12"/>
      <c r="Q24" s="29"/>
      <c r="R24" s="12"/>
      <c r="S24" s="29"/>
    </row>
    <row r="25" spans="1:19" x14ac:dyDescent="0.25">
      <c r="A25" s="2">
        <v>15135</v>
      </c>
      <c r="B25" s="7"/>
      <c r="C25" s="18" t="s">
        <v>61</v>
      </c>
      <c r="D25" s="12"/>
      <c r="E25" s="29"/>
      <c r="F25" s="39"/>
      <c r="G25" s="44" t="e">
        <f t="shared" si="0"/>
        <v>#DIV/0!</v>
      </c>
      <c r="H25" s="50"/>
      <c r="I25" s="47" t="e">
        <f t="shared" si="1"/>
        <v>#DIV/0!</v>
      </c>
      <c r="J25" s="12"/>
      <c r="K25" s="29"/>
      <c r="L25" s="12"/>
      <c r="M25" s="29"/>
      <c r="N25" s="12"/>
      <c r="O25" s="29"/>
      <c r="P25" s="12"/>
      <c r="Q25" s="29"/>
      <c r="R25" s="12"/>
      <c r="S25" s="29"/>
    </row>
    <row r="26" spans="1:19" x14ac:dyDescent="0.25">
      <c r="A26" s="2">
        <v>16275</v>
      </c>
      <c r="B26" s="7"/>
      <c r="C26" s="18" t="s">
        <v>62</v>
      </c>
      <c r="D26" s="12"/>
      <c r="E26" s="29"/>
      <c r="F26" s="39"/>
      <c r="G26" s="44" t="e">
        <f t="shared" si="0"/>
        <v>#DIV/0!</v>
      </c>
      <c r="H26" s="50"/>
      <c r="I26" s="47" t="e">
        <f t="shared" si="1"/>
        <v>#DIV/0!</v>
      </c>
      <c r="J26" s="12"/>
      <c r="K26" s="29"/>
      <c r="L26" s="12"/>
      <c r="M26" s="29"/>
      <c r="N26" s="12"/>
      <c r="O26" s="29"/>
      <c r="P26" s="12"/>
      <c r="Q26" s="29"/>
      <c r="R26" s="12"/>
      <c r="S26" s="29"/>
    </row>
    <row r="27" spans="1:19" x14ac:dyDescent="0.25">
      <c r="A27" s="2">
        <v>17515</v>
      </c>
      <c r="B27" s="7"/>
      <c r="C27" s="18" t="s">
        <v>63</v>
      </c>
      <c r="D27" s="12"/>
      <c r="E27" s="29"/>
      <c r="F27" s="39"/>
      <c r="G27" s="44" t="e">
        <f t="shared" si="0"/>
        <v>#DIV/0!</v>
      </c>
      <c r="H27" s="50"/>
      <c r="I27" s="47" t="e">
        <f t="shared" si="1"/>
        <v>#DIV/0!</v>
      </c>
      <c r="J27" s="12"/>
      <c r="K27" s="29"/>
      <c r="L27" s="12"/>
      <c r="M27" s="29"/>
      <c r="N27" s="12"/>
      <c r="O27" s="29"/>
      <c r="P27" s="12"/>
      <c r="Q27" s="29"/>
      <c r="R27" s="12"/>
      <c r="S27" s="29"/>
    </row>
    <row r="28" spans="1:19" x14ac:dyDescent="0.25">
      <c r="A28" s="2">
        <v>12579</v>
      </c>
      <c r="B28" s="7"/>
      <c r="C28" s="18" t="s">
        <v>95</v>
      </c>
      <c r="D28" s="12"/>
      <c r="E28" s="29"/>
      <c r="F28" s="39"/>
      <c r="G28" s="44" t="e">
        <f t="shared" si="0"/>
        <v>#DIV/0!</v>
      </c>
      <c r="H28" s="50"/>
      <c r="I28" s="47" t="e">
        <f t="shared" si="1"/>
        <v>#DIV/0!</v>
      </c>
      <c r="J28" s="12"/>
      <c r="K28" s="29"/>
      <c r="L28" s="12"/>
      <c r="M28" s="29"/>
      <c r="N28" s="12"/>
      <c r="O28" s="29"/>
      <c r="P28" s="12"/>
      <c r="Q28" s="29"/>
      <c r="R28" s="12"/>
      <c r="S28" s="29"/>
    </row>
    <row r="29" spans="1:19" x14ac:dyDescent="0.25">
      <c r="A29" s="2">
        <v>14505</v>
      </c>
      <c r="B29" s="7"/>
      <c r="C29" s="18" t="s">
        <v>64</v>
      </c>
      <c r="D29" s="12"/>
      <c r="E29" s="29"/>
      <c r="F29" s="39"/>
      <c r="G29" s="44" t="e">
        <f t="shared" si="0"/>
        <v>#DIV/0!</v>
      </c>
      <c r="H29" s="50"/>
      <c r="I29" s="47" t="e">
        <f t="shared" si="1"/>
        <v>#DIV/0!</v>
      </c>
      <c r="J29" s="12"/>
      <c r="K29" s="29"/>
      <c r="L29" s="12"/>
      <c r="M29" s="29"/>
      <c r="N29" s="12"/>
      <c r="O29" s="29"/>
      <c r="P29" s="12"/>
      <c r="Q29" s="29"/>
      <c r="R29" s="12"/>
      <c r="S29" s="29"/>
    </row>
    <row r="30" spans="1:19" x14ac:dyDescent="0.25">
      <c r="A30" s="2">
        <v>14265</v>
      </c>
      <c r="B30" s="7"/>
      <c r="C30" s="18" t="s">
        <v>65</v>
      </c>
      <c r="D30" s="12"/>
      <c r="E30" s="29"/>
      <c r="F30" s="39"/>
      <c r="G30" s="44" t="e">
        <f t="shared" si="0"/>
        <v>#DIV/0!</v>
      </c>
      <c r="H30" s="50"/>
      <c r="I30" s="47" t="e">
        <f t="shared" si="1"/>
        <v>#DIV/0!</v>
      </c>
      <c r="J30" s="12"/>
      <c r="K30" s="29"/>
      <c r="L30" s="12"/>
      <c r="M30" s="29"/>
      <c r="N30" s="12"/>
      <c r="O30" s="29"/>
      <c r="P30" s="12"/>
      <c r="Q30" s="29"/>
      <c r="R30" s="12"/>
      <c r="S30" s="29"/>
    </row>
    <row r="31" spans="1:19" x14ac:dyDescent="0.25">
      <c r="A31" s="2">
        <v>13485</v>
      </c>
      <c r="B31" s="7"/>
      <c r="C31" s="18" t="s">
        <v>66</v>
      </c>
      <c r="D31" s="12"/>
      <c r="E31" s="29"/>
      <c r="F31" s="39"/>
      <c r="G31" s="44" t="e">
        <f t="shared" si="0"/>
        <v>#DIV/0!</v>
      </c>
      <c r="H31" s="50"/>
      <c r="I31" s="47" t="e">
        <f t="shared" si="1"/>
        <v>#DIV/0!</v>
      </c>
      <c r="J31" s="12"/>
      <c r="K31" s="29"/>
      <c r="L31" s="12"/>
      <c r="M31" s="29"/>
      <c r="N31" s="12"/>
      <c r="O31" s="29"/>
      <c r="P31" s="12"/>
      <c r="Q31" s="29"/>
      <c r="R31" s="12"/>
      <c r="S31" s="29"/>
    </row>
    <row r="32" spans="1:19" x14ac:dyDescent="0.25">
      <c r="A32" s="2">
        <v>13135</v>
      </c>
      <c r="B32" s="7"/>
      <c r="C32" s="18" t="s">
        <v>67</v>
      </c>
      <c r="D32" s="12"/>
      <c r="E32" s="29"/>
      <c r="F32" s="39"/>
      <c r="G32" s="44" t="e">
        <f t="shared" si="0"/>
        <v>#DIV/0!</v>
      </c>
      <c r="H32" s="50"/>
      <c r="I32" s="47" t="e">
        <f t="shared" si="1"/>
        <v>#DIV/0!</v>
      </c>
      <c r="J32" s="12"/>
      <c r="K32" s="29"/>
      <c r="L32" s="12"/>
      <c r="M32" s="29"/>
      <c r="N32" s="12"/>
      <c r="O32" s="29"/>
      <c r="P32" s="12"/>
      <c r="Q32" s="29"/>
      <c r="R32" s="12"/>
      <c r="S32" s="29"/>
    </row>
    <row r="33" spans="1:19" x14ac:dyDescent="0.25">
      <c r="A33" s="2">
        <v>11425</v>
      </c>
      <c r="B33" s="7"/>
      <c r="C33" s="18" t="s">
        <v>68</v>
      </c>
      <c r="D33" s="12"/>
      <c r="E33" s="29"/>
      <c r="F33" s="39"/>
      <c r="G33" s="44" t="e">
        <f t="shared" si="0"/>
        <v>#DIV/0!</v>
      </c>
      <c r="H33" s="50"/>
      <c r="I33" s="47" t="e">
        <f t="shared" si="1"/>
        <v>#DIV/0!</v>
      </c>
      <c r="J33" s="12"/>
      <c r="K33" s="29"/>
      <c r="L33" s="12"/>
      <c r="M33" s="29"/>
      <c r="N33" s="12"/>
      <c r="O33" s="29"/>
      <c r="P33" s="12"/>
      <c r="Q33" s="29"/>
      <c r="R33" s="12"/>
      <c r="S33" s="29"/>
    </row>
    <row r="34" spans="1:19" x14ac:dyDescent="0.25">
      <c r="A34" s="2">
        <v>11315</v>
      </c>
      <c r="B34" s="7"/>
      <c r="C34" s="18" t="s">
        <v>69</v>
      </c>
      <c r="D34" s="12"/>
      <c r="E34" s="29"/>
      <c r="F34" s="39"/>
      <c r="G34" s="44" t="e">
        <f t="shared" si="0"/>
        <v>#DIV/0!</v>
      </c>
      <c r="H34" s="50"/>
      <c r="I34" s="47" t="e">
        <f t="shared" si="1"/>
        <v>#DIV/0!</v>
      </c>
      <c r="J34" s="12"/>
      <c r="K34" s="29"/>
      <c r="L34" s="12"/>
      <c r="M34" s="29"/>
      <c r="N34" s="12"/>
      <c r="O34" s="29"/>
      <c r="P34" s="12"/>
      <c r="Q34" s="29"/>
      <c r="R34" s="12"/>
      <c r="S34" s="29"/>
    </row>
    <row r="35" spans="1:19" x14ac:dyDescent="0.25">
      <c r="A35" s="2">
        <v>13825</v>
      </c>
      <c r="B35" s="7"/>
      <c r="C35" s="18" t="s">
        <v>70</v>
      </c>
      <c r="D35" s="20"/>
      <c r="E35" s="30"/>
      <c r="F35" s="39"/>
      <c r="G35" s="44" t="e">
        <f t="shared" si="0"/>
        <v>#DIV/0!</v>
      </c>
      <c r="H35" s="50"/>
      <c r="I35" s="47" t="e">
        <f t="shared" si="1"/>
        <v>#DIV/0!</v>
      </c>
      <c r="J35" s="20"/>
      <c r="K35" s="30"/>
      <c r="L35" s="20"/>
      <c r="M35" s="30"/>
      <c r="N35" s="20"/>
      <c r="O35" s="30"/>
      <c r="P35" s="20"/>
      <c r="Q35" s="30"/>
      <c r="R35" s="20"/>
      <c r="S35" s="30"/>
    </row>
    <row r="36" spans="1:19" x14ac:dyDescent="0.25">
      <c r="B36" s="8"/>
      <c r="C36" s="19" t="s">
        <v>71</v>
      </c>
      <c r="D36" s="13">
        <f>SUM(D20:D35)</f>
        <v>0</v>
      </c>
      <c r="E36" s="31">
        <f>SUM(E20:E35)</f>
        <v>0</v>
      </c>
      <c r="F36" s="13">
        <f>SUM(F20:F35)</f>
        <v>0</v>
      </c>
      <c r="G36" s="45" t="e">
        <f t="shared" si="0"/>
        <v>#DIV/0!</v>
      </c>
      <c r="H36" s="51">
        <f>SUM(H20:H35)</f>
        <v>0</v>
      </c>
      <c r="I36" s="48" t="e">
        <f t="shared" si="1"/>
        <v>#DIV/0!</v>
      </c>
      <c r="J36" s="13">
        <f t="shared" ref="J36:S36" si="3">SUM(J20:J35)</f>
        <v>0</v>
      </c>
      <c r="K36" s="31">
        <f t="shared" si="3"/>
        <v>0</v>
      </c>
      <c r="L36" s="13">
        <f t="shared" si="3"/>
        <v>0</v>
      </c>
      <c r="M36" s="31">
        <f t="shared" si="3"/>
        <v>0</v>
      </c>
      <c r="N36" s="13">
        <f t="shared" si="3"/>
        <v>0</v>
      </c>
      <c r="O36" s="31">
        <f t="shared" si="3"/>
        <v>0</v>
      </c>
      <c r="P36" s="13">
        <f t="shared" si="3"/>
        <v>0</v>
      </c>
      <c r="Q36" s="31">
        <f t="shared" si="3"/>
        <v>0</v>
      </c>
      <c r="R36" s="13">
        <f t="shared" si="3"/>
        <v>0</v>
      </c>
      <c r="S36" s="31">
        <f t="shared" si="3"/>
        <v>0</v>
      </c>
    </row>
    <row r="37" spans="1:19" s="3" customFormat="1" ht="16.5" thickBot="1" x14ac:dyDescent="0.3">
      <c r="B37" s="5"/>
      <c r="C37" s="4" t="s">
        <v>72</v>
      </c>
      <c r="D37" s="14">
        <f>D19+D36</f>
        <v>0</v>
      </c>
      <c r="E37" s="32">
        <f>E19+E36</f>
        <v>0</v>
      </c>
      <c r="F37" s="14">
        <f>F19+F36</f>
        <v>0</v>
      </c>
      <c r="G37" s="46" t="e">
        <f t="shared" si="0"/>
        <v>#DIV/0!</v>
      </c>
      <c r="H37" s="52">
        <f>H19+H36</f>
        <v>0</v>
      </c>
      <c r="I37" s="49" t="e">
        <f t="shared" si="1"/>
        <v>#DIV/0!</v>
      </c>
      <c r="J37" s="14">
        <f t="shared" ref="J37:S37" si="4">J19+J36</f>
        <v>0</v>
      </c>
      <c r="K37" s="32">
        <f t="shared" si="4"/>
        <v>0</v>
      </c>
      <c r="L37" s="14">
        <f t="shared" si="4"/>
        <v>0</v>
      </c>
      <c r="M37" s="32">
        <f t="shared" si="4"/>
        <v>0</v>
      </c>
      <c r="N37" s="14">
        <f t="shared" si="4"/>
        <v>0</v>
      </c>
      <c r="O37" s="32">
        <f t="shared" si="4"/>
        <v>0</v>
      </c>
      <c r="P37" s="14">
        <f t="shared" si="4"/>
        <v>0</v>
      </c>
      <c r="Q37" s="32">
        <f t="shared" si="4"/>
        <v>0</v>
      </c>
      <c r="R37" s="14">
        <f t="shared" si="4"/>
        <v>0</v>
      </c>
      <c r="S37" s="32">
        <f t="shared" si="4"/>
        <v>0</v>
      </c>
    </row>
  </sheetData>
  <mergeCells count="9">
    <mergeCell ref="B3:C5"/>
    <mergeCell ref="F4:I4"/>
    <mergeCell ref="D3:E4"/>
    <mergeCell ref="R4:S4"/>
    <mergeCell ref="J4:K4"/>
    <mergeCell ref="L4:M4"/>
    <mergeCell ref="N4:O4"/>
    <mergeCell ref="P4:Q4"/>
    <mergeCell ref="F3:S3"/>
  </mergeCells>
  <pageMargins left="0.70866141732283472" right="0.70866141732283472" top="0.74803149606299213" bottom="0.74803149606299213" header="0.31496062992125984" footer="0.31496062992125984"/>
  <pageSetup paperSize="9" scale="58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473A25BED61834A83B0DF2477EC8314" ma:contentTypeVersion="15" ma:contentTypeDescription="Create a new document." ma:contentTypeScope="" ma:versionID="38fd3bd84861e3dcf4160b6c069544e3">
  <xsd:schema xmlns:xsd="http://www.w3.org/2001/XMLSchema" xmlns:xs="http://www.w3.org/2001/XMLSchema" xmlns:p="http://schemas.microsoft.com/office/2006/metadata/properties" xmlns:ns1="http://schemas.microsoft.com/sharepoint/v3" xmlns:ns3="a7d2fda3-fb2e-4ebc-abe0-23f64821e0a8" xmlns:ns4="d9666d48-a67e-441e-9cc9-b605d0837446" targetNamespace="http://schemas.microsoft.com/office/2006/metadata/properties" ma:root="true" ma:fieldsID="d7ac7748617508fabc9d335191379d44" ns1:_="" ns3:_="" ns4:_="">
    <xsd:import namespace="http://schemas.microsoft.com/sharepoint/v3"/>
    <xsd:import namespace="a7d2fda3-fb2e-4ebc-abe0-23f64821e0a8"/>
    <xsd:import namespace="d9666d48-a67e-441e-9cc9-b605d083744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1:_ip_UnifiedCompliancePolicyProperties" minOccurs="0"/>
                <xsd:element ref="ns1:_ip_UnifiedCompliancePolicyUIAc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4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5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7d2fda3-fb2e-4ebc-abe0-23f64821e0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9" nillable="true" ma:displayName="Tags" ma:internalName="MediaServiceAutoTags" ma:readOnly="true">
      <xsd:simpleType>
        <xsd:restriction base="dms:Text"/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9666d48-a67e-441e-9cc9-b605d083744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haredContentType xmlns="Microsoft.SharePoint.Taxonomy.ContentTypeSync" SourceId="c52eb4dc-0ef3-4aa8-8e03-025dbf6c8637" ContentTypeId="0x0101" PreviousValue="false"/>
</file>

<file path=customXml/itemProps1.xml><?xml version="1.0" encoding="utf-8"?>
<ds:datastoreItem xmlns:ds="http://schemas.openxmlformats.org/officeDocument/2006/customXml" ds:itemID="{BB960B48-461A-48B9-B1A3-64FF55773E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a7d2fda3-fb2e-4ebc-abe0-23f64821e0a8"/>
    <ds:schemaRef ds:uri="d9666d48-a67e-441e-9cc9-b605d083744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80D0C05-9349-461F-B567-2D4297A34A2C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d9666d48-a67e-441e-9cc9-b605d0837446"/>
    <ds:schemaRef ds:uri="http://purl.org/dc/elements/1.1/"/>
    <ds:schemaRef ds:uri="http://schemas.microsoft.com/office/2006/metadata/properties"/>
    <ds:schemaRef ds:uri="a7d2fda3-fb2e-4ebc-abe0-23f64821e0a8"/>
    <ds:schemaRef ds:uri="http://schemas.microsoft.com/sharepoint/v3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35CB195-CA49-41D8-953C-4DAB85BDA40A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1EEF9CC8-A5F0-47A5-8727-56251A2363A6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Evolution amortissement</vt:lpstr>
      <vt:lpstr>Evolution réponses</vt:lpstr>
      <vt:lpstr>21 juin 21</vt:lpstr>
      <vt:lpstr>Vague décembre 2020</vt:lpstr>
      <vt:lpstr>CE_RECAP</vt:lpstr>
      <vt:lpstr>DATA_CE_VAGUE</vt:lpstr>
      <vt:lpstr>DATA_CE_CHOIX</vt:lpstr>
      <vt:lpstr>DATA_CUMUL_CE</vt:lpstr>
      <vt:lpstr>DATA_MARCHE_CE</vt:lpstr>
      <vt:lpstr>DATA_NOTES_CE</vt:lpstr>
      <vt:lpstr>DATA_NACE_CE</vt:lpstr>
      <vt:lpstr>BP_Prevision</vt:lpstr>
      <vt:lpstr>BP_Courrier</vt:lpstr>
      <vt:lpstr>Execution des amortissements</vt:lpstr>
      <vt:lpstr>'Vague décembre 2020'!Zone_d_impression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LABARRIERE</dc:creator>
  <cp:lastModifiedBy>NAHEL GOUAL</cp:lastModifiedBy>
  <cp:lastPrinted>2021-01-18T16:51:30Z</cp:lastPrinted>
  <dcterms:created xsi:type="dcterms:W3CDTF">2020-09-02T12:08:57Z</dcterms:created>
  <dcterms:modified xsi:type="dcterms:W3CDTF">2021-07-06T15:44:07Z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fabrice.labarriere@bpce.fr</vt:lpwstr>
  </property>
  <property fmtid="{D5CDD505-2E9C-101B-9397-08002B2CF9AE}" pid="5" name="MSIP_Label_48a19f0c-bea1-442e-a475-ed109d9ec508_SetDate">
    <vt:lpwstr>2020-09-02T12:51:11.1411918Z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  <property fmtid="{D5CDD505-2E9C-101B-9397-08002B2CF9AE}" pid="10" name="ContentTypeId">
    <vt:lpwstr>0x0101002473A25BED61834A83B0DF2477EC8314</vt:lpwstr>
  </property>
</Properties>
</file>