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2260" windowHeight="12645"/>
  </bookViews>
  <sheets>
    <sheet name="Fiche Mission Propal" sheetId="2" r:id="rId1"/>
    <sheet name="Planifié&amp;Realisé" sheetId="3" r:id="rId2"/>
    <sheet name="Données Base" sheetId="1" r:id="rId3"/>
    <sheet name="Feuil1" sheetId="4" r:id="rId4"/>
    <sheet name="CSV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C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A3" i="4"/>
  <c r="P3" i="5"/>
  <c r="Q3" i="5"/>
  <c r="R3" i="5"/>
  <c r="D3" i="5"/>
  <c r="C3" i="5"/>
  <c r="B3" i="5"/>
  <c r="A3" i="5"/>
  <c r="O3" i="5"/>
  <c r="N3" i="5"/>
  <c r="M3" i="5"/>
  <c r="L3" i="5"/>
  <c r="K3" i="5"/>
  <c r="J3" i="5"/>
  <c r="I3" i="5"/>
  <c r="H3" i="5"/>
  <c r="G3" i="5"/>
  <c r="F3" i="5"/>
  <c r="E3" i="5"/>
  <c r="P57" i="3" l="1"/>
  <c r="P56" i="3"/>
  <c r="P55" i="3"/>
  <c r="P54" i="3"/>
  <c r="P53" i="3"/>
  <c r="P52" i="3"/>
  <c r="P50" i="3"/>
  <c r="P49" i="3"/>
  <c r="P48" i="3"/>
  <c r="P47" i="3"/>
  <c r="P46" i="3"/>
  <c r="P45" i="3"/>
  <c r="P43" i="3"/>
  <c r="P42" i="3"/>
  <c r="P41" i="3"/>
  <c r="P40" i="3"/>
  <c r="P39" i="3"/>
  <c r="P38" i="3"/>
  <c r="P36" i="3"/>
  <c r="P35" i="3"/>
  <c r="P34" i="3"/>
  <c r="P32" i="3"/>
  <c r="O57" i="3"/>
  <c r="O56" i="3"/>
  <c r="O55" i="3"/>
  <c r="O54" i="3"/>
  <c r="O53" i="3"/>
  <c r="O52" i="3"/>
  <c r="O50" i="3"/>
  <c r="O49" i="3"/>
  <c r="O48" i="3"/>
  <c r="O47" i="3"/>
  <c r="O46" i="3"/>
  <c r="O45" i="3"/>
  <c r="O43" i="3"/>
  <c r="O42" i="3"/>
  <c r="O41" i="3"/>
  <c r="O40" i="3"/>
  <c r="O39" i="3"/>
  <c r="O38" i="3"/>
  <c r="O36" i="3"/>
  <c r="O35" i="3"/>
  <c r="O34" i="3"/>
  <c r="O33" i="3"/>
  <c r="O32" i="3"/>
  <c r="O31" i="3"/>
  <c r="O30" i="3"/>
  <c r="O29" i="3"/>
  <c r="N57" i="3"/>
  <c r="N56" i="3"/>
  <c r="N55" i="3"/>
  <c r="N54" i="3"/>
  <c r="N53" i="3"/>
  <c r="N52" i="3"/>
  <c r="N50" i="3"/>
  <c r="N49" i="3"/>
  <c r="N48" i="3"/>
  <c r="N47" i="3"/>
  <c r="N46" i="3"/>
  <c r="N45" i="3"/>
  <c r="N43" i="3"/>
  <c r="N42" i="3"/>
  <c r="N41" i="3"/>
  <c r="N40" i="3"/>
  <c r="N39" i="3"/>
  <c r="N38" i="3"/>
  <c r="N36" i="3"/>
  <c r="N35" i="3"/>
  <c r="N34" i="3"/>
  <c r="N33" i="3"/>
  <c r="N32" i="3"/>
  <c r="N31" i="3"/>
  <c r="N30" i="3"/>
  <c r="N29" i="3"/>
  <c r="N18" i="3"/>
  <c r="N19" i="3" s="1"/>
  <c r="O18" i="3"/>
  <c r="O19" i="3" s="1"/>
  <c r="N11" i="3"/>
  <c r="O11" i="3"/>
  <c r="N10" i="3"/>
  <c r="O10" i="3"/>
  <c r="N9" i="3"/>
  <c r="O9" i="3"/>
  <c r="C48" i="2"/>
  <c r="C47" i="2"/>
  <c r="C46" i="2"/>
  <c r="C45" i="2"/>
  <c r="C44" i="2"/>
  <c r="C41" i="2"/>
  <c r="C40" i="2"/>
  <c r="C39" i="2"/>
  <c r="C38" i="2"/>
  <c r="C37" i="2"/>
  <c r="C34" i="2"/>
  <c r="C33" i="2"/>
  <c r="C32" i="2"/>
  <c r="C31" i="2"/>
  <c r="C30" i="2"/>
  <c r="C27" i="2"/>
  <c r="C26" i="2"/>
  <c r="C25" i="2"/>
  <c r="C24" i="2"/>
  <c r="C23" i="2"/>
  <c r="O48" i="2"/>
  <c r="O47" i="2"/>
  <c r="O46" i="2"/>
  <c r="O45" i="2"/>
  <c r="O44" i="2"/>
  <c r="O43" i="2"/>
  <c r="O41" i="2"/>
  <c r="O40" i="2"/>
  <c r="O39" i="2"/>
  <c r="O38" i="2"/>
  <c r="O37" i="2"/>
  <c r="O36" i="2"/>
  <c r="O34" i="2"/>
  <c r="O33" i="2"/>
  <c r="O32" i="2"/>
  <c r="O31" i="2"/>
  <c r="O30" i="2"/>
  <c r="O29" i="2"/>
  <c r="O27" i="2"/>
  <c r="O26" i="2"/>
  <c r="O25" i="2"/>
  <c r="O24" i="2"/>
  <c r="P33" i="3" s="1"/>
  <c r="O23" i="2"/>
  <c r="N43" i="2"/>
  <c r="N36" i="2"/>
  <c r="N29" i="2"/>
  <c r="N22" i="2"/>
  <c r="N20" i="2" s="1"/>
  <c r="M43" i="2"/>
  <c r="M36" i="2"/>
  <c r="M29" i="2"/>
  <c r="M22" i="2"/>
  <c r="M20" i="2" s="1"/>
  <c r="P17" i="3" l="1"/>
  <c r="P15" i="3"/>
  <c r="L10" i="2" l="1"/>
  <c r="K10" i="2"/>
  <c r="J10" i="2"/>
  <c r="I10" i="2"/>
  <c r="H10" i="2"/>
  <c r="G10" i="2"/>
  <c r="F10" i="2"/>
  <c r="E10" i="2"/>
  <c r="D10" i="2"/>
  <c r="F18" i="3" l="1"/>
  <c r="G18" i="3"/>
  <c r="D18" i="3" s="1"/>
  <c r="H18" i="3"/>
  <c r="I18" i="3"/>
  <c r="J18" i="3"/>
  <c r="K18" i="3"/>
  <c r="L18" i="3"/>
  <c r="M18" i="3"/>
  <c r="E18" i="3"/>
  <c r="E9" i="3"/>
  <c r="F9" i="3"/>
  <c r="G9" i="3"/>
  <c r="H9" i="3"/>
  <c r="I9" i="3"/>
  <c r="J9" i="3"/>
  <c r="K9" i="3"/>
  <c r="L9" i="3"/>
  <c r="M9" i="3"/>
  <c r="D10" i="3"/>
  <c r="E10" i="3"/>
  <c r="F10" i="3"/>
  <c r="G10" i="3"/>
  <c r="H10" i="3"/>
  <c r="I10" i="3"/>
  <c r="J10" i="3"/>
  <c r="K10" i="3"/>
  <c r="L10" i="3"/>
  <c r="M10" i="3"/>
  <c r="D11" i="3"/>
  <c r="E11" i="3"/>
  <c r="F11" i="3"/>
  <c r="G11" i="3"/>
  <c r="H11" i="3"/>
  <c r="I11" i="3"/>
  <c r="J11" i="3"/>
  <c r="K11" i="3"/>
  <c r="L11" i="3"/>
  <c r="M11" i="3"/>
  <c r="C30" i="3"/>
  <c r="D30" i="3"/>
  <c r="E30" i="3"/>
  <c r="F30" i="3"/>
  <c r="G30" i="3"/>
  <c r="H30" i="3"/>
  <c r="I30" i="3"/>
  <c r="J30" i="3"/>
  <c r="K30" i="3"/>
  <c r="L30" i="3"/>
  <c r="M30" i="3"/>
  <c r="C31" i="3"/>
  <c r="C32" i="3"/>
  <c r="E32" i="3"/>
  <c r="F32" i="3"/>
  <c r="G32" i="3"/>
  <c r="H32" i="3"/>
  <c r="I32" i="3"/>
  <c r="J32" i="3"/>
  <c r="K32" i="3"/>
  <c r="L32" i="3"/>
  <c r="M32" i="3"/>
  <c r="C33" i="3"/>
  <c r="E33" i="3"/>
  <c r="F33" i="3"/>
  <c r="G33" i="3"/>
  <c r="H33" i="3"/>
  <c r="I33" i="3"/>
  <c r="J33" i="3"/>
  <c r="K33" i="3"/>
  <c r="L33" i="3"/>
  <c r="M33" i="3"/>
  <c r="C34" i="3"/>
  <c r="E34" i="3"/>
  <c r="F34" i="3"/>
  <c r="G34" i="3"/>
  <c r="H34" i="3"/>
  <c r="I34" i="3"/>
  <c r="J34" i="3"/>
  <c r="K34" i="3"/>
  <c r="L34" i="3"/>
  <c r="M34" i="3"/>
  <c r="C35" i="3"/>
  <c r="E35" i="3"/>
  <c r="F35" i="3"/>
  <c r="G35" i="3"/>
  <c r="H35" i="3"/>
  <c r="I35" i="3"/>
  <c r="J35" i="3"/>
  <c r="K35" i="3"/>
  <c r="L35" i="3"/>
  <c r="M35" i="3"/>
  <c r="C36" i="3"/>
  <c r="E36" i="3"/>
  <c r="F36" i="3"/>
  <c r="G36" i="3"/>
  <c r="H36" i="3"/>
  <c r="I36" i="3"/>
  <c r="J36" i="3"/>
  <c r="K36" i="3"/>
  <c r="L36" i="3"/>
  <c r="M36" i="3"/>
  <c r="C38" i="3"/>
  <c r="C39" i="3"/>
  <c r="E39" i="3"/>
  <c r="F39" i="3"/>
  <c r="G39" i="3"/>
  <c r="H39" i="3"/>
  <c r="I39" i="3"/>
  <c r="J39" i="3"/>
  <c r="K39" i="3"/>
  <c r="L39" i="3"/>
  <c r="M39" i="3"/>
  <c r="C40" i="3"/>
  <c r="E40" i="3"/>
  <c r="F40" i="3"/>
  <c r="G40" i="3"/>
  <c r="H40" i="3"/>
  <c r="I40" i="3"/>
  <c r="J40" i="3"/>
  <c r="K40" i="3"/>
  <c r="L40" i="3"/>
  <c r="M40" i="3"/>
  <c r="C41" i="3"/>
  <c r="E41" i="3"/>
  <c r="F41" i="3"/>
  <c r="G41" i="3"/>
  <c r="H41" i="3"/>
  <c r="I41" i="3"/>
  <c r="J41" i="3"/>
  <c r="K41" i="3"/>
  <c r="L41" i="3"/>
  <c r="M41" i="3"/>
  <c r="C42" i="3"/>
  <c r="E42" i="3"/>
  <c r="F42" i="3"/>
  <c r="G42" i="3"/>
  <c r="H42" i="3"/>
  <c r="I42" i="3"/>
  <c r="J42" i="3"/>
  <c r="K42" i="3"/>
  <c r="L42" i="3"/>
  <c r="M42" i="3"/>
  <c r="C43" i="3"/>
  <c r="E43" i="3"/>
  <c r="F43" i="3"/>
  <c r="G43" i="3"/>
  <c r="H43" i="3"/>
  <c r="I43" i="3"/>
  <c r="J43" i="3"/>
  <c r="K43" i="3"/>
  <c r="L43" i="3"/>
  <c r="M43" i="3"/>
  <c r="C45" i="3"/>
  <c r="C46" i="3"/>
  <c r="E46" i="3"/>
  <c r="F46" i="3"/>
  <c r="G46" i="3"/>
  <c r="H46" i="3"/>
  <c r="I46" i="3"/>
  <c r="J46" i="3"/>
  <c r="K46" i="3"/>
  <c r="L46" i="3"/>
  <c r="M46" i="3"/>
  <c r="C47" i="3"/>
  <c r="E47" i="3"/>
  <c r="F47" i="3"/>
  <c r="G47" i="3"/>
  <c r="H47" i="3"/>
  <c r="I47" i="3"/>
  <c r="J47" i="3"/>
  <c r="K47" i="3"/>
  <c r="L47" i="3"/>
  <c r="M47" i="3"/>
  <c r="C48" i="3"/>
  <c r="E48" i="3"/>
  <c r="F48" i="3"/>
  <c r="G48" i="3"/>
  <c r="H48" i="3"/>
  <c r="I48" i="3"/>
  <c r="J48" i="3"/>
  <c r="K48" i="3"/>
  <c r="L48" i="3"/>
  <c r="M48" i="3"/>
  <c r="C49" i="3"/>
  <c r="E49" i="3"/>
  <c r="F49" i="3"/>
  <c r="G49" i="3"/>
  <c r="H49" i="3"/>
  <c r="I49" i="3"/>
  <c r="J49" i="3"/>
  <c r="K49" i="3"/>
  <c r="L49" i="3"/>
  <c r="M49" i="3"/>
  <c r="C50" i="3"/>
  <c r="E50" i="3"/>
  <c r="F50" i="3"/>
  <c r="G50" i="3"/>
  <c r="H50" i="3"/>
  <c r="I50" i="3"/>
  <c r="J50" i="3"/>
  <c r="K50" i="3"/>
  <c r="L50" i="3"/>
  <c r="M50" i="3"/>
  <c r="C52" i="3"/>
  <c r="C53" i="3"/>
  <c r="E53" i="3"/>
  <c r="F53" i="3"/>
  <c r="G53" i="3"/>
  <c r="H53" i="3"/>
  <c r="I53" i="3"/>
  <c r="J53" i="3"/>
  <c r="K53" i="3"/>
  <c r="L53" i="3"/>
  <c r="M53" i="3"/>
  <c r="C54" i="3"/>
  <c r="E54" i="3"/>
  <c r="F54" i="3"/>
  <c r="G54" i="3"/>
  <c r="H54" i="3"/>
  <c r="I54" i="3"/>
  <c r="J54" i="3"/>
  <c r="K54" i="3"/>
  <c r="L54" i="3"/>
  <c r="M54" i="3"/>
  <c r="C55" i="3"/>
  <c r="E55" i="3"/>
  <c r="F55" i="3"/>
  <c r="G55" i="3"/>
  <c r="H55" i="3"/>
  <c r="I55" i="3"/>
  <c r="J55" i="3"/>
  <c r="K55" i="3"/>
  <c r="L55" i="3"/>
  <c r="M55" i="3"/>
  <c r="C56" i="3"/>
  <c r="E56" i="3"/>
  <c r="F56" i="3"/>
  <c r="G56" i="3"/>
  <c r="H56" i="3"/>
  <c r="I56" i="3"/>
  <c r="J56" i="3"/>
  <c r="K56" i="3"/>
  <c r="L56" i="3"/>
  <c r="M56" i="3"/>
  <c r="C57" i="3"/>
  <c r="E57" i="3"/>
  <c r="F57" i="3"/>
  <c r="G57" i="3"/>
  <c r="H57" i="3"/>
  <c r="I57" i="3"/>
  <c r="J57" i="3"/>
  <c r="K57" i="3"/>
  <c r="L57" i="3"/>
  <c r="M57" i="3"/>
  <c r="P18" i="3" l="1"/>
  <c r="B24" i="3"/>
  <c r="D17" i="3"/>
  <c r="D15" i="3"/>
  <c r="D22" i="2"/>
  <c r="D57" i="3"/>
  <c r="D56" i="3"/>
  <c r="D55" i="3"/>
  <c r="D54" i="3"/>
  <c r="D53" i="3"/>
  <c r="L43" i="2"/>
  <c r="K43" i="2"/>
  <c r="L52" i="3" s="1"/>
  <c r="J43" i="2"/>
  <c r="K52" i="3" s="1"/>
  <c r="I43" i="2"/>
  <c r="J52" i="3" s="1"/>
  <c r="H43" i="2"/>
  <c r="I52" i="3" s="1"/>
  <c r="G43" i="2"/>
  <c r="H52" i="3" s="1"/>
  <c r="F43" i="2"/>
  <c r="G52" i="3" s="1"/>
  <c r="E43" i="2"/>
  <c r="F52" i="3" s="1"/>
  <c r="D43" i="2"/>
  <c r="E52" i="3" s="1"/>
  <c r="D50" i="3"/>
  <c r="D49" i="3"/>
  <c r="D48" i="3"/>
  <c r="D47" i="3"/>
  <c r="D46" i="3"/>
  <c r="L36" i="2"/>
  <c r="K36" i="2"/>
  <c r="L45" i="3" s="1"/>
  <c r="J36" i="2"/>
  <c r="K45" i="3" s="1"/>
  <c r="I36" i="2"/>
  <c r="J45" i="3" s="1"/>
  <c r="H36" i="2"/>
  <c r="I45" i="3" s="1"/>
  <c r="G36" i="2"/>
  <c r="H45" i="3" s="1"/>
  <c r="F36" i="2"/>
  <c r="G45" i="3" s="1"/>
  <c r="E36" i="2"/>
  <c r="F45" i="3" s="1"/>
  <c r="D36" i="2"/>
  <c r="E45" i="3" s="1"/>
  <c r="D43" i="3"/>
  <c r="D42" i="3"/>
  <c r="D41" i="3"/>
  <c r="D40" i="3"/>
  <c r="D39" i="3"/>
  <c r="L29" i="2"/>
  <c r="K29" i="2"/>
  <c r="L38" i="3" s="1"/>
  <c r="J29" i="2"/>
  <c r="K38" i="3" s="1"/>
  <c r="I29" i="2"/>
  <c r="J38" i="3" s="1"/>
  <c r="H29" i="2"/>
  <c r="I38" i="3" s="1"/>
  <c r="G29" i="2"/>
  <c r="H38" i="3" s="1"/>
  <c r="F29" i="2"/>
  <c r="G38" i="3" s="1"/>
  <c r="E29" i="2"/>
  <c r="F38" i="3" s="1"/>
  <c r="D29" i="2"/>
  <c r="E38" i="3" s="1"/>
  <c r="E22" i="2"/>
  <c r="F31" i="3" s="1"/>
  <c r="F22" i="2"/>
  <c r="G31" i="3" s="1"/>
  <c r="G22" i="2"/>
  <c r="H22" i="2"/>
  <c r="I31" i="3" s="1"/>
  <c r="I22" i="2"/>
  <c r="J31" i="3" s="1"/>
  <c r="J22" i="2"/>
  <c r="K22" i="2"/>
  <c r="L31" i="3" s="1"/>
  <c r="L22" i="2"/>
  <c r="M31" i="3" s="1"/>
  <c r="D33" i="3"/>
  <c r="D34" i="3"/>
  <c r="D35" i="3"/>
  <c r="D36" i="3"/>
  <c r="D32" i="3"/>
  <c r="H31" i="3" l="1"/>
  <c r="O22" i="2"/>
  <c r="P31" i="3" s="1"/>
  <c r="N20" i="3"/>
  <c r="O20" i="3"/>
  <c r="M20" i="3"/>
  <c r="I20" i="3"/>
  <c r="E20" i="3"/>
  <c r="H20" i="3"/>
  <c r="G20" i="3"/>
  <c r="J20" i="3"/>
  <c r="L20" i="3"/>
  <c r="K20" i="3"/>
  <c r="F20" i="3"/>
  <c r="C24" i="3"/>
  <c r="E31" i="3"/>
  <c r="M45" i="3"/>
  <c r="M38" i="3"/>
  <c r="M52" i="3"/>
  <c r="J20" i="2"/>
  <c r="K31" i="3"/>
  <c r="F20" i="2"/>
  <c r="H20" i="2"/>
  <c r="I20" i="2"/>
  <c r="E20" i="2"/>
  <c r="L20" i="2"/>
  <c r="D20" i="2"/>
  <c r="K20" i="2"/>
  <c r="G20" i="2"/>
  <c r="C43" i="2"/>
  <c r="D52" i="3" s="1"/>
  <c r="C36" i="2"/>
  <c r="D45" i="3" s="1"/>
  <c r="C29" i="2"/>
  <c r="D38" i="3" s="1"/>
  <c r="C22" i="2"/>
  <c r="D31" i="3" s="1"/>
  <c r="D15" i="2" l="1"/>
  <c r="O20" i="2"/>
  <c r="L8" i="2" s="1"/>
  <c r="M8" i="3" s="1"/>
  <c r="I29" i="3"/>
  <c r="I19" i="3" s="1"/>
  <c r="G29" i="3"/>
  <c r="G19" i="3" s="1"/>
  <c r="H29" i="3"/>
  <c r="H19" i="3" s="1"/>
  <c r="F29" i="3"/>
  <c r="F19" i="3" s="1"/>
  <c r="L29" i="3"/>
  <c r="L19" i="3" s="1"/>
  <c r="J29" i="3"/>
  <c r="J19" i="3" s="1"/>
  <c r="K29" i="3"/>
  <c r="K19" i="3" s="1"/>
  <c r="M29" i="3"/>
  <c r="M19" i="3" s="1"/>
  <c r="E29" i="3"/>
  <c r="C20" i="2"/>
  <c r="D16" i="2" s="1"/>
  <c r="B23" i="3" s="1"/>
  <c r="B26" i="3" s="1"/>
  <c r="N8" i="2" l="1"/>
  <c r="O8" i="3" s="1"/>
  <c r="P29" i="3"/>
  <c r="M8" i="2"/>
  <c r="N8" i="3" s="1"/>
  <c r="D8" i="2"/>
  <c r="E8" i="3" s="1"/>
  <c r="K8" i="2"/>
  <c r="L8" i="3" s="1"/>
  <c r="I8" i="2"/>
  <c r="J8" i="3" s="1"/>
  <c r="E8" i="2"/>
  <c r="F8" i="3" s="1"/>
  <c r="F8" i="2"/>
  <c r="G8" i="3" s="1"/>
  <c r="G8" i="2"/>
  <c r="H8" i="3" s="1"/>
  <c r="H8" i="2"/>
  <c r="I8" i="3" s="1"/>
  <c r="J8" i="2"/>
  <c r="K8" i="3" s="1"/>
  <c r="E15" i="2"/>
  <c r="C22" i="3" s="1"/>
  <c r="B22" i="3"/>
  <c r="E19" i="3"/>
  <c r="P19" i="3" s="1"/>
  <c r="E16" i="2"/>
  <c r="C23" i="3" s="1"/>
  <c r="D17" i="2"/>
  <c r="D29" i="3"/>
  <c r="D19" i="3" l="1"/>
  <c r="D16" i="3"/>
</calcChain>
</file>

<file path=xl/sharedStrings.xml><?xml version="1.0" encoding="utf-8"?>
<sst xmlns="http://schemas.openxmlformats.org/spreadsheetml/2006/main" count="121" uniqueCount="83">
  <si>
    <t>DAS</t>
  </si>
  <si>
    <t>DMS</t>
  </si>
  <si>
    <t>ANC</t>
  </si>
  <si>
    <t>AND</t>
  </si>
  <si>
    <t>SEN34</t>
  </si>
  <si>
    <t>SEN12</t>
  </si>
  <si>
    <t>MAN12</t>
  </si>
  <si>
    <t>MAN34</t>
  </si>
  <si>
    <t>FON</t>
  </si>
  <si>
    <t>Prix de vente budget</t>
  </si>
  <si>
    <t>Code Mission</t>
  </si>
  <si>
    <t>Intitulé Mission</t>
  </si>
  <si>
    <t>Client</t>
  </si>
  <si>
    <t>Staffing</t>
  </si>
  <si>
    <t>TJM vendu</t>
  </si>
  <si>
    <t>TOTAL MISSION</t>
  </si>
  <si>
    <t>Date de révue</t>
  </si>
  <si>
    <t>Réalisé à date</t>
  </si>
  <si>
    <t>Reste a réaliser</t>
  </si>
  <si>
    <t>Staffing réel</t>
  </si>
  <si>
    <t>XXXX</t>
  </si>
  <si>
    <t>TJM Budget</t>
  </si>
  <si>
    <t>Ecart à la proposition commerciale</t>
  </si>
  <si>
    <t>Au planing pour terminer</t>
  </si>
  <si>
    <t>JOURS HOMME</t>
  </si>
  <si>
    <t>MONTANTS</t>
  </si>
  <si>
    <t>TOTAL JH</t>
  </si>
  <si>
    <t>TJM</t>
  </si>
  <si>
    <t>Date</t>
  </si>
  <si>
    <t>Associé</t>
  </si>
  <si>
    <t>ASC</t>
  </si>
  <si>
    <t>ASD</t>
  </si>
  <si>
    <t>Total au TJM vendu</t>
  </si>
  <si>
    <t>Atterrissage</t>
  </si>
  <si>
    <t>TOTAL MISSION PROPOSITION</t>
  </si>
  <si>
    <t>JOURS HOMME PROPOSITION</t>
  </si>
  <si>
    <t>Total atterrissage</t>
  </si>
  <si>
    <t>Total au TJM budget</t>
  </si>
  <si>
    <t>Marge sur TJM budget</t>
  </si>
  <si>
    <t>MONTANT</t>
  </si>
  <si>
    <t>Atterrissage vs Proposition</t>
  </si>
  <si>
    <t>PYRAMIDE EN JH PROPOSITION</t>
  </si>
  <si>
    <t>PYRAMIDE EN JH ATTERRISSAGE</t>
  </si>
  <si>
    <t>G. Scognamiglio</t>
  </si>
  <si>
    <t>F. Delaunay</t>
  </si>
  <si>
    <t>IRD</t>
  </si>
  <si>
    <t>Schéma Directeur des SI</t>
  </si>
  <si>
    <t>B. Morel</t>
  </si>
  <si>
    <t>Phase 1 : Etat des lieux</t>
  </si>
  <si>
    <t>Réunion de lancement</t>
  </si>
  <si>
    <t>Collecte d’information et interviews individuelles</t>
  </si>
  <si>
    <t>Elaboration des cartographies de maturité du SI</t>
  </si>
  <si>
    <t>COPIL de synthèse</t>
  </si>
  <si>
    <t>Phase 2 : Définition de la cible</t>
  </si>
  <si>
    <t>Ateliers de travail d'indentification des projets (12 ateliers)</t>
  </si>
  <si>
    <t>Construction des scénarios cibles</t>
  </si>
  <si>
    <t>2 COPILS</t>
  </si>
  <si>
    <t>Phase 3: Rédaction du SDN</t>
  </si>
  <si>
    <t>Construction de la trajectoire</t>
  </si>
  <si>
    <t>Feuille de route et budget de la transformation</t>
  </si>
  <si>
    <t>COPIL de validation du SDN</t>
  </si>
  <si>
    <t>Phase 4 : Support au déploiement (6 mois)</t>
  </si>
  <si>
    <t>Préparation et aniamtion de 6 COPILS</t>
  </si>
  <si>
    <t>Définition de la stratégie de communication</t>
  </si>
  <si>
    <t>Réalisation des actions de communication</t>
  </si>
  <si>
    <t>STT Liban</t>
  </si>
  <si>
    <t>STT Exter</t>
  </si>
  <si>
    <t>Nom mission</t>
  </si>
  <si>
    <t>Date propal</t>
  </si>
  <si>
    <t>Total mission €</t>
  </si>
  <si>
    <t>Total mission JH</t>
  </si>
  <si>
    <t>Propal</t>
  </si>
  <si>
    <t>Marge sur TJM Budget</t>
  </si>
  <si>
    <t>Réel</t>
  </si>
  <si>
    <t>Date de revue</t>
  </si>
  <si>
    <t>Réalisé en €</t>
  </si>
  <si>
    <t>Réalisé en JH</t>
  </si>
  <si>
    <t>Au planing pour terminer €</t>
  </si>
  <si>
    <t>JH Au planing pour terminer €</t>
  </si>
  <si>
    <t>Ecart V/S propal en %</t>
  </si>
  <si>
    <t>Atterissage</t>
  </si>
  <si>
    <t>Ecart V/S propal en €</t>
  </si>
  <si>
    <t>Ecart V/S propal en 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</si>
</sst>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0.0"/>
    <numFmt numFmtId="166" formatCode="_-* #,##0\ &quot;€&quot;_-;\-* #,##0\ &quot;€&quot;_-;_-* &quot;-&quot;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2">
    <xf numFmtId="0" fontId="0" fillId="0" borderId="0" xfId="0"/>
    <xf numFmtId="1" fontId="0" fillId="0" borderId="0" xfId="0" applyNumberFormat="1"/>
    <xf numFmtId="9" fontId="0" fillId="0" borderId="0" xfId="2" applyFont="1"/>
    <xf numFmtId="0" fontId="0" fillId="2" borderId="1" xfId="0" applyFill="1" applyBorder="1"/>
    <xf numFmtId="164" fontId="0" fillId="2" borderId="1" xfId="1" applyNumberFormat="1" applyFont="1" applyFill="1" applyBorder="1"/>
    <xf numFmtId="0" fontId="0" fillId="2" borderId="1" xfId="0" applyFill="1" applyBorder="1" applyAlignment="1">
      <alignment horizontal="center"/>
    </xf>
    <xf numFmtId="9" fontId="0" fillId="0" borderId="1" xfId="2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/>
    </xf>
    <xf numFmtId="9" fontId="0" fillId="0" borderId="0" xfId="2" applyFont="1" applyFill="1" applyBorder="1" applyAlignment="1">
      <alignment horizontal="left"/>
    </xf>
    <xf numFmtId="9" fontId="0" fillId="0" borderId="0" xfId="2" applyFont="1" applyFill="1" applyBorder="1" applyAlignment="1">
      <alignment horizontal="right"/>
    </xf>
    <xf numFmtId="0" fontId="0" fillId="0" borderId="1" xfId="0" applyBorder="1"/>
    <xf numFmtId="164" fontId="0" fillId="0" borderId="1" xfId="1" applyNumberFormat="1" applyFont="1" applyBorder="1"/>
    <xf numFmtId="164" fontId="3" fillId="2" borderId="1" xfId="1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2" fillId="4" borderId="1" xfId="0" applyFont="1" applyFill="1" applyBorder="1"/>
    <xf numFmtId="0" fontId="2" fillId="4" borderId="2" xfId="0" applyFont="1" applyFill="1" applyBorder="1"/>
    <xf numFmtId="0" fontId="0" fillId="5" borderId="2" xfId="0" applyFill="1" applyBorder="1" applyAlignment="1">
      <alignment horizontal="right"/>
    </xf>
    <xf numFmtId="0" fontId="2" fillId="4" borderId="3" xfId="0" applyFont="1" applyFill="1" applyBorder="1"/>
    <xf numFmtId="0" fontId="0" fillId="0" borderId="0" xfId="0" applyFill="1" applyBorder="1"/>
    <xf numFmtId="164" fontId="0" fillId="2" borderId="1" xfId="0" applyNumberFormat="1" applyFill="1" applyBorder="1"/>
    <xf numFmtId="164" fontId="2" fillId="4" borderId="1" xfId="0" applyNumberFormat="1" applyFont="1" applyFill="1" applyBorder="1"/>
    <xf numFmtId="0" fontId="4" fillId="6" borderId="1" xfId="0" applyFont="1" applyFill="1" applyBorder="1"/>
    <xf numFmtId="0" fontId="4" fillId="0" borderId="0" xfId="0" applyFont="1" applyFill="1" applyBorder="1"/>
    <xf numFmtId="164" fontId="4" fillId="0" borderId="0" xfId="0" applyNumberFormat="1" applyFont="1" applyFill="1" applyBorder="1" applyAlignment="1">
      <alignment horizontal="center"/>
    </xf>
    <xf numFmtId="9" fontId="3" fillId="0" borderId="0" xfId="2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4" fillId="6" borderId="2" xfId="0" applyFont="1" applyFill="1" applyBorder="1" applyAlignment="1">
      <alignment wrapText="1"/>
    </xf>
    <xf numFmtId="49" fontId="0" fillId="5" borderId="2" xfId="0" applyNumberFormat="1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6" fillId="7" borderId="1" xfId="3" applyNumberFormat="1" applyFont="1" applyFill="1" applyBorder="1" applyAlignment="1">
      <alignment horizontal="center" vertical="center" wrapText="1"/>
    </xf>
    <xf numFmtId="1" fontId="6" fillId="7" borderId="1" xfId="3" applyNumberFormat="1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8" borderId="1" xfId="0" applyFill="1" applyBorder="1"/>
    <xf numFmtId="164" fontId="4" fillId="6" borderId="3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2" fillId="0" borderId="0" xfId="2" applyFont="1" applyFill="1" applyBorder="1" applyAlignment="1">
      <alignment horizontal="center"/>
    </xf>
    <xf numFmtId="14" fontId="0" fillId="0" borderId="1" xfId="0" applyNumberFormat="1" applyBorder="1"/>
    <xf numFmtId="166" fontId="7" fillId="9" borderId="1" xfId="0" applyNumberFormat="1" applyFont="1" applyFill="1" applyBorder="1"/>
    <xf numFmtId="0" fontId="0" fillId="9" borderId="1" xfId="0" applyFill="1" applyBorder="1"/>
    <xf numFmtId="164" fontId="7" fillId="9" borderId="1" xfId="1" applyNumberFormat="1" applyFont="1" applyFill="1" applyBorder="1"/>
    <xf numFmtId="164" fontId="0" fillId="2" borderId="5" xfId="0" applyNumberFormat="1" applyFill="1" applyBorder="1"/>
    <xf numFmtId="9" fontId="2" fillId="3" borderId="8" xfId="2" applyFont="1" applyFill="1" applyBorder="1" applyAlignment="1">
      <alignment horizontal="center"/>
    </xf>
    <xf numFmtId="0" fontId="4" fillId="6" borderId="11" xfId="0" applyFont="1" applyFill="1" applyBorder="1" applyAlignment="1"/>
    <xf numFmtId="0" fontId="0" fillId="0" borderId="18" xfId="0" applyBorder="1"/>
    <xf numFmtId="0" fontId="0" fillId="0" borderId="9" xfId="0" applyBorder="1"/>
    <xf numFmtId="0" fontId="2" fillId="3" borderId="16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9" fontId="7" fillId="9" borderId="20" xfId="2" applyFont="1" applyFill="1" applyBorder="1"/>
    <xf numFmtId="164" fontId="0" fillId="2" borderId="16" xfId="0" applyNumberFormat="1" applyFill="1" applyBorder="1"/>
    <xf numFmtId="164" fontId="0" fillId="2" borderId="21" xfId="0" applyNumberFormat="1" applyFill="1" applyBorder="1"/>
    <xf numFmtId="164" fontId="0" fillId="2" borderId="9" xfId="0" applyNumberFormat="1" applyFill="1" applyBorder="1"/>
    <xf numFmtId="164" fontId="3" fillId="2" borderId="6" xfId="1" applyNumberFormat="1" applyFont="1" applyFill="1" applyBorder="1" applyAlignment="1">
      <alignment vertical="center"/>
    </xf>
    <xf numFmtId="0" fontId="0" fillId="7" borderId="0" xfId="0" applyFill="1" applyBorder="1"/>
    <xf numFmtId="14" fontId="0" fillId="0" borderId="0" xfId="0" applyNumberFormat="1" applyBorder="1"/>
    <xf numFmtId="0" fontId="4" fillId="6" borderId="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2" borderId="25" xfId="0" applyFill="1" applyBorder="1" applyAlignment="1">
      <alignment horizontal="center"/>
    </xf>
    <xf numFmtId="0" fontId="2" fillId="3" borderId="4" xfId="0" applyFont="1" applyFill="1" applyBorder="1" applyAlignment="1">
      <alignment horizontal="right"/>
    </xf>
    <xf numFmtId="166" fontId="7" fillId="9" borderId="23" xfId="0" applyNumberFormat="1" applyFont="1" applyFill="1" applyBorder="1"/>
    <xf numFmtId="0" fontId="0" fillId="0" borderId="23" xfId="0" applyBorder="1"/>
    <xf numFmtId="165" fontId="0" fillId="0" borderId="23" xfId="0" applyNumberFormat="1" applyBorder="1"/>
    <xf numFmtId="0" fontId="2" fillId="3" borderId="6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164" fontId="7" fillId="9" borderId="18" xfId="1" applyNumberFormat="1" applyFont="1" applyFill="1" applyBorder="1"/>
    <xf numFmtId="165" fontId="7" fillId="9" borderId="18" xfId="2" applyNumberFormat="1" applyFont="1" applyFill="1" applyBorder="1"/>
    <xf numFmtId="0" fontId="0" fillId="0" borderId="26" xfId="0" applyBorder="1"/>
    <xf numFmtId="0" fontId="0" fillId="0" borderId="2" xfId="0" applyBorder="1"/>
    <xf numFmtId="0" fontId="0" fillId="9" borderId="2" xfId="0" applyFill="1" applyBorder="1"/>
    <xf numFmtId="165" fontId="7" fillId="9" borderId="27" xfId="2" applyNumberFormat="1" applyFont="1" applyFill="1" applyBorder="1"/>
    <xf numFmtId="0" fontId="0" fillId="7" borderId="12" xfId="0" applyFill="1" applyBorder="1"/>
    <xf numFmtId="0" fontId="0" fillId="7" borderId="13" xfId="0" applyFill="1" applyBorder="1"/>
    <xf numFmtId="0" fontId="0" fillId="9" borderId="12" xfId="0" applyFill="1" applyBorder="1"/>
    <xf numFmtId="165" fontId="7" fillId="9" borderId="15" xfId="2" applyNumberFormat="1" applyFont="1" applyFill="1" applyBorder="1"/>
    <xf numFmtId="0" fontId="2" fillId="3" borderId="2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0" fillId="2" borderId="23" xfId="0" applyNumberFormat="1" applyFill="1" applyBorder="1"/>
    <xf numFmtId="0" fontId="2" fillId="3" borderId="6" xfId="0" applyFont="1" applyFill="1" applyBorder="1" applyAlignment="1">
      <alignment horizontal="center"/>
    </xf>
    <xf numFmtId="164" fontId="0" fillId="2" borderId="7" xfId="0" applyNumberFormat="1" applyFill="1" applyBorder="1"/>
    <xf numFmtId="0" fontId="2" fillId="3" borderId="8" xfId="0" applyFont="1" applyFill="1" applyBorder="1" applyAlignment="1">
      <alignment horizontal="center"/>
    </xf>
    <xf numFmtId="164" fontId="0" fillId="2" borderId="18" xfId="0" applyNumberFormat="1" applyFill="1" applyBorder="1"/>
    <xf numFmtId="9" fontId="2" fillId="3" borderId="28" xfId="2" applyFont="1" applyFill="1" applyBorder="1" applyAlignment="1">
      <alignment horizontal="center"/>
    </xf>
    <xf numFmtId="9" fontId="7" fillId="9" borderId="29" xfId="2" applyFont="1" applyFill="1" applyBorder="1"/>
    <xf numFmtId="9" fontId="1" fillId="2" borderId="16" xfId="2" applyFont="1" applyFill="1" applyBorder="1" applyAlignment="1">
      <alignment horizontal="right" vertical="center" indent="1"/>
    </xf>
    <xf numFmtId="9" fontId="1" fillId="2" borderId="19" xfId="2" applyFont="1" applyFill="1" applyBorder="1" applyAlignment="1">
      <alignment horizontal="right" indent="1"/>
    </xf>
    <xf numFmtId="0" fontId="1" fillId="2" borderId="21" xfId="0" applyFont="1" applyFill="1" applyBorder="1" applyAlignment="1">
      <alignment horizontal="right" indent="1"/>
    </xf>
    <xf numFmtId="9" fontId="0" fillId="10" borderId="1" xfId="2" applyFont="1" applyFill="1" applyBorder="1" applyAlignment="1">
      <alignment horizontal="center"/>
    </xf>
    <xf numFmtId="9" fontId="0" fillId="10" borderId="6" xfId="2" applyFont="1" applyFill="1" applyBorder="1" applyAlignment="1">
      <alignment horizontal="center"/>
    </xf>
    <xf numFmtId="9" fontId="0" fillId="10" borderId="7" xfId="2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0" borderId="6" xfId="1" applyNumberFormat="1" applyFont="1" applyBorder="1"/>
    <xf numFmtId="164" fontId="0" fillId="0" borderId="7" xfId="1" applyNumberFormat="1" applyFont="1" applyBorder="1"/>
    <xf numFmtId="0" fontId="0" fillId="0" borderId="8" xfId="0" applyBorder="1"/>
    <xf numFmtId="0" fontId="4" fillId="6" borderId="0" xfId="0" applyFont="1" applyFill="1" applyBorder="1" applyAlignment="1"/>
    <xf numFmtId="164" fontId="4" fillId="6" borderId="30" xfId="0" applyNumberFormat="1" applyFont="1" applyFill="1" applyBorder="1" applyAlignment="1">
      <alignment horizontal="center"/>
    </xf>
    <xf numFmtId="164" fontId="4" fillId="6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7" fillId="0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6" fillId="0" borderId="1" xfId="3" applyNumberFormat="1" applyFont="1" applyFill="1" applyBorder="1" applyAlignment="1">
      <alignment horizontal="center" vertical="center" wrapText="1"/>
    </xf>
    <xf numFmtId="1" fontId="6" fillId="0" borderId="1" xfId="3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7" xfId="1" applyNumberFormat="1" applyFont="1" applyFill="1" applyBorder="1" applyAlignment="1">
      <alignment vertical="center"/>
    </xf>
    <xf numFmtId="9" fontId="0" fillId="7" borderId="1" xfId="0" applyNumberFormat="1" applyFill="1" applyBorder="1" applyAlignment="1">
      <alignment horizontal="center"/>
    </xf>
    <xf numFmtId="9" fontId="0" fillId="2" borderId="1" xfId="2" applyFont="1" applyFill="1" applyBorder="1" applyAlignment="1">
      <alignment horizontal="right"/>
    </xf>
    <xf numFmtId="164" fontId="0" fillId="8" borderId="1" xfId="1" applyNumberFormat="1" applyFont="1" applyFill="1" applyBorder="1"/>
    <xf numFmtId="0" fontId="0" fillId="2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9" fontId="0" fillId="7" borderId="3" xfId="2" applyFont="1" applyFill="1" applyBorder="1"/>
    <xf numFmtId="0" fontId="0" fillId="7" borderId="24" xfId="0" applyFill="1" applyBorder="1"/>
    <xf numFmtId="0" fontId="2" fillId="6" borderId="12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4" fontId="0" fillId="0" borderId="0" xfId="0" applyNumberFormat="1"/>
    <xf numFmtId="0" fontId="0" fillId="11" borderId="30" xfId="0" applyFill="1" applyBorder="1"/>
    <xf numFmtId="0" fontId="0" fillId="11" borderId="25" xfId="0" applyFill="1" applyBorder="1"/>
    <xf numFmtId="9" fontId="0" fillId="0" borderId="0" xfId="0" applyNumberFormat="1"/>
    <xf numFmtId="44" fontId="0" fillId="0" borderId="0" xfId="1" applyFont="1"/>
    <xf numFmtId="43" fontId="0" fillId="0" borderId="0" xfId="4" applyFont="1"/>
    <xf numFmtId="9" fontId="0" fillId="10" borderId="1" xfId="2" applyFont="1" applyFill="1" applyBorder="1" applyAlignment="1">
      <alignment horizontal="center"/>
    </xf>
    <xf numFmtId="9" fontId="0" fillId="10" borderId="7" xfId="2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9" fontId="0" fillId="10" borderId="6" xfId="2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/>
    </xf>
  </cellXfs>
  <cellStyles count="5">
    <cellStyle name="Milliers" xfId="4" builtinId="3"/>
    <cellStyle name="Milliers 2 2" xfId="3"/>
    <cellStyle name="Monétaire" xfId="1" builtinId="4"/>
    <cellStyle name="Normal" xfId="0" builtinId="0"/>
    <cellStyle name="Pourcentage" xfId="2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9</xdr:row>
          <xdr:rowOff>104775</xdr:rowOff>
        </xdr:from>
        <xdr:to>
          <xdr:col>9</xdr:col>
          <xdr:colOff>1162050</xdr:colOff>
          <xdr:row>11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8"/>
  <sheetViews>
    <sheetView showGridLines="0" tabSelected="1" zoomScale="70" zoomScaleNormal="70" workbookViewId="0">
      <selection activeCell="I15" sqref="I15"/>
    </sheetView>
  </sheetViews>
  <sheetFormatPr baseColWidth="10" defaultRowHeight="15" x14ac:dyDescent="0.25"/>
  <cols>
    <col min="1" max="1" width="15.85546875" customWidth="1"/>
    <col min="2" max="2" width="58.5703125" customWidth="1"/>
    <col min="3" max="3" width="22.28515625" customWidth="1"/>
    <col min="4" max="4" width="15.28515625" customWidth="1"/>
    <col min="5" max="10" width="12.28515625" customWidth="1"/>
    <col min="14" max="14" width="12.42578125" customWidth="1"/>
  </cols>
  <sheetData>
    <row r="1" spans="1:14" ht="7.5" customHeight="1" thickBot="1" x14ac:dyDescent="0.3"/>
    <row r="2" spans="1:14" ht="18.75" x14ac:dyDescent="0.3">
      <c r="A2" s="8" t="s">
        <v>10</v>
      </c>
      <c r="B2" s="6" t="s">
        <v>20</v>
      </c>
      <c r="C2" s="1"/>
      <c r="D2" s="129" t="s">
        <v>41</v>
      </c>
      <c r="E2" s="130"/>
      <c r="F2" s="130"/>
      <c r="G2" s="130"/>
      <c r="H2" s="130"/>
      <c r="I2" s="130"/>
      <c r="J2" s="130"/>
      <c r="K2" s="130"/>
      <c r="L2" s="130"/>
      <c r="M2" s="130"/>
      <c r="N2" s="131"/>
    </row>
    <row r="3" spans="1:14" x14ac:dyDescent="0.25">
      <c r="A3" s="8" t="s">
        <v>12</v>
      </c>
      <c r="B3" s="6" t="s">
        <v>45</v>
      </c>
      <c r="C3" s="1"/>
      <c r="D3" s="133"/>
      <c r="E3" s="127"/>
      <c r="F3" s="127"/>
      <c r="G3" s="127"/>
      <c r="H3" s="127"/>
      <c r="I3" s="127"/>
      <c r="J3" s="127"/>
      <c r="K3" s="127"/>
      <c r="L3" s="127"/>
      <c r="M3" s="127"/>
      <c r="N3" s="128"/>
    </row>
    <row r="4" spans="1:14" x14ac:dyDescent="0.25">
      <c r="A4" s="8" t="s">
        <v>11</v>
      </c>
      <c r="B4" s="6" t="s">
        <v>46</v>
      </c>
      <c r="C4" s="1"/>
      <c r="D4" s="133"/>
      <c r="E4" s="127"/>
      <c r="F4" s="127"/>
      <c r="G4" s="127"/>
      <c r="H4" s="127"/>
      <c r="I4" s="127"/>
      <c r="J4" s="127"/>
      <c r="K4" s="127"/>
      <c r="L4" s="127"/>
      <c r="M4" s="127"/>
      <c r="N4" s="128"/>
    </row>
    <row r="5" spans="1:14" x14ac:dyDescent="0.25">
      <c r="A5" s="8" t="s">
        <v>28</v>
      </c>
      <c r="B5" s="7">
        <v>43115</v>
      </c>
      <c r="D5" s="133"/>
      <c r="E5" s="127"/>
      <c r="F5" s="127"/>
      <c r="G5" s="127"/>
      <c r="H5" s="127"/>
      <c r="I5" s="127"/>
      <c r="J5" s="127"/>
      <c r="K5" s="127"/>
      <c r="L5" s="127"/>
      <c r="M5" s="127"/>
      <c r="N5" s="128"/>
    </row>
    <row r="6" spans="1:14" x14ac:dyDescent="0.25">
      <c r="A6" s="8" t="s">
        <v>29</v>
      </c>
      <c r="B6" s="6" t="s">
        <v>43</v>
      </c>
      <c r="D6" s="133"/>
      <c r="E6" s="127"/>
      <c r="F6" s="127"/>
      <c r="G6" s="127"/>
      <c r="H6" s="127"/>
      <c r="I6" s="127"/>
      <c r="J6" s="127"/>
      <c r="K6" s="127"/>
      <c r="L6" s="127"/>
      <c r="M6" s="127"/>
      <c r="N6" s="128"/>
    </row>
    <row r="7" spans="1:14" s="15" customFormat="1" ht="14.25" customHeight="1" x14ac:dyDescent="0.25">
      <c r="A7" s="14"/>
      <c r="B7" s="9"/>
      <c r="D7" s="133"/>
      <c r="E7" s="127"/>
      <c r="F7" s="127"/>
      <c r="G7" s="127"/>
      <c r="H7" s="127"/>
      <c r="I7" s="127"/>
      <c r="J7" s="127"/>
      <c r="K7" s="127"/>
      <c r="L7" s="127"/>
      <c r="M7" s="127"/>
      <c r="N7" s="128"/>
    </row>
    <row r="8" spans="1:14" s="15" customFormat="1" ht="14.25" customHeight="1" x14ac:dyDescent="0.25">
      <c r="A8" s="14"/>
      <c r="B8" s="9"/>
      <c r="D8" s="94">
        <f t="shared" ref="D8" si="0">D20/$O$20</f>
        <v>0</v>
      </c>
      <c r="E8" s="93">
        <f>E20/$O$20</f>
        <v>0</v>
      </c>
      <c r="F8" s="93">
        <f t="shared" ref="F8:N8" si="1">F20/$O$20</f>
        <v>0.19469026548672566</v>
      </c>
      <c r="G8" s="93">
        <f t="shared" si="1"/>
        <v>0</v>
      </c>
      <c r="H8" s="93">
        <f t="shared" si="1"/>
        <v>0</v>
      </c>
      <c r="I8" s="93">
        <f t="shared" si="1"/>
        <v>0.80530973451327437</v>
      </c>
      <c r="J8" s="93">
        <f t="shared" si="1"/>
        <v>0</v>
      </c>
      <c r="K8" s="93">
        <f t="shared" si="1"/>
        <v>0</v>
      </c>
      <c r="L8" s="93">
        <f t="shared" si="1"/>
        <v>0</v>
      </c>
      <c r="M8" s="93">
        <f t="shared" si="1"/>
        <v>0</v>
      </c>
      <c r="N8" s="95">
        <f t="shared" si="1"/>
        <v>0</v>
      </c>
    </row>
    <row r="9" spans="1:14" ht="15.75" thickBot="1" x14ac:dyDescent="0.3">
      <c r="D9" s="96" t="s">
        <v>8</v>
      </c>
      <c r="E9" s="5" t="s">
        <v>0</v>
      </c>
      <c r="F9" s="5" t="s">
        <v>1</v>
      </c>
      <c r="G9" s="5" t="s">
        <v>7</v>
      </c>
      <c r="H9" s="5" t="s">
        <v>6</v>
      </c>
      <c r="I9" s="5" t="s">
        <v>4</v>
      </c>
      <c r="J9" s="5" t="s">
        <v>5</v>
      </c>
      <c r="K9" s="5" t="s">
        <v>30</v>
      </c>
      <c r="L9" s="5" t="s">
        <v>31</v>
      </c>
      <c r="M9" s="5" t="s">
        <v>65</v>
      </c>
      <c r="N9" s="97" t="s">
        <v>66</v>
      </c>
    </row>
    <row r="10" spans="1:14" ht="12" customHeight="1" x14ac:dyDescent="0.25">
      <c r="B10" s="26"/>
      <c r="C10" s="90" t="s">
        <v>21</v>
      </c>
      <c r="D10" s="53">
        <f>'Données Base'!B3</f>
        <v>1600</v>
      </c>
      <c r="E10" s="13">
        <f>'Données Base'!C3</f>
        <v>1500</v>
      </c>
      <c r="F10" s="13">
        <f>'Données Base'!D3</f>
        <v>1200</v>
      </c>
      <c r="G10" s="13">
        <f>'Données Base'!E3</f>
        <v>1000</v>
      </c>
      <c r="H10" s="13">
        <f>'Données Base'!F3</f>
        <v>900</v>
      </c>
      <c r="I10" s="13">
        <f>'Données Base'!G3</f>
        <v>750</v>
      </c>
      <c r="J10" s="13">
        <f>'Données Base'!H3</f>
        <v>750</v>
      </c>
      <c r="K10" s="13">
        <f>'Données Base'!I3</f>
        <v>600</v>
      </c>
      <c r="L10" s="13">
        <f>'Données Base'!J3</f>
        <v>600</v>
      </c>
      <c r="M10" s="109">
        <v>0</v>
      </c>
      <c r="N10" s="110">
        <v>0</v>
      </c>
    </row>
    <row r="11" spans="1:14" x14ac:dyDescent="0.25">
      <c r="B11" s="10"/>
      <c r="C11" s="91" t="s">
        <v>14</v>
      </c>
      <c r="D11" s="98"/>
      <c r="E11" s="12"/>
      <c r="F11" s="12">
        <v>900</v>
      </c>
      <c r="G11" s="12">
        <v>0</v>
      </c>
      <c r="H11" s="12"/>
      <c r="I11" s="12">
        <v>750</v>
      </c>
      <c r="J11" s="12"/>
      <c r="K11" s="12"/>
      <c r="L11" s="12"/>
      <c r="M11" s="12"/>
      <c r="N11" s="99"/>
    </row>
    <row r="12" spans="1:14" ht="15.75" thickBot="1" x14ac:dyDescent="0.3">
      <c r="B12" s="27"/>
      <c r="C12" s="92" t="s">
        <v>13</v>
      </c>
      <c r="D12" s="100"/>
      <c r="E12" s="45"/>
      <c r="F12" s="45" t="s">
        <v>44</v>
      </c>
      <c r="G12" s="45"/>
      <c r="H12" s="45"/>
      <c r="I12" s="45" t="s">
        <v>47</v>
      </c>
      <c r="J12" s="45"/>
      <c r="K12" s="45"/>
      <c r="L12" s="45"/>
      <c r="M12" s="45"/>
      <c r="N12" s="46"/>
    </row>
    <row r="13" spans="1:14" ht="15.75" thickBot="1" x14ac:dyDescent="0.3"/>
    <row r="14" spans="1:14" ht="15.75" thickBot="1" x14ac:dyDescent="0.3">
      <c r="D14" s="47" t="s">
        <v>39</v>
      </c>
      <c r="E14" s="47" t="s">
        <v>27</v>
      </c>
    </row>
    <row r="15" spans="1:14" x14ac:dyDescent="0.25">
      <c r="C15" s="47" t="s">
        <v>37</v>
      </c>
      <c r="D15" s="50">
        <f>D20*D$10+E20*E$10+F20*F$10+G20*G$10+H20*H$10+I20*I$10+J20*J$10+K20*K$10+L20*L$10+M20*$M$10+N20*$N$10</f>
        <v>94650</v>
      </c>
      <c r="E15" s="42">
        <f>D15/O20</f>
        <v>837.61061946902657</v>
      </c>
    </row>
    <row r="16" spans="1:14" ht="15.75" thickBot="1" x14ac:dyDescent="0.3">
      <c r="C16" s="48" t="s">
        <v>32</v>
      </c>
      <c r="D16" s="51">
        <f>C20</f>
        <v>88050</v>
      </c>
      <c r="E16" s="52">
        <f>D16/O20</f>
        <v>779.2035398230089</v>
      </c>
    </row>
    <row r="17" spans="2:15" ht="17.25" customHeight="1" thickBot="1" x14ac:dyDescent="0.3">
      <c r="C17" s="43" t="s">
        <v>38</v>
      </c>
      <c r="D17" s="49">
        <f>(D16-D15)/D15</f>
        <v>-6.9730586370839939E-2</v>
      </c>
      <c r="F17" s="20"/>
      <c r="G17" s="20"/>
      <c r="H17" s="20"/>
      <c r="I17" s="20"/>
      <c r="J17" s="20"/>
      <c r="K17" s="20"/>
      <c r="L17" s="20"/>
      <c r="M17" s="20"/>
      <c r="N17" s="20"/>
    </row>
    <row r="18" spans="2:15" s="15" customFormat="1" ht="17.25" customHeight="1" x14ac:dyDescent="0.25">
      <c r="C18" s="3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2:15" s="15" customFormat="1" ht="17.25" customHeight="1" x14ac:dyDescent="0.25">
      <c r="C19" s="102" t="s">
        <v>25</v>
      </c>
      <c r="D19" s="132" t="s">
        <v>24</v>
      </c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01" t="s">
        <v>26</v>
      </c>
    </row>
    <row r="20" spans="2:15" ht="15.75" x14ac:dyDescent="0.25">
      <c r="B20" s="28" t="s">
        <v>15</v>
      </c>
      <c r="C20" s="103">
        <f t="shared" ref="C20:N20" si="2">C22+C29+C36+C43</f>
        <v>88050</v>
      </c>
      <c r="D20" s="56">
        <f t="shared" si="2"/>
        <v>0</v>
      </c>
      <c r="E20" s="56">
        <f t="shared" si="2"/>
        <v>0</v>
      </c>
      <c r="F20" s="56">
        <f t="shared" si="2"/>
        <v>22</v>
      </c>
      <c r="G20" s="56">
        <f t="shared" si="2"/>
        <v>0</v>
      </c>
      <c r="H20" s="56">
        <f t="shared" si="2"/>
        <v>0</v>
      </c>
      <c r="I20" s="56">
        <f t="shared" si="2"/>
        <v>91</v>
      </c>
      <c r="J20" s="56">
        <f t="shared" si="2"/>
        <v>0</v>
      </c>
      <c r="K20" s="56">
        <f t="shared" si="2"/>
        <v>0</v>
      </c>
      <c r="L20" s="56">
        <f t="shared" si="2"/>
        <v>0</v>
      </c>
      <c r="M20" s="56">
        <f t="shared" si="2"/>
        <v>0</v>
      </c>
      <c r="N20" s="56">
        <f t="shared" si="2"/>
        <v>0</v>
      </c>
      <c r="O20" s="56">
        <f>SUM(D20:N20)</f>
        <v>113</v>
      </c>
    </row>
    <row r="21" spans="2:15" s="20" customFormat="1" ht="6.75" customHeight="1" x14ac:dyDescent="0.25">
      <c r="B21" s="24"/>
      <c r="C21" s="25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36"/>
    </row>
    <row r="22" spans="2:15" x14ac:dyDescent="0.25">
      <c r="B22" s="16" t="s">
        <v>48</v>
      </c>
      <c r="C22" s="22">
        <f>SUM(C23:C27)</f>
        <v>7800</v>
      </c>
      <c r="D22" s="60">
        <f>SUM(D23:D27)</f>
        <v>0</v>
      </c>
      <c r="E22" s="60">
        <f t="shared" ref="E22:L22" si="3">SUM(E23:E27)</f>
        <v>0</v>
      </c>
      <c r="F22" s="60">
        <f t="shared" si="3"/>
        <v>2</v>
      </c>
      <c r="G22" s="60">
        <f t="shared" si="3"/>
        <v>0</v>
      </c>
      <c r="H22" s="60">
        <f t="shared" si="3"/>
        <v>0</v>
      </c>
      <c r="I22" s="60">
        <f t="shared" si="3"/>
        <v>8</v>
      </c>
      <c r="J22" s="60">
        <f t="shared" si="3"/>
        <v>0</v>
      </c>
      <c r="K22" s="60">
        <f t="shared" si="3"/>
        <v>0</v>
      </c>
      <c r="L22" s="60">
        <f t="shared" si="3"/>
        <v>0</v>
      </c>
      <c r="M22" s="60">
        <f t="shared" ref="M22:N22" si="4">SUM(M23:M27)</f>
        <v>0</v>
      </c>
      <c r="N22" s="60">
        <f t="shared" si="4"/>
        <v>0</v>
      </c>
      <c r="O22" s="60">
        <f t="shared" ref="O22:O27" si="5">SUM(D22:N22)</f>
        <v>10</v>
      </c>
    </row>
    <row r="23" spans="2:15" x14ac:dyDescent="0.25">
      <c r="B23" s="18" t="s">
        <v>49</v>
      </c>
      <c r="C23" s="21">
        <f>D23*D$11+E23*E$11+F23*F$11+G23*G$11+H23*H$11+I23*I$11+J23*J$11+K23*K$11+L23*L$11+M23*$M$11+N23*$N$11</f>
        <v>1650</v>
      </c>
      <c r="D23" s="104"/>
      <c r="E23" s="104"/>
      <c r="F23" s="105">
        <v>1</v>
      </c>
      <c r="G23" s="104"/>
      <c r="H23" s="104"/>
      <c r="I23" s="105">
        <v>1</v>
      </c>
      <c r="J23" s="104"/>
      <c r="K23" s="104"/>
      <c r="L23" s="104"/>
      <c r="M23" s="104"/>
      <c r="N23" s="104"/>
      <c r="O23" s="60">
        <f t="shared" si="5"/>
        <v>2</v>
      </c>
    </row>
    <row r="24" spans="2:15" x14ac:dyDescent="0.25">
      <c r="B24" s="18" t="s">
        <v>50</v>
      </c>
      <c r="C24" s="21">
        <f t="shared" ref="C24:C27" si="6">D24*D$11+E24*E$11+F24*F$11+G24*G$11+H24*H$11+I24*I$11+J24*J$11+K24*K$11+L24*L$11+M24*$M$11+N24*$N$11</f>
        <v>750</v>
      </c>
      <c r="D24" s="104"/>
      <c r="E24" s="104"/>
      <c r="F24" s="105"/>
      <c r="G24" s="104"/>
      <c r="H24" s="104"/>
      <c r="I24" s="105">
        <v>1</v>
      </c>
      <c r="J24" s="104"/>
      <c r="K24" s="104"/>
      <c r="L24" s="104"/>
      <c r="M24" s="104"/>
      <c r="N24" s="104"/>
      <c r="O24" s="60">
        <f t="shared" si="5"/>
        <v>1</v>
      </c>
    </row>
    <row r="25" spans="2:15" x14ac:dyDescent="0.25">
      <c r="B25" s="18" t="s">
        <v>51</v>
      </c>
      <c r="C25" s="21">
        <f t="shared" si="6"/>
        <v>3750</v>
      </c>
      <c r="D25" s="104"/>
      <c r="E25" s="104"/>
      <c r="F25" s="105"/>
      <c r="G25" s="104"/>
      <c r="H25" s="104"/>
      <c r="I25" s="105">
        <v>5</v>
      </c>
      <c r="J25" s="104"/>
      <c r="K25" s="104"/>
      <c r="L25" s="104"/>
      <c r="M25" s="104"/>
      <c r="N25" s="104"/>
      <c r="O25" s="60">
        <f t="shared" si="5"/>
        <v>5</v>
      </c>
    </row>
    <row r="26" spans="2:15" x14ac:dyDescent="0.25">
      <c r="B26" s="18" t="s">
        <v>52</v>
      </c>
      <c r="C26" s="21">
        <f t="shared" si="6"/>
        <v>1650</v>
      </c>
      <c r="D26" s="104"/>
      <c r="E26" s="104"/>
      <c r="F26" s="105">
        <v>1</v>
      </c>
      <c r="G26" s="104"/>
      <c r="H26" s="104"/>
      <c r="I26" s="104">
        <v>1</v>
      </c>
      <c r="J26" s="104"/>
      <c r="K26" s="104"/>
      <c r="L26" s="104"/>
      <c r="M26" s="104"/>
      <c r="N26" s="104"/>
      <c r="O26" s="60">
        <f t="shared" si="5"/>
        <v>2</v>
      </c>
    </row>
    <row r="27" spans="2:15" x14ac:dyDescent="0.25">
      <c r="B27" s="18"/>
      <c r="C27" s="21">
        <f t="shared" si="6"/>
        <v>0</v>
      </c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60">
        <f t="shared" si="5"/>
        <v>0</v>
      </c>
    </row>
    <row r="28" spans="2:15" ht="8.25" customHeight="1" x14ac:dyDescent="0.25"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</row>
    <row r="29" spans="2:15" x14ac:dyDescent="0.25">
      <c r="B29" s="17" t="s">
        <v>53</v>
      </c>
      <c r="C29" s="22">
        <f>SUM(C30:C34)</f>
        <v>34950</v>
      </c>
      <c r="D29" s="60">
        <f>SUM(D30:D34)</f>
        <v>0</v>
      </c>
      <c r="E29" s="60">
        <f t="shared" ref="E29" si="7">SUM(E30:E34)</f>
        <v>0</v>
      </c>
      <c r="F29" s="60">
        <f t="shared" ref="F29" si="8">SUM(F30:F34)</f>
        <v>8</v>
      </c>
      <c r="G29" s="60">
        <f t="shared" ref="G29" si="9">SUM(G30:G34)</f>
        <v>0</v>
      </c>
      <c r="H29" s="60">
        <f t="shared" ref="H29" si="10">SUM(H30:H34)</f>
        <v>0</v>
      </c>
      <c r="I29" s="60">
        <f t="shared" ref="I29" si="11">SUM(I30:I34)</f>
        <v>37</v>
      </c>
      <c r="J29" s="60">
        <f t="shared" ref="J29" si="12">SUM(J30:J34)</f>
        <v>0</v>
      </c>
      <c r="K29" s="60">
        <f t="shared" ref="K29" si="13">SUM(K30:K34)</f>
        <v>0</v>
      </c>
      <c r="L29" s="60">
        <f t="shared" ref="L29:M29" si="14">SUM(L30:L34)</f>
        <v>0</v>
      </c>
      <c r="M29" s="60">
        <f t="shared" si="14"/>
        <v>0</v>
      </c>
      <c r="N29" s="60">
        <f t="shared" ref="N29" si="15">SUM(N30:N34)</f>
        <v>0</v>
      </c>
      <c r="O29" s="60">
        <f t="shared" ref="O29:O34" si="16">SUM(D29:N29)</f>
        <v>45</v>
      </c>
    </row>
    <row r="30" spans="2:15" ht="15.75" x14ac:dyDescent="0.25">
      <c r="B30" s="18" t="s">
        <v>54</v>
      </c>
      <c r="C30" s="21">
        <f t="shared" ref="C30:C34" si="17">D30*D$11+E30*E$11+F30*F$11+G30*G$11+H30*H$11+I30*I$11+J30*J$11+K30*K$11+L30*L$11+M30*$M$11+N30*$N$11</f>
        <v>23250</v>
      </c>
      <c r="D30" s="106"/>
      <c r="E30" s="106"/>
      <c r="F30" s="107">
        <v>5</v>
      </c>
      <c r="G30" s="106"/>
      <c r="H30" s="106"/>
      <c r="I30" s="107">
        <v>25</v>
      </c>
      <c r="J30" s="106"/>
      <c r="K30" s="106"/>
      <c r="L30" s="106"/>
      <c r="M30" s="106"/>
      <c r="N30" s="106"/>
      <c r="O30" s="60">
        <f t="shared" si="16"/>
        <v>30</v>
      </c>
    </row>
    <row r="31" spans="2:15" ht="15.75" x14ac:dyDescent="0.25">
      <c r="B31" s="18" t="s">
        <v>55</v>
      </c>
      <c r="C31" s="21">
        <f t="shared" si="17"/>
        <v>7800</v>
      </c>
      <c r="D31" s="106"/>
      <c r="E31" s="106"/>
      <c r="F31" s="107">
        <v>2</v>
      </c>
      <c r="G31" s="106"/>
      <c r="H31" s="106"/>
      <c r="I31" s="107">
        <v>8</v>
      </c>
      <c r="J31" s="106"/>
      <c r="K31" s="106"/>
      <c r="L31" s="106"/>
      <c r="M31" s="106"/>
      <c r="N31" s="106"/>
      <c r="O31" s="60">
        <f t="shared" si="16"/>
        <v>10</v>
      </c>
    </row>
    <row r="32" spans="2:15" ht="15.75" x14ac:dyDescent="0.25">
      <c r="B32" s="18" t="s">
        <v>56</v>
      </c>
      <c r="C32" s="21">
        <f t="shared" si="17"/>
        <v>3900</v>
      </c>
      <c r="D32" s="106"/>
      <c r="E32" s="106"/>
      <c r="F32" s="107">
        <v>1</v>
      </c>
      <c r="G32" s="106"/>
      <c r="H32" s="106"/>
      <c r="I32" s="107">
        <v>4</v>
      </c>
      <c r="J32" s="106"/>
      <c r="K32" s="106"/>
      <c r="L32" s="106"/>
      <c r="M32" s="106"/>
      <c r="N32" s="106"/>
      <c r="O32" s="60">
        <f t="shared" si="16"/>
        <v>5</v>
      </c>
    </row>
    <row r="33" spans="2:15" ht="15.75" x14ac:dyDescent="0.25">
      <c r="B33" s="18"/>
      <c r="C33" s="21">
        <f t="shared" si="17"/>
        <v>0</v>
      </c>
      <c r="D33" s="106"/>
      <c r="E33" s="106"/>
      <c r="F33" s="107"/>
      <c r="G33" s="106"/>
      <c r="H33" s="106"/>
      <c r="I33" s="107"/>
      <c r="J33" s="106"/>
      <c r="K33" s="106"/>
      <c r="L33" s="106"/>
      <c r="M33" s="106"/>
      <c r="N33" s="106"/>
      <c r="O33" s="60">
        <f t="shared" si="16"/>
        <v>0</v>
      </c>
    </row>
    <row r="34" spans="2:15" ht="15.75" x14ac:dyDescent="0.25">
      <c r="B34" s="18"/>
      <c r="C34" s="21">
        <f t="shared" si="17"/>
        <v>0</v>
      </c>
      <c r="D34" s="106"/>
      <c r="E34" s="106"/>
      <c r="F34" s="107"/>
      <c r="G34" s="106"/>
      <c r="H34" s="106"/>
      <c r="I34" s="107"/>
      <c r="J34" s="106"/>
      <c r="K34" s="106"/>
      <c r="L34" s="106"/>
      <c r="M34" s="106"/>
      <c r="N34" s="106"/>
      <c r="O34" s="60">
        <f t="shared" si="16"/>
        <v>0</v>
      </c>
    </row>
    <row r="35" spans="2:15" ht="7.5" customHeight="1" x14ac:dyDescent="0.25"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</row>
    <row r="36" spans="2:15" x14ac:dyDescent="0.25">
      <c r="B36" s="17" t="s">
        <v>57</v>
      </c>
      <c r="C36" s="22">
        <f>SUM(C37:C41)</f>
        <v>10200</v>
      </c>
      <c r="D36" s="60">
        <f>SUM(D37:D41)</f>
        <v>0</v>
      </c>
      <c r="E36" s="60">
        <f t="shared" ref="E36" si="18">SUM(E37:E41)</f>
        <v>0</v>
      </c>
      <c r="F36" s="60">
        <f t="shared" ref="F36" si="19">SUM(F37:F41)</f>
        <v>3</v>
      </c>
      <c r="G36" s="60">
        <f t="shared" ref="G36" si="20">SUM(G37:G41)</f>
        <v>0</v>
      </c>
      <c r="H36" s="60">
        <f t="shared" ref="H36" si="21">SUM(H37:H41)</f>
        <v>0</v>
      </c>
      <c r="I36" s="60">
        <f t="shared" ref="I36" si="22">SUM(I37:I41)</f>
        <v>10</v>
      </c>
      <c r="J36" s="60">
        <f t="shared" ref="J36" si="23">SUM(J37:J41)</f>
        <v>0</v>
      </c>
      <c r="K36" s="60">
        <f t="shared" ref="K36" si="24">SUM(K37:K41)</f>
        <v>0</v>
      </c>
      <c r="L36" s="60">
        <f t="shared" ref="L36:M36" si="25">SUM(L37:L41)</f>
        <v>0</v>
      </c>
      <c r="M36" s="60">
        <f t="shared" si="25"/>
        <v>0</v>
      </c>
      <c r="N36" s="60">
        <f t="shared" ref="N36" si="26">SUM(N37:N41)</f>
        <v>0</v>
      </c>
      <c r="O36" s="60">
        <f t="shared" ref="O36:O41" si="27">SUM(D36:N36)</f>
        <v>13</v>
      </c>
    </row>
    <row r="37" spans="2:15" ht="15.75" x14ac:dyDescent="0.25">
      <c r="B37" s="18" t="s">
        <v>58</v>
      </c>
      <c r="C37" s="21">
        <f t="shared" ref="C37:C41" si="28">D37*D$11+E37*E$11+F37*F$11+G37*G$11+H37*H$11+I37*I$11+J37*J$11+K37*K$11+L37*L$11+M37*$M$11+N37*$N$11</f>
        <v>1500</v>
      </c>
      <c r="D37" s="106"/>
      <c r="E37" s="106"/>
      <c r="F37" s="107"/>
      <c r="G37" s="106"/>
      <c r="H37" s="106"/>
      <c r="I37" s="107">
        <v>2</v>
      </c>
      <c r="J37" s="106"/>
      <c r="K37" s="106"/>
      <c r="L37" s="106"/>
      <c r="M37" s="106"/>
      <c r="N37" s="106"/>
      <c r="O37" s="60">
        <f t="shared" si="27"/>
        <v>2</v>
      </c>
    </row>
    <row r="38" spans="2:15" ht="15.75" x14ac:dyDescent="0.25">
      <c r="B38" s="18" t="s">
        <v>59</v>
      </c>
      <c r="C38" s="21">
        <f t="shared" si="28"/>
        <v>5550</v>
      </c>
      <c r="D38" s="106"/>
      <c r="E38" s="106"/>
      <c r="F38" s="107">
        <v>2</v>
      </c>
      <c r="G38" s="106"/>
      <c r="H38" s="106"/>
      <c r="I38" s="107">
        <v>5</v>
      </c>
      <c r="J38" s="106"/>
      <c r="K38" s="106"/>
      <c r="L38" s="106"/>
      <c r="M38" s="106"/>
      <c r="N38" s="106"/>
      <c r="O38" s="60">
        <f t="shared" si="27"/>
        <v>7</v>
      </c>
    </row>
    <row r="39" spans="2:15" x14ac:dyDescent="0.25">
      <c r="B39" s="18" t="s">
        <v>60</v>
      </c>
      <c r="C39" s="21">
        <f t="shared" si="28"/>
        <v>3150</v>
      </c>
      <c r="D39" s="106"/>
      <c r="E39" s="106"/>
      <c r="F39" s="106">
        <v>1</v>
      </c>
      <c r="G39" s="106"/>
      <c r="H39" s="106"/>
      <c r="I39" s="106">
        <v>3</v>
      </c>
      <c r="J39" s="106"/>
      <c r="K39" s="106"/>
      <c r="L39" s="106"/>
      <c r="M39" s="106"/>
      <c r="N39" s="106"/>
      <c r="O39" s="60">
        <f t="shared" si="27"/>
        <v>4</v>
      </c>
    </row>
    <row r="40" spans="2:15" x14ac:dyDescent="0.25">
      <c r="B40" s="18"/>
      <c r="C40" s="21">
        <f t="shared" si="28"/>
        <v>0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60">
        <f t="shared" si="27"/>
        <v>0</v>
      </c>
    </row>
    <row r="41" spans="2:15" x14ac:dyDescent="0.25">
      <c r="B41" s="18"/>
      <c r="C41" s="21">
        <f t="shared" si="28"/>
        <v>0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60">
        <f t="shared" si="27"/>
        <v>0</v>
      </c>
    </row>
    <row r="42" spans="2:15" ht="6" customHeight="1" x14ac:dyDescent="0.25"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</row>
    <row r="43" spans="2:15" x14ac:dyDescent="0.25">
      <c r="B43" s="17" t="s">
        <v>61</v>
      </c>
      <c r="C43" s="22">
        <f>SUM(C44:C48)</f>
        <v>35100</v>
      </c>
      <c r="D43" s="60">
        <f>SUM(D44:D48)</f>
        <v>0</v>
      </c>
      <c r="E43" s="60">
        <f t="shared" ref="E43" si="29">SUM(E44:E48)</f>
        <v>0</v>
      </c>
      <c r="F43" s="60">
        <f t="shared" ref="F43" si="30">SUM(F44:F48)</f>
        <v>9</v>
      </c>
      <c r="G43" s="60">
        <f t="shared" ref="G43" si="31">SUM(G44:G48)</f>
        <v>0</v>
      </c>
      <c r="H43" s="60">
        <f t="shared" ref="H43" si="32">SUM(H44:H48)</f>
        <v>0</v>
      </c>
      <c r="I43" s="60">
        <f t="shared" ref="I43" si="33">SUM(I44:I48)</f>
        <v>36</v>
      </c>
      <c r="J43" s="60">
        <f t="shared" ref="J43" si="34">SUM(J44:J48)</f>
        <v>0</v>
      </c>
      <c r="K43" s="60">
        <f t="shared" ref="K43" si="35">SUM(K44:K48)</f>
        <v>0</v>
      </c>
      <c r="L43" s="60">
        <f t="shared" ref="L43:M43" si="36">SUM(L44:L48)</f>
        <v>0</v>
      </c>
      <c r="M43" s="60">
        <f t="shared" si="36"/>
        <v>0</v>
      </c>
      <c r="N43" s="60">
        <f t="shared" ref="N43" si="37">SUM(N44:N48)</f>
        <v>0</v>
      </c>
      <c r="O43" s="60">
        <f t="shared" ref="O43:O48" si="38">SUM(D43:N43)</f>
        <v>45</v>
      </c>
    </row>
    <row r="44" spans="2:15" ht="15.75" x14ac:dyDescent="0.25">
      <c r="B44" s="18" t="s">
        <v>62</v>
      </c>
      <c r="C44" s="21">
        <f t="shared" ref="C44:C48" si="39">D44*D$11+E44*E$11+F44*F$11+G44*G$11+H44*H$11+I44*I$11+J44*J$11+K44*K$11+L44*L$11+M44*$M$11+N44*$N$11</f>
        <v>11700</v>
      </c>
      <c r="D44" s="106"/>
      <c r="E44" s="106"/>
      <c r="F44" s="108">
        <v>3</v>
      </c>
      <c r="G44" s="106"/>
      <c r="H44" s="106"/>
      <c r="I44" s="108">
        <v>12</v>
      </c>
      <c r="J44" s="106"/>
      <c r="K44" s="106"/>
      <c r="L44" s="106"/>
      <c r="M44" s="106"/>
      <c r="N44" s="106"/>
      <c r="O44" s="60">
        <f t="shared" si="38"/>
        <v>15</v>
      </c>
    </row>
    <row r="45" spans="2:15" x14ac:dyDescent="0.25">
      <c r="B45" s="18" t="s">
        <v>63</v>
      </c>
      <c r="C45" s="21">
        <f t="shared" si="39"/>
        <v>2400</v>
      </c>
      <c r="D45" s="106"/>
      <c r="E45" s="106"/>
      <c r="F45" s="106">
        <v>1</v>
      </c>
      <c r="G45" s="106"/>
      <c r="H45" s="106"/>
      <c r="I45" s="106">
        <v>2</v>
      </c>
      <c r="J45" s="106"/>
      <c r="K45" s="106"/>
      <c r="L45" s="106"/>
      <c r="M45" s="106"/>
      <c r="N45" s="106"/>
      <c r="O45" s="60">
        <f t="shared" si="38"/>
        <v>3</v>
      </c>
    </row>
    <row r="46" spans="2:15" x14ac:dyDescent="0.25">
      <c r="B46" s="18" t="s">
        <v>64</v>
      </c>
      <c r="C46" s="21">
        <f t="shared" si="39"/>
        <v>21000</v>
      </c>
      <c r="D46" s="106"/>
      <c r="E46" s="106"/>
      <c r="F46" s="106">
        <v>5</v>
      </c>
      <c r="G46" s="106"/>
      <c r="H46" s="106"/>
      <c r="I46" s="106">
        <v>22</v>
      </c>
      <c r="J46" s="106"/>
      <c r="K46" s="106"/>
      <c r="L46" s="106"/>
      <c r="M46" s="106"/>
      <c r="N46" s="106"/>
      <c r="O46" s="60">
        <f t="shared" si="38"/>
        <v>27</v>
      </c>
    </row>
    <row r="47" spans="2:15" x14ac:dyDescent="0.25">
      <c r="B47" s="18"/>
      <c r="C47" s="21">
        <f t="shared" si="39"/>
        <v>0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60">
        <f t="shared" si="38"/>
        <v>0</v>
      </c>
    </row>
    <row r="48" spans="2:15" x14ac:dyDescent="0.25">
      <c r="B48" s="18"/>
      <c r="C48" s="21">
        <f t="shared" si="39"/>
        <v>0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60">
        <f t="shared" si="38"/>
        <v>0</v>
      </c>
    </row>
  </sheetData>
  <mergeCells count="13">
    <mergeCell ref="M3:M7"/>
    <mergeCell ref="N3:N7"/>
    <mergeCell ref="D2:N2"/>
    <mergeCell ref="D19:N19"/>
    <mergeCell ref="L3:L7"/>
    <mergeCell ref="D3:D7"/>
    <mergeCell ref="E3:E7"/>
    <mergeCell ref="F3:F7"/>
    <mergeCell ref="G3:G7"/>
    <mergeCell ref="H3:H7"/>
    <mergeCell ref="I3:I7"/>
    <mergeCell ref="J3:J7"/>
    <mergeCell ref="K3:K7"/>
  </mergeCells>
  <conditionalFormatting sqref="D17">
    <cfRule type="cellIs" dxfId="13" priority="4" operator="greaterThanOrEqual">
      <formula>0</formula>
    </cfRule>
    <cfRule type="cellIs" dxfId="12" priority="5" operator="lessThan">
      <formula>0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1" manualMin="0" type="column" displayEmptyCellsAs="gap" displayXAxis="1" minAxisType="custom" maxAxisType="custom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'Fiche Mission Propal'!D8:D8</xm:f>
              <xm:sqref>D3</xm:sqref>
            </x14:sparkline>
            <x14:sparkline>
              <xm:f>'Fiche Mission Propal'!E8:E8</xm:f>
              <xm:sqref>E3</xm:sqref>
            </x14:sparkline>
            <x14:sparkline>
              <xm:f>'Fiche Mission Propal'!F8:F8</xm:f>
              <xm:sqref>F3</xm:sqref>
            </x14:sparkline>
            <x14:sparkline>
              <xm:f>'Fiche Mission Propal'!G8:G8</xm:f>
              <xm:sqref>G3</xm:sqref>
            </x14:sparkline>
            <x14:sparkline>
              <xm:f>'Fiche Mission Propal'!H8:H8</xm:f>
              <xm:sqref>H3</xm:sqref>
            </x14:sparkline>
            <x14:sparkline>
              <xm:f>'Fiche Mission Propal'!I8:I8</xm:f>
              <xm:sqref>I3</xm:sqref>
            </x14:sparkline>
            <x14:sparkline>
              <xm:f>'Fiche Mission Propal'!J8:J8</xm:f>
              <xm:sqref>J3</xm:sqref>
            </x14:sparkline>
            <x14:sparkline>
              <xm:f>'Fiche Mission Propal'!K8:K8</xm:f>
              <xm:sqref>K3</xm:sqref>
            </x14:sparkline>
            <x14:sparkline>
              <xm:f>'Fiche Mission Propal'!L8:L8</xm:f>
              <xm:sqref>L3</xm:sqref>
            </x14:sparkline>
            <x14:sparkline>
              <xm:f>'Fiche Mission Propal'!M8:M8</xm:f>
              <xm:sqref>M3</xm:sqref>
            </x14:sparkline>
            <x14:sparkline>
              <xm:f>'Fiche Mission Propal'!N8:N8</xm:f>
              <xm:sqref>N3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P57"/>
  <sheetViews>
    <sheetView showGridLines="0" zoomScale="70" zoomScaleNormal="70" workbookViewId="0">
      <selection activeCell="A15" sqref="A15"/>
    </sheetView>
  </sheetViews>
  <sheetFormatPr baseColWidth="10" defaultRowHeight="15" outlineLevelRow="1" x14ac:dyDescent="0.25"/>
  <cols>
    <col min="1" max="1" width="25.42578125" customWidth="1"/>
    <col min="2" max="2" width="16.42578125" bestFit="1" customWidth="1"/>
    <col min="3" max="3" width="33.7109375" bestFit="1" customWidth="1"/>
    <col min="4" max="4" width="22" bestFit="1" customWidth="1"/>
  </cols>
  <sheetData>
    <row r="1" spans="1:16" ht="6" customHeight="1" x14ac:dyDescent="0.25"/>
    <row r="2" spans="1:16" ht="18.75" x14ac:dyDescent="0.3">
      <c r="A2" s="33" t="s">
        <v>16</v>
      </c>
      <c r="B2" s="38">
        <v>43188</v>
      </c>
      <c r="E2" s="139" t="s">
        <v>41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6" x14ac:dyDescent="0.25">
      <c r="B3" s="20"/>
      <c r="C3" s="55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</row>
    <row r="4" spans="1:16" x14ac:dyDescent="0.25">
      <c r="B4" s="20"/>
      <c r="C4" s="55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</row>
    <row r="5" spans="1:16" x14ac:dyDescent="0.25">
      <c r="B5" s="20"/>
      <c r="C5" s="55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</row>
    <row r="6" spans="1:16" x14ac:dyDescent="0.25">
      <c r="B6" s="20"/>
      <c r="C6" s="55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</row>
    <row r="7" spans="1:16" x14ac:dyDescent="0.25">
      <c r="B7" s="20"/>
      <c r="C7" s="55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</row>
    <row r="8" spans="1:16" x14ac:dyDescent="0.25">
      <c r="B8" s="20"/>
      <c r="C8" s="55"/>
      <c r="E8" s="111">
        <f>'Fiche Mission Propal'!D8</f>
        <v>0</v>
      </c>
      <c r="F8" s="111">
        <f>'Fiche Mission Propal'!E8</f>
        <v>0</v>
      </c>
      <c r="G8" s="111">
        <f>'Fiche Mission Propal'!F8</f>
        <v>0.19469026548672566</v>
      </c>
      <c r="H8" s="111">
        <f>'Fiche Mission Propal'!G8</f>
        <v>0</v>
      </c>
      <c r="I8" s="111">
        <f>'Fiche Mission Propal'!H8</f>
        <v>0</v>
      </c>
      <c r="J8" s="111">
        <f>'Fiche Mission Propal'!I8</f>
        <v>0.80530973451327437</v>
      </c>
      <c r="K8" s="111">
        <f>'Fiche Mission Propal'!J8</f>
        <v>0</v>
      </c>
      <c r="L8" s="111">
        <f>'Fiche Mission Propal'!K8</f>
        <v>0</v>
      </c>
      <c r="M8" s="111">
        <f>'Fiche Mission Propal'!L8</f>
        <v>0</v>
      </c>
      <c r="N8" s="111">
        <f>'Fiche Mission Propal'!M8</f>
        <v>0</v>
      </c>
      <c r="O8" s="111">
        <f>'Fiche Mission Propal'!N8</f>
        <v>0</v>
      </c>
    </row>
    <row r="9" spans="1:16" x14ac:dyDescent="0.25">
      <c r="E9" s="64" t="str">
        <f>'Fiche Mission Propal'!D9</f>
        <v>FON</v>
      </c>
      <c r="F9" s="64" t="str">
        <f>'Fiche Mission Propal'!E9</f>
        <v>DAS</v>
      </c>
      <c r="G9" s="64" t="str">
        <f>'Fiche Mission Propal'!F9</f>
        <v>DMS</v>
      </c>
      <c r="H9" s="64" t="str">
        <f>'Fiche Mission Propal'!G9</f>
        <v>MAN34</v>
      </c>
      <c r="I9" s="64" t="str">
        <f>'Fiche Mission Propal'!H9</f>
        <v>MAN12</v>
      </c>
      <c r="J9" s="64" t="str">
        <f>'Fiche Mission Propal'!I9</f>
        <v>SEN34</v>
      </c>
      <c r="K9" s="64" t="str">
        <f>'Fiche Mission Propal'!J9</f>
        <v>SEN12</v>
      </c>
      <c r="L9" s="64" t="str">
        <f>'Fiche Mission Propal'!K9</f>
        <v>ASC</v>
      </c>
      <c r="M9" s="64" t="str">
        <f>'Fiche Mission Propal'!L9</f>
        <v>ASD</v>
      </c>
      <c r="N9" s="64" t="str">
        <f>'Fiche Mission Propal'!M9</f>
        <v>STT Liban</v>
      </c>
      <c r="O9" s="64" t="str">
        <f>'Fiche Mission Propal'!N9</f>
        <v>STT Exter</v>
      </c>
    </row>
    <row r="10" spans="1:16" x14ac:dyDescent="0.25">
      <c r="C10" s="10"/>
      <c r="D10" s="112" t="str">
        <f>'Fiche Mission Propal'!C11</f>
        <v>TJM vendu</v>
      </c>
      <c r="E10" s="113">
        <f>'Fiche Mission Propal'!D11</f>
        <v>0</v>
      </c>
      <c r="F10" s="113">
        <f>'Fiche Mission Propal'!E11</f>
        <v>0</v>
      </c>
      <c r="G10" s="113">
        <f>'Fiche Mission Propal'!F11</f>
        <v>900</v>
      </c>
      <c r="H10" s="113">
        <f>'Fiche Mission Propal'!G11</f>
        <v>0</v>
      </c>
      <c r="I10" s="113">
        <f>'Fiche Mission Propal'!H11</f>
        <v>0</v>
      </c>
      <c r="J10" s="113">
        <f>'Fiche Mission Propal'!I11</f>
        <v>750</v>
      </c>
      <c r="K10" s="113">
        <f>'Fiche Mission Propal'!J11</f>
        <v>0</v>
      </c>
      <c r="L10" s="113">
        <f>'Fiche Mission Propal'!K11</f>
        <v>0</v>
      </c>
      <c r="M10" s="113">
        <f>'Fiche Mission Propal'!L11</f>
        <v>0</v>
      </c>
      <c r="N10" s="113">
        <f>'Fiche Mission Propal'!M11</f>
        <v>0</v>
      </c>
      <c r="O10" s="113">
        <f>'Fiche Mission Propal'!N11</f>
        <v>0</v>
      </c>
    </row>
    <row r="11" spans="1:16" x14ac:dyDescent="0.25">
      <c r="C11" s="27"/>
      <c r="D11" s="114" t="str">
        <f>'Fiche Mission Propal'!C12</f>
        <v>Staffing</v>
      </c>
      <c r="E11" s="34">
        <f>'Fiche Mission Propal'!D12</f>
        <v>0</v>
      </c>
      <c r="F11" s="34">
        <f>'Fiche Mission Propal'!E12</f>
        <v>0</v>
      </c>
      <c r="G11" s="34" t="str">
        <f>'Fiche Mission Propal'!F12</f>
        <v>F. Delaunay</v>
      </c>
      <c r="H11" s="34">
        <f>'Fiche Mission Propal'!G12</f>
        <v>0</v>
      </c>
      <c r="I11" s="34">
        <f>'Fiche Mission Propal'!H12</f>
        <v>0</v>
      </c>
      <c r="J11" s="34" t="str">
        <f>'Fiche Mission Propal'!I12</f>
        <v>B. Morel</v>
      </c>
      <c r="K11" s="34">
        <f>'Fiche Mission Propal'!J12</f>
        <v>0</v>
      </c>
      <c r="L11" s="34">
        <f>'Fiche Mission Propal'!K12</f>
        <v>0</v>
      </c>
      <c r="M11" s="34">
        <f>'Fiche Mission Propal'!L12</f>
        <v>0</v>
      </c>
      <c r="N11" s="34">
        <f>'Fiche Mission Propal'!M12</f>
        <v>0</v>
      </c>
      <c r="O11" s="34">
        <f>'Fiche Mission Propal'!N12</f>
        <v>0</v>
      </c>
    </row>
    <row r="12" spans="1:16" x14ac:dyDescent="0.25">
      <c r="D12" s="115" t="s">
        <v>19</v>
      </c>
      <c r="E12" s="11"/>
      <c r="F12" s="11"/>
      <c r="G12" s="11" t="s">
        <v>44</v>
      </c>
      <c r="H12" s="11"/>
      <c r="I12" s="11"/>
      <c r="J12" s="11" t="s">
        <v>47</v>
      </c>
      <c r="K12" s="11"/>
      <c r="L12" s="11"/>
      <c r="M12" s="11"/>
      <c r="N12" s="11"/>
      <c r="O12" s="11"/>
    </row>
    <row r="13" spans="1:16" ht="8.25" customHeight="1" thickBot="1" x14ac:dyDescent="0.3">
      <c r="D13" s="36"/>
    </row>
    <row r="14" spans="1:16" ht="14.25" customHeight="1" thickBot="1" x14ac:dyDescent="0.3">
      <c r="D14" s="36"/>
      <c r="P14" s="44" t="s">
        <v>26</v>
      </c>
    </row>
    <row r="15" spans="1:16" ht="15" customHeight="1" x14ac:dyDescent="0.25">
      <c r="C15" s="65" t="s">
        <v>17</v>
      </c>
      <c r="D15" s="66">
        <f>E15*E$10+F15*F$10+G15*G$10+H15*H$10+I15*I$10+J15*J$10+K15*K$10+L15*L$10+M15*M$10</f>
        <v>9000</v>
      </c>
      <c r="E15" s="67"/>
      <c r="F15" s="68"/>
      <c r="G15" s="67">
        <v>10</v>
      </c>
      <c r="H15" s="67"/>
      <c r="I15" s="67"/>
      <c r="J15" s="67"/>
      <c r="K15" s="67"/>
      <c r="L15" s="67"/>
      <c r="M15" s="73"/>
      <c r="N15" s="73"/>
      <c r="O15" s="73"/>
      <c r="P15" s="117">
        <f>SUM(E15:M15)</f>
        <v>10</v>
      </c>
    </row>
    <row r="16" spans="1:16" ht="15" customHeight="1" x14ac:dyDescent="0.25">
      <c r="C16" s="69" t="s">
        <v>18</v>
      </c>
      <c r="D16" s="41">
        <f>D29-D15</f>
        <v>79050</v>
      </c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78"/>
    </row>
    <row r="17" spans="1:16" ht="15" customHeight="1" x14ac:dyDescent="0.25">
      <c r="C17" s="69" t="s">
        <v>23</v>
      </c>
      <c r="D17" s="39">
        <f>E17*E$10+F17*F$10+G17*G$10+H17*H$10+I17*I$10+J17*J$10+K17*K$10+L17*L$10+M17*M$10</f>
        <v>88050</v>
      </c>
      <c r="E17" s="11"/>
      <c r="F17" s="11"/>
      <c r="G17" s="11">
        <v>22</v>
      </c>
      <c r="H17" s="11"/>
      <c r="I17" s="11"/>
      <c r="J17" s="11">
        <v>91</v>
      </c>
      <c r="K17" s="11"/>
      <c r="L17" s="11"/>
      <c r="M17" s="74"/>
      <c r="N17" s="74"/>
      <c r="O17" s="74"/>
      <c r="P17" s="77">
        <f t="shared" ref="P17:P19" si="0">SUM(E17:M17)</f>
        <v>113</v>
      </c>
    </row>
    <row r="18" spans="1:16" ht="15" customHeight="1" x14ac:dyDescent="0.25">
      <c r="C18" s="69" t="s">
        <v>33</v>
      </c>
      <c r="D18" s="39">
        <f>E18*E$10+F18*F$10+G18*G$10+H18*H$10+I18*I$10+J18*J$10+K18*K$10+L18*L$10+M18*M$10+N18*$N$10+O18*$O$10</f>
        <v>97050</v>
      </c>
      <c r="E18" s="40">
        <f>E15+E17</f>
        <v>0</v>
      </c>
      <c r="F18" s="40">
        <f t="shared" ref="F18:O18" si="1">F15+F17</f>
        <v>0</v>
      </c>
      <c r="G18" s="40">
        <f t="shared" si="1"/>
        <v>32</v>
      </c>
      <c r="H18" s="40">
        <f t="shared" si="1"/>
        <v>0</v>
      </c>
      <c r="I18" s="40">
        <f t="shared" si="1"/>
        <v>0</v>
      </c>
      <c r="J18" s="40">
        <f t="shared" si="1"/>
        <v>91</v>
      </c>
      <c r="K18" s="40">
        <f t="shared" si="1"/>
        <v>0</v>
      </c>
      <c r="L18" s="40">
        <f t="shared" si="1"/>
        <v>0</v>
      </c>
      <c r="M18" s="75">
        <f t="shared" si="1"/>
        <v>0</v>
      </c>
      <c r="N18" s="75">
        <f t="shared" si="1"/>
        <v>0</v>
      </c>
      <c r="O18" s="75">
        <f t="shared" si="1"/>
        <v>0</v>
      </c>
      <c r="P18" s="79">
        <f t="shared" si="0"/>
        <v>123</v>
      </c>
    </row>
    <row r="19" spans="1:16" ht="15.75" customHeight="1" thickBot="1" x14ac:dyDescent="0.3">
      <c r="C19" s="70" t="s">
        <v>22</v>
      </c>
      <c r="D19" s="71">
        <f t="shared" ref="D19:O19" si="2">D29-D18</f>
        <v>-9000</v>
      </c>
      <c r="E19" s="72">
        <f t="shared" si="2"/>
        <v>0</v>
      </c>
      <c r="F19" s="72">
        <f t="shared" si="2"/>
        <v>0</v>
      </c>
      <c r="G19" s="72">
        <f t="shared" si="2"/>
        <v>-10</v>
      </c>
      <c r="H19" s="72">
        <f t="shared" si="2"/>
        <v>0</v>
      </c>
      <c r="I19" s="72">
        <f t="shared" si="2"/>
        <v>0</v>
      </c>
      <c r="J19" s="72">
        <f t="shared" si="2"/>
        <v>0</v>
      </c>
      <c r="K19" s="72">
        <f t="shared" si="2"/>
        <v>0</v>
      </c>
      <c r="L19" s="72">
        <f t="shared" si="2"/>
        <v>0</v>
      </c>
      <c r="M19" s="76">
        <f t="shared" si="2"/>
        <v>0</v>
      </c>
      <c r="N19" s="76">
        <f t="shared" si="2"/>
        <v>0</v>
      </c>
      <c r="O19" s="76">
        <f t="shared" si="2"/>
        <v>0</v>
      </c>
      <c r="P19" s="80">
        <f t="shared" si="0"/>
        <v>-10</v>
      </c>
    </row>
    <row r="20" spans="1:16" s="15" customFormat="1" ht="15.75" customHeight="1" thickBot="1" x14ac:dyDescent="0.3">
      <c r="C20" s="63"/>
      <c r="E20" s="116">
        <f>-E18/$P$18</f>
        <v>0</v>
      </c>
      <c r="F20" s="116">
        <f t="shared" ref="F20:O20" si="3">-F18/$P$18</f>
        <v>0</v>
      </c>
      <c r="G20" s="116">
        <f t="shared" si="3"/>
        <v>-0.26016260162601629</v>
      </c>
      <c r="H20" s="116">
        <f t="shared" si="3"/>
        <v>0</v>
      </c>
      <c r="I20" s="116">
        <f t="shared" si="3"/>
        <v>0</v>
      </c>
      <c r="J20" s="116">
        <f t="shared" si="3"/>
        <v>-0.73983739837398377</v>
      </c>
      <c r="K20" s="116">
        <f t="shared" si="3"/>
        <v>0</v>
      </c>
      <c r="L20" s="116">
        <f t="shared" si="3"/>
        <v>0</v>
      </c>
      <c r="M20" s="116">
        <f t="shared" si="3"/>
        <v>0</v>
      </c>
      <c r="N20" s="116">
        <f t="shared" si="3"/>
        <v>0</v>
      </c>
      <c r="O20" s="116">
        <f t="shared" si="3"/>
        <v>0</v>
      </c>
    </row>
    <row r="21" spans="1:16" s="15" customFormat="1" ht="12.75" customHeight="1" thickBot="1" x14ac:dyDescent="0.3">
      <c r="A21"/>
      <c r="B21" s="81" t="s">
        <v>39</v>
      </c>
      <c r="C21" s="81" t="s">
        <v>27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</row>
    <row r="22" spans="1:16" s="15" customFormat="1" ht="15.75" customHeight="1" x14ac:dyDescent="0.25">
      <c r="A22" s="82" t="s">
        <v>37</v>
      </c>
      <c r="B22" s="83">
        <f>'Fiche Mission Propal'!D15</f>
        <v>94650</v>
      </c>
      <c r="C22" s="42">
        <f>'Fiche Mission Propal'!E15</f>
        <v>837.61061946902657</v>
      </c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</row>
    <row r="23" spans="1:16" s="15" customFormat="1" ht="15.75" customHeight="1" x14ac:dyDescent="0.25">
      <c r="A23" s="84" t="s">
        <v>32</v>
      </c>
      <c r="B23" s="21">
        <f>'Fiche Mission Propal'!D16</f>
        <v>88050</v>
      </c>
      <c r="C23" s="85">
        <f>'Fiche Mission Propal'!E16</f>
        <v>779.2035398230089</v>
      </c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</row>
    <row r="24" spans="1:16" s="15" customFormat="1" ht="15.75" customHeight="1" thickBot="1" x14ac:dyDescent="0.3">
      <c r="A24" s="86" t="s">
        <v>36</v>
      </c>
      <c r="B24" s="87">
        <f>D18</f>
        <v>97050</v>
      </c>
      <c r="C24" s="52">
        <f>B24/P18</f>
        <v>789.02439024390242</v>
      </c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</row>
    <row r="25" spans="1:16" s="15" customFormat="1" ht="15.75" customHeight="1" thickBot="1" x14ac:dyDescent="0.3">
      <c r="C25" s="63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</row>
    <row r="26" spans="1:16" s="15" customFormat="1" ht="15.75" customHeight="1" thickBot="1" x14ac:dyDescent="0.35">
      <c r="A26" s="88" t="s">
        <v>40</v>
      </c>
      <c r="B26" s="89">
        <f>(B23-B24)/B23</f>
        <v>-0.10221465076660988</v>
      </c>
      <c r="C26" s="63"/>
      <c r="E26" s="134" t="s">
        <v>42</v>
      </c>
      <c r="F26" s="134"/>
      <c r="G26" s="134"/>
      <c r="H26" s="134"/>
      <c r="I26" s="134"/>
      <c r="J26" s="134"/>
      <c r="K26" s="134"/>
      <c r="L26" s="134"/>
      <c r="M26" s="134"/>
      <c r="N26" s="134"/>
      <c r="O26" s="134"/>
    </row>
    <row r="27" spans="1:16" ht="15.75" customHeight="1" thickBot="1" x14ac:dyDescent="0.3">
      <c r="D27" s="37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6" ht="15.75" customHeight="1" x14ac:dyDescent="0.25">
      <c r="D28" s="37"/>
      <c r="E28" s="135" t="s">
        <v>35</v>
      </c>
      <c r="F28" s="136"/>
      <c r="G28" s="136"/>
      <c r="H28" s="136"/>
      <c r="I28" s="136"/>
      <c r="J28" s="136"/>
      <c r="K28" s="136"/>
      <c r="L28" s="136"/>
      <c r="M28" s="136"/>
      <c r="N28" s="136"/>
      <c r="O28" s="137"/>
      <c r="P28" s="44" t="s">
        <v>26</v>
      </c>
    </row>
    <row r="29" spans="1:16" ht="15.75" customHeight="1" x14ac:dyDescent="0.25">
      <c r="C29" s="28" t="s">
        <v>34</v>
      </c>
      <c r="D29" s="35">
        <f>'Fiche Mission Propal'!C20</f>
        <v>88050</v>
      </c>
      <c r="E29" s="23">
        <f>'Fiche Mission Propal'!D20</f>
        <v>0</v>
      </c>
      <c r="F29" s="23">
        <f>'Fiche Mission Propal'!E20</f>
        <v>0</v>
      </c>
      <c r="G29" s="23">
        <f>'Fiche Mission Propal'!F20</f>
        <v>22</v>
      </c>
      <c r="H29" s="23">
        <f>'Fiche Mission Propal'!G20</f>
        <v>0</v>
      </c>
      <c r="I29" s="23">
        <f>'Fiche Mission Propal'!H20</f>
        <v>0</v>
      </c>
      <c r="J29" s="23">
        <f>'Fiche Mission Propal'!I20</f>
        <v>91</v>
      </c>
      <c r="K29" s="23">
        <f>'Fiche Mission Propal'!J20</f>
        <v>0</v>
      </c>
      <c r="L29" s="23">
        <f>'Fiche Mission Propal'!K20</f>
        <v>0</v>
      </c>
      <c r="M29" s="23">
        <f>'Fiche Mission Propal'!L20</f>
        <v>0</v>
      </c>
      <c r="N29" s="23">
        <f>'Fiche Mission Propal'!M20</f>
        <v>0</v>
      </c>
      <c r="O29" s="23">
        <f>'Fiche Mission Propal'!N20</f>
        <v>0</v>
      </c>
      <c r="P29" s="57">
        <f>'Fiche Mission Propal'!O20</f>
        <v>113</v>
      </c>
    </row>
    <row r="30" spans="1:16" ht="11.25" customHeight="1" x14ac:dyDescent="0.25">
      <c r="C30" s="24">
        <f>'Fiche Mission Propal'!B21</f>
        <v>0</v>
      </c>
      <c r="D30" s="25">
        <f>'Fiche Mission Propal'!C21</f>
        <v>0</v>
      </c>
      <c r="E30" s="24">
        <f>'Fiche Mission Propal'!D21</f>
        <v>0</v>
      </c>
      <c r="F30" s="24">
        <f>'Fiche Mission Propal'!E21</f>
        <v>0</v>
      </c>
      <c r="G30" s="24">
        <f>'Fiche Mission Propal'!F21</f>
        <v>0</v>
      </c>
      <c r="H30" s="24">
        <f>'Fiche Mission Propal'!G21</f>
        <v>0</v>
      </c>
      <c r="I30" s="24">
        <f>'Fiche Mission Propal'!H21</f>
        <v>0</v>
      </c>
      <c r="J30" s="24">
        <f>'Fiche Mission Propal'!I21</f>
        <v>0</v>
      </c>
      <c r="K30" s="24">
        <f>'Fiche Mission Propal'!J21</f>
        <v>0</v>
      </c>
      <c r="L30" s="24">
        <f>'Fiche Mission Propal'!K21</f>
        <v>0</v>
      </c>
      <c r="M30" s="24">
        <f>'Fiche Mission Propal'!L21</f>
        <v>0</v>
      </c>
      <c r="N30" s="24">
        <f>'Fiche Mission Propal'!M21</f>
        <v>0</v>
      </c>
      <c r="O30" s="24">
        <f>'Fiche Mission Propal'!N21</f>
        <v>0</v>
      </c>
      <c r="P30" s="59"/>
    </row>
    <row r="31" spans="1:16" collapsed="1" x14ac:dyDescent="0.25">
      <c r="C31" s="16" t="str">
        <f>'Fiche Mission Propal'!B22</f>
        <v>Phase 1 : Etat des lieux</v>
      </c>
      <c r="D31" s="22">
        <f>'Fiche Mission Propal'!C22</f>
        <v>7800</v>
      </c>
      <c r="E31" s="16">
        <f>'Fiche Mission Propal'!D22</f>
        <v>0</v>
      </c>
      <c r="F31" s="16">
        <f>'Fiche Mission Propal'!E22</f>
        <v>0</v>
      </c>
      <c r="G31" s="16">
        <f>'Fiche Mission Propal'!F22</f>
        <v>2</v>
      </c>
      <c r="H31" s="16">
        <f>'Fiche Mission Propal'!G22</f>
        <v>0</v>
      </c>
      <c r="I31" s="16">
        <f>'Fiche Mission Propal'!H22</f>
        <v>0</v>
      </c>
      <c r="J31" s="16">
        <f>'Fiche Mission Propal'!I22</f>
        <v>8</v>
      </c>
      <c r="K31" s="16">
        <f>'Fiche Mission Propal'!J22</f>
        <v>0</v>
      </c>
      <c r="L31" s="16">
        <f>'Fiche Mission Propal'!K22</f>
        <v>0</v>
      </c>
      <c r="M31" s="16">
        <f>'Fiche Mission Propal'!L22</f>
        <v>0</v>
      </c>
      <c r="N31" s="16">
        <f>'Fiche Mission Propal'!M22</f>
        <v>0</v>
      </c>
      <c r="O31" s="16">
        <f>'Fiche Mission Propal'!N22</f>
        <v>0</v>
      </c>
      <c r="P31" s="118">
        <f>'Fiche Mission Propal'!O22</f>
        <v>10</v>
      </c>
    </row>
    <row r="32" spans="1:16" ht="15.75" hidden="1" outlineLevel="1" x14ac:dyDescent="0.25">
      <c r="C32" s="18" t="str">
        <f>'Fiche Mission Propal'!B23</f>
        <v>Réunion de lancement</v>
      </c>
      <c r="D32" s="21">
        <f>'Fiche Mission Propal'!C23</f>
        <v>1650</v>
      </c>
      <c r="E32" s="30">
        <f>'Fiche Mission Propal'!D23</f>
        <v>0</v>
      </c>
      <c r="F32" s="30">
        <f>'Fiche Mission Propal'!E23</f>
        <v>0</v>
      </c>
      <c r="G32" s="31">
        <f>'Fiche Mission Propal'!F23</f>
        <v>1</v>
      </c>
      <c r="H32" s="30">
        <f>'Fiche Mission Propal'!G23</f>
        <v>0</v>
      </c>
      <c r="I32" s="30">
        <f>'Fiche Mission Propal'!H23</f>
        <v>0</v>
      </c>
      <c r="J32" s="31">
        <f>'Fiche Mission Propal'!I23</f>
        <v>1</v>
      </c>
      <c r="K32" s="30">
        <f>'Fiche Mission Propal'!J23</f>
        <v>0</v>
      </c>
      <c r="L32" s="30">
        <f>'Fiche Mission Propal'!K23</f>
        <v>0</v>
      </c>
      <c r="M32" s="30">
        <f>'Fiche Mission Propal'!L23</f>
        <v>0</v>
      </c>
      <c r="N32" s="30">
        <f>'Fiche Mission Propal'!M23</f>
        <v>0</v>
      </c>
      <c r="O32" s="30">
        <f>'Fiche Mission Propal'!N23</f>
        <v>0</v>
      </c>
      <c r="P32" s="118">
        <f>'Fiche Mission Propal'!O23</f>
        <v>2</v>
      </c>
    </row>
    <row r="33" spans="3:16" ht="15.75" hidden="1" outlineLevel="1" x14ac:dyDescent="0.25">
      <c r="C33" s="18" t="str">
        <f>'Fiche Mission Propal'!B24</f>
        <v>Collecte d’information et interviews individuelles</v>
      </c>
      <c r="D33" s="21">
        <f>'Fiche Mission Propal'!C24</f>
        <v>750</v>
      </c>
      <c r="E33" s="30">
        <f>'Fiche Mission Propal'!D24</f>
        <v>0</v>
      </c>
      <c r="F33" s="30">
        <f>'Fiche Mission Propal'!E24</f>
        <v>0</v>
      </c>
      <c r="G33" s="31">
        <f>'Fiche Mission Propal'!F24</f>
        <v>0</v>
      </c>
      <c r="H33" s="30">
        <f>'Fiche Mission Propal'!G24</f>
        <v>0</v>
      </c>
      <c r="I33" s="30">
        <f>'Fiche Mission Propal'!H24</f>
        <v>0</v>
      </c>
      <c r="J33" s="31">
        <f>'Fiche Mission Propal'!I24</f>
        <v>1</v>
      </c>
      <c r="K33" s="30">
        <f>'Fiche Mission Propal'!J24</f>
        <v>0</v>
      </c>
      <c r="L33" s="30">
        <f>'Fiche Mission Propal'!K24</f>
        <v>0</v>
      </c>
      <c r="M33" s="30">
        <f>'Fiche Mission Propal'!L24</f>
        <v>0</v>
      </c>
      <c r="N33" s="30">
        <f>'Fiche Mission Propal'!M24</f>
        <v>0</v>
      </c>
      <c r="O33" s="30">
        <f>'Fiche Mission Propal'!N24</f>
        <v>0</v>
      </c>
      <c r="P33" s="118">
        <f>'Fiche Mission Propal'!O24</f>
        <v>1</v>
      </c>
    </row>
    <row r="34" spans="3:16" ht="15.75" hidden="1" outlineLevel="1" x14ac:dyDescent="0.25">
      <c r="C34" s="18" t="str">
        <f>'Fiche Mission Propal'!B25</f>
        <v>Elaboration des cartographies de maturité du SI</v>
      </c>
      <c r="D34" s="21">
        <f>'Fiche Mission Propal'!C25</f>
        <v>3750</v>
      </c>
      <c r="E34" s="30">
        <f>'Fiche Mission Propal'!D25</f>
        <v>0</v>
      </c>
      <c r="F34" s="30">
        <f>'Fiche Mission Propal'!E25</f>
        <v>0</v>
      </c>
      <c r="G34" s="31">
        <f>'Fiche Mission Propal'!F25</f>
        <v>0</v>
      </c>
      <c r="H34" s="30">
        <f>'Fiche Mission Propal'!G25</f>
        <v>0</v>
      </c>
      <c r="I34" s="30">
        <f>'Fiche Mission Propal'!H25</f>
        <v>0</v>
      </c>
      <c r="J34" s="31">
        <f>'Fiche Mission Propal'!I25</f>
        <v>5</v>
      </c>
      <c r="K34" s="30">
        <f>'Fiche Mission Propal'!J25</f>
        <v>0</v>
      </c>
      <c r="L34" s="30">
        <f>'Fiche Mission Propal'!K25</f>
        <v>0</v>
      </c>
      <c r="M34" s="30">
        <f>'Fiche Mission Propal'!L25</f>
        <v>0</v>
      </c>
      <c r="N34" s="30">
        <f>'Fiche Mission Propal'!M25</f>
        <v>0</v>
      </c>
      <c r="O34" s="30">
        <f>'Fiche Mission Propal'!N25</f>
        <v>0</v>
      </c>
      <c r="P34" s="118">
        <f>'Fiche Mission Propal'!O25</f>
        <v>5</v>
      </c>
    </row>
    <row r="35" spans="3:16" ht="15.75" hidden="1" outlineLevel="1" x14ac:dyDescent="0.25">
      <c r="C35" s="29" t="str">
        <f>'Fiche Mission Propal'!B26</f>
        <v>COPIL de synthèse</v>
      </c>
      <c r="D35" s="21">
        <f>'Fiche Mission Propal'!C26</f>
        <v>1650</v>
      </c>
      <c r="E35" s="30">
        <f>'Fiche Mission Propal'!D26</f>
        <v>0</v>
      </c>
      <c r="F35" s="30">
        <f>'Fiche Mission Propal'!E26</f>
        <v>0</v>
      </c>
      <c r="G35" s="31">
        <f>'Fiche Mission Propal'!F26</f>
        <v>1</v>
      </c>
      <c r="H35" s="30">
        <f>'Fiche Mission Propal'!G26</f>
        <v>0</v>
      </c>
      <c r="I35" s="30">
        <f>'Fiche Mission Propal'!H26</f>
        <v>0</v>
      </c>
      <c r="J35" s="30">
        <f>'Fiche Mission Propal'!I26</f>
        <v>1</v>
      </c>
      <c r="K35" s="30">
        <f>'Fiche Mission Propal'!J26</f>
        <v>0</v>
      </c>
      <c r="L35" s="30">
        <f>'Fiche Mission Propal'!K26</f>
        <v>0</v>
      </c>
      <c r="M35" s="30">
        <f>'Fiche Mission Propal'!L26</f>
        <v>0</v>
      </c>
      <c r="N35" s="30">
        <f>'Fiche Mission Propal'!M26</f>
        <v>0</v>
      </c>
      <c r="O35" s="30">
        <f>'Fiche Mission Propal'!N26</f>
        <v>0</v>
      </c>
      <c r="P35" s="118">
        <f>'Fiche Mission Propal'!O26</f>
        <v>2</v>
      </c>
    </row>
    <row r="36" spans="3:16" hidden="1" outlineLevel="1" x14ac:dyDescent="0.25">
      <c r="C36" s="29">
        <f>'Fiche Mission Propal'!B27</f>
        <v>0</v>
      </c>
      <c r="D36" s="21">
        <f>'Fiche Mission Propal'!C27</f>
        <v>0</v>
      </c>
      <c r="E36" s="30">
        <f>'Fiche Mission Propal'!D27</f>
        <v>0</v>
      </c>
      <c r="F36" s="30">
        <f>'Fiche Mission Propal'!E27</f>
        <v>0</v>
      </c>
      <c r="G36" s="30">
        <f>'Fiche Mission Propal'!F27</f>
        <v>0</v>
      </c>
      <c r="H36" s="30">
        <f>'Fiche Mission Propal'!G27</f>
        <v>0</v>
      </c>
      <c r="I36" s="30">
        <f>'Fiche Mission Propal'!H27</f>
        <v>0</v>
      </c>
      <c r="J36" s="30">
        <f>'Fiche Mission Propal'!I27</f>
        <v>0</v>
      </c>
      <c r="K36" s="30">
        <f>'Fiche Mission Propal'!J27</f>
        <v>0</v>
      </c>
      <c r="L36" s="30">
        <f>'Fiche Mission Propal'!K27</f>
        <v>0</v>
      </c>
      <c r="M36" s="30">
        <f>'Fiche Mission Propal'!L27</f>
        <v>0</v>
      </c>
      <c r="N36" s="30">
        <f>'Fiche Mission Propal'!M27</f>
        <v>0</v>
      </c>
      <c r="O36" s="30">
        <f>'Fiche Mission Propal'!N27</f>
        <v>0</v>
      </c>
      <c r="P36" s="118">
        <f>'Fiche Mission Propal'!O27</f>
        <v>0</v>
      </c>
    </row>
    <row r="37" spans="3:16" x14ac:dyDescent="0.25">
      <c r="P37" s="62"/>
    </row>
    <row r="38" spans="3:16" collapsed="1" x14ac:dyDescent="0.25">
      <c r="C38" s="17" t="str">
        <f>'Fiche Mission Propal'!B29</f>
        <v>Phase 2 : Définition de la cible</v>
      </c>
      <c r="D38" s="22">
        <f>'Fiche Mission Propal'!C29</f>
        <v>34950</v>
      </c>
      <c r="E38" s="19">
        <f>'Fiche Mission Propal'!D29</f>
        <v>0</v>
      </c>
      <c r="F38" s="19">
        <f>'Fiche Mission Propal'!E29</f>
        <v>0</v>
      </c>
      <c r="G38" s="19">
        <f>'Fiche Mission Propal'!F29</f>
        <v>8</v>
      </c>
      <c r="H38" s="19">
        <f>'Fiche Mission Propal'!G29</f>
        <v>0</v>
      </c>
      <c r="I38" s="19">
        <f>'Fiche Mission Propal'!H29</f>
        <v>0</v>
      </c>
      <c r="J38" s="19">
        <f>'Fiche Mission Propal'!I29</f>
        <v>37</v>
      </c>
      <c r="K38" s="19">
        <f>'Fiche Mission Propal'!J29</f>
        <v>0</v>
      </c>
      <c r="L38" s="19">
        <f>'Fiche Mission Propal'!K29</f>
        <v>0</v>
      </c>
      <c r="M38" s="19">
        <f>'Fiche Mission Propal'!L29</f>
        <v>0</v>
      </c>
      <c r="N38" s="19">
        <f>'Fiche Mission Propal'!M29</f>
        <v>0</v>
      </c>
      <c r="O38" s="19">
        <f>'Fiche Mission Propal'!N29</f>
        <v>0</v>
      </c>
      <c r="P38" s="119">
        <f>'Fiche Mission Propal'!O29</f>
        <v>45</v>
      </c>
    </row>
    <row r="39" spans="3:16" ht="15.75" hidden="1" outlineLevel="1" x14ac:dyDescent="0.25">
      <c r="C39" s="18" t="str">
        <f>'Fiche Mission Propal'!B30</f>
        <v>Ateliers de travail d'indentification des projets (12 ateliers)</v>
      </c>
      <c r="D39" s="21">
        <f>'Fiche Mission Propal'!C30</f>
        <v>23250</v>
      </c>
      <c r="E39" s="30">
        <f>'Fiche Mission Propal'!D30</f>
        <v>0</v>
      </c>
      <c r="F39" s="30">
        <f>'Fiche Mission Propal'!E30</f>
        <v>0</v>
      </c>
      <c r="G39" s="31">
        <f>'Fiche Mission Propal'!F30</f>
        <v>5</v>
      </c>
      <c r="H39" s="30">
        <f>'Fiche Mission Propal'!G30</f>
        <v>0</v>
      </c>
      <c r="I39" s="30">
        <f>'Fiche Mission Propal'!H30</f>
        <v>0</v>
      </c>
      <c r="J39" s="31">
        <f>'Fiche Mission Propal'!I30</f>
        <v>25</v>
      </c>
      <c r="K39" s="30">
        <f>'Fiche Mission Propal'!J30</f>
        <v>0</v>
      </c>
      <c r="L39" s="30">
        <f>'Fiche Mission Propal'!K30</f>
        <v>0</v>
      </c>
      <c r="M39" s="30">
        <f>'Fiche Mission Propal'!L30</f>
        <v>0</v>
      </c>
      <c r="N39" s="30">
        <f>'Fiche Mission Propal'!M30</f>
        <v>0</v>
      </c>
      <c r="O39" s="30">
        <f>'Fiche Mission Propal'!N30</f>
        <v>0</v>
      </c>
      <c r="P39" s="118">
        <f>'Fiche Mission Propal'!O30</f>
        <v>30</v>
      </c>
    </row>
    <row r="40" spans="3:16" ht="15.75" hidden="1" outlineLevel="1" x14ac:dyDescent="0.25">
      <c r="C40" s="18" t="str">
        <f>'Fiche Mission Propal'!B31</f>
        <v>Construction des scénarios cibles</v>
      </c>
      <c r="D40" s="21">
        <f>'Fiche Mission Propal'!C31</f>
        <v>7800</v>
      </c>
      <c r="E40" s="30">
        <f>'Fiche Mission Propal'!D31</f>
        <v>0</v>
      </c>
      <c r="F40" s="30">
        <f>'Fiche Mission Propal'!E31</f>
        <v>0</v>
      </c>
      <c r="G40" s="31">
        <f>'Fiche Mission Propal'!F31</f>
        <v>2</v>
      </c>
      <c r="H40" s="30">
        <f>'Fiche Mission Propal'!G31</f>
        <v>0</v>
      </c>
      <c r="I40" s="30">
        <f>'Fiche Mission Propal'!H31</f>
        <v>0</v>
      </c>
      <c r="J40" s="31">
        <f>'Fiche Mission Propal'!I31</f>
        <v>8</v>
      </c>
      <c r="K40" s="30">
        <f>'Fiche Mission Propal'!J31</f>
        <v>0</v>
      </c>
      <c r="L40" s="30">
        <f>'Fiche Mission Propal'!K31</f>
        <v>0</v>
      </c>
      <c r="M40" s="30">
        <f>'Fiche Mission Propal'!L31</f>
        <v>0</v>
      </c>
      <c r="N40" s="30">
        <f>'Fiche Mission Propal'!M31</f>
        <v>0</v>
      </c>
      <c r="O40" s="30">
        <f>'Fiche Mission Propal'!N31</f>
        <v>0</v>
      </c>
      <c r="P40" s="118">
        <f>'Fiche Mission Propal'!O31</f>
        <v>10</v>
      </c>
    </row>
    <row r="41" spans="3:16" ht="15.75" hidden="1" outlineLevel="1" x14ac:dyDescent="0.25">
      <c r="C41" s="18" t="str">
        <f>'Fiche Mission Propal'!B32</f>
        <v>2 COPILS</v>
      </c>
      <c r="D41" s="21">
        <f>'Fiche Mission Propal'!C32</f>
        <v>3900</v>
      </c>
      <c r="E41" s="30">
        <f>'Fiche Mission Propal'!D32</f>
        <v>0</v>
      </c>
      <c r="F41" s="30">
        <f>'Fiche Mission Propal'!E32</f>
        <v>0</v>
      </c>
      <c r="G41" s="31">
        <f>'Fiche Mission Propal'!F32</f>
        <v>1</v>
      </c>
      <c r="H41" s="30">
        <f>'Fiche Mission Propal'!G32</f>
        <v>0</v>
      </c>
      <c r="I41" s="30">
        <f>'Fiche Mission Propal'!H32</f>
        <v>0</v>
      </c>
      <c r="J41" s="31">
        <f>'Fiche Mission Propal'!I32</f>
        <v>4</v>
      </c>
      <c r="K41" s="30">
        <f>'Fiche Mission Propal'!J32</f>
        <v>0</v>
      </c>
      <c r="L41" s="30">
        <f>'Fiche Mission Propal'!K32</f>
        <v>0</v>
      </c>
      <c r="M41" s="30">
        <f>'Fiche Mission Propal'!L32</f>
        <v>0</v>
      </c>
      <c r="N41" s="30">
        <f>'Fiche Mission Propal'!M32</f>
        <v>0</v>
      </c>
      <c r="O41" s="30">
        <f>'Fiche Mission Propal'!N32</f>
        <v>0</v>
      </c>
      <c r="P41" s="118">
        <f>'Fiche Mission Propal'!O32</f>
        <v>5</v>
      </c>
    </row>
    <row r="42" spans="3:16" ht="15.75" hidden="1" outlineLevel="1" x14ac:dyDescent="0.25">
      <c r="C42" s="18">
        <f>'Fiche Mission Propal'!B33</f>
        <v>0</v>
      </c>
      <c r="D42" s="21">
        <f>'Fiche Mission Propal'!C33</f>
        <v>0</v>
      </c>
      <c r="E42" s="30">
        <f>'Fiche Mission Propal'!D33</f>
        <v>0</v>
      </c>
      <c r="F42" s="30">
        <f>'Fiche Mission Propal'!E33</f>
        <v>0</v>
      </c>
      <c r="G42" s="31">
        <f>'Fiche Mission Propal'!F33</f>
        <v>0</v>
      </c>
      <c r="H42" s="30">
        <f>'Fiche Mission Propal'!G33</f>
        <v>0</v>
      </c>
      <c r="I42" s="30">
        <f>'Fiche Mission Propal'!H33</f>
        <v>0</v>
      </c>
      <c r="J42" s="31">
        <f>'Fiche Mission Propal'!I33</f>
        <v>0</v>
      </c>
      <c r="K42" s="30">
        <f>'Fiche Mission Propal'!J33</f>
        <v>0</v>
      </c>
      <c r="L42" s="30">
        <f>'Fiche Mission Propal'!K33</f>
        <v>0</v>
      </c>
      <c r="M42" s="30">
        <f>'Fiche Mission Propal'!L33</f>
        <v>0</v>
      </c>
      <c r="N42" s="30">
        <f>'Fiche Mission Propal'!M33</f>
        <v>0</v>
      </c>
      <c r="O42" s="30">
        <f>'Fiche Mission Propal'!N33</f>
        <v>0</v>
      </c>
      <c r="P42" s="118">
        <f>'Fiche Mission Propal'!O33</f>
        <v>0</v>
      </c>
    </row>
    <row r="43" spans="3:16" ht="15.75" hidden="1" outlineLevel="1" x14ac:dyDescent="0.25">
      <c r="C43" s="18">
        <f>'Fiche Mission Propal'!B34</f>
        <v>0</v>
      </c>
      <c r="D43" s="21">
        <f>'Fiche Mission Propal'!C34</f>
        <v>0</v>
      </c>
      <c r="E43" s="30">
        <f>'Fiche Mission Propal'!D34</f>
        <v>0</v>
      </c>
      <c r="F43" s="30">
        <f>'Fiche Mission Propal'!E34</f>
        <v>0</v>
      </c>
      <c r="G43" s="31">
        <f>'Fiche Mission Propal'!F34</f>
        <v>0</v>
      </c>
      <c r="H43" s="30">
        <f>'Fiche Mission Propal'!G34</f>
        <v>0</v>
      </c>
      <c r="I43" s="30">
        <f>'Fiche Mission Propal'!H34</f>
        <v>0</v>
      </c>
      <c r="J43" s="31">
        <f>'Fiche Mission Propal'!I34</f>
        <v>0</v>
      </c>
      <c r="K43" s="30">
        <f>'Fiche Mission Propal'!J34</f>
        <v>0</v>
      </c>
      <c r="L43" s="30">
        <f>'Fiche Mission Propal'!K34</f>
        <v>0</v>
      </c>
      <c r="M43" s="30">
        <f>'Fiche Mission Propal'!L34</f>
        <v>0</v>
      </c>
      <c r="N43" s="30">
        <f>'Fiche Mission Propal'!M34</f>
        <v>0</v>
      </c>
      <c r="O43" s="30">
        <f>'Fiche Mission Propal'!N34</f>
        <v>0</v>
      </c>
      <c r="P43" s="118">
        <f>'Fiche Mission Propal'!O34</f>
        <v>0</v>
      </c>
    </row>
    <row r="44" spans="3:16" x14ac:dyDescent="0.25">
      <c r="P44" s="62"/>
    </row>
    <row r="45" spans="3:16" collapsed="1" x14ac:dyDescent="0.25">
      <c r="C45" s="17" t="str">
        <f>'Fiche Mission Propal'!B36</f>
        <v>Phase 3: Rédaction du SDN</v>
      </c>
      <c r="D45" s="22">
        <f>'Fiche Mission Propal'!C36</f>
        <v>10200</v>
      </c>
      <c r="E45" s="19">
        <f>'Fiche Mission Propal'!D36</f>
        <v>0</v>
      </c>
      <c r="F45" s="19">
        <f>'Fiche Mission Propal'!E36</f>
        <v>0</v>
      </c>
      <c r="G45" s="19">
        <f>'Fiche Mission Propal'!F36</f>
        <v>3</v>
      </c>
      <c r="H45" s="19">
        <f>'Fiche Mission Propal'!G36</f>
        <v>0</v>
      </c>
      <c r="I45" s="19">
        <f>'Fiche Mission Propal'!H36</f>
        <v>0</v>
      </c>
      <c r="J45" s="19">
        <f>'Fiche Mission Propal'!I36</f>
        <v>10</v>
      </c>
      <c r="K45" s="19">
        <f>'Fiche Mission Propal'!J36</f>
        <v>0</v>
      </c>
      <c r="L45" s="19">
        <f>'Fiche Mission Propal'!K36</f>
        <v>0</v>
      </c>
      <c r="M45" s="19">
        <f>'Fiche Mission Propal'!L36</f>
        <v>0</v>
      </c>
      <c r="N45" s="19">
        <f>'Fiche Mission Propal'!M36</f>
        <v>0</v>
      </c>
      <c r="O45" s="19">
        <f>'Fiche Mission Propal'!N36</f>
        <v>0</v>
      </c>
      <c r="P45" s="119">
        <f>'Fiche Mission Propal'!O36</f>
        <v>13</v>
      </c>
    </row>
    <row r="46" spans="3:16" ht="15.75" hidden="1" outlineLevel="1" x14ac:dyDescent="0.25">
      <c r="C46" s="18" t="str">
        <f>'Fiche Mission Propal'!B37</f>
        <v>Construction de la trajectoire</v>
      </c>
      <c r="D46" s="21">
        <f>'Fiche Mission Propal'!C37</f>
        <v>1500</v>
      </c>
      <c r="E46" s="30">
        <f>'Fiche Mission Propal'!D37</f>
        <v>0</v>
      </c>
      <c r="F46" s="30">
        <f>'Fiche Mission Propal'!E37</f>
        <v>0</v>
      </c>
      <c r="G46" s="31">
        <f>'Fiche Mission Propal'!F37</f>
        <v>0</v>
      </c>
      <c r="H46" s="30">
        <f>'Fiche Mission Propal'!G37</f>
        <v>0</v>
      </c>
      <c r="I46" s="30">
        <f>'Fiche Mission Propal'!H37</f>
        <v>0</v>
      </c>
      <c r="J46" s="31">
        <f>'Fiche Mission Propal'!I37</f>
        <v>2</v>
      </c>
      <c r="K46" s="30">
        <f>'Fiche Mission Propal'!J37</f>
        <v>0</v>
      </c>
      <c r="L46" s="30">
        <f>'Fiche Mission Propal'!K37</f>
        <v>0</v>
      </c>
      <c r="M46" s="30">
        <f>'Fiche Mission Propal'!L37</f>
        <v>0</v>
      </c>
      <c r="N46" s="30">
        <f>'Fiche Mission Propal'!M37</f>
        <v>0</v>
      </c>
      <c r="O46" s="30">
        <f>'Fiche Mission Propal'!N37</f>
        <v>0</v>
      </c>
      <c r="P46" s="118">
        <f>'Fiche Mission Propal'!O37</f>
        <v>2</v>
      </c>
    </row>
    <row r="47" spans="3:16" ht="15.75" hidden="1" outlineLevel="1" x14ac:dyDescent="0.25">
      <c r="C47" s="18" t="str">
        <f>'Fiche Mission Propal'!B38</f>
        <v>Feuille de route et budget de la transformation</v>
      </c>
      <c r="D47" s="21">
        <f>'Fiche Mission Propal'!C38</f>
        <v>5550</v>
      </c>
      <c r="E47" s="30">
        <f>'Fiche Mission Propal'!D38</f>
        <v>0</v>
      </c>
      <c r="F47" s="30">
        <f>'Fiche Mission Propal'!E38</f>
        <v>0</v>
      </c>
      <c r="G47" s="31">
        <f>'Fiche Mission Propal'!F38</f>
        <v>2</v>
      </c>
      <c r="H47" s="30">
        <f>'Fiche Mission Propal'!G38</f>
        <v>0</v>
      </c>
      <c r="I47" s="30">
        <f>'Fiche Mission Propal'!H38</f>
        <v>0</v>
      </c>
      <c r="J47" s="31">
        <f>'Fiche Mission Propal'!I38</f>
        <v>5</v>
      </c>
      <c r="K47" s="30">
        <f>'Fiche Mission Propal'!J38</f>
        <v>0</v>
      </c>
      <c r="L47" s="30">
        <f>'Fiche Mission Propal'!K38</f>
        <v>0</v>
      </c>
      <c r="M47" s="30">
        <f>'Fiche Mission Propal'!L38</f>
        <v>0</v>
      </c>
      <c r="N47" s="30">
        <f>'Fiche Mission Propal'!M38</f>
        <v>0</v>
      </c>
      <c r="O47" s="30">
        <f>'Fiche Mission Propal'!N38</f>
        <v>0</v>
      </c>
      <c r="P47" s="118">
        <f>'Fiche Mission Propal'!O38</f>
        <v>7</v>
      </c>
    </row>
    <row r="48" spans="3:16" hidden="1" outlineLevel="1" x14ac:dyDescent="0.25">
      <c r="C48" s="18" t="str">
        <f>'Fiche Mission Propal'!B39</f>
        <v>COPIL de validation du SDN</v>
      </c>
      <c r="D48" s="21">
        <f>'Fiche Mission Propal'!C39</f>
        <v>3150</v>
      </c>
      <c r="E48" s="30">
        <f>'Fiche Mission Propal'!D39</f>
        <v>0</v>
      </c>
      <c r="F48" s="30">
        <f>'Fiche Mission Propal'!E39</f>
        <v>0</v>
      </c>
      <c r="G48" s="30">
        <f>'Fiche Mission Propal'!F39</f>
        <v>1</v>
      </c>
      <c r="H48" s="30">
        <f>'Fiche Mission Propal'!G39</f>
        <v>0</v>
      </c>
      <c r="I48" s="30">
        <f>'Fiche Mission Propal'!H39</f>
        <v>0</v>
      </c>
      <c r="J48" s="30">
        <f>'Fiche Mission Propal'!I39</f>
        <v>3</v>
      </c>
      <c r="K48" s="30">
        <f>'Fiche Mission Propal'!J39</f>
        <v>0</v>
      </c>
      <c r="L48" s="30">
        <f>'Fiche Mission Propal'!K39</f>
        <v>0</v>
      </c>
      <c r="M48" s="30">
        <f>'Fiche Mission Propal'!L39</f>
        <v>0</v>
      </c>
      <c r="N48" s="30">
        <f>'Fiche Mission Propal'!M39</f>
        <v>0</v>
      </c>
      <c r="O48" s="30">
        <f>'Fiche Mission Propal'!N39</f>
        <v>0</v>
      </c>
      <c r="P48" s="118">
        <f>'Fiche Mission Propal'!O39</f>
        <v>4</v>
      </c>
    </row>
    <row r="49" spans="3:16" hidden="1" outlineLevel="1" x14ac:dyDescent="0.25">
      <c r="C49" s="18">
        <f>'Fiche Mission Propal'!B40</f>
        <v>0</v>
      </c>
      <c r="D49" s="21">
        <f>'Fiche Mission Propal'!C40</f>
        <v>0</v>
      </c>
      <c r="E49" s="30">
        <f>'Fiche Mission Propal'!D40</f>
        <v>0</v>
      </c>
      <c r="F49" s="30">
        <f>'Fiche Mission Propal'!E40</f>
        <v>0</v>
      </c>
      <c r="G49" s="30">
        <f>'Fiche Mission Propal'!F40</f>
        <v>0</v>
      </c>
      <c r="H49" s="30">
        <f>'Fiche Mission Propal'!G40</f>
        <v>0</v>
      </c>
      <c r="I49" s="30">
        <f>'Fiche Mission Propal'!H40</f>
        <v>0</v>
      </c>
      <c r="J49" s="30">
        <f>'Fiche Mission Propal'!I40</f>
        <v>0</v>
      </c>
      <c r="K49" s="30">
        <f>'Fiche Mission Propal'!J40</f>
        <v>0</v>
      </c>
      <c r="L49" s="30">
        <f>'Fiche Mission Propal'!K40</f>
        <v>0</v>
      </c>
      <c r="M49" s="30">
        <f>'Fiche Mission Propal'!L40</f>
        <v>0</v>
      </c>
      <c r="N49" s="30">
        <f>'Fiche Mission Propal'!M40</f>
        <v>0</v>
      </c>
      <c r="O49" s="30">
        <f>'Fiche Mission Propal'!N40</f>
        <v>0</v>
      </c>
      <c r="P49" s="118">
        <f>'Fiche Mission Propal'!O40</f>
        <v>0</v>
      </c>
    </row>
    <row r="50" spans="3:16" hidden="1" outlineLevel="1" x14ac:dyDescent="0.25">
      <c r="C50" s="18">
        <f>'Fiche Mission Propal'!B41</f>
        <v>0</v>
      </c>
      <c r="D50" s="21">
        <f>'Fiche Mission Propal'!C41</f>
        <v>0</v>
      </c>
      <c r="E50" s="30">
        <f>'Fiche Mission Propal'!D41</f>
        <v>0</v>
      </c>
      <c r="F50" s="30">
        <f>'Fiche Mission Propal'!E41</f>
        <v>0</v>
      </c>
      <c r="G50" s="30">
        <f>'Fiche Mission Propal'!F41</f>
        <v>0</v>
      </c>
      <c r="H50" s="30">
        <f>'Fiche Mission Propal'!G41</f>
        <v>0</v>
      </c>
      <c r="I50" s="30">
        <f>'Fiche Mission Propal'!H41</f>
        <v>0</v>
      </c>
      <c r="J50" s="30">
        <f>'Fiche Mission Propal'!I41</f>
        <v>0</v>
      </c>
      <c r="K50" s="30">
        <f>'Fiche Mission Propal'!J41</f>
        <v>0</v>
      </c>
      <c r="L50" s="30">
        <f>'Fiche Mission Propal'!K41</f>
        <v>0</v>
      </c>
      <c r="M50" s="30">
        <f>'Fiche Mission Propal'!L41</f>
        <v>0</v>
      </c>
      <c r="N50" s="30">
        <f>'Fiche Mission Propal'!M41</f>
        <v>0</v>
      </c>
      <c r="O50" s="30">
        <f>'Fiche Mission Propal'!N41</f>
        <v>0</v>
      </c>
      <c r="P50" s="118">
        <f>'Fiche Mission Propal'!O41</f>
        <v>0</v>
      </c>
    </row>
    <row r="51" spans="3:16" x14ac:dyDescent="0.25">
      <c r="P51" s="62"/>
    </row>
    <row r="52" spans="3:16" collapsed="1" x14ac:dyDescent="0.25">
      <c r="C52" s="17" t="str">
        <f>'Fiche Mission Propal'!B43</f>
        <v>Phase 4 : Support au déploiement (6 mois)</v>
      </c>
      <c r="D52" s="22">
        <f>'Fiche Mission Propal'!C43</f>
        <v>35100</v>
      </c>
      <c r="E52" s="19">
        <f>'Fiche Mission Propal'!D43</f>
        <v>0</v>
      </c>
      <c r="F52" s="19">
        <f>'Fiche Mission Propal'!E43</f>
        <v>0</v>
      </c>
      <c r="G52" s="19">
        <f>'Fiche Mission Propal'!F43</f>
        <v>9</v>
      </c>
      <c r="H52" s="19">
        <f>'Fiche Mission Propal'!G43</f>
        <v>0</v>
      </c>
      <c r="I52" s="19">
        <f>'Fiche Mission Propal'!H43</f>
        <v>0</v>
      </c>
      <c r="J52" s="19">
        <f>'Fiche Mission Propal'!I43</f>
        <v>36</v>
      </c>
      <c r="K52" s="19">
        <f>'Fiche Mission Propal'!J43</f>
        <v>0</v>
      </c>
      <c r="L52" s="19">
        <f>'Fiche Mission Propal'!K43</f>
        <v>0</v>
      </c>
      <c r="M52" s="19">
        <f>'Fiche Mission Propal'!L43</f>
        <v>0</v>
      </c>
      <c r="N52" s="19">
        <f>'Fiche Mission Propal'!M43</f>
        <v>0</v>
      </c>
      <c r="O52" s="19">
        <f>'Fiche Mission Propal'!N43</f>
        <v>0</v>
      </c>
      <c r="P52" s="119">
        <f>'Fiche Mission Propal'!O43</f>
        <v>45</v>
      </c>
    </row>
    <row r="53" spans="3:16" ht="15.75" hidden="1" outlineLevel="1" x14ac:dyDescent="0.25">
      <c r="C53" s="18" t="str">
        <f>'Fiche Mission Propal'!B44</f>
        <v>Préparation et aniamtion de 6 COPILS</v>
      </c>
      <c r="D53" s="21">
        <f>'Fiche Mission Propal'!C44</f>
        <v>11700</v>
      </c>
      <c r="E53" s="30">
        <f>'Fiche Mission Propal'!D44</f>
        <v>0</v>
      </c>
      <c r="F53" s="30">
        <f>'Fiche Mission Propal'!E44</f>
        <v>0</v>
      </c>
      <c r="G53" s="32">
        <f>'Fiche Mission Propal'!F44</f>
        <v>3</v>
      </c>
      <c r="H53" s="30">
        <f>'Fiche Mission Propal'!G44</f>
        <v>0</v>
      </c>
      <c r="I53" s="30">
        <f>'Fiche Mission Propal'!H44</f>
        <v>0</v>
      </c>
      <c r="J53" s="32">
        <f>'Fiche Mission Propal'!I44</f>
        <v>12</v>
      </c>
      <c r="K53" s="30">
        <f>'Fiche Mission Propal'!J44</f>
        <v>0</v>
      </c>
      <c r="L53" s="30">
        <f>'Fiche Mission Propal'!K44</f>
        <v>0</v>
      </c>
      <c r="M53" s="30">
        <f>'Fiche Mission Propal'!L44</f>
        <v>0</v>
      </c>
      <c r="N53" s="30">
        <f>'Fiche Mission Propal'!M44</f>
        <v>0</v>
      </c>
      <c r="O53" s="30">
        <f>'Fiche Mission Propal'!N44</f>
        <v>0</v>
      </c>
      <c r="P53" s="118">
        <f>'Fiche Mission Propal'!O44</f>
        <v>15</v>
      </c>
    </row>
    <row r="54" spans="3:16" hidden="1" outlineLevel="1" x14ac:dyDescent="0.25">
      <c r="C54" s="18" t="str">
        <f>'Fiche Mission Propal'!B45</f>
        <v>Définition de la stratégie de communication</v>
      </c>
      <c r="D54" s="21">
        <f>'Fiche Mission Propal'!C45</f>
        <v>2400</v>
      </c>
      <c r="E54" s="30">
        <f>'Fiche Mission Propal'!D45</f>
        <v>0</v>
      </c>
      <c r="F54" s="30">
        <f>'Fiche Mission Propal'!E45</f>
        <v>0</v>
      </c>
      <c r="G54" s="30">
        <f>'Fiche Mission Propal'!F45</f>
        <v>1</v>
      </c>
      <c r="H54" s="30">
        <f>'Fiche Mission Propal'!G45</f>
        <v>0</v>
      </c>
      <c r="I54" s="30">
        <f>'Fiche Mission Propal'!H45</f>
        <v>0</v>
      </c>
      <c r="J54" s="30">
        <f>'Fiche Mission Propal'!I45</f>
        <v>2</v>
      </c>
      <c r="K54" s="30">
        <f>'Fiche Mission Propal'!J45</f>
        <v>0</v>
      </c>
      <c r="L54" s="30">
        <f>'Fiche Mission Propal'!K45</f>
        <v>0</v>
      </c>
      <c r="M54" s="30">
        <f>'Fiche Mission Propal'!L45</f>
        <v>0</v>
      </c>
      <c r="N54" s="30">
        <f>'Fiche Mission Propal'!M45</f>
        <v>0</v>
      </c>
      <c r="O54" s="30">
        <f>'Fiche Mission Propal'!N45</f>
        <v>0</v>
      </c>
      <c r="P54" s="118">
        <f>'Fiche Mission Propal'!O45</f>
        <v>3</v>
      </c>
    </row>
    <row r="55" spans="3:16" hidden="1" outlineLevel="1" x14ac:dyDescent="0.25">
      <c r="C55" s="18" t="str">
        <f>'Fiche Mission Propal'!B46</f>
        <v>Réalisation des actions de communication</v>
      </c>
      <c r="D55" s="21">
        <f>'Fiche Mission Propal'!C46</f>
        <v>21000</v>
      </c>
      <c r="E55" s="30">
        <f>'Fiche Mission Propal'!D46</f>
        <v>0</v>
      </c>
      <c r="F55" s="30">
        <f>'Fiche Mission Propal'!E46</f>
        <v>0</v>
      </c>
      <c r="G55" s="30">
        <f>'Fiche Mission Propal'!F46</f>
        <v>5</v>
      </c>
      <c r="H55" s="30">
        <f>'Fiche Mission Propal'!G46</f>
        <v>0</v>
      </c>
      <c r="I55" s="30">
        <f>'Fiche Mission Propal'!H46</f>
        <v>0</v>
      </c>
      <c r="J55" s="30">
        <f>'Fiche Mission Propal'!I46</f>
        <v>22</v>
      </c>
      <c r="K55" s="30">
        <f>'Fiche Mission Propal'!J46</f>
        <v>0</v>
      </c>
      <c r="L55" s="30">
        <f>'Fiche Mission Propal'!K46</f>
        <v>0</v>
      </c>
      <c r="M55" s="30">
        <f>'Fiche Mission Propal'!L46</f>
        <v>0</v>
      </c>
      <c r="N55" s="30">
        <f>'Fiche Mission Propal'!M46</f>
        <v>0</v>
      </c>
      <c r="O55" s="30">
        <f>'Fiche Mission Propal'!N46</f>
        <v>0</v>
      </c>
      <c r="P55" s="118">
        <f>'Fiche Mission Propal'!O46</f>
        <v>27</v>
      </c>
    </row>
    <row r="56" spans="3:16" hidden="1" outlineLevel="1" x14ac:dyDescent="0.25">
      <c r="C56" s="18">
        <f>'Fiche Mission Propal'!B47</f>
        <v>0</v>
      </c>
      <c r="D56" s="21">
        <f>'Fiche Mission Propal'!C47</f>
        <v>0</v>
      </c>
      <c r="E56" s="30">
        <f>'Fiche Mission Propal'!D47</f>
        <v>0</v>
      </c>
      <c r="F56" s="30">
        <f>'Fiche Mission Propal'!E47</f>
        <v>0</v>
      </c>
      <c r="G56" s="30">
        <f>'Fiche Mission Propal'!F47</f>
        <v>0</v>
      </c>
      <c r="H56" s="30">
        <f>'Fiche Mission Propal'!G47</f>
        <v>0</v>
      </c>
      <c r="I56" s="30">
        <f>'Fiche Mission Propal'!H47</f>
        <v>0</v>
      </c>
      <c r="J56" s="30">
        <f>'Fiche Mission Propal'!I47</f>
        <v>0</v>
      </c>
      <c r="K56" s="30">
        <f>'Fiche Mission Propal'!J47</f>
        <v>0</v>
      </c>
      <c r="L56" s="30">
        <f>'Fiche Mission Propal'!K47</f>
        <v>0</v>
      </c>
      <c r="M56" s="30">
        <f>'Fiche Mission Propal'!L47</f>
        <v>0</v>
      </c>
      <c r="N56" s="30">
        <f>'Fiche Mission Propal'!M47</f>
        <v>0</v>
      </c>
      <c r="O56" s="30">
        <f>'Fiche Mission Propal'!N47</f>
        <v>0</v>
      </c>
      <c r="P56" s="118">
        <f>'Fiche Mission Propal'!O47</f>
        <v>0</v>
      </c>
    </row>
    <row r="57" spans="3:16" ht="15.75" hidden="1" outlineLevel="1" thickBot="1" x14ac:dyDescent="0.3">
      <c r="C57" s="18">
        <f>'Fiche Mission Propal'!B48</f>
        <v>0</v>
      </c>
      <c r="D57" s="21">
        <f>'Fiche Mission Propal'!C48</f>
        <v>0</v>
      </c>
      <c r="E57" s="30">
        <f>'Fiche Mission Propal'!D48</f>
        <v>0</v>
      </c>
      <c r="F57" s="30">
        <f>'Fiche Mission Propal'!E48</f>
        <v>0</v>
      </c>
      <c r="G57" s="30">
        <f>'Fiche Mission Propal'!F48</f>
        <v>0</v>
      </c>
      <c r="H57" s="30">
        <f>'Fiche Mission Propal'!G48</f>
        <v>0</v>
      </c>
      <c r="I57" s="30">
        <f>'Fiche Mission Propal'!H48</f>
        <v>0</v>
      </c>
      <c r="J57" s="30">
        <f>'Fiche Mission Propal'!I48</f>
        <v>0</v>
      </c>
      <c r="K57" s="30">
        <f>'Fiche Mission Propal'!J48</f>
        <v>0</v>
      </c>
      <c r="L57" s="30">
        <f>'Fiche Mission Propal'!K48</f>
        <v>0</v>
      </c>
      <c r="M57" s="30">
        <f>'Fiche Mission Propal'!L48</f>
        <v>0</v>
      </c>
      <c r="N57" s="30">
        <f>'Fiche Mission Propal'!M48</f>
        <v>0</v>
      </c>
      <c r="O57" s="30">
        <f>'Fiche Mission Propal'!N48</f>
        <v>0</v>
      </c>
      <c r="P57" s="120">
        <f>'Fiche Mission Propal'!O48</f>
        <v>0</v>
      </c>
    </row>
  </sheetData>
  <mergeCells count="25">
    <mergeCell ref="N3:N7"/>
    <mergeCell ref="O3:O7"/>
    <mergeCell ref="E2:O2"/>
    <mergeCell ref="N21:N25"/>
    <mergeCell ref="O21:O25"/>
    <mergeCell ref="K21:K25"/>
    <mergeCell ref="L21:L25"/>
    <mergeCell ref="M21:M25"/>
    <mergeCell ref="J3:J7"/>
    <mergeCell ref="E26:O26"/>
    <mergeCell ref="E28:O28"/>
    <mergeCell ref="K3:K7"/>
    <mergeCell ref="L3:L7"/>
    <mergeCell ref="M3:M7"/>
    <mergeCell ref="E21:E25"/>
    <mergeCell ref="F21:F25"/>
    <mergeCell ref="G21:G25"/>
    <mergeCell ref="H21:H25"/>
    <mergeCell ref="I21:I25"/>
    <mergeCell ref="J21:J25"/>
    <mergeCell ref="E3:E7"/>
    <mergeCell ref="F3:F7"/>
    <mergeCell ref="G3:G7"/>
    <mergeCell ref="H3:H7"/>
    <mergeCell ref="I3:I7"/>
  </mergeCells>
  <conditionalFormatting sqref="E32:E36">
    <cfRule type="expression" dxfId="11" priority="13">
      <formula>$E$30=""</formula>
    </cfRule>
  </conditionalFormatting>
  <conditionalFormatting sqref="E53:E57">
    <cfRule type="expression" dxfId="10" priority="10">
      <formula>$E$30=""</formula>
    </cfRule>
  </conditionalFormatting>
  <conditionalFormatting sqref="E39:E43">
    <cfRule type="expression" dxfId="9" priority="12">
      <formula>$E$30=""</formula>
    </cfRule>
  </conditionalFormatting>
  <conditionalFormatting sqref="E46:E50">
    <cfRule type="expression" dxfId="8" priority="11">
      <formula>$E$30=""</formula>
    </cfRule>
  </conditionalFormatting>
  <conditionalFormatting sqref="D19:O19">
    <cfRule type="cellIs" dxfId="7" priority="7" operator="greaterThanOrEqual">
      <formula>0</formula>
    </cfRule>
    <cfRule type="cellIs" dxfId="6" priority="9" operator="lessThan">
      <formula>0</formula>
    </cfRule>
  </conditionalFormatting>
  <conditionalFormatting sqref="D16">
    <cfRule type="cellIs" dxfId="5" priority="5" operator="greaterThanOrEqual">
      <formula>0</formula>
    </cfRule>
    <cfRule type="cellIs" dxfId="4" priority="6" operator="lessThan">
      <formula>0</formula>
    </cfRule>
  </conditionalFormatting>
  <conditionalFormatting sqref="B26">
    <cfRule type="cellIs" dxfId="3" priority="3" operator="greaterThanOrEqual">
      <formula>0</formula>
    </cfRule>
    <cfRule type="cellIs" dxfId="2" priority="4" operator="lessThan">
      <formula>0</formula>
    </cfRule>
  </conditionalFormatting>
  <conditionalFormatting sqref="P19">
    <cfRule type="cellIs" dxfId="1" priority="1" operator="greaterThanOrEqual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1" manualMin="0" type="column" displayEmptyCellsAs="gap" minAxisType="custom" maxAxisType="custom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'Planifié&amp;Realisé'!E8:E8</xm:f>
              <xm:sqref>E3</xm:sqref>
            </x14:sparkline>
            <x14:sparkline>
              <xm:f>'Planifié&amp;Realisé'!F8:F8</xm:f>
              <xm:sqref>F3</xm:sqref>
            </x14:sparkline>
            <x14:sparkline>
              <xm:f>'Planifié&amp;Realisé'!G8:G8</xm:f>
              <xm:sqref>G3</xm:sqref>
            </x14:sparkline>
            <x14:sparkline>
              <xm:f>'Planifié&amp;Realisé'!H8:H8</xm:f>
              <xm:sqref>H3</xm:sqref>
            </x14:sparkline>
            <x14:sparkline>
              <xm:f>'Planifié&amp;Realisé'!I8:I8</xm:f>
              <xm:sqref>I3</xm:sqref>
            </x14:sparkline>
            <x14:sparkline>
              <xm:f>'Planifié&amp;Realisé'!J8:J8</xm:f>
              <xm:sqref>J3</xm:sqref>
            </x14:sparkline>
            <x14:sparkline>
              <xm:f>'Planifié&amp;Realisé'!K8:K8</xm:f>
              <xm:sqref>K3</xm:sqref>
            </x14:sparkline>
            <x14:sparkline>
              <xm:f>'Planifié&amp;Realisé'!L8:L8</xm:f>
              <xm:sqref>L3</xm:sqref>
            </x14:sparkline>
            <x14:sparkline>
              <xm:f>'Planifié&amp;Realisé'!M8:M8</xm:f>
              <xm:sqref>M3</xm:sqref>
            </x14:sparkline>
            <x14:sparkline>
              <xm:f>'Planifié&amp;Realisé'!N8:N8</xm:f>
              <xm:sqref>N3</xm:sqref>
            </x14:sparkline>
            <x14:sparkline>
              <xm:f>'Planifié&amp;Realisé'!O8:O8</xm:f>
              <xm:sqref>O3</xm:sqref>
            </x14:sparkline>
          </x14:sparklines>
        </x14:sparklineGroup>
        <x14:sparklineGroup manualMax="0" manualMin="-1" type="column" displayEmptyCellsAs="gap" displayXAxis="1" minAxisType="custom" maxAxisType="custom">
          <x14:colorSeries theme="7"/>
          <x14:colorNegative theme="8"/>
          <x14:colorAxis rgb="FF000000"/>
          <x14:colorMarkers theme="7" tint="-0.249977111117893"/>
          <x14:colorFirst theme="7" tint="-0.249977111117893"/>
          <x14:colorLast theme="7" tint="-0.249977111117893"/>
          <x14:colorHigh theme="7" tint="-0.249977111117893"/>
          <x14:colorLow theme="7" tint="-0.249977111117893"/>
          <x14:sparklines>
            <x14:sparkline>
              <xm:f>'Planifié&amp;Realisé'!E20:E20</xm:f>
              <xm:sqref>E21</xm:sqref>
            </x14:sparkline>
            <x14:sparkline>
              <xm:f>'Planifié&amp;Realisé'!F20:F20</xm:f>
              <xm:sqref>F21</xm:sqref>
            </x14:sparkline>
            <x14:sparkline>
              <xm:f>'Planifié&amp;Realisé'!G20:G20</xm:f>
              <xm:sqref>G21</xm:sqref>
            </x14:sparkline>
            <x14:sparkline>
              <xm:f>'Planifié&amp;Realisé'!H20:H20</xm:f>
              <xm:sqref>H21</xm:sqref>
            </x14:sparkline>
            <x14:sparkline>
              <xm:f>'Planifié&amp;Realisé'!I20:I20</xm:f>
              <xm:sqref>I21</xm:sqref>
            </x14:sparkline>
            <x14:sparkline>
              <xm:f>'Planifié&amp;Realisé'!J20:J20</xm:f>
              <xm:sqref>J21</xm:sqref>
            </x14:sparkline>
            <x14:sparkline>
              <xm:f>'Planifié&amp;Realisé'!K20:K20</xm:f>
              <xm:sqref>K21</xm:sqref>
            </x14:sparkline>
            <x14:sparkline>
              <xm:f>'Planifié&amp;Realisé'!L20:L20</xm:f>
              <xm:sqref>L21</xm:sqref>
            </x14:sparkline>
            <x14:sparkline>
              <xm:f>'Planifié&amp;Realisé'!M20:M20</xm:f>
              <xm:sqref>M21</xm:sqref>
            </x14:sparkline>
            <x14:sparkline>
              <xm:f>'Planifié&amp;Realisé'!N20:N20</xm:f>
              <xm:sqref>N21</xm:sqref>
            </x14:sparkline>
            <x14:sparkline>
              <xm:f>'Planifié&amp;Realisé'!O20:O20</xm:f>
              <xm:sqref>O21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B3" sqref="B3"/>
    </sheetView>
  </sheetViews>
  <sheetFormatPr baseColWidth="10" defaultColWidth="9.140625" defaultRowHeight="15" x14ac:dyDescent="0.25"/>
  <cols>
    <col min="1" max="1" width="31.42578125" customWidth="1"/>
    <col min="2" max="2" width="10.85546875" customWidth="1"/>
    <col min="3" max="3" width="10.140625" customWidth="1"/>
    <col min="4" max="4" width="10.28515625" customWidth="1"/>
    <col min="5" max="6" width="10.140625" customWidth="1"/>
    <col min="7" max="8" width="10.28515625" customWidth="1"/>
    <col min="9" max="9" width="10.5703125" customWidth="1"/>
    <col min="10" max="10" width="9.42578125" bestFit="1" customWidth="1"/>
  </cols>
  <sheetData>
    <row r="1" spans="1:10" x14ac:dyDescent="0.25">
      <c r="B1" s="2"/>
      <c r="C1" s="1"/>
      <c r="D1" s="1"/>
      <c r="E1" s="1"/>
      <c r="F1" s="1"/>
      <c r="G1" s="1"/>
      <c r="H1" s="1"/>
      <c r="I1" s="1"/>
      <c r="J1" s="1"/>
    </row>
    <row r="2" spans="1:10" x14ac:dyDescent="0.25">
      <c r="B2" s="5" t="s">
        <v>8</v>
      </c>
      <c r="C2" s="5" t="s">
        <v>0</v>
      </c>
      <c r="D2" s="5" t="s">
        <v>1</v>
      </c>
      <c r="E2" s="5" t="s">
        <v>7</v>
      </c>
      <c r="F2" s="5" t="s">
        <v>6</v>
      </c>
      <c r="G2" s="5" t="s">
        <v>4</v>
      </c>
      <c r="H2" s="5" t="s">
        <v>5</v>
      </c>
      <c r="I2" s="5" t="s">
        <v>2</v>
      </c>
      <c r="J2" s="5" t="s">
        <v>3</v>
      </c>
    </row>
    <row r="3" spans="1:10" x14ac:dyDescent="0.25">
      <c r="A3" s="3" t="s">
        <v>9</v>
      </c>
      <c r="B3" s="4">
        <v>1600</v>
      </c>
      <c r="C3" s="4">
        <v>1500</v>
      </c>
      <c r="D3" s="4">
        <v>1200</v>
      </c>
      <c r="E3" s="4">
        <v>1000</v>
      </c>
      <c r="F3" s="4">
        <v>900</v>
      </c>
      <c r="G3" s="4">
        <v>750</v>
      </c>
      <c r="H3" s="4">
        <v>750</v>
      </c>
      <c r="I3" s="4">
        <v>600</v>
      </c>
      <c r="J3" s="4"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"/>
  <sheetViews>
    <sheetView workbookViewId="0">
      <selection activeCell="E4" sqref="E4"/>
    </sheetView>
  </sheetViews>
  <sheetFormatPr baseColWidth="10" defaultRowHeight="15" x14ac:dyDescent="0.25"/>
  <cols>
    <col min="1" max="1" width="12.85546875" bestFit="1" customWidth="1"/>
    <col min="3" max="3" width="22.42578125" bestFit="1" customWidth="1"/>
    <col min="4" max="4" width="11.28515625" bestFit="1" customWidth="1"/>
    <col min="5" max="6" width="18.28515625" customWidth="1"/>
    <col min="7" max="7" width="14.140625" bestFit="1" customWidth="1"/>
    <col min="8" max="8" width="15.140625" bestFit="1" customWidth="1"/>
    <col min="10" max="10" width="20.42578125" bestFit="1" customWidth="1"/>
    <col min="11" max="11" width="11.5703125" bestFit="1" customWidth="1"/>
    <col min="12" max="12" width="12.5703125" bestFit="1" customWidth="1"/>
    <col min="13" max="13" width="25" bestFit="1" customWidth="1"/>
    <col min="14" max="14" width="27.5703125" bestFit="1" customWidth="1"/>
    <col min="15" max="15" width="14.28515625" customWidth="1"/>
    <col min="16" max="16" width="20.7109375" bestFit="1" customWidth="1"/>
    <col min="17" max="17" width="19.7109375" bestFit="1" customWidth="1"/>
    <col min="18" max="18" width="19.85546875" bestFit="1" customWidth="1"/>
  </cols>
  <sheetData>
    <row r="1" spans="1:18" x14ac:dyDescent="0.25">
      <c r="G1" s="140" t="s">
        <v>71</v>
      </c>
      <c r="H1" s="140"/>
      <c r="I1" s="140"/>
      <c r="J1" s="140"/>
      <c r="K1" s="141" t="s">
        <v>73</v>
      </c>
      <c r="L1" s="141"/>
      <c r="M1" s="141"/>
      <c r="N1" s="141"/>
      <c r="O1" s="141"/>
      <c r="P1" s="141"/>
      <c r="Q1" s="141"/>
      <c r="R1" s="141"/>
    </row>
    <row r="2" spans="1:18" x14ac:dyDescent="0.25">
      <c r="A2" s="122" t="s">
        <v>10</v>
      </c>
      <c r="B2" s="123" t="s">
        <v>12</v>
      </c>
      <c r="C2" s="123" t="s">
        <v>67</v>
      </c>
      <c r="D2" s="123" t="s">
        <v>68</v>
      </c>
      <c r="E2" s="123" t="s">
        <v>29</v>
      </c>
      <c r="F2" s="123" t="s">
        <v>74</v>
      </c>
      <c r="G2" s="123" t="s">
        <v>69</v>
      </c>
      <c r="H2" s="123" t="s">
        <v>70</v>
      </c>
      <c r="I2" s="123" t="s">
        <v>27</v>
      </c>
      <c r="J2" s="123" t="s">
        <v>72</v>
      </c>
      <c r="K2" s="123" t="s">
        <v>75</v>
      </c>
      <c r="L2" s="123" t="s">
        <v>76</v>
      </c>
      <c r="M2" s="123" t="s">
        <v>77</v>
      </c>
      <c r="N2" s="123" t="s">
        <v>78</v>
      </c>
      <c r="O2" s="123" t="s">
        <v>80</v>
      </c>
      <c r="P2" s="123" t="s">
        <v>81</v>
      </c>
      <c r="Q2" s="123" t="s">
        <v>82</v>
      </c>
      <c r="R2" s="122" t="s">
        <v>79</v>
      </c>
    </row>
    <row r="3" spans="1:18" x14ac:dyDescent="0.25">
      <c r="A3" s="124" t="str">
        <f>CSV!A3</f>
        <v>XXXX</v>
      </c>
      <c r="B3" s="124" t="str">
        <f>CSV!B3</f>
        <v>IRD</v>
      </c>
      <c r="C3" s="124" t="str">
        <f>CSV!C3</f>
        <v>Schéma Directeur des SI</v>
      </c>
      <c r="D3" s="121">
        <f>CSV!D3</f>
        <v>43115</v>
      </c>
      <c r="E3" s="124" t="str">
        <f>CSV!E3</f>
        <v>G. Scognamiglio</v>
      </c>
      <c r="F3" s="121">
        <f>CSV!F3</f>
        <v>43188</v>
      </c>
      <c r="G3" s="125">
        <f>CSV!G3</f>
        <v>88050</v>
      </c>
      <c r="H3" s="126">
        <f>CSV!H3</f>
        <v>113</v>
      </c>
      <c r="I3" s="125">
        <f>CSV!I3</f>
        <v>779.2035398230089</v>
      </c>
      <c r="J3" s="124">
        <f>CSV!J3</f>
        <v>-6.9730586370839939E-2</v>
      </c>
      <c r="K3" s="125">
        <f>CSV!K3</f>
        <v>9000</v>
      </c>
      <c r="L3" s="126">
        <f>CSV!L3</f>
        <v>10</v>
      </c>
      <c r="M3" s="125">
        <f>CSV!M3</f>
        <v>88050</v>
      </c>
      <c r="N3" s="126">
        <f>CSV!N3</f>
        <v>113</v>
      </c>
      <c r="O3" s="125">
        <f>CSV!O3</f>
        <v>97050</v>
      </c>
      <c r="P3" s="125">
        <f>CSV!P3</f>
        <v>-9000</v>
      </c>
      <c r="Q3" s="126">
        <f>CSV!Q3</f>
        <v>-10</v>
      </c>
      <c r="R3" s="126">
        <f>CSV!R3</f>
        <v>-0.10221465076660988</v>
      </c>
    </row>
  </sheetData>
  <mergeCells count="2">
    <mergeCell ref="G1:J1"/>
    <mergeCell ref="K1:R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8</xdr:col>
                    <xdr:colOff>657225</xdr:colOff>
                    <xdr:row>9</xdr:row>
                    <xdr:rowOff>104775</xdr:rowOff>
                  </from>
                  <to>
                    <xdr:col>9</xdr:col>
                    <xdr:colOff>1162050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S4"/>
  <sheetViews>
    <sheetView workbookViewId="0">
      <selection activeCell="A3" sqref="A3"/>
    </sheetView>
  </sheetViews>
  <sheetFormatPr baseColWidth="10" defaultRowHeight="15" x14ac:dyDescent="0.25"/>
  <cols>
    <col min="1" max="1" width="11.28515625" bestFit="1" customWidth="1"/>
    <col min="2" max="2" width="15" bestFit="1" customWidth="1"/>
    <col min="3" max="3" width="13.42578125" bestFit="1" customWidth="1"/>
    <col min="4" max="4" width="14.140625" bestFit="1" customWidth="1"/>
    <col min="5" max="5" width="15.140625" bestFit="1" customWidth="1"/>
    <col min="6" max="6" width="12" bestFit="1" customWidth="1"/>
    <col min="7" max="7" width="20.42578125" bestFit="1" customWidth="1"/>
    <col min="8" max="8" width="11.5703125" bestFit="1" customWidth="1"/>
    <col min="9" max="9" width="12.5703125" bestFit="1" customWidth="1"/>
    <col min="10" max="10" width="25" bestFit="1" customWidth="1"/>
    <col min="11" max="11" width="27.5703125" bestFit="1" customWidth="1"/>
    <col min="12" max="12" width="11" bestFit="1" customWidth="1"/>
    <col min="13" max="13" width="13.28515625" bestFit="1" customWidth="1"/>
    <col min="14" max="14" width="19.28515625" bestFit="1" customWidth="1"/>
    <col min="15" max="15" width="20.28515625" bestFit="1" customWidth="1"/>
    <col min="16" max="16" width="20.5703125" bestFit="1" customWidth="1"/>
    <col min="18" max="18" width="19.85546875" bestFit="1" customWidth="1"/>
  </cols>
  <sheetData>
    <row r="2" spans="1:19" x14ac:dyDescent="0.25">
      <c r="A2" s="122" t="s">
        <v>10</v>
      </c>
      <c r="B2" s="123" t="s">
        <v>12</v>
      </c>
      <c r="C2" s="123" t="s">
        <v>67</v>
      </c>
      <c r="D2" s="123" t="s">
        <v>68</v>
      </c>
      <c r="E2" s="123" t="s">
        <v>29</v>
      </c>
      <c r="F2" s="123" t="s">
        <v>74</v>
      </c>
      <c r="G2" s="123" t="s">
        <v>69</v>
      </c>
      <c r="H2" s="123" t="s">
        <v>70</v>
      </c>
      <c r="I2" s="123" t="s">
        <v>27</v>
      </c>
      <c r="J2" s="123" t="s">
        <v>72</v>
      </c>
      <c r="K2" s="123" t="s">
        <v>75</v>
      </c>
      <c r="L2" s="123" t="s">
        <v>76</v>
      </c>
      <c r="M2" s="123" t="s">
        <v>77</v>
      </c>
      <c r="N2" s="123" t="s">
        <v>78</v>
      </c>
      <c r="O2" s="123" t="s">
        <v>80</v>
      </c>
      <c r="P2" s="123" t="s">
        <v>81</v>
      </c>
      <c r="Q2" s="123" t="s">
        <v>82</v>
      </c>
      <c r="R2" s="122" t="s">
        <v>79</v>
      </c>
    </row>
    <row r="3" spans="1:19" x14ac:dyDescent="0.25">
      <c r="A3" s="124" t="str">
        <f>'Fiche Mission Propal'!B2</f>
        <v>XXXX</v>
      </c>
      <c r="B3" s="124" t="str">
        <f>'Fiche Mission Propal'!B3</f>
        <v>IRD</v>
      </c>
      <c r="C3" s="124" t="str">
        <f>'Fiche Mission Propal'!B4</f>
        <v>Schéma Directeur des SI</v>
      </c>
      <c r="D3" s="121">
        <f>'Fiche Mission Propal'!B5</f>
        <v>43115</v>
      </c>
      <c r="E3" s="124" t="str">
        <f>'Fiche Mission Propal'!B6</f>
        <v>G. Scognamiglio</v>
      </c>
      <c r="F3" s="121">
        <f>'Planifié&amp;Realisé'!B2</f>
        <v>43188</v>
      </c>
      <c r="G3">
        <f>'Fiche Mission Propal'!C20</f>
        <v>88050</v>
      </c>
      <c r="H3">
        <f>'Fiche Mission Propal'!O20</f>
        <v>113</v>
      </c>
      <c r="I3">
        <f>'Fiche Mission Propal'!E16</f>
        <v>779.2035398230089</v>
      </c>
      <c r="J3" s="124">
        <f>'Fiche Mission Propal'!D17</f>
        <v>-6.9730586370839939E-2</v>
      </c>
      <c r="K3">
        <f>'Planifié&amp;Realisé'!D15</f>
        <v>9000</v>
      </c>
      <c r="L3">
        <f>'Planifié&amp;Realisé'!P15</f>
        <v>10</v>
      </c>
      <c r="M3">
        <f>'Planifié&amp;Realisé'!D17</f>
        <v>88050</v>
      </c>
      <c r="N3">
        <f>'Planifié&amp;Realisé'!P17</f>
        <v>113</v>
      </c>
      <c r="O3">
        <f>'Planifié&amp;Realisé'!D18</f>
        <v>97050</v>
      </c>
      <c r="P3">
        <f>'Planifié&amp;Realisé'!D19</f>
        <v>-9000</v>
      </c>
      <c r="Q3">
        <f>'Planifié&amp;Realisé'!P19</f>
        <v>-10</v>
      </c>
      <c r="R3" s="124">
        <f>'Planifié&amp;Realisé'!B26</f>
        <v>-0.10221465076660988</v>
      </c>
      <c r="S3" s="124"/>
    </row>
    <row r="4" spans="1:19" x14ac:dyDescent="0.25">
      <c r="A4" s="1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Fiche Mission Propal</vt:lpstr>
      <vt:lpstr>Planifié&amp;Realisé</vt:lpstr>
      <vt:lpstr>Données Base</vt:lpstr>
      <vt:lpstr>Feuil1</vt:lpstr>
      <vt:lpstr>CSV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2018-04-03T08:29:26Z</dcterms:modified>
</cp:coreProperties>
</file>