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60" yWindow="105" windowWidth="19875" windowHeight="7470" activeTab="2"/>
  </bookViews>
  <sheets>
    <sheet name="QUESTIONS" sheetId="2" r:id="rId1"/>
    <sheet name="donnée paramètrage" sheetId="3" r:id="rId2"/>
    <sheet name="visualisation" sheetId="4" r:id="rId3"/>
  </sheets>
  <definedNames>
    <definedName name="_xlnm._FilterDatabase" localSheetId="0" hidden="1">'donnée paramètrage'!$A$2:$A$10</definedName>
    <definedName name="NUMERO">'donnée paramètrage'!$A$12:$A$16</definedName>
    <definedName name="numéro">'donnée paramètrage'!$B$1:$B$6</definedName>
    <definedName name="service">'donnée paramètrage'!$A$1:$A$10</definedName>
    <definedName name="services">'donnée paramètrage'!$A$2:$A$10</definedName>
  </definedNames>
  <calcPr calcId="145621" iterate="1"/>
</workbook>
</file>

<file path=xl/calcChain.xml><?xml version="1.0" encoding="utf-8"?>
<calcChain xmlns="http://schemas.openxmlformats.org/spreadsheetml/2006/main">
  <c r="G7" i="2" l="1"/>
  <c r="G6" i="2"/>
  <c r="G5" i="2"/>
  <c r="G4" i="2"/>
  <c r="G3" i="2"/>
  <c r="D4" i="4" l="1"/>
  <c r="F4" i="4"/>
  <c r="H4" i="4"/>
  <c r="J4" i="4"/>
  <c r="C5" i="4"/>
  <c r="G5" i="4"/>
  <c r="B6" i="4"/>
  <c r="F6" i="4"/>
  <c r="J6" i="4"/>
  <c r="C3" i="4"/>
  <c r="D3" i="4"/>
  <c r="E3" i="4"/>
  <c r="G3" i="4"/>
  <c r="H3" i="4"/>
  <c r="I3" i="4"/>
  <c r="B3" i="4"/>
  <c r="A9" i="4"/>
  <c r="A11" i="4"/>
  <c r="A4" i="4"/>
  <c r="B4" i="4" s="1"/>
  <c r="A5" i="4"/>
  <c r="A12" i="4" s="1"/>
  <c r="A6" i="4"/>
  <c r="E6" i="4" s="1"/>
  <c r="A7" i="4"/>
  <c r="D7" i="4" s="1"/>
  <c r="A3" i="4"/>
  <c r="F3" i="4" s="1"/>
  <c r="E7" i="4" l="1"/>
  <c r="G7" i="4"/>
  <c r="C7" i="4"/>
  <c r="H6" i="4"/>
  <c r="D6" i="4"/>
  <c r="I5" i="4"/>
  <c r="E5" i="4"/>
  <c r="J3" i="4"/>
  <c r="J7" i="4"/>
  <c r="F7" i="4"/>
  <c r="B7" i="4"/>
  <c r="G6" i="4"/>
  <c r="C6" i="4"/>
  <c r="H5" i="4"/>
  <c r="D5" i="4"/>
  <c r="I4" i="4"/>
  <c r="E4" i="4"/>
  <c r="I7" i="4"/>
  <c r="H7" i="4"/>
  <c r="I6" i="4"/>
  <c r="J5" i="4"/>
  <c r="F5" i="4"/>
  <c r="B5" i="4"/>
  <c r="G4" i="4"/>
  <c r="A10" i="4"/>
  <c r="A13" i="4"/>
  <c r="A14" i="4"/>
  <c r="D6" i="2"/>
  <c r="K2" i="4" s="1"/>
  <c r="D2" i="3"/>
  <c r="E2" i="3"/>
  <c r="D3" i="3"/>
  <c r="E3" i="3"/>
  <c r="D4" i="3"/>
  <c r="E4" i="3"/>
  <c r="D5" i="3"/>
  <c r="E5" i="3"/>
  <c r="D6" i="3"/>
  <c r="E6" i="3"/>
  <c r="D8" i="3"/>
  <c r="E8" i="3"/>
  <c r="D9" i="3"/>
  <c r="E9" i="3"/>
  <c r="D10" i="3"/>
  <c r="E10" i="3"/>
  <c r="D11" i="3"/>
  <c r="E11" i="3"/>
  <c r="D12" i="3"/>
  <c r="E12" i="3"/>
  <c r="D14" i="3"/>
  <c r="E14" i="3"/>
  <c r="D15" i="3"/>
  <c r="E15" i="3"/>
  <c r="D16" i="3"/>
  <c r="E16" i="3"/>
  <c r="D17" i="3"/>
  <c r="E17" i="3"/>
  <c r="D18" i="3"/>
  <c r="E18" i="3"/>
  <c r="D20" i="3"/>
  <c r="E20" i="3"/>
  <c r="D21" i="3"/>
  <c r="E21" i="3"/>
  <c r="D22" i="3"/>
  <c r="E22" i="3"/>
  <c r="D23" i="3"/>
  <c r="E23" i="3"/>
  <c r="D24" i="3"/>
  <c r="E24" i="3"/>
  <c r="D26" i="3"/>
  <c r="D27" i="3"/>
  <c r="D28" i="3"/>
  <c r="D29" i="3"/>
  <c r="D30" i="3"/>
  <c r="D31" i="3"/>
</calcChain>
</file>

<file path=xl/sharedStrings.xml><?xml version="1.0" encoding="utf-8"?>
<sst xmlns="http://schemas.openxmlformats.org/spreadsheetml/2006/main" count="82" uniqueCount="66">
  <si>
    <t>PRODUCTION</t>
  </si>
  <si>
    <t>QUALITE</t>
  </si>
  <si>
    <t>MAINTENANCE</t>
  </si>
  <si>
    <t>METHODES</t>
  </si>
  <si>
    <t>LOGISTIQUE</t>
  </si>
  <si>
    <t>RH/HSE</t>
  </si>
  <si>
    <t>FINANCES</t>
  </si>
  <si>
    <t>SUPERVISEUR</t>
  </si>
  <si>
    <t>GAP LEADER</t>
  </si>
  <si>
    <t>Service</t>
  </si>
  <si>
    <t>Qn°…</t>
  </si>
  <si>
    <t>_</t>
  </si>
  <si>
    <t>QUESTION</t>
  </si>
  <si>
    <t>! Bouton restart reservé au pilote Lean</t>
  </si>
  <si>
    <t>qualité</t>
  </si>
  <si>
    <t>maintenance</t>
  </si>
  <si>
    <t>methodes</t>
  </si>
  <si>
    <t>log</t>
  </si>
  <si>
    <t>note:</t>
  </si>
  <si>
    <t>production</t>
  </si>
  <si>
    <t>gap</t>
  </si>
  <si>
    <t>sup</t>
  </si>
  <si>
    <t>tous</t>
  </si>
  <si>
    <t>Semaine</t>
  </si>
  <si>
    <t>semaine</t>
  </si>
  <si>
    <t>O / N</t>
  </si>
  <si>
    <t>Initiales</t>
  </si>
  <si>
    <t>TABLEAU GAP</t>
  </si>
  <si>
    <t>QRQC</t>
  </si>
  <si>
    <t>TABLEAU DE MARCHE</t>
  </si>
  <si>
    <t>STANDARDS DE PRODUCTION</t>
  </si>
  <si>
    <t>FORMATION/ HABILITATION</t>
  </si>
  <si>
    <t>TOP DEPART SERIE</t>
  </si>
  <si>
    <t>MOYEN DE CONTROLE</t>
  </si>
  <si>
    <t>INCIDENT, ALERTE, PAR</t>
  </si>
  <si>
    <t xml:space="preserve">SUIVI DES LOTS &amp; CONTROLE DES DEBITS
</t>
  </si>
  <si>
    <t>AUDIT DES STANDARDS SUR PM1/2/3</t>
  </si>
  <si>
    <r>
      <t xml:space="preserve">Ordre des questions </t>
    </r>
    <r>
      <rPr>
        <b/>
        <u/>
        <sz val="12"/>
        <rFont val="Calibri"/>
        <family val="2"/>
        <scheme val="minor"/>
      </rPr>
      <t>cette semaine</t>
    </r>
  </si>
  <si>
    <t>RESPECT DU MATERIEL</t>
  </si>
  <si>
    <t>NOMENCLATURE</t>
  </si>
  <si>
    <t>RESPECT DES PARAMETRES MOUSSAGE</t>
  </si>
  <si>
    <t>AUDIT DES MODES OPERATOIRES BMW &amp; K0</t>
  </si>
  <si>
    <t>RESPECT PROGRAMME</t>
  </si>
  <si>
    <t>IDENTIFICATION</t>
  </si>
  <si>
    <t>IDENTIFICATION EN COURS MP, PF</t>
  </si>
  <si>
    <t>CONDITIONNEMENT PRODUIT FINI</t>
  </si>
  <si>
    <t>STOCK</t>
  </si>
  <si>
    <t>HYGIENE</t>
  </si>
  <si>
    <t>GRILLE DE POLYVALENCE</t>
  </si>
  <si>
    <t>TRI DES DECHETS</t>
  </si>
  <si>
    <t xml:space="preserve">FICHE SECURITE ET ENVIRONNEMENT </t>
  </si>
  <si>
    <t>PRODUITS CHIMIQUES</t>
  </si>
  <si>
    <t>GAMME</t>
  </si>
  <si>
    <t>DECLARATION DE PRODUCTION</t>
  </si>
  <si>
    <t>DECLARATION DES REBUTS</t>
  </si>
  <si>
    <t>lundi</t>
  </si>
  <si>
    <t>mardi</t>
  </si>
  <si>
    <t>mercredi</t>
  </si>
  <si>
    <t>jeudi</t>
  </si>
  <si>
    <t>vendredi</t>
  </si>
  <si>
    <r>
      <t>ENVIRONNEMENT</t>
    </r>
    <r>
      <rPr>
        <b/>
        <sz val="10"/>
        <color theme="1"/>
        <rFont val="Futura Book"/>
        <family val="5"/>
      </rPr>
      <t xml:space="preserve">   </t>
    </r>
  </si>
  <si>
    <r>
      <t xml:space="preserve">STANDARDS DE </t>
    </r>
    <r>
      <rPr>
        <b/>
        <sz val="10"/>
        <color rgb="FF000000"/>
        <rFont val="Futura Book"/>
        <family val="5"/>
      </rPr>
      <t>PROPRETE</t>
    </r>
  </si>
  <si>
    <t>AUDIT DES STANDARDS ET ORGANISATION DE POSTE</t>
  </si>
  <si>
    <t>GROUPE DE FROID</t>
  </si>
  <si>
    <t xml:space="preserve">ENVIRONNEMENT   </t>
  </si>
  <si>
    <t xml:space="preserve">Kamishibai </t>
  </si>
</sst>
</file>

<file path=xl/styles.xml><?xml version="1.0" encoding="utf-8"?>
<styleSheet xmlns="http://schemas.openxmlformats.org/spreadsheetml/2006/main" xmlns:mc="http://schemas.openxmlformats.org/markup-compatibility/2006" xmlns:x14ac="http://schemas.microsoft.com/office/spreadsheetml/2009/9/ac" mc:Ignorable="x14ac">
  <fonts count="24" x14ac:knownFonts="1">
    <font>
      <sz val="11"/>
      <color theme="1"/>
      <name val="Calibri"/>
      <family val="2"/>
      <scheme val="minor"/>
    </font>
    <font>
      <b/>
      <sz val="11"/>
      <color theme="1"/>
      <name val="Calibri"/>
      <family val="2"/>
      <scheme val="minor"/>
    </font>
    <font>
      <sz val="12"/>
      <color theme="1"/>
      <name val="Futura Book"/>
      <family val="5"/>
    </font>
    <font>
      <sz val="12"/>
      <color theme="1"/>
      <name val="Arial"/>
      <family val="2"/>
    </font>
    <font>
      <sz val="11"/>
      <color theme="1"/>
      <name val="Futura Book"/>
      <family val="5"/>
    </font>
    <font>
      <sz val="15"/>
      <color theme="1"/>
      <name val="Futura Book"/>
      <family val="5"/>
    </font>
    <font>
      <b/>
      <sz val="11"/>
      <color theme="1"/>
      <name val="Futura Book"/>
      <family val="5"/>
    </font>
    <font>
      <b/>
      <sz val="15"/>
      <color rgb="FF000000"/>
      <name val="Calibri"/>
      <family val="2"/>
    </font>
    <font>
      <sz val="20"/>
      <color rgb="FF000000"/>
      <name val="Calibri"/>
      <family val="2"/>
    </font>
    <font>
      <sz val="18"/>
      <name val="Futura Book"/>
      <family val="5"/>
    </font>
    <font>
      <sz val="30"/>
      <name val="Futura Book"/>
      <family val="5"/>
    </font>
    <font>
      <b/>
      <sz val="20"/>
      <color theme="1"/>
      <name val="Futura Book"/>
      <family val="5"/>
    </font>
    <font>
      <b/>
      <sz val="20"/>
      <name val="Futura Book"/>
      <family val="5"/>
    </font>
    <font>
      <b/>
      <sz val="18"/>
      <name val="Futura Book"/>
      <family val="5"/>
    </font>
    <font>
      <sz val="11"/>
      <name val="Futura Book"/>
      <family val="5"/>
    </font>
    <font>
      <b/>
      <sz val="15"/>
      <name val="Futura Book"/>
      <family val="5"/>
    </font>
    <font>
      <b/>
      <sz val="11"/>
      <name val="Futura Book"/>
      <family val="5"/>
    </font>
    <font>
      <sz val="8"/>
      <color theme="1"/>
      <name val="Calibri"/>
      <family val="2"/>
      <scheme val="minor"/>
    </font>
    <font>
      <b/>
      <sz val="15"/>
      <color theme="1"/>
      <name val="Calibri"/>
      <family val="2"/>
      <scheme val="minor"/>
    </font>
    <font>
      <sz val="12"/>
      <name val="Calibri"/>
      <family val="2"/>
      <scheme val="minor"/>
    </font>
    <font>
      <b/>
      <u/>
      <sz val="12"/>
      <name val="Calibri"/>
      <family val="2"/>
      <scheme val="minor"/>
    </font>
    <font>
      <b/>
      <sz val="16"/>
      <color rgb="FFFF0000"/>
      <name val="Futura Book"/>
      <family val="5"/>
    </font>
    <font>
      <b/>
      <sz val="10"/>
      <color rgb="FF000000"/>
      <name val="Futura Book"/>
      <family val="5"/>
    </font>
    <font>
      <b/>
      <sz val="10"/>
      <color theme="1"/>
      <name val="Futura Book"/>
      <family val="5"/>
    </font>
  </fonts>
  <fills count="6">
    <fill>
      <patternFill patternType="none"/>
    </fill>
    <fill>
      <patternFill patternType="gray125"/>
    </fill>
    <fill>
      <patternFill patternType="solid">
        <fgColor theme="1"/>
        <bgColor indexed="64"/>
      </patternFill>
    </fill>
    <fill>
      <patternFill patternType="solid">
        <fgColor rgb="FFFF0000"/>
        <bgColor indexed="64"/>
      </patternFill>
    </fill>
    <fill>
      <patternFill patternType="solid">
        <fgColor rgb="FFFFFF00"/>
        <bgColor indexed="64"/>
      </patternFill>
    </fill>
    <fill>
      <patternFill patternType="solid">
        <fgColor theme="8" tint="0.59999389629810485"/>
        <bgColor indexed="64"/>
      </patternFill>
    </fill>
  </fills>
  <borders count="20">
    <border>
      <left/>
      <right/>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style="thin">
        <color indexed="64"/>
      </left>
      <right style="thick">
        <color indexed="64"/>
      </right>
      <top style="thin">
        <color indexed="64"/>
      </top>
      <bottom style="thin">
        <color indexed="64"/>
      </bottom>
      <diagonal/>
    </border>
    <border>
      <left style="thin">
        <color indexed="64"/>
      </left>
      <right style="thick">
        <color indexed="64"/>
      </right>
      <top style="thin">
        <color indexed="64"/>
      </top>
      <bottom/>
      <diagonal/>
    </border>
    <border>
      <left style="thick">
        <color auto="1"/>
      </left>
      <right style="thin">
        <color auto="1"/>
      </right>
      <top style="thick">
        <color auto="1"/>
      </top>
      <bottom style="thin">
        <color auto="1"/>
      </bottom>
      <diagonal/>
    </border>
    <border>
      <left style="thick">
        <color auto="1"/>
      </left>
      <right style="thin">
        <color auto="1"/>
      </right>
      <top style="thin">
        <color auto="1"/>
      </top>
      <bottom style="thin">
        <color auto="1"/>
      </bottom>
      <diagonal/>
    </border>
    <border>
      <left style="thick">
        <color auto="1"/>
      </left>
      <right style="thin">
        <color auto="1"/>
      </right>
      <top style="thin">
        <color auto="1"/>
      </top>
      <bottom style="thick">
        <color auto="1"/>
      </bottom>
      <diagonal/>
    </border>
    <border>
      <left style="thin">
        <color auto="1"/>
      </left>
      <right style="thin">
        <color auto="1"/>
      </right>
      <top style="thin">
        <color auto="1"/>
      </top>
      <bottom style="thick">
        <color auto="1"/>
      </bottom>
      <diagonal/>
    </border>
    <border>
      <left style="thin">
        <color auto="1"/>
      </left>
      <right style="thick">
        <color auto="1"/>
      </right>
      <top style="thin">
        <color auto="1"/>
      </top>
      <bottom style="thick">
        <color auto="1"/>
      </bottom>
      <diagonal/>
    </border>
    <border>
      <left/>
      <right/>
      <top/>
      <bottom style="thick">
        <color indexed="64"/>
      </bottom>
      <diagonal/>
    </border>
    <border>
      <left style="thin">
        <color auto="1"/>
      </left>
      <right style="thin">
        <color auto="1"/>
      </right>
      <top/>
      <bottom style="thin">
        <color auto="1"/>
      </bottom>
      <diagonal/>
    </border>
    <border>
      <left style="thin">
        <color auto="1"/>
      </left>
      <right/>
      <top/>
      <bottom style="thin">
        <color auto="1"/>
      </bottom>
      <diagonal/>
    </border>
    <border>
      <left/>
      <right/>
      <top style="thin">
        <color auto="1"/>
      </top>
      <bottom style="thin">
        <color auto="1"/>
      </bottom>
      <diagonal/>
    </border>
    <border>
      <left/>
      <right style="thin">
        <color auto="1"/>
      </right>
      <top/>
      <bottom style="thin">
        <color auto="1"/>
      </bottom>
      <diagonal/>
    </border>
    <border>
      <left style="thin">
        <color auto="1"/>
      </left>
      <right/>
      <top style="thin">
        <color auto="1"/>
      </top>
      <bottom style="thin">
        <color auto="1"/>
      </bottom>
      <diagonal/>
    </border>
    <border>
      <left/>
      <right style="thick">
        <color auto="1"/>
      </right>
      <top/>
      <bottom style="thin">
        <color auto="1"/>
      </bottom>
      <diagonal/>
    </border>
  </borders>
  <cellStyleXfs count="3">
    <xf numFmtId="0" fontId="0" fillId="0" borderId="0"/>
    <xf numFmtId="0" fontId="3" fillId="0" borderId="0"/>
    <xf numFmtId="9" fontId="3" fillId="0" borderId="0" applyFont="0" applyFill="0" applyBorder="0" applyAlignment="0" applyProtection="0"/>
  </cellStyleXfs>
  <cellXfs count="51">
    <xf numFmtId="0" fontId="0" fillId="0" borderId="0" xfId="0"/>
    <xf numFmtId="0" fontId="4" fillId="0" borderId="0" xfId="0" applyFont="1" applyAlignment="1">
      <alignment horizontal="center" vertical="center"/>
    </xf>
    <xf numFmtId="0" fontId="5" fillId="0" borderId="0" xfId="0" applyFont="1" applyAlignment="1">
      <alignment horizontal="center" vertical="center"/>
    </xf>
    <xf numFmtId="0" fontId="6" fillId="0" borderId="0" xfId="0" applyFont="1" applyAlignment="1">
      <alignment horizontal="center" vertical="center"/>
    </xf>
    <xf numFmtId="0" fontId="4" fillId="2" borderId="3" xfId="0" applyFont="1" applyFill="1" applyBorder="1" applyAlignment="1">
      <alignment horizontal="center" vertical="center"/>
    </xf>
    <xf numFmtId="0" fontId="5" fillId="0" borderId="3" xfId="0" applyFont="1" applyBorder="1" applyAlignment="1">
      <alignment horizontal="center" vertical="top" wrapText="1"/>
    </xf>
    <xf numFmtId="0" fontId="4" fillId="0" borderId="6" xfId="0" applyFont="1" applyBorder="1" applyAlignment="1">
      <alignment horizontal="center" vertical="center"/>
    </xf>
    <xf numFmtId="0" fontId="5" fillId="0" borderId="11" xfId="0" applyFont="1" applyBorder="1" applyAlignment="1">
      <alignment horizontal="center" vertical="top" wrapText="1"/>
    </xf>
    <xf numFmtId="0" fontId="4" fillId="0" borderId="12" xfId="0" applyFont="1" applyBorder="1" applyAlignment="1">
      <alignment horizontal="center" vertical="center"/>
    </xf>
    <xf numFmtId="0" fontId="6" fillId="0" borderId="0" xfId="0" applyFont="1" applyBorder="1" applyAlignment="1">
      <alignment horizontal="center" vertical="center"/>
    </xf>
    <xf numFmtId="0" fontId="4" fillId="0" borderId="0" xfId="0" applyFont="1" applyBorder="1" applyAlignment="1">
      <alignment horizontal="center" vertical="center"/>
    </xf>
    <xf numFmtId="0" fontId="2" fillId="0" borderId="0" xfId="0" applyFont="1" applyAlignment="1">
      <alignment horizontal="center"/>
    </xf>
    <xf numFmtId="0" fontId="9" fillId="0" borderId="0" xfId="0" applyFont="1" applyFill="1" applyBorder="1" applyAlignment="1"/>
    <xf numFmtId="0" fontId="4" fillId="0" borderId="7" xfId="0" applyFont="1" applyBorder="1" applyAlignment="1">
      <alignment horizontal="center" vertical="center"/>
    </xf>
    <xf numFmtId="0" fontId="0" fillId="0" borderId="0" xfId="0" applyAlignment="1">
      <alignment horizontal="center" vertical="center"/>
    </xf>
    <xf numFmtId="0" fontId="1" fillId="0" borderId="0" xfId="0" applyFont="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3" borderId="3" xfId="0" applyFill="1" applyBorder="1" applyAlignment="1">
      <alignment horizontal="center" vertical="center"/>
    </xf>
    <xf numFmtId="0" fontId="0" fillId="4" borderId="0" xfId="0" applyFill="1" applyAlignment="1">
      <alignment horizontal="center" vertical="center"/>
    </xf>
    <xf numFmtId="0" fontId="11" fillId="0" borderId="9" xfId="0" applyFont="1" applyBorder="1" applyAlignment="1">
      <alignment horizontal="center" vertical="center"/>
    </xf>
    <xf numFmtId="0" fontId="11" fillId="0" borderId="3" xfId="0" applyFont="1" applyBorder="1" applyAlignment="1">
      <alignment horizontal="center" vertical="center"/>
    </xf>
    <xf numFmtId="0" fontId="12" fillId="5" borderId="9" xfId="0" applyFont="1" applyFill="1" applyBorder="1" applyAlignment="1">
      <alignment horizontal="center" vertical="center" wrapText="1"/>
    </xf>
    <xf numFmtId="0" fontId="11" fillId="5" borderId="9" xfId="0" applyFont="1" applyFill="1" applyBorder="1" applyAlignment="1">
      <alignment horizontal="center" vertical="center"/>
    </xf>
    <xf numFmtId="0" fontId="11" fillId="5" borderId="3" xfId="0" applyFont="1" applyFill="1" applyBorder="1" applyAlignment="1">
      <alignment horizontal="center" vertical="center"/>
    </xf>
    <xf numFmtId="0" fontId="11" fillId="0" borderId="10" xfId="0" applyFont="1" applyBorder="1" applyAlignment="1">
      <alignment horizontal="center" vertical="center"/>
    </xf>
    <xf numFmtId="0" fontId="11" fillId="5" borderId="11" xfId="0" applyFont="1" applyFill="1" applyBorder="1" applyAlignment="1">
      <alignment horizontal="center" vertical="center"/>
    </xf>
    <xf numFmtId="0" fontId="10" fillId="0" borderId="0" xfId="0" applyFont="1" applyFill="1" applyBorder="1" applyAlignment="1"/>
    <xf numFmtId="0" fontId="13" fillId="5" borderId="8" xfId="0" applyFont="1" applyFill="1" applyBorder="1" applyAlignment="1">
      <alignment horizontal="center" vertical="center"/>
    </xf>
    <xf numFmtId="0" fontId="13" fillId="5" borderId="4" xfId="0" applyFont="1" applyFill="1" applyBorder="1" applyAlignment="1">
      <alignment horizontal="center" vertical="center"/>
    </xf>
    <xf numFmtId="0" fontId="14" fillId="2" borderId="4" xfId="0" applyFont="1" applyFill="1" applyBorder="1" applyAlignment="1">
      <alignment horizontal="center" vertical="center"/>
    </xf>
    <xf numFmtId="0" fontId="15" fillId="5" borderId="4" xfId="0" applyFont="1" applyFill="1" applyBorder="1" applyAlignment="1">
      <alignment horizontal="center" vertical="center"/>
    </xf>
    <xf numFmtId="0" fontId="16" fillId="5" borderId="5" xfId="0" applyFont="1" applyFill="1" applyBorder="1" applyAlignment="1">
      <alignment horizontal="center" vertical="center"/>
    </xf>
    <xf numFmtId="0" fontId="0" fillId="0" borderId="17" xfId="0" applyBorder="1" applyAlignment="1">
      <alignment horizontal="center" vertical="center"/>
    </xf>
    <xf numFmtId="0" fontId="0" fillId="4" borderId="17" xfId="0" applyFill="1" applyBorder="1" applyAlignment="1">
      <alignment horizontal="center" vertical="center"/>
    </xf>
    <xf numFmtId="0" fontId="0" fillId="4" borderId="14" xfId="0" applyFill="1" applyBorder="1" applyAlignment="1">
      <alignment horizontal="center" vertical="center"/>
    </xf>
    <xf numFmtId="0" fontId="0" fillId="4" borderId="15" xfId="0" applyFill="1" applyBorder="1" applyAlignment="1">
      <alignment horizontal="center" vertical="center"/>
    </xf>
    <xf numFmtId="0" fontId="17" fillId="0" borderId="3" xfId="0" applyFont="1" applyBorder="1" applyAlignment="1">
      <alignment horizontal="center" vertical="center" wrapText="1" readingOrder="1"/>
    </xf>
    <xf numFmtId="0" fontId="17" fillId="0" borderId="18" xfId="0" applyFont="1" applyBorder="1" applyAlignment="1">
      <alignment horizontal="center" vertical="center" wrapText="1" readingOrder="1"/>
    </xf>
    <xf numFmtId="0" fontId="17" fillId="0" borderId="1" xfId="0" applyFont="1" applyBorder="1" applyAlignment="1">
      <alignment horizontal="center" vertical="center" wrapText="1" readingOrder="1"/>
    </xf>
    <xf numFmtId="0" fontId="17" fillId="0" borderId="2" xfId="0" applyFont="1" applyBorder="1" applyAlignment="1">
      <alignment horizontal="center" vertical="center" wrapText="1" readingOrder="1"/>
    </xf>
    <xf numFmtId="0" fontId="18" fillId="0" borderId="16" xfId="0" applyFont="1" applyBorder="1" applyAlignment="1">
      <alignment horizontal="center" vertical="center"/>
    </xf>
    <xf numFmtId="0" fontId="18" fillId="0" borderId="0" xfId="0" applyFont="1" applyAlignment="1">
      <alignment horizontal="center" vertical="center"/>
    </xf>
    <xf numFmtId="0" fontId="19" fillId="0" borderId="19" xfId="0" applyFont="1" applyBorder="1" applyAlignment="1">
      <alignment horizontal="left" wrapText="1"/>
    </xf>
    <xf numFmtId="0" fontId="21" fillId="0" borderId="9" xfId="0" applyFont="1" applyBorder="1" applyAlignment="1">
      <alignment horizontal="center" vertical="center" wrapText="1"/>
    </xf>
    <xf numFmtId="0" fontId="22" fillId="0" borderId="0" xfId="0" applyFont="1" applyAlignment="1">
      <alignment horizontal="center" vertical="center" wrapText="1" readingOrder="1"/>
    </xf>
    <xf numFmtId="0" fontId="23" fillId="0" borderId="0" xfId="0" applyFont="1" applyAlignment="1">
      <alignment horizontal="center" vertical="center" wrapText="1" readingOrder="1"/>
    </xf>
    <xf numFmtId="0" fontId="22" fillId="0" borderId="0" xfId="0" applyFont="1" applyAlignment="1">
      <alignment horizontal="center" vertical="center" wrapText="1"/>
    </xf>
    <xf numFmtId="0" fontId="23" fillId="0" borderId="0" xfId="0" applyFont="1" applyAlignment="1">
      <alignment horizontal="center" vertical="center" wrapText="1"/>
    </xf>
    <xf numFmtId="0" fontId="10" fillId="0" borderId="13" xfId="0" applyFont="1" applyFill="1" applyBorder="1" applyAlignment="1">
      <alignment horizontal="right"/>
    </xf>
    <xf numFmtId="0" fontId="10" fillId="0" borderId="0" xfId="0" applyFont="1" applyFill="1" applyBorder="1" applyAlignment="1">
      <alignment horizontal="right"/>
    </xf>
  </cellXfs>
  <cellStyles count="3">
    <cellStyle name="Normal" xfId="0" builtinId="0"/>
    <cellStyle name="Normal 2" xfId="1"/>
    <cellStyle name="Pourcentage 2" xfId="2"/>
  </cellStyles>
  <dxfs count="7">
    <dxf>
      <fill>
        <patternFill>
          <fgColor indexed="64"/>
          <bgColor rgb="FF66FF33"/>
        </patternFill>
      </fill>
    </dxf>
    <dxf>
      <fill>
        <patternFill>
          <fgColor indexed="64"/>
          <bgColor rgb="FF66FF33"/>
        </patternFill>
      </fill>
    </dxf>
    <dxf>
      <fill>
        <patternFill>
          <fgColor indexed="64"/>
          <bgColor rgb="FF66FF33"/>
        </patternFill>
      </fill>
    </dxf>
    <dxf>
      <fill>
        <patternFill>
          <bgColor rgb="FF66FF33"/>
        </patternFill>
      </fill>
    </dxf>
    <dxf>
      <fill>
        <patternFill>
          <fgColor indexed="64"/>
          <bgColor rgb="FF66FF33"/>
        </patternFill>
      </fill>
    </dxf>
    <dxf>
      <fill>
        <patternFill>
          <fgColor indexed="64"/>
          <bgColor rgb="FF66FF33"/>
        </patternFill>
      </fill>
    </dxf>
    <dxf>
      <fill>
        <patternFill>
          <bgColor rgb="FF00FF00"/>
        </patternFill>
      </fill>
    </dxf>
  </dxfs>
  <tableStyles count="0" defaultTableStyle="TableStyleMedium2" defaultPivotStyle="PivotStyleLight16"/>
  <colors>
    <mruColors>
      <color rgb="FF66FF33"/>
      <color rgb="FF99FF33"/>
      <color rgb="FF0EE813"/>
      <color rgb="FF50E65E"/>
      <color rgb="FF00FF00"/>
      <color rgb="FF43C111"/>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28575</xdr:colOff>
          <xdr:row>7</xdr:row>
          <xdr:rowOff>9525</xdr:rowOff>
        </xdr:from>
        <xdr:to>
          <xdr:col>3</xdr:col>
          <xdr:colOff>19050</xdr:colOff>
          <xdr:row>7</xdr:row>
          <xdr:rowOff>1057275</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500" b="1" i="0" u="none" strike="noStrike" baseline="0">
                  <a:solidFill>
                    <a:srgbClr val="000000"/>
                  </a:solidFill>
                  <a:latin typeface="Calibri"/>
                </a:rPr>
                <a:t>RESTART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3</xdr:row>
          <xdr:rowOff>9525</xdr:rowOff>
        </xdr:from>
        <xdr:to>
          <xdr:col>3</xdr:col>
          <xdr:colOff>0</xdr:colOff>
          <xdr:row>4</xdr:row>
          <xdr:rowOff>0</xdr:rowOff>
        </xdr:to>
        <xdr:sp macro="" textlink="">
          <xdr:nvSpPr>
            <xdr:cNvPr id="1034" name="Button 10" hidden="1">
              <a:extLst>
                <a:ext uri="{63B3BB69-23CF-44E3-9099-C40C66FF867C}">
                  <a14:compatExt spid="_x0000_s1034"/>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0" i="0" u="none" strike="noStrike" baseline="0">
                  <a:solidFill>
                    <a:srgbClr val="000000"/>
                  </a:solidFill>
                  <a:latin typeface="Calibri"/>
                </a:rPr>
                <a:t>GO</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1790700</xdr:colOff>
          <xdr:row>3</xdr:row>
          <xdr:rowOff>19050</xdr:rowOff>
        </xdr:from>
        <xdr:to>
          <xdr:col>3</xdr:col>
          <xdr:colOff>1552575</xdr:colOff>
          <xdr:row>3</xdr:row>
          <xdr:rowOff>1047750</xdr:rowOff>
        </xdr:to>
        <xdr:sp macro="" textlink="">
          <xdr:nvSpPr>
            <xdr:cNvPr id="1036" name="Button 12" hidden="1">
              <a:extLst>
                <a:ext uri="{63B3BB69-23CF-44E3-9099-C40C66FF867C}">
                  <a14:compatExt spid="_x0000_s1036"/>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0" i="0" u="none" strike="noStrike" baseline="0">
                  <a:solidFill>
                    <a:srgbClr val="000000"/>
                  </a:solidFill>
                  <a:latin typeface="Calibri"/>
                </a:rPr>
                <a:t>Valider</a:t>
              </a:r>
            </a:p>
            <a:p>
              <a:pPr algn="ctr" rtl="0">
                <a:defRPr sz="1000"/>
              </a:pPr>
              <a:r>
                <a:rPr lang="fr-FR" sz="2000" b="0" i="0" u="none" strike="noStrike" baseline="0">
                  <a:solidFill>
                    <a:srgbClr val="000000"/>
                  </a:solidFill>
                  <a:latin typeface="Calibri"/>
                </a:rPr>
                <a:t>réponse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R9"/>
  <sheetViews>
    <sheetView topLeftCell="B1" zoomScale="60" zoomScaleNormal="60" workbookViewId="0">
      <selection activeCell="D1" sqref="D1:H1"/>
    </sheetView>
  </sheetViews>
  <sheetFormatPr baseColWidth="10" defaultRowHeight="20.25" x14ac:dyDescent="0.25"/>
  <cols>
    <col min="1" max="1" width="11.42578125" style="1" hidden="1" customWidth="1"/>
    <col min="2" max="2" width="28.28515625" style="1" customWidth="1"/>
    <col min="3" max="3" width="27.140625" style="3" bestFit="1" customWidth="1"/>
    <col min="4" max="4" width="23.28515625" style="3" customWidth="1"/>
    <col min="5" max="5" width="11.42578125" style="1"/>
    <col min="6" max="6" width="3.7109375" style="1" customWidth="1"/>
    <col min="7" max="7" width="108.42578125" style="2" customWidth="1"/>
    <col min="8" max="8" width="16.5703125" style="1" bestFit="1" customWidth="1"/>
    <col min="9" max="9" width="8.28515625" style="1" hidden="1" customWidth="1"/>
    <col min="10" max="10" width="4" style="1" hidden="1" customWidth="1"/>
    <col min="11" max="11" width="11.42578125" style="1" hidden="1" customWidth="1"/>
    <col min="12" max="12" width="11.140625" style="1" bestFit="1" customWidth="1"/>
    <col min="13" max="13" width="8.85546875" style="1" bestFit="1" customWidth="1"/>
    <col min="14" max="14" width="11.42578125" style="1" bestFit="1" customWidth="1"/>
    <col min="15" max="15" width="14.28515625" style="1" bestFit="1" customWidth="1"/>
    <col min="16" max="16" width="13.5703125" style="1" bestFit="1" customWidth="1"/>
    <col min="17" max="17" width="15.7109375" style="1" bestFit="1" customWidth="1"/>
    <col min="18" max="18" width="12.5703125" style="1" bestFit="1" customWidth="1"/>
    <col min="19" max="19" width="14.85546875" style="1" bestFit="1" customWidth="1"/>
    <col min="20" max="20" width="11.42578125" style="1"/>
    <col min="21" max="21" width="15.7109375" style="1" bestFit="1" customWidth="1"/>
    <col min="22" max="16384" width="11.42578125" style="1"/>
  </cols>
  <sheetData>
    <row r="1" spans="3:18" ht="55.5" customHeight="1" thickBot="1" x14ac:dyDescent="0.7">
      <c r="C1" s="11"/>
      <c r="D1" s="49" t="s">
        <v>65</v>
      </c>
      <c r="E1" s="49"/>
      <c r="F1" s="49"/>
      <c r="G1" s="49"/>
      <c r="H1" s="49"/>
      <c r="I1" s="12"/>
      <c r="J1" s="12"/>
      <c r="K1" s="12"/>
      <c r="L1" s="12"/>
      <c r="M1" s="12"/>
      <c r="N1" s="12"/>
      <c r="O1" s="12"/>
      <c r="P1" s="12"/>
      <c r="Q1" s="12"/>
      <c r="R1" s="12"/>
    </row>
    <row r="2" spans="3:18" ht="24.75" thickTop="1" x14ac:dyDescent="0.25">
      <c r="C2" s="28" t="s">
        <v>9</v>
      </c>
      <c r="D2" s="29" t="s">
        <v>10</v>
      </c>
      <c r="E2" s="30"/>
      <c r="F2" s="30"/>
      <c r="G2" s="31" t="s">
        <v>12</v>
      </c>
      <c r="H2" s="32" t="s">
        <v>25</v>
      </c>
      <c r="I2" s="9"/>
    </row>
    <row r="3" spans="3:18" ht="89.25" customHeight="1" x14ac:dyDescent="0.25">
      <c r="C3" s="20" t="s">
        <v>1</v>
      </c>
      <c r="D3" s="21">
        <v>2</v>
      </c>
      <c r="E3" s="4">
        <v>3</v>
      </c>
      <c r="F3" s="4"/>
      <c r="G3" s="5" t="str">
        <f>IF($D$3=E3,IF($C$3="QUALITE","Le TDS est-il rempli sur PM1, PM2 et PM3?
La date, l'équipe , la tracabilité de la galia des différents contrôles effectués et la signature du leader ou de l'opérateur sont-ils présents? 
 ",""),"")</f>
        <v/>
      </c>
      <c r="H3" s="6"/>
      <c r="I3" s="10"/>
    </row>
    <row r="4" spans="3:18" ht="84" customHeight="1" x14ac:dyDescent="0.25">
      <c r="C4" s="20"/>
      <c r="D4" s="21"/>
      <c r="E4" s="4">
        <v>2</v>
      </c>
      <c r="F4" s="4"/>
      <c r="G4" s="5" t="str">
        <f>IF($D$3=E4,IF($C$3="QUALITE","La maquette est-elle  opérationnelle?
 Le mode opératoire de la maquette est -il présent?",""),"")</f>
        <v>La maquette est-elle  opérationnelle?
 Le mode opératoire de la maquette est -il présent?</v>
      </c>
      <c r="H4" s="6"/>
      <c r="I4" s="10"/>
    </row>
    <row r="5" spans="3:18" ht="84" customHeight="1" x14ac:dyDescent="0.25">
      <c r="C5" s="22" t="s">
        <v>26</v>
      </c>
      <c r="E5" s="4">
        <v>5</v>
      </c>
      <c r="F5" s="4"/>
      <c r="G5" s="5" t="str">
        <f>IF($D$3=E5,IF($C$3="QUALITE","Vérifier que les fiches INCIDENT, ALERTE ou PAR sont:
- signés par l'équipe présente au poste
- à jour et ont moins d'un mois
",""),"")</f>
        <v/>
      </c>
      <c r="H5" s="6"/>
      <c r="I5" s="10"/>
      <c r="L5" s="1" t="s">
        <v>18</v>
      </c>
    </row>
    <row r="6" spans="3:18" ht="84" customHeight="1" x14ac:dyDescent="0.25">
      <c r="C6" s="23" t="s">
        <v>23</v>
      </c>
      <c r="D6" s="24">
        <f ca="1">WEEKNUM(TODAY())</f>
        <v>16</v>
      </c>
      <c r="E6" s="4">
        <v>1</v>
      </c>
      <c r="F6" s="4"/>
      <c r="G6" s="5" t="str">
        <f>IF($D$3=E6,IF($C$3="QUALITE","Vérifier que les enregistrements des lots de MPC prévus sont bien réalisés ? 
Et Vérifier que les paramètres de la station de démoulant sont dans les standards ?  
",""),"")</f>
        <v/>
      </c>
      <c r="H6" s="6"/>
      <c r="I6" s="10"/>
    </row>
    <row r="7" spans="3:18" ht="84" customHeight="1" x14ac:dyDescent="0.25">
      <c r="C7" s="44" t="s">
        <v>13</v>
      </c>
      <c r="D7" s="24"/>
      <c r="E7" s="4">
        <v>4</v>
      </c>
      <c r="F7" s="4"/>
      <c r="G7" s="5" t="str">
        <f>IF($D$3=E7,IF($C$3="QUALITE","L'opérateur respecte le mode opératoire? 
Le temps de cycle est 
respecté?
Les recettes sont correctement enregistrées et sont dans les tolérances MAX et MIN du mode opératoire?
",""),"")</f>
        <v/>
      </c>
      <c r="H7" s="13"/>
      <c r="I7" s="10"/>
    </row>
    <row r="8" spans="3:18" ht="84" customHeight="1" thickBot="1" x14ac:dyDescent="0.3">
      <c r="C8" s="25"/>
      <c r="D8" s="26"/>
      <c r="E8" s="4"/>
      <c r="F8" s="4"/>
      <c r="G8" s="7"/>
      <c r="H8" s="8"/>
    </row>
    <row r="9" spans="3:18" ht="25.5" customHeight="1" thickTop="1" x14ac:dyDescent="0.25"/>
  </sheetData>
  <sortState ref="E3:F7">
    <sortCondition ref="F3"/>
  </sortState>
  <mergeCells count="1">
    <mergeCell ref="D1:H1"/>
  </mergeCells>
  <conditionalFormatting sqref="H3:I7">
    <cfRule type="containsText" dxfId="6" priority="1" operator="containsText" text="ok">
      <formula>NOT(ISERROR(SEARCH("ok",H3)))</formula>
    </cfRule>
  </conditionalFormatting>
  <dataValidations count="1">
    <dataValidation type="list" allowBlank="1" showInputMessage="1" showErrorMessage="1" sqref="C2:C3">
      <formula1>service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9" r:id="rId4" name="Button 5">
              <controlPr defaultSize="0" print="0" autoFill="0" autoPict="0" macro="[0]!Mélange">
                <anchor moveWithCells="1" sizeWithCells="1">
                  <from>
                    <xdr:col>2</xdr:col>
                    <xdr:colOff>28575</xdr:colOff>
                    <xdr:row>7</xdr:row>
                    <xdr:rowOff>9525</xdr:rowOff>
                  </from>
                  <to>
                    <xdr:col>3</xdr:col>
                    <xdr:colOff>19050</xdr:colOff>
                    <xdr:row>7</xdr:row>
                    <xdr:rowOff>1057275</xdr:rowOff>
                  </to>
                </anchor>
              </controlPr>
            </control>
          </mc:Choice>
        </mc:AlternateContent>
        <mc:AlternateContent xmlns:mc="http://schemas.openxmlformats.org/markup-compatibility/2006">
          <mc:Choice Requires="x14">
            <control shapeId="1034" r:id="rId5" name="Button 10">
              <controlPr defaultSize="0" print="0" autoFill="0" autoPict="0" macro="[0]!Q">
                <anchor moveWithCells="1" sizeWithCells="1">
                  <from>
                    <xdr:col>2</xdr:col>
                    <xdr:colOff>28575</xdr:colOff>
                    <xdr:row>3</xdr:row>
                    <xdr:rowOff>9525</xdr:rowOff>
                  </from>
                  <to>
                    <xdr:col>3</xdr:col>
                    <xdr:colOff>0</xdr:colOff>
                    <xdr:row>4</xdr:row>
                    <xdr:rowOff>0</xdr:rowOff>
                  </to>
                </anchor>
              </controlPr>
            </control>
          </mc:Choice>
        </mc:AlternateContent>
        <mc:AlternateContent xmlns:mc="http://schemas.openxmlformats.org/markup-compatibility/2006">
          <mc:Choice Requires="x14">
            <control shapeId="1036" r:id="rId6" name="Button 12">
              <controlPr defaultSize="0" print="0" autoFill="0" autoPict="0" macro="[0]!identification">
                <anchor moveWithCells="1" sizeWithCells="1">
                  <from>
                    <xdr:col>2</xdr:col>
                    <xdr:colOff>1790700</xdr:colOff>
                    <xdr:row>3</xdr:row>
                    <xdr:rowOff>19050</xdr:rowOff>
                  </from>
                  <to>
                    <xdr:col>3</xdr:col>
                    <xdr:colOff>1552575</xdr:colOff>
                    <xdr:row>3</xdr:row>
                    <xdr:rowOff>1047750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'donnée paramètrage'!$A$11:$A$16</xm:f>
          </x14:formula1>
          <xm:sqref>D3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E31"/>
  <sheetViews>
    <sheetView workbookViewId="0">
      <selection activeCell="G23" sqref="G23"/>
    </sheetView>
  </sheetViews>
  <sheetFormatPr baseColWidth="10" defaultRowHeight="15" x14ac:dyDescent="0.25"/>
  <cols>
    <col min="1" max="1" width="14.28515625" bestFit="1" customWidth="1"/>
    <col min="4" max="4" width="15.140625" customWidth="1"/>
    <col min="5" max="5" width="14.140625" customWidth="1"/>
  </cols>
  <sheetData>
    <row r="1" spans="1:5" x14ac:dyDescent="0.25">
      <c r="A1" t="s">
        <v>11</v>
      </c>
      <c r="D1" t="s">
        <v>15</v>
      </c>
      <c r="E1" t="s">
        <v>14</v>
      </c>
    </row>
    <row r="2" spans="1:5" ht="20.25" x14ac:dyDescent="0.25">
      <c r="A2" t="s">
        <v>5</v>
      </c>
      <c r="D2" s="5" t="str">
        <f ca="1">IF($D$3=$E$3,IF($C$3="MAINTENANCE","Il n'y a pas de fuites sur les machines à mousses HP 23 + HP 27 ainsi que sur les tuyauteries robot
",""),"")</f>
        <v/>
      </c>
      <c r="E2" s="5" t="str">
        <f ca="1">IF($D$3=C2,IF($C$3="QUALITE","Le TDS est-il rempli sur PM1, PM2 et PM3?
La date, l'équipe , la tracabilité de la galia des différents contrôles effectués et la signature du leader ou de l'opérateur sont-ils présents? 
 ",""),"")</f>
        <v/>
      </c>
    </row>
    <row r="3" spans="1:5" ht="20.25" x14ac:dyDescent="0.25">
      <c r="A3" t="s">
        <v>6</v>
      </c>
      <c r="D3" s="5" t="str">
        <f ca="1">IF($D$3=$E$4,IF($C$3="MAINTENANCE","Le niveau de glycol des groupes froids est bon, les filtres ne sont pas encrassés et les vannes sont ouvertes: 
- DEC 6
- DEC 7
- Meyer 1
",""),"")</f>
        <v/>
      </c>
      <c r="E3" s="5" t="str">
        <f ca="1">IF($D$3=C3,IF($C$3="QUALITE","La maquette est-elle  opérationnelle?
 Le mode opératoire de la maquette est -il présent?",""),"")</f>
        <v/>
      </c>
    </row>
    <row r="4" spans="1:5" ht="20.25" x14ac:dyDescent="0.25">
      <c r="A4" t="s">
        <v>8</v>
      </c>
      <c r="D4" s="5" t="str">
        <f ca="1">IF($D$3=$E$5,IF($C$3="MAINTENANCE","Il n'y a pas de fuite à l'intérieur et à proximité de la pompe 
HP 20X DEC6
",""),"")</f>
        <v/>
      </c>
      <c r="E4" s="5" t="str">
        <f ca="1">IF($D$3=C4,IF($C$3="QUALITE","Vérifier que les fiches INCIDENT, ALERTE ou PAR sont:
- signés par l'équipe présente au poste
- à jour et ont moins d'un mois
",""),"")</f>
        <v/>
      </c>
    </row>
    <row r="5" spans="1:5" ht="20.25" x14ac:dyDescent="0.25">
      <c r="A5" t="s">
        <v>4</v>
      </c>
      <c r="D5" s="5" t="str">
        <f ca="1">IF($D$3=$E$6,IF($C$3="MAINTENANCE","Absence de cale pour forcer la détection présence cuve PM 1/2/3
",""),"")</f>
        <v/>
      </c>
      <c r="E5" s="5" t="str">
        <f ca="1">IF($D$3=C5,IF($C$3="QUALITE","Vérifier que les enregistrements des lots de MPC prévus sont bien réalisés ? 
Et Vérifier que les paramètres de la station de démoulant sont dans les standards ?  
",""),"")</f>
        <v/>
      </c>
    </row>
    <row r="6" spans="1:5" ht="21" thickBot="1" x14ac:dyDescent="0.3">
      <c r="A6" t="s">
        <v>2</v>
      </c>
      <c r="D6" s="7" t="str">
        <f ca="1">IF($D$3=$E$7,IF($C$3="MAINTENANCE","Le fondoir est propre et en bon état, il n'y a pas de dégradations et pas d'outils mettaliques à proximité
",""),"")</f>
        <v/>
      </c>
      <c r="E6" s="5" t="str">
        <f ca="1">IF($D$3=C6,IF($C$3="QUALITE","L'opérateur respecte le mode opératoire? 
Le temps de cycle est 
respecté?
Les recettes sont correctement enregistrées et sont dans les tolérances MAX et MIN du mode opératoire?
",""),"")</f>
        <v/>
      </c>
    </row>
    <row r="7" spans="1:5" ht="15.75" thickTop="1" x14ac:dyDescent="0.25">
      <c r="A7" t="s">
        <v>3</v>
      </c>
      <c r="D7" t="s">
        <v>16</v>
      </c>
      <c r="E7" t="s">
        <v>17</v>
      </c>
    </row>
    <row r="8" spans="1:5" ht="20.25" x14ac:dyDescent="0.25">
      <c r="A8" t="s">
        <v>0</v>
      </c>
      <c r="D8" s="5" t="str">
        <f ca="1">IF($D$3=D1,IF($C$3="METHODES","Vérification de la nomenclature 
=&gt; Le poids théorique de la mousse dans la nomenclature est-il en accord avec le réel?
",""),"")</f>
        <v/>
      </c>
      <c r="E8" s="5" t="str">
        <f ca="1">IF($D$3=C8,IF($C$3="LOGISTIQUE","Vérifier que les programmes des 2 lignes sont identiques aux programmes informatiques et sont respectés (en référence, quantité, priorité)
",""),"")</f>
        <v/>
      </c>
    </row>
    <row r="9" spans="1:5" ht="20.25" x14ac:dyDescent="0.25">
      <c r="A9" t="s">
        <v>1</v>
      </c>
      <c r="D9" s="5" t="str">
        <f ca="1">IF($D$3=D2,IF($C$3="METHODES","Les paramètres sont-ils dans les tolérances définies ?
Sur machine à mousse, vérifier :
- pressions de tête
- temps de coulée
-débit
",""),"")</f>
        <v/>
      </c>
      <c r="E9" s="5" t="str">
        <f ca="1">IF($D$3=C9,IF($C$3="LOGISTIQUE","L'identification Galia des container est-elle la même que celle de la référence produite? 
La galia est-elle conforme?
Pour les références étiquetées en finition, aller voir la référence au poste de finition (s'il correspond à l'étiquette PSO)
",""),"")</f>
        <v/>
      </c>
    </row>
    <row r="10" spans="1:5" ht="20.25" x14ac:dyDescent="0.25">
      <c r="A10" t="s">
        <v>7</v>
      </c>
      <c r="D10" s="5" t="str">
        <f ca="1">IF($D$3=D3,IF($C$3="METHODES","Est ce que le mode opératoire sur poste est au dernier indice?
Les opérateurs respectent-ils le mode opératoire? 
(Comment + ordre des étapes)
",""),"")</f>
        <v/>
      </c>
      <c r="E10" s="5" t="str">
        <f ca="1">IF($D$3=C10,IF($C$3="LOGISTIQUE","Le stock d'encours est-il identifié?
Le nombre d'encours par référence est-il inférieur ou égal à 1?
Les stocks PSO issus de la delta, de la 10 tonnes sont-ils identifiés?
",""),"")</f>
        <v/>
      </c>
    </row>
    <row r="11" spans="1:5" ht="20.25" x14ac:dyDescent="0.25">
      <c r="A11" t="s">
        <v>22</v>
      </c>
      <c r="D11" s="5" t="str">
        <f ca="1">IF($D$3=D4,IF($C$3="METHODES","Les postes sont-ils implantés correctement?
(Composants, moyens, containers...)
",""),"")</f>
        <v/>
      </c>
      <c r="E11" s="5" t="str">
        <f ca="1">IF($D$3=C11,IF($C$3="LOGISTIQUE","Le container produit fini vide présent au poste est-il conforme :
- état (vérifier si pas cassé, abimé, vrillé.....)
- dimension, référence
- dépollution
",""),"")</f>
        <v/>
      </c>
    </row>
    <row r="12" spans="1:5" ht="20.25" x14ac:dyDescent="0.25">
      <c r="A12">
        <v>1</v>
      </c>
      <c r="D12" s="5" t="str">
        <f ca="1">IF($D$3=D5,IF($C$3="METHODES","Les paramètres sont-ils dans les tolérances définies ?
Sur porte-moules, vérifier :
- pressions
- temps de polymérisation 
- temps de paliers
- températures moule
Sur travelling :
- côtes robot
",""),"")</f>
        <v/>
      </c>
      <c r="E12" s="5" t="str">
        <f ca="1">IF($D$3=C12,IF($C$3="LOGISTIQUE","Prendre un composant et faire un inventaire physique et Mac-Pac.(cf:note)
",""),"")</f>
        <v/>
      </c>
    </row>
    <row r="13" spans="1:5" x14ac:dyDescent="0.25">
      <c r="A13">
        <v>2</v>
      </c>
      <c r="D13" t="s">
        <v>5</v>
      </c>
      <c r="E13" t="s">
        <v>6</v>
      </c>
    </row>
    <row r="14" spans="1:5" ht="20.25" x14ac:dyDescent="0.25">
      <c r="A14">
        <v>3</v>
      </c>
      <c r="D14" s="5" t="str">
        <f ca="1">IF($D$3=B14,IF($C$3="RH/HSE","Le poste est-il dépourvu d'effets personnels?(sacs, vêtements, téléphone, alimentation....) 
",""),"")</f>
        <v/>
      </c>
      <c r="E14" s="5" t="str">
        <f ca="1">IF($D$3=C14,IF($C$3="FINANCES","PM1 PM2 (menu 2,16)
Les composants listés sur le mode opératoire du produit sont les mêmes en référence et  en quantité que sur la nomenclature Mac Pac.
S'assurer visuellement que le nombre utilisé sur ligne est le même.
",""),"")</f>
        <v/>
      </c>
    </row>
    <row r="15" spans="1:5" ht="20.25" x14ac:dyDescent="0.25">
      <c r="A15">
        <v>4</v>
      </c>
      <c r="D15" s="5" t="str">
        <f ca="1">IF($D$3=B15,IF($C$3="RH/HSE","Les personnes présentes sur la ligne ont-elles toutes une fiche de formation habilitation ouverte?
Le niveau de formation est-il identique à celui de la grille de polyvalence?
",""),"")</f>
        <v/>
      </c>
      <c r="E15" s="5" t="str">
        <f ca="1">IF($D$3=C15,IF($C$3="FINANCES","Vérifier que le temps unitaire par opération est cohérent entre celui du tableau de marche et celui dans Mac Pac (Moussage/ Découpe/ Finition......)
Menu 3,10
",""),"")</f>
        <v/>
      </c>
    </row>
    <row r="16" spans="1:5" ht="20.25" x14ac:dyDescent="0.25">
      <c r="A16">
        <v>5</v>
      </c>
      <c r="D16" s="5" t="str">
        <f ca="1">IF($D$3=B16,IF($C$3="RH/HSE","Le tri des déchets est-il respecté?
",""),"")</f>
        <v/>
      </c>
      <c r="E16" s="5" t="str">
        <f ca="1">IF($D$3=C16,IF($C$3="FINANCES","PM3 (menu 2,16)
Les composants listés sur le mode opératoire du produit sont les mêmes en référence et  en quantité que sur la nomenclature Mac Pac.
S'assurer visuellement que le nombre utilisé sur ligne est le même.
",""),"")</f>
        <v/>
      </c>
    </row>
    <row r="17" spans="4:5" ht="20.25" x14ac:dyDescent="0.25">
      <c r="D17" s="5" t="str">
        <f ca="1">IF($D$3=B17,IF($C$3="RH/HSE","Les 2 fiches sécurité sont-elles présentes et accessibles  ? 
Les personnes portent-elles les EPI préconisés sur les fiches sécurité?
",""),"")</f>
        <v/>
      </c>
      <c r="E17" s="5" t="str">
        <f ca="1">IF($D$3=C17,IF($C$3="FINANCES","Vérifier que la production du produit actuel est bien trackée dans Mac Pac de façon régulière.
Menu 11,39
",""),"")</f>
        <v/>
      </c>
    </row>
    <row r="18" spans="4:5" ht="20.25" x14ac:dyDescent="0.25">
      <c r="D18" s="5" t="str">
        <f ca="1">IF($D$3=B18,IF($C$3="RH/HSE","Les produits chimiques présents sur la ligne sont-ils identifiés?
Ceux qui doivent être sur rétention le sont-ils?
",""),"")</f>
        <v/>
      </c>
      <c r="E18" s="5" t="str">
        <f ca="1">IF($D$3=C18,IF($C$3="FINANCES","Demander aux opérateurs le nombre de rebuts produits depuis le début de leur production dans la référence en cours.
Vérifier que la quantité inscrite dans le tableau de marche physique et/ou informatique soit la même
",""),"")</f>
        <v/>
      </c>
    </row>
    <row r="19" spans="4:5" x14ac:dyDescent="0.25">
      <c r="D19" t="s">
        <v>19</v>
      </c>
      <c r="E19" t="s">
        <v>20</v>
      </c>
    </row>
    <row r="20" spans="4:5" ht="20.25" x14ac:dyDescent="0.25">
      <c r="D20" s="5" t="str">
        <f ca="1">IF($D$3=B20,IF($C$3="PRODUCTION","Vérifier que le tableau de gap est à jour
",""),"")</f>
        <v/>
      </c>
      <c r="E20" s="5" t="str">
        <f ca="1">IF($D$3="tous",IF($C$3="GAP LEADER","Je m'assure que le top départ série et le contrôle fréquentiel ont été correctement effectués
",""),"")</f>
        <v/>
      </c>
    </row>
    <row r="21" spans="4:5" ht="22.5" customHeight="1" x14ac:dyDescent="0.25">
      <c r="D21" s="5" t="str">
        <f ca="1">IF($D$3=B21,IF($C$3="PRODUCTION","Le QRQC hebdomadaire est-il renseigné?
Les actions de plus de 8 jours sont-elles intégrées dans les roadmaps?
",""),"")</f>
        <v/>
      </c>
      <c r="E21" s="5" t="str">
        <f ca="1">IF($D$3="tous",IF($C$3="GAP LEADER","Le Point 5mn est-il réalisé avant le démarrage de la production avec la présence de tous les opérateurs affectés au PM1/2/3 et finition?  Les informat",""),"")</f>
        <v/>
      </c>
    </row>
    <row r="22" spans="4:5" ht="15" customHeight="1" x14ac:dyDescent="0.25">
      <c r="D22" s="5" t="str">
        <f ca="1">IF($D$3=B22,IF($C$3="PRODUCTION","Les tableaux de marches sont-ils renseignés?
",""),"")</f>
        <v/>
      </c>
      <c r="E22" s="5" t="str">
        <f ca="1">IF($D$3="tous",IF($C$3="GAP LEADER","Les informations du management ( Notes, Tremois Express, …) et les sont communiqué aux opérateur ?
Les PAR, Alertes, Incidents sont comprises et signées par les opérateurs ?
",""),"")</f>
        <v/>
      </c>
    </row>
    <row r="23" spans="4:5" ht="17.25" customHeight="1" x14ac:dyDescent="0.25">
      <c r="D23" s="5" t="str">
        <f ca="1">IF($D$3=B23,IF($C$3="PRODUCTION","Tous les opérateurs de la ligne PM1/2/3 et poste de finition sont formés et habilités au poste qu'ils occupent, ils sont au minimum au niveau 1 et il n'y a pas 2 opérateurs de niveau 1 au poste de finition/conditionnement
",""),"")</f>
        <v/>
      </c>
      <c r="E23" s="5" t="str">
        <f ca="1">IF($D$3="tous",IF($C$3="GAP LEADER","Les EPI définis sont-ils utilisés?
",""),"")</f>
        <v/>
      </c>
    </row>
    <row r="24" spans="4:5" ht="20.25" x14ac:dyDescent="0.25">
      <c r="D24" s="5" t="str">
        <f ca="1">IF($D$3=B24,IF($C$3="PRODUCTION","L'implantation, les flux, et l'ordre des opérations à effectuer est conforme au mode opératoire.
",""),"")</f>
        <v/>
      </c>
      <c r="E24" s="5" t="str">
        <f ca="1">IF($D$3="tous",IF($C$3="GAP LEADER","Le Point 5mn est-il réalisé avant le démarrage de la production avec la présence de tous les opérateurs affectés au C16?
",""),"")</f>
        <v/>
      </c>
    </row>
    <row r="25" spans="4:5" x14ac:dyDescent="0.25">
      <c r="D25" t="s">
        <v>21</v>
      </c>
    </row>
    <row r="26" spans="4:5" ht="9.9499999999999993" customHeight="1" x14ac:dyDescent="0.25">
      <c r="D26" s="5" t="str">
        <f ca="1">IF($D$3="tous",IF($C$3="SUPERVISEUR","HxH: La date, l'équipe, les objectifs de production par heure sont bien notés ?  
Il y a des commentaires quand l'objectif n'est pas atteint?
",""),"")</f>
        <v/>
      </c>
    </row>
    <row r="27" spans="4:5" ht="9.9499999999999993" customHeight="1" x14ac:dyDescent="0.25">
      <c r="D27" s="5" t="str">
        <f ca="1">IF($D$3="tous",IF($C$3="SUPERVISEUR","Les derniers PAR, alertes et incidents sont-ils affichés?
Les opérateurs ont-ils signé?
",""),"")</f>
        <v/>
      </c>
    </row>
    <row r="28" spans="4:5" ht="9.9499999999999993" customHeight="1" x14ac:dyDescent="0.25">
      <c r="D28" s="5" t="str">
        <f ca="1">IF($D$3="tous",IF($C$3="SUPERVISEUR","Le nombre d'encours par référence de produit fini est-il inférieur ou égal à 1?
",""),"")</f>
        <v/>
      </c>
    </row>
    <row r="29" spans="4:5" ht="9.9499999999999993" customHeight="1" x14ac:dyDescent="0.25">
      <c r="D29" s="5" t="str">
        <f ca="1">IF($D$3="tous",IF($C$3="SUPERVISEUR","Les poka yokés sont-ils en fonction?
Dans le cas contraire, le mode dégradé en cas de non fonctionnement (exemple trait de marqueur) est-il réalisé?
",""),"")</f>
        <v/>
      </c>
    </row>
    <row r="30" spans="4:5" ht="9.9499999999999993" customHeight="1" x14ac:dyDescent="0.25">
      <c r="D30" s="5" t="str">
        <f ca="1">IF($D$3="tous",IF($C$3="SUPERVISEUR","L'implantation, les flux, et l'ordre des opérations à effectuer est conforme au mode opératoire.
",""),"")</f>
        <v/>
      </c>
    </row>
    <row r="31" spans="4:5" ht="9.9499999999999993" customHeight="1" x14ac:dyDescent="0.25">
      <c r="D31" s="5" t="str">
        <f ca="1">IF($D$3="tous",IF($C$3="SUPERVISEUR","Les postes de travail sont-ils dépourvus de fuites, de chiffons, d'effets personnels.....
Sont-ils considérés 'propres'?
",""),"")</f>
        <v/>
      </c>
    </row>
  </sheetData>
  <pageMargins left="0.7" right="0.7" top="0.75" bottom="0.75" header="0.3" footer="0.3"/>
  <ignoredErrors>
    <ignoredError sqref="E3:E6 D8:D12 E8:E12 D14:D18 E14:E18 D21:D24" emptyCellReference="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14"/>
  <sheetViews>
    <sheetView tabSelected="1" zoomScale="60" zoomScaleNormal="60" workbookViewId="0">
      <selection activeCell="P9" sqref="P9"/>
    </sheetView>
  </sheetViews>
  <sheetFormatPr baseColWidth="10" defaultRowHeight="15" x14ac:dyDescent="0.25"/>
  <cols>
    <col min="1" max="1" width="21.28515625" style="14" customWidth="1"/>
    <col min="2" max="3" width="21.7109375" style="14" customWidth="1"/>
    <col min="4" max="4" width="24.28515625" style="14" customWidth="1"/>
    <col min="5" max="5" width="25.42578125" style="14" customWidth="1"/>
    <col min="6" max="6" width="21.7109375" style="14" customWidth="1"/>
    <col min="7" max="7" width="22.5703125" style="14" customWidth="1"/>
    <col min="8" max="10" width="21.7109375" style="14" customWidth="1"/>
    <col min="11" max="16384" width="11.42578125" style="14"/>
  </cols>
  <sheetData>
    <row r="1" spans="1:11" ht="38.25" customHeight="1" x14ac:dyDescent="0.65">
      <c r="B1" s="27"/>
      <c r="C1" s="50" t="s">
        <v>65</v>
      </c>
      <c r="D1" s="50"/>
      <c r="E1" s="50"/>
      <c r="F1" s="50"/>
      <c r="G1" s="50"/>
      <c r="H1" s="50"/>
      <c r="I1" s="50"/>
      <c r="J1" s="50"/>
      <c r="K1" s="15" t="s">
        <v>24</v>
      </c>
    </row>
    <row r="2" spans="1:11" ht="33.75" customHeight="1" x14ac:dyDescent="0.25">
      <c r="A2" s="43" t="s">
        <v>37</v>
      </c>
      <c r="B2" s="33" t="s">
        <v>0</v>
      </c>
      <c r="C2" s="16" t="s">
        <v>1</v>
      </c>
      <c r="D2" s="16" t="s">
        <v>2</v>
      </c>
      <c r="E2" s="16" t="s">
        <v>3</v>
      </c>
      <c r="F2" s="16" t="s">
        <v>4</v>
      </c>
      <c r="G2" s="16" t="s">
        <v>5</v>
      </c>
      <c r="H2" s="16" t="s">
        <v>6</v>
      </c>
      <c r="I2" s="16" t="s">
        <v>8</v>
      </c>
      <c r="J2" s="17" t="s">
        <v>7</v>
      </c>
      <c r="K2" s="15">
        <f ca="1">QUESTIONS!D6</f>
        <v>16</v>
      </c>
    </row>
    <row r="3" spans="1:11" ht="54" customHeight="1" x14ac:dyDescent="0.25">
      <c r="A3" s="41">
        <f>QUESTIONS!E3</f>
        <v>3</v>
      </c>
      <c r="B3" s="18" t="str">
        <f>IF(AND(B$2=QUESTIONS!$C$3,$A3=QUESTIONS!$D$3),"oui",".")</f>
        <v>.</v>
      </c>
      <c r="C3" s="18" t="str">
        <f>IF(AND(C$2=QUESTIONS!$C$3,$A3=QUESTIONS!$D$3),"oui",".")</f>
        <v>.</v>
      </c>
      <c r="D3" s="18" t="str">
        <f>IF(AND(D$2=QUESTIONS!$C$3,$A3=QUESTIONS!$D$3),"oui",".")</f>
        <v>.</v>
      </c>
      <c r="E3" s="18" t="str">
        <f>IF(AND(E$2=QUESTIONS!$C$3,$A3=QUESTIONS!$D$3),"oui",".")</f>
        <v>.</v>
      </c>
      <c r="F3" s="18" t="str">
        <f>IF(AND(F$2=QUESTIONS!$C$3,$A3=QUESTIONS!$D$3),"oui",".")</f>
        <v>.</v>
      </c>
      <c r="G3" s="18" t="str">
        <f>IF(AND(G$2=QUESTIONS!$C$3,$A3=QUESTIONS!$D$3),"oui",".")</f>
        <v>.</v>
      </c>
      <c r="H3" s="18" t="str">
        <f>IF(AND(H$2=QUESTIONS!$C$3,$A3=QUESTIONS!$D$3),"oui",".")</f>
        <v>.</v>
      </c>
      <c r="I3" s="18" t="str">
        <f>IF(AND(I$2=QUESTIONS!$C$3,$A3=QUESTIONS!$D$3),"oui",".")</f>
        <v>.</v>
      </c>
      <c r="J3" s="18" t="str">
        <f>IF(AND(J$2=QUESTIONS!$C$3,$A3=QUESTIONS!$D$3),"oui",".")</f>
        <v>.</v>
      </c>
      <c r="K3" s="14" t="s">
        <v>55</v>
      </c>
    </row>
    <row r="4" spans="1:11" ht="54" customHeight="1" x14ac:dyDescent="0.25">
      <c r="A4" s="41">
        <f>QUESTIONS!E4</f>
        <v>2</v>
      </c>
      <c r="B4" s="18" t="str">
        <f>IF(AND(B$2=QUESTIONS!$C$3,$A4=QUESTIONS!$D$3),"oui",".")</f>
        <v>.</v>
      </c>
      <c r="C4" s="3"/>
      <c r="D4" s="18" t="str">
        <f>IF(AND(D$2=QUESTIONS!$C$3,$A4=QUESTIONS!$D$3),"oui",".")</f>
        <v>.</v>
      </c>
      <c r="E4" s="18" t="str">
        <f>IF(AND(E$2=QUESTIONS!$C$3,$A4=QUESTIONS!$D$3),"oui",".")</f>
        <v>.</v>
      </c>
      <c r="F4" s="18" t="str">
        <f>IF(AND(F$2=QUESTIONS!$C$3,$A4=QUESTIONS!$D$3),"oui",".")</f>
        <v>.</v>
      </c>
      <c r="G4" s="18" t="str">
        <f>IF(AND(G$2=QUESTIONS!$C$3,$A4=QUESTIONS!$D$3),"oui",".")</f>
        <v>.</v>
      </c>
      <c r="H4" s="18" t="str">
        <f>IF(AND(H$2=QUESTIONS!$C$3,$A4=QUESTIONS!$D$3),"oui",".")</f>
        <v>.</v>
      </c>
      <c r="I4" s="18" t="str">
        <f>IF(AND(I$2=QUESTIONS!$C$3,$A4=QUESTIONS!$D$3),"oui",".")</f>
        <v>.</v>
      </c>
      <c r="J4" s="18" t="str">
        <f>IF(AND(J$2=QUESTIONS!$C$3,$A4=QUESTIONS!$D$3),"oui",".")</f>
        <v>.</v>
      </c>
      <c r="K4" s="14" t="s">
        <v>56</v>
      </c>
    </row>
    <row r="5" spans="1:11" ht="54" customHeight="1" x14ac:dyDescent="0.25">
      <c r="A5" s="41">
        <f>QUESTIONS!E5</f>
        <v>5</v>
      </c>
      <c r="B5" s="18" t="str">
        <f>IF(AND(B$2=QUESTIONS!$C$3,$A5=QUESTIONS!$D$3),"oui",".")</f>
        <v>.</v>
      </c>
      <c r="C5" s="18" t="str">
        <f>IF(AND(C$2=QUESTIONS!$C$3,$A5=QUESTIONS!$D$3),"oui",".")</f>
        <v>.</v>
      </c>
      <c r="D5" s="18" t="str">
        <f>IF(AND(D$2=QUESTIONS!$C$3,$A5=QUESTIONS!$D$3),"oui",".")</f>
        <v>.</v>
      </c>
      <c r="E5" s="18" t="str">
        <f>IF(AND(E$2=QUESTIONS!$C$3,$A5=QUESTIONS!$D$3),"oui",".")</f>
        <v>.</v>
      </c>
      <c r="F5" s="18" t="str">
        <f>IF(AND(F$2=QUESTIONS!$C$3,$A5=QUESTIONS!$D$3),"oui",".")</f>
        <v>.</v>
      </c>
      <c r="G5" s="18" t="str">
        <f>IF(AND(G$2=QUESTIONS!$C$3,$A5=QUESTIONS!$D$3),"oui",".")</f>
        <v>.</v>
      </c>
      <c r="H5" s="18" t="str">
        <f>IF(AND(H$2=QUESTIONS!$C$3,$A5=QUESTIONS!$D$3),"oui",".")</f>
        <v>.</v>
      </c>
      <c r="I5" s="18" t="str">
        <f>IF(AND(I$2=QUESTIONS!$C$3,$A5=QUESTIONS!$D$3),"oui",".")</f>
        <v>.</v>
      </c>
      <c r="J5" s="18" t="str">
        <f>IF(AND(J$2=QUESTIONS!$C$3,$A5=QUESTIONS!$D$3),"oui",".")</f>
        <v>.</v>
      </c>
      <c r="K5" s="14" t="s">
        <v>57</v>
      </c>
    </row>
    <row r="6" spans="1:11" ht="54" customHeight="1" x14ac:dyDescent="0.25">
      <c r="A6" s="41">
        <f>QUESTIONS!E6</f>
        <v>1</v>
      </c>
      <c r="B6" s="18" t="str">
        <f>IF(AND(B$2=QUESTIONS!$C$3,$A6=QUESTIONS!$D$3),"oui",".")</f>
        <v>.</v>
      </c>
      <c r="C6" s="18" t="str">
        <f>IF(AND(C$2=QUESTIONS!$C$3,$A6=QUESTIONS!$D$3),"oui",".")</f>
        <v>.</v>
      </c>
      <c r="D6" s="18" t="str">
        <f>IF(AND(D$2=QUESTIONS!$C$3,$A6=QUESTIONS!$D$3),"oui",".")</f>
        <v>.</v>
      </c>
      <c r="E6" s="18" t="str">
        <f>IF(AND(E$2=QUESTIONS!$C$3,$A6=QUESTIONS!$D$3),"oui",".")</f>
        <v>.</v>
      </c>
      <c r="F6" s="18" t="str">
        <f>IF(AND(F$2=QUESTIONS!$C$3,$A6=QUESTIONS!$D$3),"oui",".")</f>
        <v>.</v>
      </c>
      <c r="G6" s="18" t="str">
        <f>IF(AND(G$2=QUESTIONS!$C$3,$A6=QUESTIONS!$D$3),"oui",".")</f>
        <v>.</v>
      </c>
      <c r="H6" s="18" t="str">
        <f>IF(AND(H$2=QUESTIONS!$C$3,$A6=QUESTIONS!$D$3),"oui",".")</f>
        <v>.</v>
      </c>
      <c r="I6" s="18" t="str">
        <f>IF(AND(I$2=QUESTIONS!$C$3,$A6=QUESTIONS!$D$3),"oui",".")</f>
        <v>.</v>
      </c>
      <c r="J6" s="18" t="str">
        <f>IF(AND(J$2=QUESTIONS!$C$3,$A6=QUESTIONS!$D$3),"oui",".")</f>
        <v>.</v>
      </c>
      <c r="K6" s="14" t="s">
        <v>58</v>
      </c>
    </row>
    <row r="7" spans="1:11" ht="54" customHeight="1" x14ac:dyDescent="0.25">
      <c r="A7" s="41">
        <f>QUESTIONS!E7</f>
        <v>4</v>
      </c>
      <c r="B7" s="18" t="str">
        <f>IF(AND(B$2=QUESTIONS!$C$3,$A7=QUESTIONS!$D$3),"oui",".")</f>
        <v>.</v>
      </c>
      <c r="C7" s="18" t="str">
        <f>IF(AND(C$2=QUESTIONS!$C$3,$A7=QUESTIONS!$D$3),"oui",".")</f>
        <v>.</v>
      </c>
      <c r="D7" s="18" t="str">
        <f>IF(AND(D$2=QUESTIONS!$C$3,$A7=QUESTIONS!$D$3),"oui",".")</f>
        <v>.</v>
      </c>
      <c r="E7" s="18" t="str">
        <f>IF(AND(E$2=QUESTIONS!$C$3,$A7=QUESTIONS!$D$3),"oui",".")</f>
        <v>.</v>
      </c>
      <c r="F7" s="18" t="str">
        <f>IF(AND(F$2=QUESTIONS!$C$3,$A7=QUESTIONS!$D$3),"oui",".")</f>
        <v>.</v>
      </c>
      <c r="G7" s="18" t="str">
        <f>IF(AND(G$2=QUESTIONS!$C$3,$A7=QUESTIONS!$D$3),"oui",".")</f>
        <v>.</v>
      </c>
      <c r="H7" s="18" t="str">
        <f>IF(AND(H$2=QUESTIONS!$C$3,$A7=QUESTIONS!$D$3),"oui",".")</f>
        <v>.</v>
      </c>
      <c r="I7" s="18" t="str">
        <f>IF(AND(I$2=QUESTIONS!$C$3,$A7=QUESTIONS!$D$3),"oui",".")</f>
        <v>.</v>
      </c>
      <c r="J7" s="18" t="str">
        <f>IF(AND(J$2=QUESTIONS!$C$3,$A7=QUESTIONS!$D$3),"oui",".")</f>
        <v>.</v>
      </c>
      <c r="K7" s="14" t="s">
        <v>59</v>
      </c>
    </row>
    <row r="8" spans="1:11" ht="54" customHeight="1" x14ac:dyDescent="0.25"/>
    <row r="9" spans="1:11" ht="54" customHeight="1" x14ac:dyDescent="0.25">
      <c r="A9" s="19" t="str">
        <f>IF(AND(A$2=QUESTIONS!$C$3,$A3=QUESTIONS!$D$3),"oui",".")</f>
        <v>.</v>
      </c>
      <c r="B9" s="34"/>
      <c r="C9" s="35"/>
      <c r="D9" s="35"/>
      <c r="E9" s="35"/>
      <c r="F9" s="35"/>
      <c r="G9" s="35"/>
      <c r="H9" s="35"/>
      <c r="I9" s="35"/>
      <c r="J9" s="36"/>
    </row>
    <row r="10" spans="1:11" ht="54" customHeight="1" x14ac:dyDescent="0.25">
      <c r="A10" s="42">
        <f>A3</f>
        <v>3</v>
      </c>
      <c r="B10" s="45" t="s">
        <v>27</v>
      </c>
      <c r="C10" s="45" t="s">
        <v>32</v>
      </c>
      <c r="D10" s="45" t="s">
        <v>64</v>
      </c>
      <c r="E10" s="45" t="s">
        <v>39</v>
      </c>
      <c r="F10" s="45" t="s">
        <v>42</v>
      </c>
      <c r="G10" s="45" t="s">
        <v>47</v>
      </c>
      <c r="H10" s="45" t="s">
        <v>39</v>
      </c>
      <c r="I10" s="37"/>
      <c r="J10" s="38"/>
    </row>
    <row r="11" spans="1:11" ht="54" customHeight="1" x14ac:dyDescent="0.25">
      <c r="A11" s="42">
        <f t="shared" ref="A11:A14" si="0">A4</f>
        <v>2</v>
      </c>
      <c r="B11" s="45" t="s">
        <v>28</v>
      </c>
      <c r="C11" s="45" t="s">
        <v>33</v>
      </c>
      <c r="D11" s="45" t="s">
        <v>63</v>
      </c>
      <c r="E11" s="46" t="s">
        <v>40</v>
      </c>
      <c r="F11" s="45" t="s">
        <v>43</v>
      </c>
      <c r="G11" s="45" t="s">
        <v>48</v>
      </c>
      <c r="H11" s="46" t="s">
        <v>52</v>
      </c>
      <c r="I11" s="37"/>
      <c r="J11" s="38"/>
    </row>
    <row r="12" spans="1:11" ht="54" customHeight="1" x14ac:dyDescent="0.25">
      <c r="A12" s="42">
        <f t="shared" si="0"/>
        <v>5</v>
      </c>
      <c r="B12" s="46" t="s">
        <v>29</v>
      </c>
      <c r="C12" s="45" t="s">
        <v>34</v>
      </c>
      <c r="D12" s="47" t="s">
        <v>60</v>
      </c>
      <c r="E12" s="45" t="s">
        <v>41</v>
      </c>
      <c r="F12" s="45" t="s">
        <v>44</v>
      </c>
      <c r="G12" s="45" t="s">
        <v>49</v>
      </c>
      <c r="H12" s="48" t="s">
        <v>39</v>
      </c>
      <c r="I12" s="37"/>
      <c r="J12" s="38"/>
    </row>
    <row r="13" spans="1:11" ht="63" customHeight="1" x14ac:dyDescent="0.25">
      <c r="A13" s="42">
        <f t="shared" si="0"/>
        <v>1</v>
      </c>
      <c r="B13" s="45" t="s">
        <v>31</v>
      </c>
      <c r="C13" s="45" t="s">
        <v>35</v>
      </c>
      <c r="D13" s="46" t="s">
        <v>38</v>
      </c>
      <c r="E13" s="45" t="s">
        <v>62</v>
      </c>
      <c r="F13" s="45" t="s">
        <v>45</v>
      </c>
      <c r="G13" s="45" t="s">
        <v>50</v>
      </c>
      <c r="H13" s="46" t="s">
        <v>53</v>
      </c>
      <c r="I13" s="37"/>
      <c r="J13" s="38"/>
    </row>
    <row r="14" spans="1:11" ht="54" customHeight="1" x14ac:dyDescent="0.25">
      <c r="A14" s="42">
        <f t="shared" si="0"/>
        <v>4</v>
      </c>
      <c r="B14" s="46" t="s">
        <v>30</v>
      </c>
      <c r="C14" s="45" t="s">
        <v>36</v>
      </c>
      <c r="D14" s="46" t="s">
        <v>61</v>
      </c>
      <c r="E14" s="45" t="s">
        <v>40</v>
      </c>
      <c r="F14" s="45" t="s">
        <v>46</v>
      </c>
      <c r="G14" s="45" t="s">
        <v>51</v>
      </c>
      <c r="H14" s="46" t="s">
        <v>54</v>
      </c>
      <c r="I14" s="39"/>
      <c r="J14" s="40"/>
    </row>
  </sheetData>
  <mergeCells count="1">
    <mergeCell ref="C1:J1"/>
  </mergeCells>
  <conditionalFormatting sqref="B3:J3 B5:J7 B4 D4:J4">
    <cfRule type="notContainsText" dxfId="5" priority="4" operator="notContains" text=".">
      <formula>ISERROR(SEARCH(".",B3))</formula>
    </cfRule>
    <cfRule type="notContainsText" dxfId="4" priority="5" operator="notContains" text=".">
      <formula>ISERROR(SEARCH(".",B3))</formula>
    </cfRule>
    <cfRule type="notContainsText" dxfId="3" priority="6" operator="notContains" text=".">
      <formula>ISERROR(SEARCH(".",B3))</formula>
    </cfRule>
    <cfRule type="notContainsText" priority="7" operator="notContains" text=".">
      <formula>ISERROR(SEARCH(".",B3))</formula>
    </cfRule>
  </conditionalFormatting>
  <conditionalFormatting sqref="B3:J3 B5:J7 B4 D4:J4">
    <cfRule type="notContainsText" dxfId="2" priority="3" operator="notContains" text=".">
      <formula>ISERROR(SEARCH(".",B3))</formula>
    </cfRule>
  </conditionalFormatting>
  <conditionalFormatting sqref="B3:J3 B5:J7 B4 D4:J4">
    <cfRule type="notContainsText" dxfId="1" priority="2" operator="notContains" text=".">
      <formula>ISERROR(SEARCH(".",B3))</formula>
    </cfRule>
  </conditionalFormatting>
  <conditionalFormatting sqref="B3:J7">
    <cfRule type="notContainsText" dxfId="0" priority="1" operator="notContains" text=".">
      <formula>ISERROR(SEARCH(".",B3))</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QUESTIONS</vt:lpstr>
      <vt:lpstr>donnée paramètrage</vt:lpstr>
      <vt:lpstr>visualisation</vt:lpstr>
      <vt:lpstr>NUMERO</vt:lpstr>
      <vt:lpstr>numéro</vt:lpstr>
      <vt:lpstr>service</vt:lpstr>
      <vt:lpstr>services</vt:lpstr>
    </vt:vector>
  </TitlesOfParts>
  <Company>TREVES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Installation Reims</dc:creator>
  <cp:lastModifiedBy>Installation Reims</cp:lastModifiedBy>
  <dcterms:created xsi:type="dcterms:W3CDTF">2018-03-29T07:24:36Z</dcterms:created>
  <dcterms:modified xsi:type="dcterms:W3CDTF">2018-04-18T07:52:38Z</dcterms:modified>
</cp:coreProperties>
</file>