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excel\Mytyck\"/>
    </mc:Choice>
  </mc:AlternateContent>
  <xr:revisionPtr revIDLastSave="0" documentId="13_ncr:1_{277E9617-27BF-49F7-B262-08749E11B47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Catégories!$A$3:$C$47</definedName>
    <definedName name="_xlnm._FilterDatabase" localSheetId="2" hidden="1">Entrées!$A$3:$H$9</definedName>
    <definedName name="_xlnm._FilterDatabase" localSheetId="5" hidden="1">Fournisseurs!$A$3:$D$14</definedName>
    <definedName name="_xlnm._FilterDatabase" localSheetId="1" hidden="1">Inventaire!$A$3:$L$288</definedName>
    <definedName name="_xlnm._FilterDatabase" localSheetId="3" hidden="1">Sorties!$B$3:$E$10</definedName>
    <definedName name="_xlnm._FilterDatabase" localSheetId="4" hidden="1">Techniciens!$A$3:$C$19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Catégories!$A$3:$C$48</definedName>
    <definedName name="Cellule_Travail">Paramètres!$B$4</definedName>
    <definedName name="Entrées">Entrées!$A$3:$H$9</definedName>
    <definedName name="FinPourSomme">Inventaire!$G$288</definedName>
    <definedName name="Fournisseurs">Fournisseurs!$A$3:$D$15</definedName>
    <definedName name="Inventaire">Inventaire!$B$3:$L$288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OFFSET(Inventaire!$A$3,,,COUNTA(Inventaire!$A:$A)-1,)</definedName>
    <definedName name="Liste_Techniciens">OFFSET(Techniciens!$A$3,,,COUNTA(Techniciens!$A:$A)-1,)</definedName>
    <definedName name="Pièces">Inventaire!$A$3:$L$288</definedName>
    <definedName name="Raison_Sociale">Paramètres!$B$1</definedName>
    <definedName name="Sorties">Sorties!$A$3:$E$10</definedName>
    <definedName name="Techniciens">Techniciens!$A$3:$C$20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91029"/>
  <pivotCaches>
    <pivotCache cacheId="115" r:id="rId10"/>
    <pivotCache cacheId="123" r:id="rId11"/>
    <pivotCache cacheId="127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0" l="1"/>
  <c r="G4" i="14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227" i="10"/>
  <c r="G228" i="10"/>
  <c r="G229" i="10"/>
  <c r="G230" i="10"/>
  <c r="G231" i="10"/>
  <c r="G232" i="10"/>
  <c r="G233" i="10"/>
  <c r="G234" i="10"/>
  <c r="G235" i="10"/>
  <c r="G236" i="10"/>
  <c r="G237" i="10"/>
  <c r="G238" i="10"/>
  <c r="G239" i="10"/>
  <c r="G240" i="10"/>
  <c r="G241" i="10"/>
  <c r="G242" i="10"/>
  <c r="G243" i="10"/>
  <c r="G244" i="10"/>
  <c r="G245" i="10"/>
  <c r="G246" i="10"/>
  <c r="G247" i="10"/>
  <c r="G248" i="10"/>
  <c r="G249" i="10"/>
  <c r="G250" i="10"/>
  <c r="G251" i="10"/>
  <c r="G252" i="10"/>
  <c r="G253" i="10"/>
  <c r="G254" i="10"/>
  <c r="G255" i="10"/>
  <c r="G256" i="10"/>
  <c r="G257" i="10"/>
  <c r="G258" i="10"/>
  <c r="G259" i="10"/>
  <c r="G260" i="10"/>
  <c r="G261" i="10"/>
  <c r="G262" i="10"/>
  <c r="G263" i="10"/>
  <c r="G264" i="10"/>
  <c r="G265" i="10"/>
  <c r="G266" i="10"/>
  <c r="G267" i="10"/>
  <c r="G268" i="10"/>
  <c r="G269" i="10"/>
  <c r="G270" i="10"/>
  <c r="G271" i="10"/>
  <c r="G272" i="10"/>
  <c r="G273" i="10"/>
  <c r="G274" i="10"/>
  <c r="G275" i="10"/>
  <c r="G276" i="10"/>
  <c r="G277" i="10"/>
  <c r="G278" i="10"/>
  <c r="G279" i="10"/>
  <c r="G280" i="10"/>
  <c r="G281" i="10"/>
  <c r="G282" i="10"/>
  <c r="G283" i="10"/>
  <c r="G284" i="10"/>
  <c r="G285" i="10"/>
  <c r="G286" i="10"/>
  <c r="G287" i="10"/>
  <c r="G5" i="14"/>
  <c r="G6" i="14"/>
  <c r="B31" i="11"/>
  <c r="B16" i="13"/>
  <c r="C7" i="12"/>
  <c r="B7" i="12"/>
  <c r="L5" i="10"/>
  <c r="K5" i="10"/>
  <c r="B4" i="17"/>
  <c r="L4" i="10"/>
  <c r="K4" i="10"/>
  <c r="G7" i="14"/>
  <c r="C13" i="12" s="1"/>
  <c r="L7" i="10"/>
  <c r="K7" i="10"/>
  <c r="L6" i="10"/>
  <c r="K6" i="10"/>
  <c r="L265" i="10"/>
  <c r="K265" i="10"/>
  <c r="L12" i="10"/>
  <c r="K12" i="10"/>
  <c r="L38" i="10"/>
  <c r="K38" i="10"/>
  <c r="L87" i="10"/>
  <c r="K87" i="10"/>
  <c r="L36" i="10"/>
  <c r="K36" i="10"/>
  <c r="L261" i="10"/>
  <c r="K261" i="10"/>
  <c r="L260" i="10"/>
  <c r="K260" i="10"/>
  <c r="L45" i="10"/>
  <c r="K45" i="10"/>
  <c r="L46" i="10"/>
  <c r="K46" i="10"/>
  <c r="L47" i="10"/>
  <c r="K47" i="10"/>
  <c r="L48" i="10"/>
  <c r="K48" i="10"/>
  <c r="L49" i="10"/>
  <c r="K49" i="10"/>
  <c r="L39" i="10"/>
  <c r="K39" i="10"/>
  <c r="L20" i="10"/>
  <c r="K20" i="10"/>
  <c r="L19" i="10"/>
  <c r="K19" i="10"/>
  <c r="L41" i="10"/>
  <c r="K41" i="10"/>
  <c r="L42" i="10"/>
  <c r="K42" i="10"/>
  <c r="B14" i="11"/>
  <c r="L40" i="10"/>
  <c r="K40" i="10"/>
  <c r="L44" i="10"/>
  <c r="K44" i="10"/>
  <c r="L43" i="10"/>
  <c r="K43" i="10"/>
  <c r="L37" i="10"/>
  <c r="K37" i="10"/>
  <c r="L51" i="10"/>
  <c r="K51" i="10"/>
  <c r="L50" i="10"/>
  <c r="K50" i="10"/>
  <c r="L14" i="10"/>
  <c r="K14" i="10"/>
  <c r="L15" i="10"/>
  <c r="K15" i="10"/>
  <c r="L17" i="10"/>
  <c r="K17" i="10"/>
  <c r="L18" i="10"/>
  <c r="K18" i="10"/>
  <c r="L13" i="10"/>
  <c r="K13" i="10"/>
  <c r="L16" i="10"/>
  <c r="K16" i="10"/>
  <c r="L140" i="10"/>
  <c r="K140" i="10"/>
  <c r="L137" i="10"/>
  <c r="K137" i="10"/>
  <c r="L141" i="10"/>
  <c r="K141" i="10"/>
  <c r="L142" i="10"/>
  <c r="K142" i="10"/>
  <c r="L139" i="10"/>
  <c r="K139" i="10"/>
  <c r="L267" i="10"/>
  <c r="K267" i="10"/>
  <c r="L254" i="10"/>
  <c r="K254" i="10"/>
  <c r="L253" i="10"/>
  <c r="K253" i="10"/>
  <c r="L255" i="10"/>
  <c r="K255" i="10"/>
  <c r="L120" i="10"/>
  <c r="K120" i="10"/>
  <c r="L114" i="10"/>
  <c r="K114" i="10"/>
  <c r="L108" i="10"/>
  <c r="K108" i="10"/>
  <c r="L115" i="10"/>
  <c r="K115" i="10"/>
  <c r="L110" i="10"/>
  <c r="K110" i="10"/>
  <c r="L113" i="10"/>
  <c r="K113" i="10"/>
  <c r="L109" i="10"/>
  <c r="K109" i="10"/>
  <c r="L119" i="10"/>
  <c r="K119" i="10"/>
  <c r="L112" i="10"/>
  <c r="K112" i="10"/>
  <c r="L111" i="10"/>
  <c r="K111" i="10"/>
  <c r="L138" i="10"/>
  <c r="K138" i="10"/>
  <c r="L150" i="10"/>
  <c r="K150" i="10"/>
  <c r="L95" i="10"/>
  <c r="K95" i="10"/>
  <c r="L96" i="10"/>
  <c r="K96" i="10"/>
  <c r="L145" i="10"/>
  <c r="K145" i="10"/>
  <c r="L103" i="10"/>
  <c r="K103" i="10"/>
  <c r="L101" i="10"/>
  <c r="K101" i="10"/>
  <c r="L130" i="10"/>
  <c r="K130" i="10"/>
  <c r="L123" i="10"/>
  <c r="K123" i="10"/>
  <c r="L169" i="10"/>
  <c r="K169" i="10"/>
  <c r="L168" i="10"/>
  <c r="K168" i="10"/>
  <c r="B6" i="13"/>
  <c r="B15" i="13"/>
  <c r="B7" i="13"/>
  <c r="B19" i="13"/>
  <c r="B10" i="13"/>
  <c r="B8" i="13"/>
  <c r="B13" i="13"/>
  <c r="B17" i="13"/>
  <c r="B14" i="13"/>
  <c r="B18" i="13"/>
  <c r="B9" i="13"/>
  <c r="B11" i="13"/>
  <c r="B5" i="13"/>
  <c r="B12" i="13"/>
  <c r="L97" i="10"/>
  <c r="K97" i="10"/>
  <c r="L53" i="10"/>
  <c r="K53" i="10"/>
  <c r="L52" i="10"/>
  <c r="K52" i="10"/>
  <c r="L205" i="10"/>
  <c r="K205" i="10"/>
  <c r="L206" i="10"/>
  <c r="K206" i="10"/>
  <c r="L208" i="10"/>
  <c r="K208" i="10"/>
  <c r="L207" i="10"/>
  <c r="K207" i="10"/>
  <c r="L27" i="10"/>
  <c r="K27" i="10"/>
  <c r="L196" i="10"/>
  <c r="K196" i="10"/>
  <c r="L195" i="10"/>
  <c r="K195" i="10"/>
  <c r="L198" i="10"/>
  <c r="K198" i="10"/>
  <c r="L197" i="10"/>
  <c r="K197" i="10"/>
  <c r="L204" i="10"/>
  <c r="K204" i="10"/>
  <c r="L26" i="10"/>
  <c r="K26" i="10"/>
  <c r="L200" i="10"/>
  <c r="K200" i="10"/>
  <c r="L199" i="10"/>
  <c r="K199" i="10"/>
  <c r="L203" i="10"/>
  <c r="K203" i="10"/>
  <c r="L25" i="10"/>
  <c r="K25" i="10"/>
  <c r="L202" i="10"/>
  <c r="K202" i="10"/>
  <c r="L201" i="10"/>
  <c r="K201" i="10"/>
  <c r="L24" i="10"/>
  <c r="K24" i="10"/>
  <c r="L176" i="10"/>
  <c r="K176" i="10"/>
  <c r="L181" i="10"/>
  <c r="K181" i="10"/>
  <c r="L179" i="10"/>
  <c r="K179" i="10"/>
  <c r="L178" i="10"/>
  <c r="K178" i="10"/>
  <c r="L183" i="10"/>
  <c r="K183" i="10"/>
  <c r="L182" i="10"/>
  <c r="K182" i="10"/>
  <c r="L180" i="10"/>
  <c r="K180" i="10"/>
  <c r="L177" i="10"/>
  <c r="K177" i="10"/>
  <c r="L191" i="10"/>
  <c r="K191" i="10"/>
  <c r="L184" i="10"/>
  <c r="K184" i="10"/>
  <c r="L190" i="10"/>
  <c r="K190" i="10"/>
  <c r="L188" i="10"/>
  <c r="K188" i="10"/>
  <c r="L187" i="10"/>
  <c r="K187" i="10"/>
  <c r="L194" i="10"/>
  <c r="K194" i="10"/>
  <c r="L193" i="10"/>
  <c r="K193" i="10"/>
  <c r="L192" i="10"/>
  <c r="K192" i="10"/>
  <c r="L186" i="10"/>
  <c r="K186" i="10"/>
  <c r="L189" i="10"/>
  <c r="K189" i="10"/>
  <c r="L185" i="10"/>
  <c r="K185" i="10"/>
  <c r="L117" i="10"/>
  <c r="K117" i="10"/>
  <c r="L116" i="10"/>
  <c r="K116" i="10"/>
  <c r="L23" i="10"/>
  <c r="K23" i="10"/>
  <c r="L22" i="10"/>
  <c r="K22" i="10"/>
  <c r="L118" i="10"/>
  <c r="K118" i="10"/>
  <c r="L21" i="10"/>
  <c r="K21" i="10"/>
  <c r="L86" i="10"/>
  <c r="K86" i="10"/>
  <c r="L85" i="10"/>
  <c r="K85" i="10"/>
  <c r="L84" i="10"/>
  <c r="K84" i="10"/>
  <c r="L82" i="10"/>
  <c r="K82" i="10"/>
  <c r="L83" i="10"/>
  <c r="K83" i="10"/>
  <c r="L81" i="10"/>
  <c r="K81" i="10"/>
  <c r="L80" i="10"/>
  <c r="K80" i="10"/>
  <c r="L79" i="10"/>
  <c r="K79" i="10"/>
  <c r="L62" i="10"/>
  <c r="K62" i="10"/>
  <c r="L61" i="10"/>
  <c r="K61" i="10"/>
  <c r="L60" i="10"/>
  <c r="K60" i="10"/>
  <c r="L128" i="10"/>
  <c r="K128" i="10"/>
  <c r="L78" i="10"/>
  <c r="K78" i="10"/>
  <c r="L77" i="10"/>
  <c r="K77" i="10"/>
  <c r="L76" i="10"/>
  <c r="K76" i="10"/>
  <c r="L75" i="10"/>
  <c r="K75" i="10"/>
  <c r="L59" i="10"/>
  <c r="K59" i="10"/>
  <c r="L74" i="10"/>
  <c r="K74" i="10"/>
  <c r="L73" i="10"/>
  <c r="K73" i="10"/>
  <c r="L58" i="10"/>
  <c r="K58" i="10"/>
  <c r="L72" i="10"/>
  <c r="K72" i="10"/>
  <c r="L71" i="10"/>
  <c r="K71" i="10"/>
  <c r="L57" i="10"/>
  <c r="K57" i="10"/>
  <c r="L70" i="10"/>
  <c r="K70" i="10"/>
  <c r="L69" i="10"/>
  <c r="K69" i="10"/>
  <c r="L68" i="10"/>
  <c r="K68" i="10"/>
  <c r="L67" i="10"/>
  <c r="K67" i="10"/>
  <c r="L66" i="10"/>
  <c r="K66" i="10"/>
  <c r="L65" i="10"/>
  <c r="K65" i="10"/>
  <c r="L56" i="10"/>
  <c r="K56" i="10"/>
  <c r="L64" i="10"/>
  <c r="K64" i="10"/>
  <c r="L55" i="10"/>
  <c r="K55" i="10"/>
  <c r="L63" i="10"/>
  <c r="K63" i="10"/>
  <c r="L92" i="10"/>
  <c r="K92" i="10"/>
  <c r="L91" i="10"/>
  <c r="K91" i="10"/>
  <c r="L280" i="10"/>
  <c r="K280" i="10"/>
  <c r="L124" i="10"/>
  <c r="K124" i="10"/>
  <c r="L31" i="10"/>
  <c r="K31" i="10"/>
  <c r="L30" i="10"/>
  <c r="K30" i="10"/>
  <c r="L228" i="10"/>
  <c r="K228" i="10"/>
  <c r="L100" i="10"/>
  <c r="K100" i="10"/>
  <c r="L237" i="10"/>
  <c r="K237" i="10"/>
  <c r="L105" i="10"/>
  <c r="K105" i="10"/>
  <c r="L122" i="10"/>
  <c r="K122" i="10"/>
  <c r="L236" i="10"/>
  <c r="K236" i="10"/>
  <c r="L88" i="10"/>
  <c r="K88" i="10"/>
  <c r="L89" i="10"/>
  <c r="K89" i="10"/>
  <c r="L258" i="10"/>
  <c r="K258" i="10"/>
  <c r="L99" i="10"/>
  <c r="K99" i="10"/>
  <c r="L90" i="10"/>
  <c r="K90" i="10"/>
  <c r="L11" i="10"/>
  <c r="K11" i="10"/>
  <c r="L9" i="10"/>
  <c r="K9" i="10"/>
  <c r="L8" i="10"/>
  <c r="K8" i="10"/>
  <c r="L29" i="10"/>
  <c r="K29" i="10"/>
  <c r="L230" i="10"/>
  <c r="K230" i="10"/>
  <c r="L121" i="10"/>
  <c r="K121" i="10"/>
  <c r="L146" i="10"/>
  <c r="K146" i="10"/>
  <c r="L283" i="10"/>
  <c r="K283" i="10"/>
  <c r="L282" i="10"/>
  <c r="K282" i="10"/>
  <c r="L281" i="10"/>
  <c r="K281" i="10"/>
  <c r="L284" i="10"/>
  <c r="K284" i="10"/>
  <c r="L285" i="10"/>
  <c r="K285" i="10"/>
  <c r="L107" i="10"/>
  <c r="K107" i="10"/>
  <c r="L10" i="10"/>
  <c r="K10" i="10"/>
  <c r="L235" i="10"/>
  <c r="K235" i="10"/>
  <c r="L272" i="10"/>
  <c r="K272" i="10"/>
  <c r="L271" i="10"/>
  <c r="K271" i="10"/>
  <c r="L144" i="10"/>
  <c r="K144" i="10"/>
  <c r="L104" i="10"/>
  <c r="K104" i="10"/>
  <c r="L143" i="10"/>
  <c r="K143" i="10"/>
  <c r="L129" i="10"/>
  <c r="K129" i="10"/>
  <c r="L266" i="10"/>
  <c r="K266" i="10"/>
  <c r="L264" i="10"/>
  <c r="K264" i="10"/>
  <c r="L287" i="10"/>
  <c r="K287" i="10"/>
  <c r="L131" i="10"/>
  <c r="K131" i="10"/>
  <c r="L102" i="10"/>
  <c r="K102" i="10"/>
  <c r="L172" i="10"/>
  <c r="K172" i="10"/>
  <c r="L173" i="10"/>
  <c r="K173" i="10"/>
  <c r="L286" i="10"/>
  <c r="K286" i="10"/>
  <c r="L34" i="10"/>
  <c r="K34" i="10"/>
  <c r="L33" i="10"/>
  <c r="K33" i="10"/>
  <c r="L229" i="10"/>
  <c r="K229" i="10"/>
  <c r="L263" i="10"/>
  <c r="K263" i="10"/>
  <c r="L262" i="10"/>
  <c r="K262" i="10"/>
  <c r="L127" i="10"/>
  <c r="K127" i="10"/>
  <c r="L132" i="10"/>
  <c r="K132" i="10"/>
  <c r="L126" i="10"/>
  <c r="K126" i="10"/>
  <c r="L133" i="10"/>
  <c r="K133" i="10"/>
  <c r="L125" i="10"/>
  <c r="K125" i="10"/>
  <c r="L94" i="10"/>
  <c r="K94" i="10"/>
  <c r="L93" i="10"/>
  <c r="K93" i="10"/>
  <c r="L163" i="10"/>
  <c r="K163" i="10"/>
  <c r="L98" i="10"/>
  <c r="K98" i="10"/>
  <c r="L273" i="10"/>
  <c r="K273" i="10"/>
  <c r="L274" i="10"/>
  <c r="K274" i="10"/>
  <c r="L269" i="10"/>
  <c r="K269" i="10"/>
  <c r="L268" i="10"/>
  <c r="K268" i="10"/>
  <c r="L278" i="10"/>
  <c r="K278" i="10"/>
  <c r="L28" i="10"/>
  <c r="K28" i="10"/>
  <c r="L256" i="10"/>
  <c r="K256" i="10"/>
  <c r="L214" i="10"/>
  <c r="K214" i="10"/>
  <c r="L252" i="10"/>
  <c r="K252" i="10"/>
  <c r="L259" i="10"/>
  <c r="K259" i="10"/>
  <c r="L247" i="10"/>
  <c r="K247" i="10"/>
  <c r="L246" i="10"/>
  <c r="K246" i="10"/>
  <c r="L234" i="10"/>
  <c r="K234" i="10"/>
  <c r="L233" i="10"/>
  <c r="K233" i="10"/>
  <c r="L232" i="10"/>
  <c r="K232" i="10"/>
  <c r="L279" i="10"/>
  <c r="K279" i="10"/>
  <c r="L226" i="10"/>
  <c r="K226" i="10"/>
  <c r="L227" i="10"/>
  <c r="K227" i="10"/>
  <c r="L213" i="10"/>
  <c r="K213" i="10"/>
  <c r="L239" i="10"/>
  <c r="K239" i="10"/>
  <c r="L240" i="10"/>
  <c r="K240" i="10"/>
  <c r="L243" i="10"/>
  <c r="K243" i="10"/>
  <c r="L225" i="10"/>
  <c r="K225" i="10"/>
  <c r="L238" i="10"/>
  <c r="K238" i="10"/>
  <c r="L134" i="10"/>
  <c r="K134" i="10"/>
  <c r="L135" i="10"/>
  <c r="K135" i="10"/>
  <c r="L136" i="10"/>
  <c r="K136" i="10"/>
  <c r="L54" i="10"/>
  <c r="K54" i="10"/>
  <c r="L219" i="10"/>
  <c r="K219" i="10"/>
  <c r="L245" i="10"/>
  <c r="K245" i="10"/>
  <c r="L250" i="10"/>
  <c r="K250" i="10"/>
  <c r="L249" i="10"/>
  <c r="K249" i="10"/>
  <c r="L32" i="10"/>
  <c r="K32" i="10"/>
  <c r="L35" i="10"/>
  <c r="K35" i="10"/>
  <c r="L251" i="10"/>
  <c r="K251" i="10"/>
  <c r="L248" i="10"/>
  <c r="K248" i="10"/>
  <c r="L242" i="10"/>
  <c r="K242" i="10"/>
  <c r="L174" i="10"/>
  <c r="K174" i="10"/>
  <c r="L175" i="10"/>
  <c r="K175" i="10"/>
  <c r="L159" i="10"/>
  <c r="K159" i="10"/>
  <c r="L160" i="10"/>
  <c r="K160" i="10"/>
  <c r="L161" i="10"/>
  <c r="K161" i="10"/>
  <c r="L241" i="10"/>
  <c r="K241" i="10"/>
  <c r="L244" i="10"/>
  <c r="K244" i="10"/>
  <c r="L224" i="10"/>
  <c r="K224" i="10"/>
  <c r="L215" i="10"/>
  <c r="K215" i="10"/>
  <c r="L216" i="10"/>
  <c r="K216" i="10"/>
  <c r="L217" i="10"/>
  <c r="K217" i="10"/>
  <c r="L218" i="10"/>
  <c r="K218" i="10"/>
  <c r="L220" i="10"/>
  <c r="K220" i="10"/>
  <c r="L221" i="10"/>
  <c r="K221" i="10"/>
  <c r="L222" i="10"/>
  <c r="K222" i="10"/>
  <c r="L223" i="10"/>
  <c r="K223" i="10"/>
  <c r="L157" i="10"/>
  <c r="K157" i="10"/>
  <c r="L158" i="10"/>
  <c r="K158" i="10"/>
  <c r="B13" i="12"/>
  <c r="L212" i="10"/>
  <c r="K212" i="10"/>
  <c r="L211" i="10"/>
  <c r="K211" i="10"/>
  <c r="L210" i="10"/>
  <c r="K210" i="10"/>
  <c r="L209" i="10"/>
  <c r="K209" i="10"/>
  <c r="L275" i="10"/>
  <c r="K275" i="10"/>
  <c r="L277" i="10"/>
  <c r="K277" i="10"/>
  <c r="L257" i="10"/>
  <c r="K257" i="10"/>
  <c r="L147" i="10"/>
  <c r="K147" i="10"/>
  <c r="L156" i="10"/>
  <c r="K156" i="10"/>
  <c r="L149" i="10"/>
  <c r="K149" i="10"/>
  <c r="L151" i="10"/>
  <c r="K151" i="10"/>
  <c r="L152" i="10"/>
  <c r="K152" i="10"/>
  <c r="L148" i="10"/>
  <c r="K148" i="10"/>
  <c r="L155" i="10"/>
  <c r="K155" i="10"/>
  <c r="L154" i="10"/>
  <c r="K154" i="10"/>
  <c r="L153" i="10"/>
  <c r="K153" i="10"/>
  <c r="L170" i="10"/>
  <c r="K170" i="10"/>
  <c r="L171" i="10"/>
  <c r="K171" i="10"/>
  <c r="L106" i="10"/>
  <c r="K106" i="10"/>
  <c r="L231" i="10"/>
  <c r="K231" i="10"/>
  <c r="L270" i="10"/>
  <c r="K270" i="10"/>
  <c r="L276" i="10"/>
  <c r="K276" i="10"/>
  <c r="L167" i="10"/>
  <c r="K167" i="10"/>
  <c r="L166" i="10"/>
  <c r="K166" i="10"/>
  <c r="L165" i="10"/>
  <c r="K165" i="10"/>
  <c r="L164" i="10"/>
  <c r="K164" i="10"/>
  <c r="L162" i="10"/>
  <c r="K162" i="10"/>
  <c r="C12" i="12"/>
  <c r="B12" i="12"/>
  <c r="C5" i="12"/>
  <c r="B5" i="12"/>
  <c r="C4" i="12"/>
  <c r="B4" i="12"/>
  <c r="G8" i="14"/>
  <c r="C14" i="12" s="1"/>
  <c r="B14" i="12"/>
  <c r="B9" i="12"/>
  <c r="B8" i="12"/>
  <c r="B6" i="12"/>
  <c r="B4" i="13"/>
  <c r="D95" i="10" l="1"/>
  <c r="D108" i="10"/>
  <c r="D137" i="10"/>
  <c r="D37" i="10"/>
  <c r="D150" i="10"/>
  <c r="D114" i="10"/>
  <c r="D140" i="10"/>
  <c r="D243" i="10"/>
  <c r="D246" i="10"/>
  <c r="D127" i="10"/>
  <c r="D131" i="10"/>
  <c r="D235" i="10"/>
  <c r="D230" i="10"/>
  <c r="D236" i="10"/>
  <c r="D91" i="10"/>
  <c r="D69" i="10"/>
  <c r="D76" i="10"/>
  <c r="D83" i="10"/>
  <c r="D117" i="10"/>
  <c r="D184" i="10"/>
  <c r="D24" i="10"/>
  <c r="G24" i="10" s="1"/>
  <c r="D198" i="10"/>
  <c r="D97" i="10"/>
  <c r="D123" i="10"/>
  <c r="D112" i="10"/>
  <c r="D253" i="10"/>
  <c r="D5" i="10"/>
  <c r="G5" i="10" s="1"/>
  <c r="D164" i="10"/>
  <c r="D153" i="10"/>
  <c r="D277" i="10"/>
  <c r="D222" i="10"/>
  <c r="D161" i="10"/>
  <c r="D249" i="10"/>
  <c r="D274" i="10"/>
  <c r="D101" i="10"/>
  <c r="D109" i="10"/>
  <c r="D267" i="10"/>
  <c r="D15" i="10"/>
  <c r="G15" i="10" s="1"/>
  <c r="D18" i="10"/>
  <c r="G18" i="10" s="1"/>
  <c r="D171" i="10"/>
  <c r="D147" i="10"/>
  <c r="D157" i="10"/>
  <c r="D244" i="10"/>
  <c r="D35" i="10"/>
  <c r="G35" i="10" s="1"/>
  <c r="D238" i="10"/>
  <c r="D233" i="10"/>
  <c r="D268" i="10"/>
  <c r="D126" i="10"/>
  <c r="D172" i="10"/>
  <c r="D271" i="10"/>
  <c r="D146" i="10"/>
  <c r="D89" i="10"/>
  <c r="D124" i="10"/>
  <c r="B41" i="11" s="1"/>
  <c r="D67" i="10"/>
  <c r="D59" i="10"/>
  <c r="D80" i="10"/>
  <c r="D23" i="10"/>
  <c r="G23" i="10" s="1"/>
  <c r="D188" i="10"/>
  <c r="D181" i="10"/>
  <c r="D204" i="10"/>
  <c r="D52" i="10"/>
  <c r="D45" i="10"/>
  <c r="D4" i="10"/>
  <c r="G4" i="10" s="1"/>
  <c r="D276" i="10"/>
  <c r="D152" i="10"/>
  <c r="D211" i="10"/>
  <c r="D217" i="10"/>
  <c r="D174" i="10"/>
  <c r="D54" i="10"/>
  <c r="D227" i="10"/>
  <c r="D214" i="10"/>
  <c r="D93" i="10"/>
  <c r="D33" i="10"/>
  <c r="G33" i="10" s="1"/>
  <c r="D129" i="10"/>
  <c r="B22" i="11" s="1"/>
  <c r="D284" i="10"/>
  <c r="D11" i="10"/>
  <c r="G11" i="10" s="1"/>
  <c r="D100" i="10"/>
  <c r="D64" i="10"/>
  <c r="D72" i="10"/>
  <c r="D60" i="10"/>
  <c r="D86" i="10"/>
  <c r="D192" i="10"/>
  <c r="D182" i="10"/>
  <c r="D203" i="10"/>
  <c r="D207" i="10"/>
  <c r="D167" i="10"/>
  <c r="D148" i="10"/>
  <c r="D210" i="10"/>
  <c r="D218" i="10"/>
  <c r="D175" i="10"/>
  <c r="B25" i="11" s="1"/>
  <c r="D219" i="10"/>
  <c r="D213" i="10"/>
  <c r="D252" i="10"/>
  <c r="B15" i="11" s="1"/>
  <c r="D163" i="10"/>
  <c r="D229" i="10"/>
  <c r="D266" i="10"/>
  <c r="D285" i="10"/>
  <c r="D9" i="10"/>
  <c r="G9" i="10" s="1"/>
  <c r="D237" i="10"/>
  <c r="D55" i="10"/>
  <c r="D71" i="10"/>
  <c r="D128" i="10"/>
  <c r="D85" i="10"/>
  <c r="D186" i="10"/>
  <c r="D180" i="10"/>
  <c r="D25" i="10"/>
  <c r="G25" i="10" s="1"/>
  <c r="D27" i="10"/>
  <c r="G27" i="10" s="1"/>
  <c r="D36" i="10"/>
  <c r="B33" i="11" s="1"/>
  <c r="D139" i="10"/>
  <c r="D151" i="10"/>
  <c r="D212" i="10"/>
  <c r="D216" i="10"/>
  <c r="D242" i="10"/>
  <c r="D136" i="10"/>
  <c r="D226" i="10"/>
  <c r="D256" i="10"/>
  <c r="D251" i="10"/>
  <c r="D187" i="10"/>
  <c r="D165" i="10"/>
  <c r="D154" i="10"/>
  <c r="D275" i="10"/>
  <c r="D221" i="10"/>
  <c r="D160" i="10"/>
  <c r="D250" i="10"/>
  <c r="D240" i="10"/>
  <c r="D247" i="10"/>
  <c r="D273" i="10"/>
  <c r="D262" i="10"/>
  <c r="D287" i="10"/>
  <c r="D10" i="10"/>
  <c r="G10" i="10" s="1"/>
  <c r="D29" i="10"/>
  <c r="G29" i="10" s="1"/>
  <c r="D122" i="10"/>
  <c r="D92" i="10"/>
  <c r="D70" i="10"/>
  <c r="D77" i="10"/>
  <c r="D82" i="10"/>
  <c r="D185" i="10"/>
  <c r="D191" i="10"/>
  <c r="D201" i="10"/>
  <c r="D195" i="10"/>
  <c r="D42" i="10"/>
  <c r="D260" i="10"/>
  <c r="D7" i="10"/>
  <c r="G7" i="10" s="1"/>
  <c r="G6" i="10"/>
  <c r="D130" i="10"/>
  <c r="D119" i="10"/>
  <c r="D254" i="10"/>
  <c r="D17" i="10"/>
  <c r="G17" i="10" s="1"/>
  <c r="D166" i="10"/>
  <c r="D155" i="10"/>
  <c r="D209" i="10"/>
  <c r="D220" i="10"/>
  <c r="D159" i="10"/>
  <c r="D245" i="10"/>
  <c r="D239" i="10"/>
  <c r="D259" i="10"/>
  <c r="D98" i="10"/>
  <c r="D263" i="10"/>
  <c r="D264" i="10"/>
  <c r="D107" i="10"/>
  <c r="D8" i="10"/>
  <c r="G8" i="10" s="1"/>
  <c r="D105" i="10"/>
  <c r="D63" i="10"/>
  <c r="D57" i="10"/>
  <c r="D78" i="10"/>
  <c r="D84" i="10"/>
  <c r="D189" i="10"/>
  <c r="D177" i="10"/>
  <c r="D202" i="10"/>
  <c r="D196" i="10"/>
  <c r="D41" i="10"/>
  <c r="D261" i="10"/>
  <c r="D103" i="10"/>
  <c r="D94" i="10"/>
  <c r="D34" i="10"/>
  <c r="G34" i="10" s="1"/>
  <c r="D143" i="10"/>
  <c r="D281" i="10"/>
  <c r="D90" i="10"/>
  <c r="D228" i="10"/>
  <c r="D56" i="10"/>
  <c r="D58" i="10"/>
  <c r="D61" i="10"/>
  <c r="D21" i="10"/>
  <c r="G21" i="10" s="1"/>
  <c r="D193" i="10"/>
  <c r="D183" i="10"/>
  <c r="D199" i="10"/>
  <c r="D208" i="10"/>
  <c r="D39" i="10"/>
  <c r="D38" i="10"/>
  <c r="B5" i="11" s="1"/>
  <c r="D231" i="10"/>
  <c r="B43" i="11" s="1"/>
  <c r="D149" i="10"/>
  <c r="D215" i="10"/>
  <c r="D248" i="10"/>
  <c r="D135" i="10"/>
  <c r="B32" i="11" s="1"/>
  <c r="D279" i="10"/>
  <c r="B45" i="11" s="1"/>
  <c r="D28" i="10"/>
  <c r="G28" i="10" s="1"/>
  <c r="D125" i="10"/>
  <c r="D286" i="10"/>
  <c r="D104" i="10"/>
  <c r="D282" i="10"/>
  <c r="D99" i="10"/>
  <c r="D30" i="10"/>
  <c r="G30" i="10" s="1"/>
  <c r="D65" i="10"/>
  <c r="D73" i="10"/>
  <c r="D62" i="10"/>
  <c r="D118" i="10"/>
  <c r="D194" i="10"/>
  <c r="D178" i="10"/>
  <c r="D200" i="10"/>
  <c r="D206" i="10"/>
  <c r="D49" i="10"/>
  <c r="D12" i="10"/>
  <c r="G12" i="10" s="1"/>
  <c r="D168" i="10"/>
  <c r="D138" i="10"/>
  <c r="D120" i="10"/>
  <c r="B10" i="11" s="1"/>
  <c r="D16" i="10"/>
  <c r="G16" i="10" s="1"/>
  <c r="D44" i="10"/>
  <c r="D162" i="10"/>
  <c r="D170" i="10"/>
  <c r="D257" i="10"/>
  <c r="D223" i="10"/>
  <c r="D241" i="10"/>
  <c r="D32" i="10"/>
  <c r="G32" i="10" s="1"/>
  <c r="D225" i="10"/>
  <c r="D234" i="10"/>
  <c r="D269" i="10"/>
  <c r="D132" i="10"/>
  <c r="D102" i="10"/>
  <c r="B9" i="11" s="1"/>
  <c r="D272" i="10"/>
  <c r="B44" i="11" s="1"/>
  <c r="D121" i="10"/>
  <c r="D88" i="10"/>
  <c r="D280" i="10"/>
  <c r="D68" i="10"/>
  <c r="D75" i="10"/>
  <c r="D81" i="10"/>
  <c r="D116" i="10"/>
  <c r="D190" i="10"/>
  <c r="D176" i="10"/>
  <c r="D197" i="10"/>
  <c r="D53" i="10"/>
  <c r="D46" i="10"/>
  <c r="D19" i="10"/>
  <c r="G19" i="10" s="1"/>
  <c r="D20" i="10"/>
  <c r="G20" i="10" s="1"/>
  <c r="D87" i="10"/>
  <c r="D145" i="10"/>
  <c r="D142" i="10"/>
  <c r="D96" i="10"/>
  <c r="D115" i="10"/>
  <c r="D141" i="10"/>
  <c r="D51" i="10"/>
  <c r="D43" i="10"/>
  <c r="D47" i="10"/>
  <c r="D169" i="10"/>
  <c r="D111" i="10"/>
  <c r="D255" i="10"/>
  <c r="D13" i="10"/>
  <c r="G13" i="10" s="1"/>
  <c r="D40" i="10"/>
  <c r="D270" i="10"/>
  <c r="D158" i="10"/>
  <c r="D278" i="10"/>
  <c r="D283" i="10"/>
  <c r="D74" i="10"/>
  <c r="D179" i="10"/>
  <c r="D156" i="10"/>
  <c r="D133" i="10"/>
  <c r="D258" i="10"/>
  <c r="D79" i="10"/>
  <c r="D26" i="10"/>
  <c r="G26" i="10" s="1"/>
  <c r="D113" i="10"/>
  <c r="D14" i="10"/>
  <c r="G14" i="10" s="1"/>
  <c r="D106" i="10"/>
  <c r="D134" i="10"/>
  <c r="B38" i="11" s="1"/>
  <c r="D173" i="10"/>
  <c r="D31" i="10"/>
  <c r="G31" i="10" s="1"/>
  <c r="D22" i="10"/>
  <c r="G22" i="10" s="1"/>
  <c r="D205" i="10"/>
  <c r="D48" i="10"/>
  <c r="D224" i="10"/>
  <c r="D232" i="10"/>
  <c r="D144" i="10"/>
  <c r="D66" i="10"/>
  <c r="D110" i="10"/>
  <c r="D50" i="10"/>
  <c r="B7" i="11"/>
  <c r="G1" i="10" l="1"/>
  <c r="B18" i="11"/>
  <c r="B13" i="11"/>
  <c r="B28" i="11"/>
  <c r="B30" i="11"/>
  <c r="B8" i="11"/>
  <c r="B35" i="11"/>
  <c r="B47" i="11"/>
  <c r="B46" i="11"/>
  <c r="B37" i="11"/>
  <c r="B26" i="11"/>
  <c r="B42" i="11"/>
  <c r="B11" i="11"/>
  <c r="B12" i="11"/>
  <c r="B6" i="11"/>
  <c r="B16" i="11"/>
  <c r="B29" i="11"/>
  <c r="B36" i="11"/>
  <c r="B23" i="11"/>
  <c r="B17" i="11"/>
  <c r="B20" i="11"/>
  <c r="B21" i="11"/>
  <c r="B40" i="11"/>
  <c r="B19" i="11"/>
  <c r="B27" i="11"/>
  <c r="B24" i="11"/>
  <c r="B34" i="11"/>
  <c r="B39" i="11"/>
  <c r="B4" i="11"/>
  <c r="C8" i="12" l="1"/>
  <c r="B11" i="12" l="1"/>
  <c r="C10" i="12"/>
  <c r="B10" i="12"/>
  <c r="C11" i="17"/>
  <c r="C11" i="12"/>
  <c r="C9" i="12"/>
  <c r="C6" i="12"/>
  <c r="C12" i="17"/>
  <c r="C10" i="17"/>
  <c r="C9" i="17" l="1"/>
  <c r="C4" i="16" l="1"/>
  <c r="C3" i="16"/>
  <c r="G1" i="14" l="1"/>
  <c r="C1" i="12"/>
  <c r="C1" i="10" l="1"/>
  <c r="D1" i="15"/>
  <c r="E1" i="14"/>
  <c r="K1" i="10" l="1"/>
  <c r="B1" i="12"/>
  <c r="L1" i="10"/>
  <c r="B1" i="13"/>
  <c r="D1" i="10" l="1"/>
  <c r="B1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bastr</author>
  </authors>
  <commentList>
    <comment ref="G1" authorId="0" shapeId="0" xr:uid="{307C67B3-3DD2-4C1A-BDED-068909953A3A}">
      <text>
        <r>
          <rPr>
            <sz val="11"/>
            <color indexed="81"/>
            <rFont val="Tahoma"/>
            <family val="2"/>
          </rPr>
          <t xml:space="preserve">Somme des valeurs 
des strocks.
</t>
        </r>
      </text>
    </comment>
  </commentList>
</comments>
</file>

<file path=xl/sharedStrings.xml><?xml version="1.0" encoding="utf-8"?>
<sst xmlns="http://schemas.openxmlformats.org/spreadsheetml/2006/main" count="1370" uniqueCount="659">
  <si>
    <t>CONTENANCE</t>
  </si>
  <si>
    <t>LOT</t>
  </si>
  <si>
    <t>Pièce</t>
  </si>
  <si>
    <t>CARACTERISTIQUE</t>
  </si>
  <si>
    <t>Fournisseur</t>
  </si>
  <si>
    <t>Technicien</t>
  </si>
  <si>
    <t/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</si>
  <si>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</si>
  <si>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</si>
  <si>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</si>
  <si>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</si>
  <si>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</si>
  <si>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</si>
  <si>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</si>
  <si>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</si>
  <si>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</si>
  <si>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Fichier des entrées de stock</t>
  </si>
  <si>
    <t>Date</t>
  </si>
  <si>
    <t>Référence commande</t>
  </si>
  <si>
    <t>PUHT</t>
  </si>
  <si>
    <t>Fichier des sorties de stock</t>
  </si>
  <si>
    <t>Chiffre d'affaire HT</t>
  </si>
  <si>
    <t>Montant HT</t>
  </si>
  <si>
    <t>Hewlett-Packard</t>
  </si>
  <si>
    <t>Lenovo</t>
  </si>
  <si>
    <t>IBM</t>
  </si>
  <si>
    <t>Kyocera</t>
  </si>
  <si>
    <t>Eaton</t>
  </si>
  <si>
    <t>Catégorie</t>
  </si>
  <si>
    <t>Raison sociale</t>
  </si>
  <si>
    <t>Titre</t>
  </si>
  <si>
    <t>Cellule de travail :</t>
  </si>
  <si>
    <t>Valeurs par défaut dans les formulaires</t>
  </si>
  <si>
    <t>Personnalisation du classeur</t>
  </si>
  <si>
    <t>Appliquer plein écran ?</t>
  </si>
  <si>
    <t>Afficher formules ?</t>
  </si>
  <si>
    <t>oui</t>
  </si>
  <si>
    <t>Afficher feuilles ?</t>
  </si>
  <si>
    <t>Afficher entêtes ?</t>
  </si>
  <si>
    <t>Nombre de sorties</t>
  </si>
  <si>
    <t>Nombre d'entrées</t>
  </si>
  <si>
    <t>...</t>
  </si>
  <si>
    <t>Total général</t>
  </si>
  <si>
    <t>Stocks actuels</t>
  </si>
  <si>
    <t>Inventaire par catégorie</t>
  </si>
  <si>
    <t>Quantités</t>
  </si>
  <si>
    <t>Total</t>
  </si>
  <si>
    <t>Années</t>
  </si>
  <si>
    <t>Entrées par fournisseur (quantités)</t>
  </si>
  <si>
    <t>Entrées par fournisseur (montants)</t>
  </si>
  <si>
    <t>Montants HT</t>
  </si>
  <si>
    <t>Sorties par technicien (quantités)</t>
  </si>
  <si>
    <t>Fichier des techniciens</t>
  </si>
  <si>
    <t>Fichier des fournisseurs</t>
  </si>
  <si>
    <t>Fichier des catégories</t>
  </si>
  <si>
    <t>Seuil d'alerte</t>
  </si>
  <si>
    <t>Descriptif</t>
  </si>
  <si>
    <t>Stockage</t>
  </si>
  <si>
    <t>2023</t>
  </si>
  <si>
    <t>avr</t>
  </si>
  <si>
    <t>Axel</t>
  </si>
  <si>
    <t>Pierre</t>
  </si>
  <si>
    <t>Staelens</t>
  </si>
  <si>
    <t>Presse-étoupes</t>
  </si>
  <si>
    <t>Rondelles</t>
  </si>
  <si>
    <t>Presse-étoupes synthétique AGRO M16X1,5</t>
  </si>
  <si>
    <t>Entrepôt</t>
  </si>
  <si>
    <t>non</t>
  </si>
  <si>
    <t>Presse-étoupes synthétique AGRO M20X1,5</t>
  </si>
  <si>
    <t>Presse-étoupes synthétique AGRO M25X1,5</t>
  </si>
  <si>
    <t>AGRO</t>
  </si>
  <si>
    <t>E M8</t>
  </si>
  <si>
    <t>Ecrou 6 pans din 934 M8</t>
  </si>
  <si>
    <t>AGR15551710</t>
  </si>
  <si>
    <t>AGR15552013</t>
  </si>
  <si>
    <t>AGR825525</t>
  </si>
  <si>
    <t>AGR15552517</t>
  </si>
  <si>
    <t>AGR825532</t>
  </si>
  <si>
    <t>Contre écrou synthétique AGRO 32X1,5</t>
  </si>
  <si>
    <t>AGR825540</t>
  </si>
  <si>
    <t>Contre écrou synthétique AGRO M40X1,5</t>
  </si>
  <si>
    <t>AGR155550138</t>
  </si>
  <si>
    <t>Presse-étoupes synthétique AGRO M50X1,5</t>
  </si>
  <si>
    <t>AGR825550</t>
  </si>
  <si>
    <t>Contre écrou synthétique AGRO M50X1,5</t>
  </si>
  <si>
    <t>AGR825563</t>
  </si>
  <si>
    <t>Contre écrou synthétique AGRO M63X1,5</t>
  </si>
  <si>
    <t>Presse-étoupes OBO V-TEC VM M32</t>
  </si>
  <si>
    <t>Jonathan</t>
  </si>
  <si>
    <t>Samuel</t>
  </si>
  <si>
    <t>CEBEO</t>
  </si>
  <si>
    <t>Rittal</t>
  </si>
  <si>
    <t>Ac-Electricité</t>
  </si>
  <si>
    <t>G3</t>
  </si>
  <si>
    <t>Gaine thermorétractable</t>
  </si>
  <si>
    <t>SMOE-82252 (CES-4)</t>
  </si>
  <si>
    <t>Passe-parois thermorétractable Raychem TE SMOE-82252 / CES 4</t>
  </si>
  <si>
    <t>G4</t>
  </si>
  <si>
    <t>Connecteurs</t>
  </si>
  <si>
    <t>Disjoncteurs</t>
  </si>
  <si>
    <t>Ecrous</t>
  </si>
  <si>
    <t>RSES-525A</t>
  </si>
  <si>
    <t>Ensemble de 3 prises équerre 250 A Interface type A Raychem TE RSES-525A</t>
  </si>
  <si>
    <t>Terminaisons</t>
  </si>
  <si>
    <t>IXSU-F4131</t>
  </si>
  <si>
    <t>Terminaison pour cable PRC montage intérieur Raychem TE IXSU-F4131</t>
  </si>
  <si>
    <t>Gaine thermorétractable 3M HDT-A 48.0/15.0mm X 1M</t>
  </si>
  <si>
    <t>BIZ218004</t>
  </si>
  <si>
    <t>Gaine thermorétractable BizLine 218004 38.0/12.0mm X 1M</t>
  </si>
  <si>
    <t>BIZ215006</t>
  </si>
  <si>
    <t>Gaine thermorétractable BizLine 18.0/6.0mm X 1 M</t>
  </si>
  <si>
    <t>A9F74416</t>
  </si>
  <si>
    <t xml:space="preserve">Disjoncteur Schneider A9F74416 4P 16A C </t>
  </si>
  <si>
    <t>H2</t>
  </si>
  <si>
    <t>Acti9 iC60 N 400V</t>
  </si>
  <si>
    <t>A9F74432</t>
  </si>
  <si>
    <t>Disjoncteur Schneider A9F74432 4P 32A C</t>
  </si>
  <si>
    <t>A9F74440</t>
  </si>
  <si>
    <t>Disjoncteur Schneider A9F74440 4P 40A C</t>
  </si>
  <si>
    <t>A9F68202</t>
  </si>
  <si>
    <t>Acti9 iT60 N 400V</t>
  </si>
  <si>
    <t>A9F74210</t>
  </si>
  <si>
    <t>Disjoncteur Schneider A9F68202 2P 2A C</t>
  </si>
  <si>
    <t>A9F74216</t>
  </si>
  <si>
    <t>Disjoncteur Schneider A9F74216 2P 16A C</t>
  </si>
  <si>
    <t>Disjoncteur Schneider A9F74210 2P 10A C</t>
  </si>
  <si>
    <t>A9F68220</t>
  </si>
  <si>
    <t>Disjoncteur Schneider A9F68220 2P 20A C</t>
  </si>
  <si>
    <t>A9F75220</t>
  </si>
  <si>
    <t>Disjoncteur Schneider A9F75220 2P 20A D</t>
  </si>
  <si>
    <t>A9F68102</t>
  </si>
  <si>
    <t>Disjoncteur Schneider A9F68102 1P 2A C</t>
  </si>
  <si>
    <t>NCN325</t>
  </si>
  <si>
    <t>10kA/15kA</t>
  </si>
  <si>
    <t>Disjoncteur Hager NCN325 3P 25A C</t>
  </si>
  <si>
    <t>SN201 M-C16</t>
  </si>
  <si>
    <t>Disjoncteur 1P ABB SN201 M-C16 230 V</t>
  </si>
  <si>
    <t>S232 C25</t>
  </si>
  <si>
    <t>GB2CB06</t>
  </si>
  <si>
    <t>GB2CB07</t>
  </si>
  <si>
    <t>Disjoncteur 2P ABB S232 C25</t>
  </si>
  <si>
    <t>GB2CB09</t>
  </si>
  <si>
    <t>GB2CD12</t>
  </si>
  <si>
    <t>GV3L50</t>
  </si>
  <si>
    <t>GV2ME03</t>
  </si>
  <si>
    <t>Déclencheur magnéto-thermique</t>
  </si>
  <si>
    <t>Déclencheur magnétique</t>
  </si>
  <si>
    <t>Disjoncteur magnéto-thermique Schneider GB2CB06 1P 1A</t>
  </si>
  <si>
    <t>Disjoncteur magnéto-thermique Schneider GB2CB07 1P 2A</t>
  </si>
  <si>
    <t>Disjoncteur magnéto-thermique Schneider GB2CB09 1P 4A</t>
  </si>
  <si>
    <t>Disjoncteur magnéto-thermique Schneider GB2CD12 1P+N 6A</t>
  </si>
  <si>
    <t>GV2ME05</t>
  </si>
  <si>
    <t>GV2ME07</t>
  </si>
  <si>
    <t>GV2ME10</t>
  </si>
  <si>
    <t>GV2ME16</t>
  </si>
  <si>
    <t>GV2ME22</t>
  </si>
  <si>
    <t>GV2ME32</t>
  </si>
  <si>
    <t>GV2RT08</t>
  </si>
  <si>
    <t>Schneider</t>
  </si>
  <si>
    <t>A9R01463</t>
  </si>
  <si>
    <t>Acti9 - iID 400V/415V - Type A</t>
  </si>
  <si>
    <t>A9R04463</t>
  </si>
  <si>
    <t>Acti9 iID 400V/415V - Type A</t>
  </si>
  <si>
    <t>Contacteurs</t>
  </si>
  <si>
    <t>Différentiels</t>
  </si>
  <si>
    <t>LC1D09BD</t>
  </si>
  <si>
    <t>Contacteur Schneider LC1D09BD 3P AC-3 440V 9A</t>
  </si>
  <si>
    <t>Interrupteur différentiel Schneider A9R04463 4P 63A 300mA</t>
  </si>
  <si>
    <t xml:space="preserve">Interrupteur différentiel Schneider A9R01463 4P 63A 30mA </t>
  </si>
  <si>
    <t>Disjoncteur moteur Schneider GV2RT08 3P 2,5..4A</t>
  </si>
  <si>
    <t>Disjoncteur moteur Schneider GV2ME32 3P 24..32A</t>
  </si>
  <si>
    <t>Disjoncteur moteur Schneider GV2ME22 3P 20..25A</t>
  </si>
  <si>
    <t>Disjoncteur moteur Schneider GV2ME16 3P 9..14A</t>
  </si>
  <si>
    <t>Disjoncteur moteur Schneider GV2ME10 3P 4..6,3A</t>
  </si>
  <si>
    <t>Disjoncteur moteur Schneider GV2ME07 3P 1,6..2,5A</t>
  </si>
  <si>
    <t>Disjoncteur moteur Schneider GV2ME05 3P 0,63..1A</t>
  </si>
  <si>
    <t>Disjoncteur moteur Schneider GV2ME03 3P 0,25..0,4A</t>
  </si>
  <si>
    <t>Disjoncteur moteur Schneider magnétique GV3L50 3P 50A</t>
  </si>
  <si>
    <t>LC2D09BD</t>
  </si>
  <si>
    <t xml:space="preserve">Contacteur inverseur Schneider LC2D09BD 3P AC-3 440V 9A </t>
  </si>
  <si>
    <t>LC1D25P7</t>
  </si>
  <si>
    <t>Bobine 230V CA</t>
  </si>
  <si>
    <t>Bobine 24V CC</t>
  </si>
  <si>
    <t>CAD32P7</t>
  </si>
  <si>
    <t>Contacteur Schneider CAD32P7 - 3 F + 2 O - instantané - 10A</t>
  </si>
  <si>
    <t>230V CA</t>
  </si>
  <si>
    <t>LC1DT40P7</t>
  </si>
  <si>
    <t>Contacteur Schneider LC1DT40P7 - 4P AC-1 440V 40A</t>
  </si>
  <si>
    <t>Contacteur Schneider LC1D25P7 3P AC-3 440V 25A</t>
  </si>
  <si>
    <t>LV430406</t>
  </si>
  <si>
    <t>Disjoncteur Schneider LV430406 Compact NSX160N 160A - 3P</t>
  </si>
  <si>
    <t>H4</t>
  </si>
  <si>
    <t>Sans déclencheur</t>
  </si>
  <si>
    <t>LV432404</t>
  </si>
  <si>
    <t>Disjoncteur Schneider LV432404 Compact NSX400H 400A 3P</t>
  </si>
  <si>
    <t>sans déclencheur</t>
  </si>
  <si>
    <t>Sectionneurs</t>
  </si>
  <si>
    <t>Sectionneur Schneider 31106 Interpact INS250 3P 250 A</t>
  </si>
  <si>
    <t>Sectionneur Schneider 28913 Interpact INS160 4P 160A</t>
  </si>
  <si>
    <t>Déclencheurs</t>
  </si>
  <si>
    <t>LV430431</t>
  </si>
  <si>
    <t>Déclencheur Schneider LV430431 TM125D 3P3D</t>
  </si>
  <si>
    <t>Pour disjoncteur NSX160/250</t>
  </si>
  <si>
    <t>LV432081</t>
  </si>
  <si>
    <t>Déclencheur Schneider LV432081 400A-3P3D</t>
  </si>
  <si>
    <t>Compact NSX400-630 - déclencheur micrologic 2.3</t>
  </si>
  <si>
    <t>LV429210</t>
  </si>
  <si>
    <t>Bloc Vigi Schneider LV429210 MH 3p 200 à 440V sensibilité 0,03 à 10A</t>
  </si>
  <si>
    <t>Compact NSX100-250F/N/H/S/L</t>
  </si>
  <si>
    <t>Gestion de stock Entrepôt 342</t>
  </si>
  <si>
    <t>LV429516</t>
  </si>
  <si>
    <t>Cache-borne Schneider LV429516 court 4p</t>
  </si>
  <si>
    <t>Compact NSX100-250F/N/H/S/L-INS/INV</t>
  </si>
  <si>
    <t>LV429518</t>
  </si>
  <si>
    <t>Cache-borne Schneider LV429518 long 4P</t>
  </si>
  <si>
    <t>GV2ME14</t>
  </si>
  <si>
    <t>Disjoncteur Schneider GV2ME14 6..10A - 3P 3d</t>
  </si>
  <si>
    <t>Disjoncteur Legrand 420013 DPX³160 16kA 400V - 4P-63A</t>
  </si>
  <si>
    <t>Variateurs</t>
  </si>
  <si>
    <t>6SE6440-2UD25-5CA1</t>
  </si>
  <si>
    <t>Variateur Siemens 6SE6440-2UD25-5CA1 micromaster MM440 3AC 380-480V +10/-10% 47-63 hz</t>
  </si>
  <si>
    <t>Moteur 5.5kW (7.5kW VT)</t>
  </si>
  <si>
    <t>Panneau de commande</t>
  </si>
  <si>
    <t>6SE6400-0AP00-0AA1</t>
  </si>
  <si>
    <t>Panneau de commande Siemens 6SE6400-0AP00-0AA1 en texte clair (AOP) N/A</t>
  </si>
  <si>
    <t>Résistances</t>
  </si>
  <si>
    <t>6ES7972-0DA00-0AA0</t>
  </si>
  <si>
    <t>Résistance de terminaison Siemens 6ES7972-0DA00-0AA0 RS485 pour la terminaison de réseaux PROFIBUS/MPI</t>
  </si>
  <si>
    <t>SIMATIC ET200</t>
  </si>
  <si>
    <t>NZM3-XKSA</t>
  </si>
  <si>
    <t>Caches-cornes Eaton NZM3-XKSA</t>
  </si>
  <si>
    <t>Utilisation avec : _x000D_
NZM3(-4), PN3(-4), N(S)3(-4)</t>
  </si>
  <si>
    <t>LA9D65A69</t>
  </si>
  <si>
    <t>Jeux de barres puissance inverseur Schneider LA9D65A69 D40A a D65A</t>
  </si>
  <si>
    <t>TheSys D</t>
  </si>
  <si>
    <t>GVAE11</t>
  </si>
  <si>
    <t>Contact auxiliaire Schneider GVAE11 - 1O + 1F</t>
  </si>
  <si>
    <t>Commandes</t>
  </si>
  <si>
    <t>LV432603</t>
  </si>
  <si>
    <t>Commande rotative téléscopique Schneider LV432603</t>
  </si>
  <si>
    <t>Compact NSX400-630</t>
  </si>
  <si>
    <t>LADN31</t>
  </si>
  <si>
    <t>Contact auxiliaire LADN31 - 3F+1O</t>
  </si>
  <si>
    <t>Bornes vis-étriers</t>
  </si>
  <si>
    <t>LADN22S</t>
  </si>
  <si>
    <t>Contact auxiliaire Schneider LADN22S 2O-2F</t>
  </si>
  <si>
    <t>Rouge</t>
  </si>
  <si>
    <t>GV1L3</t>
  </si>
  <si>
    <t>Limiteur additif Schneider 63A - pour disj. moteur</t>
  </si>
  <si>
    <t>GVAN20</t>
  </si>
  <si>
    <t>Contact auxiliaire Schneider GVAN20 - 2F - 50/38 Hz 4T</t>
  </si>
  <si>
    <t>Montage à gauche</t>
  </si>
  <si>
    <t>GVAN11</t>
  </si>
  <si>
    <t>Contact auxiliaire Schneider GVAN11 1O+1F - 230 M L - 50/38 Hz- 4T - 6A</t>
  </si>
  <si>
    <t>TI250 5A</t>
  </si>
  <si>
    <t>Transformateur de courant TI250 5 A</t>
  </si>
  <si>
    <t>H1</t>
  </si>
  <si>
    <t>Convertisseurs</t>
  </si>
  <si>
    <t>K109PT</t>
  </si>
  <si>
    <t>Convertisseur de température Seneca K109PT</t>
  </si>
  <si>
    <t>K109UI</t>
  </si>
  <si>
    <t>Convertisseur analogique Seneca K109UI</t>
  </si>
  <si>
    <t>K121</t>
  </si>
  <si>
    <t>Convertisseur analogique Seneca K121</t>
  </si>
  <si>
    <t>Transformateurs</t>
  </si>
  <si>
    <t>GV2AF3</t>
  </si>
  <si>
    <t>Bloc de raccordement Schneider GV2AF3</t>
  </si>
  <si>
    <t>LC1D09..D38</t>
  </si>
  <si>
    <t>Relais</t>
  </si>
  <si>
    <t>MY4IN 24VDC(S)</t>
  </si>
  <si>
    <t>Relais électromagnétique Omron MY4IN 24VDC (S)</t>
  </si>
  <si>
    <t>Compteurs</t>
  </si>
  <si>
    <t>Horloges</t>
  </si>
  <si>
    <t>Compteur horaire Schneider 15440 - Modulaire -230 Vca</t>
  </si>
  <si>
    <t>TBG40.X7 711025</t>
  </si>
  <si>
    <t>Compteur horaire Télé TBG40.X7 711025 12-48V DC</t>
  </si>
  <si>
    <t>RE17LLBM</t>
  </si>
  <si>
    <t>Relais tempo 1OF - L Li - 1s à 100H -24 à 240VAC</t>
  </si>
  <si>
    <t>RE22R1AMR</t>
  </si>
  <si>
    <t>Relais temporisateur de travail RE22R1AMR - 1OF - 24 à 240V ca-cc</t>
  </si>
  <si>
    <t>RXM4AB2P7</t>
  </si>
  <si>
    <t>Relais miniature Schneider RXM4AB2P7 4OF - 12A - 230VAC</t>
  </si>
  <si>
    <t>Embrochab test+DEL</t>
  </si>
  <si>
    <t>RXM4AB2BD</t>
  </si>
  <si>
    <t>Relais miniature Schneider RXM4AB2BD 4OF - 12a - 24VDC</t>
  </si>
  <si>
    <t>Presse-étoupes OBO V-TEC VM M40 LGR</t>
  </si>
  <si>
    <t>Contre-écrou synthétique OBO 116 M40 LGR PS</t>
  </si>
  <si>
    <t>Contre-écrou synthétique AGRO M25X1,5</t>
  </si>
  <si>
    <t>3RH1131-1BB40</t>
  </si>
  <si>
    <t>Contacteur auxiliaire Siemens 3RH1131-1BB40 3NO + 1NF 24 V CC</t>
  </si>
  <si>
    <t>5TT5800-0</t>
  </si>
  <si>
    <t>Contacteur INSTA Siemens 5TT5800-0 CA 230V, 400V 20A</t>
  </si>
  <si>
    <t>3RH2911-2HA21</t>
  </si>
  <si>
    <t xml:space="preserve">Contacteur auxiliaire Siemens 3RH2911-2HA21 1NF + 2NO </t>
  </si>
  <si>
    <t>5SL6104-7</t>
  </si>
  <si>
    <t>Disjoncteur modulaire Siemens 5SL6104-7 230/400V 6kA , 1 pole , C , 4A</t>
  </si>
  <si>
    <t>3RT2016-1BB42</t>
  </si>
  <si>
    <t>Contacteur de puissance Siemens 3RT2016-1BB42 , AC-3e/AC-3, 9 A , 4 kW / 400V , 3P , DC 24V</t>
  </si>
  <si>
    <t>3RV2901-1E</t>
  </si>
  <si>
    <t>Interrupteur auxiliaire Siemens 3RC2901-1E 1 NO + 1 NF</t>
  </si>
  <si>
    <t>Pour disjoncteur 3RV2</t>
  </si>
  <si>
    <t>PLC-BSC-230UC/21</t>
  </si>
  <si>
    <t>Socle pour relais Phoenix Contact PLC-BSC-230UC/21 230V</t>
  </si>
  <si>
    <t>PLC-RSC- 24UC/21</t>
  </si>
  <si>
    <t>Socle pour relais Phoenix Contact PLC-RSC- 24UC/21 24V</t>
  </si>
  <si>
    <t>HI11-P1/P3Z</t>
  </si>
  <si>
    <t>Contacteur auxiliaire Eaton HI11-P1/P3Z 1F 1O 1P,3P</t>
  </si>
  <si>
    <t>Télérupteur/Dimmer</t>
  </si>
  <si>
    <t>MTR2000ER</t>
  </si>
  <si>
    <t>Télérupteur Radio Yokis MTR2000ER 10A</t>
  </si>
  <si>
    <t>MTV500M</t>
  </si>
  <si>
    <t>Télévariateur temporisable Yokis MTV500M 500W</t>
  </si>
  <si>
    <t>Cache vis Schneider 28956 3P/4P 1 paire</t>
  </si>
  <si>
    <t>Compact INS100 à 160</t>
  </si>
  <si>
    <t>Accessoires disjoncteurs</t>
  </si>
  <si>
    <t>Contact auxiliaire Schneider 29450 1 OF ou 1 SD ou 1 SDE ou 1 SDV</t>
  </si>
  <si>
    <t>Compact NSX</t>
  </si>
  <si>
    <t>XCSDMP5902</t>
  </si>
  <si>
    <t>Interrupteur de sécurité Schneider XCSDMP5902 electromagnétique 1O+1F+1O</t>
  </si>
  <si>
    <t>BPS33</t>
  </si>
  <si>
    <t xml:space="preserve">Actionneur Schmersal BPS33 </t>
  </si>
  <si>
    <t>Capteurs</t>
  </si>
  <si>
    <t>BNS33-11ZG</t>
  </si>
  <si>
    <t>Interrupteur de sécurité Schmersal BNS 33-11ZG</t>
  </si>
  <si>
    <t>Accessoires sectionneurs</t>
  </si>
  <si>
    <t>Interrupteur auxiliaire Socomec 29990012</t>
  </si>
  <si>
    <t>3TK2830-1CB30</t>
  </si>
  <si>
    <t>Relais de sécurité 3TK2830-1CB30</t>
  </si>
  <si>
    <t>XPSAK311144</t>
  </si>
  <si>
    <t>Contrôleur Schneider XPSAK311144 - Arrêt d'urgence - 24V CA CC</t>
  </si>
  <si>
    <t>PNOZ s4</t>
  </si>
  <si>
    <t>Relais de sécurité Pilz PNOZ s4</t>
  </si>
  <si>
    <t>PNOZ s7.2</t>
  </si>
  <si>
    <t>Relais de sécurité Pilz PNOZ s7.2</t>
  </si>
  <si>
    <t>PNOZ s9</t>
  </si>
  <si>
    <t>Relais temporisé de sécurité Pilz PONZ s9</t>
  </si>
  <si>
    <t>Démarreurs</t>
  </si>
  <si>
    <t>3RW4038-1BB14</t>
  </si>
  <si>
    <t>Démarreur progressif Siemens SIRIUS 3RW4038-1BB14 , 37kW 480 V</t>
  </si>
  <si>
    <t>72.01.8.240.0000</t>
  </si>
  <si>
    <t>Relais de contrôle Finder 72.01.8.240.0000</t>
  </si>
  <si>
    <t>Compteur d'énergie Socomec 48250403 DIRIS A30</t>
  </si>
  <si>
    <t>7KM3220-0BA01-1DA0</t>
  </si>
  <si>
    <t>Centrale de mesure Siemens 7KM3220-0BA01-1DA0</t>
  </si>
  <si>
    <t>RT424024</t>
  </si>
  <si>
    <t>Relais de puissance Schrack RT424024</t>
  </si>
  <si>
    <t>Thermostats</t>
  </si>
  <si>
    <t>RT602 SN SZ</t>
  </si>
  <si>
    <t>Régulateur de température AEG RT602 SN SZ</t>
  </si>
  <si>
    <t>KFU8-FSSP-1.D</t>
  </si>
  <si>
    <t>Convertisseur fréquence-tension-courant Pepperl+Fuchs KFU8-FSSP-1.D</t>
  </si>
  <si>
    <t>Convertisseur programmable PR Electronics 4116</t>
  </si>
  <si>
    <t>Boitiers</t>
  </si>
  <si>
    <t>?</t>
  </si>
  <si>
    <t>Boitier métalique 80X75X60</t>
  </si>
  <si>
    <t>XAPM1201H29</t>
  </si>
  <si>
    <t>Boite à boutons vide Schneider XAPM1201H29 - Zinc - 1 Ouverture</t>
  </si>
  <si>
    <t>XAPM1201</t>
  </si>
  <si>
    <t>Boite à boutons vide Schneider XAPM1201 - Métallique - 1 trou</t>
  </si>
  <si>
    <t>XALD02</t>
  </si>
  <si>
    <t>Boite 2 trous Schneider XALD02</t>
  </si>
  <si>
    <t>XALD102</t>
  </si>
  <si>
    <t>Boite 1 bouton poussoir VERT Schneider XALD102 marquage 'l'</t>
  </si>
  <si>
    <t>XALK178E</t>
  </si>
  <si>
    <t>Boite jaune arrêt urgence Schneider XALK178E - pousser tourner 1F+1O</t>
  </si>
  <si>
    <t>A9A15151</t>
  </si>
  <si>
    <t>Support bouton/voyant diamètre 22 Schneider A9A15151</t>
  </si>
  <si>
    <t>Clipsage rail modulaire</t>
  </si>
  <si>
    <t>Fusibles</t>
  </si>
  <si>
    <t>3NA3136</t>
  </si>
  <si>
    <t>Fusible Siemens 3NA3136 160A 500V</t>
  </si>
  <si>
    <t>H3</t>
  </si>
  <si>
    <t>IEC269-2</t>
  </si>
  <si>
    <t>Fusible Socomec 269-2 aM 100A - 500V</t>
  </si>
  <si>
    <t>Fusible Legrand 16545 aM 100A - 500V</t>
  </si>
  <si>
    <t>Répartiteurs</t>
  </si>
  <si>
    <t>Répartiteur Schneider 04000 Multiclip 4P 80A 24M</t>
  </si>
  <si>
    <t>Répartiteur Schneider 04014 Multiclip 4P , 200A , 1 rangée</t>
  </si>
  <si>
    <t>Répartiteur Schneider 04152 Linergy BW - 12 Bornes 1à16mm</t>
  </si>
  <si>
    <t>Fusible NH Jean Muller 16A 500V</t>
  </si>
  <si>
    <t>Fusible Siba 3022113.20 20A 10/17,5kV</t>
  </si>
  <si>
    <t>NH000GG50V40</t>
  </si>
  <si>
    <t>Fusible Mersen NH000GG50V40 40A 500V</t>
  </si>
  <si>
    <t>Fusible NH Jean Muller 125 A 500 V</t>
  </si>
  <si>
    <t>Fusible NH Jean Muller 160 A 500V gG</t>
  </si>
  <si>
    <t xml:space="preserve">L232517 </t>
  </si>
  <si>
    <t>Fusible Ferraz Shawmut L232517 315 A 500V aM</t>
  </si>
  <si>
    <t>3NA3354</t>
  </si>
  <si>
    <t>Fusible Siemens 3NA3354 355A 500V NH3-gG</t>
  </si>
  <si>
    <t>Fusible Socomec 67220400 400A 500V T.2 gG</t>
  </si>
  <si>
    <t xml:space="preserve">L300183 </t>
  </si>
  <si>
    <t>Fusible Mersen L300183  690V 800A</t>
  </si>
  <si>
    <t>Fusible ETI 004116110 800A/500V NH4a gG</t>
  </si>
  <si>
    <t>HFD325</t>
  </si>
  <si>
    <t>Porte fusible Hager HFD325 3P - 250A</t>
  </si>
  <si>
    <t>Porte fusible Legrand 019948 1P - 250A</t>
  </si>
  <si>
    <t>Porte fusible Legrand 019950 1P - 400A</t>
  </si>
  <si>
    <t>Sectionneurs-fusible</t>
  </si>
  <si>
    <t>3NP1143-1DA22</t>
  </si>
  <si>
    <t xml:space="preserve">Interrupteur-sectionneur Siemens 3NP1143-1DA22 </t>
  </si>
  <si>
    <t>VCCD1</t>
  </si>
  <si>
    <t>Interrupteur-sectionneur - 3P - 690V 32A</t>
  </si>
  <si>
    <t>Poignée rouge cadenassable</t>
  </si>
  <si>
    <t>Horloge astronomique Theben SELEKTA 170 top 2 24VDC</t>
  </si>
  <si>
    <t>Horloge astronomique Theben SELEKTA 175 top 2 230VAC</t>
  </si>
  <si>
    <t>Fusible 5x20 0,1A T</t>
  </si>
  <si>
    <t>Fusible 5x20 0,2A F</t>
  </si>
  <si>
    <t>Fusible 5x20 0,2A T</t>
  </si>
  <si>
    <t>Fusible 5x20 0,315A F</t>
  </si>
  <si>
    <t>Fusible 5x20 0,315A T</t>
  </si>
  <si>
    <t>Fusible 5x20 0,4A T</t>
  </si>
  <si>
    <t>Fusible 5x20 0,5A T</t>
  </si>
  <si>
    <t>Fusible 5x20 0,63A T</t>
  </si>
  <si>
    <t>Fusible 5x20 0,8A T</t>
  </si>
  <si>
    <t>Fusible 5x20 1A T</t>
  </si>
  <si>
    <t>Fusible 5x20 1A F</t>
  </si>
  <si>
    <t>Fusible 5x20 1,25A T</t>
  </si>
  <si>
    <t>Fusible 5x20 1,6 T</t>
  </si>
  <si>
    <t>Fusible 5x20 1,6A F</t>
  </si>
  <si>
    <t>Fusible 5x20 2A T</t>
  </si>
  <si>
    <t>Fusible 5x20 2,5A T</t>
  </si>
  <si>
    <t>Fusible 5x20 2,5A F</t>
  </si>
  <si>
    <t>Fusible 5x20 3,15A T</t>
  </si>
  <si>
    <t>Fusible 5x20 4A T</t>
  </si>
  <si>
    <t>Fusible 5x20 5A T</t>
  </si>
  <si>
    <t>Fusible 5x20 6,3A T</t>
  </si>
  <si>
    <t>Fusible 5x20 5A F</t>
  </si>
  <si>
    <t>Fusible 5x20 6,3A F</t>
  </si>
  <si>
    <t>Fusible 5x20 8A F</t>
  </si>
  <si>
    <t>Fusible 5x20 10A T</t>
  </si>
  <si>
    <t>Fusible 6x32 0,2A T</t>
  </si>
  <si>
    <t>Fusible 6x32 0,25A T</t>
  </si>
  <si>
    <t>Fusible 6x32 2A T</t>
  </si>
  <si>
    <t>Fusible 6x32 1A T</t>
  </si>
  <si>
    <t>Fusible 6x32 5A T</t>
  </si>
  <si>
    <t>Fusible 6x32 6,3A T</t>
  </si>
  <si>
    <t>Fusible 6x32 15A T</t>
  </si>
  <si>
    <t>Fusible 8,5x31,5 2A gG</t>
  </si>
  <si>
    <t>2CSM277063R1801</t>
  </si>
  <si>
    <t>Fusible 8,5x31,5 2A aM</t>
  </si>
  <si>
    <t>2CSM258743R1801</t>
  </si>
  <si>
    <t>2CSM257563R1801</t>
  </si>
  <si>
    <t>Fusible 8,5x31,5 10A gG</t>
  </si>
  <si>
    <t>Fusible 8,5x31,5 16A gG</t>
  </si>
  <si>
    <t>Fusible 8,5x31,5 6A aM</t>
  </si>
  <si>
    <t>Fusible 8,5x31,5 4A aM</t>
  </si>
  <si>
    <t>FR10GG50V05</t>
  </si>
  <si>
    <t>Fusible 10x38 0,5A gG</t>
  </si>
  <si>
    <t>FR10GG50V2</t>
  </si>
  <si>
    <t>Fusible 10x38 2A gG</t>
  </si>
  <si>
    <t>FR10GG50V1</t>
  </si>
  <si>
    <t>Fusible 10x38 1A gG</t>
  </si>
  <si>
    <t>FR10GG50V4</t>
  </si>
  <si>
    <t>Fusible 10x38 4A gG</t>
  </si>
  <si>
    <t>FR10GG50V6</t>
  </si>
  <si>
    <t>Fusible 10x38 6A gG</t>
  </si>
  <si>
    <t>FR10GG50V8</t>
  </si>
  <si>
    <t>Fusible 10x38 8A gG</t>
  </si>
  <si>
    <t>FR10GG50V10</t>
  </si>
  <si>
    <t>Fusible 10x38 10A gG</t>
  </si>
  <si>
    <t>FR10GG50V16</t>
  </si>
  <si>
    <t>Fusible 10x38 16A gG</t>
  </si>
  <si>
    <t>Fusible 10x38 20A gG</t>
  </si>
  <si>
    <t>FR10GG50V25</t>
  </si>
  <si>
    <t>FR10GG50V20</t>
  </si>
  <si>
    <t>FR10GG40V32</t>
  </si>
  <si>
    <t>Fusible 10x38 32A gG</t>
  </si>
  <si>
    <t>Fusible 10x38 25A gG</t>
  </si>
  <si>
    <t>FR10AM50V1</t>
  </si>
  <si>
    <t>Fusible 10x38 1A aM</t>
  </si>
  <si>
    <t>FR10AM50V2</t>
  </si>
  <si>
    <t>Fusible 10x38 2A aM</t>
  </si>
  <si>
    <t>FR10AM50V4</t>
  </si>
  <si>
    <t>Fusible 10x38 4A aM</t>
  </si>
  <si>
    <t>FR10AM50V6</t>
  </si>
  <si>
    <t>Fusible 10x38 6A aM</t>
  </si>
  <si>
    <t>FR10AM50V10</t>
  </si>
  <si>
    <t>Fusible 10x38 10A aM</t>
  </si>
  <si>
    <t>FR10AM50V16</t>
  </si>
  <si>
    <t>Fusible 10x38 16A aM</t>
  </si>
  <si>
    <t>FR10AM50V20</t>
  </si>
  <si>
    <t>Fusible 10x38 20A aM</t>
  </si>
  <si>
    <t>FR10AM40V25</t>
  </si>
  <si>
    <t>Fusible 10x38 25A aM</t>
  </si>
  <si>
    <t>Fusible 14x51 6A gG</t>
  </si>
  <si>
    <t>FR14GG69V10</t>
  </si>
  <si>
    <t>Fusible 14x51 10A gG</t>
  </si>
  <si>
    <t>FR14GG69V16</t>
  </si>
  <si>
    <t>Fusible 14x51 16A gG</t>
  </si>
  <si>
    <t>Fusible 14x51 20A gG</t>
  </si>
  <si>
    <t>FR14GG69V25</t>
  </si>
  <si>
    <t>Fusible 14x51 25A gG</t>
  </si>
  <si>
    <t>FR14GG50V32</t>
  </si>
  <si>
    <t>Fusible 14x51 32A gG</t>
  </si>
  <si>
    <t>FR14GG50V40</t>
  </si>
  <si>
    <t>Fusible 14x51 40A gG</t>
  </si>
  <si>
    <t>Fusible 14x51 50A gG</t>
  </si>
  <si>
    <t>FR14GG69V4</t>
  </si>
  <si>
    <t>Fusible 14x51 4A gG</t>
  </si>
  <si>
    <t>FR14AM69V20</t>
  </si>
  <si>
    <t>FR14AM69V25</t>
  </si>
  <si>
    <t>FR14AM50V32</t>
  </si>
  <si>
    <t>FR14AM50V40</t>
  </si>
  <si>
    <t>Fusible 22x58 50A gG</t>
  </si>
  <si>
    <t>FR22GG69V63</t>
  </si>
  <si>
    <t>Fusible 22x58 63A gG</t>
  </si>
  <si>
    <t>FR22GG69V80</t>
  </si>
  <si>
    <t>Fusible 22x58 80A gG</t>
  </si>
  <si>
    <t>FR22GG50V100</t>
  </si>
  <si>
    <t>Fusible 22x58 100A gG</t>
  </si>
  <si>
    <t>FR22AM69V63</t>
  </si>
  <si>
    <t>Bouchon OBO M20</t>
  </si>
  <si>
    <t>Tubes</t>
  </si>
  <si>
    <t>Entrées 20mm Helia 134523</t>
  </si>
  <si>
    <t>J2</t>
  </si>
  <si>
    <t>Manchons 20mm Helia 134623</t>
  </si>
  <si>
    <t>Mise en stock pour commandes</t>
  </si>
  <si>
    <t>Benjamin entrepôt</t>
  </si>
  <si>
    <t>Benjamin</t>
  </si>
  <si>
    <t>Jean-Yves</t>
  </si>
  <si>
    <t>Henri</t>
  </si>
  <si>
    <t>Chef d'équipe</t>
  </si>
  <si>
    <t>Alix</t>
  </si>
  <si>
    <t>François</t>
  </si>
  <si>
    <t>Thomas</t>
  </si>
  <si>
    <t>Ouvrier</t>
  </si>
  <si>
    <t>Dessinateur</t>
  </si>
  <si>
    <t>Responsable logistique</t>
  </si>
  <si>
    <t>John</t>
  </si>
  <si>
    <t>Christophe</t>
  </si>
  <si>
    <t>Manager</t>
  </si>
  <si>
    <t>Fred</t>
  </si>
  <si>
    <t>Véronique</t>
  </si>
  <si>
    <t>Secrétaire</t>
  </si>
  <si>
    <t>ATV320U40N4C</t>
  </si>
  <si>
    <t>Convertisseur de fréquence Schneider ATV320U40N4C 4kW - 280/500V</t>
  </si>
  <si>
    <t>BC-O-2/36-ECO</t>
  </si>
  <si>
    <t>Coffret Eaton BC-O-2/36-ECO en saillie 2 rangées</t>
  </si>
  <si>
    <t>3ND1830-8</t>
  </si>
  <si>
    <t>Fusible Siemens 3ND1830-8 100A aM</t>
  </si>
  <si>
    <t>3SK1111-1AB30</t>
  </si>
  <si>
    <t>Relais de sécurité Siemens 3SK1111-1AB30 24V</t>
  </si>
  <si>
    <t>Poignée Socomec 14242111 pour sectionneur</t>
  </si>
  <si>
    <t>Interrupteur auxiliaire Socomec 32906002 pour sectionneur</t>
  </si>
  <si>
    <t xml:space="preserve">Connections </t>
  </si>
  <si>
    <t>92-NBA1</t>
  </si>
  <si>
    <t>Trousse de jonction 3M 92-NBA1</t>
  </si>
  <si>
    <t>Bague d'étanchéité OBO 2029675 107C VM 20 4X5</t>
  </si>
  <si>
    <t>Bague d'étanchéité OBO 2029690 107 C VM 25 2X8</t>
  </si>
  <si>
    <t>A9F74206</t>
  </si>
  <si>
    <t>Disjoncteur Schneider A9F74206 2P 6A C</t>
  </si>
  <si>
    <t xml:space="preserve">Acti9 iC60N </t>
  </si>
  <si>
    <t>Préparation commande Shiftech</t>
  </si>
  <si>
    <t>Prises</t>
  </si>
  <si>
    <t>Prise Niko 700-36605 Hydro grise</t>
  </si>
  <si>
    <t>700-84202</t>
  </si>
  <si>
    <t>Boitier double Niko 700-84202 hydro gris</t>
  </si>
  <si>
    <t>700-84102</t>
  </si>
  <si>
    <t>Boitier simple Niko 700-84102 hydro gris</t>
  </si>
  <si>
    <t>Interrupteurs</t>
  </si>
  <si>
    <t>700-31600</t>
  </si>
  <si>
    <t>Interrupteur Niko 700-31600 hydro gris</t>
  </si>
  <si>
    <t>700-33000</t>
  </si>
  <si>
    <t>Interrupteur Niko 700-33000 hydro gris</t>
  </si>
  <si>
    <t>101-66600</t>
  </si>
  <si>
    <t>Prise encastrable Niko 101-66600 white</t>
  </si>
  <si>
    <t>101-76900</t>
  </si>
  <si>
    <t>Cache-trou Niko 101-76900 white</t>
  </si>
  <si>
    <t>310-02100</t>
  </si>
  <si>
    <t>Variateur Niko 310-02100</t>
  </si>
  <si>
    <t>101-31003</t>
  </si>
  <si>
    <t>Bouton pour varitateur Niko 101-31003 white</t>
  </si>
  <si>
    <t>120-76100</t>
  </si>
  <si>
    <t>Plaque simple Niko 120-76100 White</t>
  </si>
  <si>
    <t>101-65100</t>
  </si>
  <si>
    <t>Enjoliveur data Niko 101-65100 white</t>
  </si>
  <si>
    <t>120-76800</t>
  </si>
  <si>
    <t>Plaque double Niko 120-76800 white</t>
  </si>
  <si>
    <t>100-76200</t>
  </si>
  <si>
    <t>Plaque double Niko 100-76200 Original cream</t>
  </si>
  <si>
    <t>120-76700</t>
  </si>
  <si>
    <t>Plaque triple Niko 120-76700 white</t>
  </si>
  <si>
    <t>Alimentations</t>
  </si>
  <si>
    <t xml:space="preserve">Accessoires résidentiels </t>
  </si>
  <si>
    <t>350-70985</t>
  </si>
  <si>
    <t xml:space="preserve">Alimentation compacte Niko 350-70985 </t>
  </si>
  <si>
    <t>MWS625A</t>
  </si>
  <si>
    <t>Disjoncteur Hager MWS625A</t>
  </si>
  <si>
    <t>R9F64216</t>
  </si>
  <si>
    <t>Disjoncteur Schneider R9F64216 2P 16A 400V</t>
  </si>
  <si>
    <t>Resi9</t>
  </si>
  <si>
    <t>700-36600</t>
  </si>
  <si>
    <t>700-84101</t>
  </si>
  <si>
    <t>Boitier simple Niko 700-84101 white</t>
  </si>
  <si>
    <t>Goulottes</t>
  </si>
  <si>
    <t>J1</t>
  </si>
  <si>
    <t>Dérivation en T Legrand 010739 vers 80mm</t>
  </si>
  <si>
    <t>Angle intérieur Legrand 010605 50x105mm</t>
  </si>
  <si>
    <t>Angle plat Legrand 010786 50x105mm</t>
  </si>
  <si>
    <t>Dérivation en T Legrand 010740 vers105 mm</t>
  </si>
  <si>
    <t>Embout Legrand 010700 50x105mm</t>
  </si>
  <si>
    <t>Joint de corps à éclisse Legrand 010696 50x105mm</t>
  </si>
  <si>
    <t>Chemins de câbles</t>
  </si>
  <si>
    <t xml:space="preserve">Kit support pour boite de sol Legrand 088124 </t>
  </si>
  <si>
    <t>2 rangées de 6-12 modules</t>
  </si>
  <si>
    <t xml:space="preserve">Couvercle rectangulaire Legrand 088104 </t>
  </si>
  <si>
    <t>Pour kit support</t>
  </si>
  <si>
    <t>Accessoires raccordement</t>
  </si>
  <si>
    <t>Bloc de jonction Legrand 037168</t>
  </si>
  <si>
    <t>Prise simple Legrand 077111 Mosaic Blanc</t>
  </si>
  <si>
    <t>Prise double Legrand 077302 Mosaic Blanc</t>
  </si>
  <si>
    <t>Interrupteur Legrand 077011 Mosaic Blanc</t>
  </si>
  <si>
    <t>Coffrets</t>
  </si>
  <si>
    <t>(vide)</t>
  </si>
  <si>
    <t>Obturateur Legrand 077071 Mosaic Blanc 2 modules</t>
  </si>
  <si>
    <t>Obturateur Legrand 077070 Mosaic Blanc 1 module</t>
  </si>
  <si>
    <t>Support Legrand 010954 Mosaic Blanc 4 modules</t>
  </si>
  <si>
    <t>Support Legrand 010952 Mosaic Blanc 2 modules</t>
  </si>
  <si>
    <t>Pour goulotte</t>
  </si>
  <si>
    <t>Connecteur RJ45 Legrand 076561 Mosaic Blanc</t>
  </si>
  <si>
    <t>Prise RCA vidéo Legrand 078752 Blanc</t>
  </si>
  <si>
    <t>Prise téléphone Legrand 078739 Blanc</t>
  </si>
  <si>
    <t>Prise RJ11 Legrand 078731 Mosaic Blanc 2 modules</t>
  </si>
  <si>
    <t>Prise RJ11 Legrand 078730 Mosaic Blanc 1 module</t>
  </si>
  <si>
    <t>Prise RJ45 Legrand 078650 Mosaic Blanc 1 module</t>
  </si>
  <si>
    <t>OPT200-006</t>
  </si>
  <si>
    <t>Prise RJ45 Simple OPT200-006 1Port</t>
  </si>
  <si>
    <t>OPT200-007</t>
  </si>
  <si>
    <t>Prise RJ45 Double OPT200-007 2Port</t>
  </si>
  <si>
    <t>Pontages</t>
  </si>
  <si>
    <t>Barette de terre Legrand 34391</t>
  </si>
  <si>
    <t>Boitier de protection Legrand 654799 pour connecteurs Wieland</t>
  </si>
  <si>
    <t>Accesoires réseau</t>
  </si>
  <si>
    <t>Point d'accès WIFI Legrand 67364 230V Blanc</t>
  </si>
  <si>
    <t>&lt;03/04/2023</t>
  </si>
  <si>
    <t>Prix Utnitaire 
HTVA</t>
  </si>
  <si>
    <t>Test Descriptif</t>
  </si>
  <si>
    <t>Test Stockage</t>
  </si>
  <si>
    <t>Test Observation</t>
  </si>
  <si>
    <t>Écrou de 12</t>
  </si>
  <si>
    <t>Rayon 55555</t>
  </si>
  <si>
    <t>20 Amp</t>
  </si>
  <si>
    <t>Rayon 777</t>
  </si>
  <si>
    <t>test d'écriture</t>
  </si>
  <si>
    <t>Format AA</t>
  </si>
  <si>
    <t>Rayon 88</t>
  </si>
  <si>
    <t>Test d'écriture 88</t>
  </si>
  <si>
    <t>test ajout</t>
  </si>
  <si>
    <t>Excel-Pratique</t>
  </si>
  <si>
    <t>Dépannage VBA</t>
  </si>
  <si>
    <t>Pratique</t>
  </si>
  <si>
    <t>Programmeur</t>
  </si>
  <si>
    <t>Isolant</t>
  </si>
  <si>
    <t>1cm / 10 cm /1m</t>
  </si>
  <si>
    <t>Valeur
des stock</t>
  </si>
  <si>
    <t>==</t>
  </si>
  <si>
    <t>v
v
v</t>
  </si>
  <si>
    <t>Test Entrée/Sortie</t>
  </si>
  <si>
    <t>test Entrée/Sortie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</si>
</sst>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  <numFmt numFmtId="170" formatCode="#,##0.00\ &quot;€&quot;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  <font>
      <sz val="11"/>
      <color indexed="81"/>
      <name val="Tahoma"/>
      <family val="2"/>
    </font>
    <font>
      <b/>
      <sz val="11"/>
      <color theme="3" tint="0.3999755851924192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12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6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>
      <alignment vertical="top"/>
    </xf>
    <xf numFmtId="0" fontId="13" fillId="0" borderId="0" xfId="0" applyFont="1" applyAlignment="1" applyProtection="1">
      <alignment horizontal="center"/>
      <protection locked="0"/>
    </xf>
    <xf numFmtId="0" fontId="7" fillId="5" borderId="0" xfId="0" applyFont="1" applyFill="1" applyAlignment="1">
      <alignment horizontal="left" vertical="top" wrapText="1"/>
    </xf>
    <xf numFmtId="1" fontId="7" fillId="5" borderId="0" xfId="0" applyNumberFormat="1" applyFont="1" applyFill="1" applyAlignment="1">
      <alignment horizontal="center" vertical="top" wrapText="1"/>
    </xf>
    <xf numFmtId="0" fontId="7" fillId="5" borderId="0" xfId="0" applyFont="1" applyFill="1" applyAlignment="1">
      <alignment horizontal="center" vertical="top" wrapText="1"/>
    </xf>
    <xf numFmtId="0" fontId="0" fillId="5" borderId="0" xfId="0" applyFill="1" applyAlignment="1">
      <alignment horizontal="left" vertical="center"/>
    </xf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10" fillId="3" borderId="0" xfId="0" applyNumberFormat="1" applyFont="1" applyFill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/>
    <xf numFmtId="0" fontId="1" fillId="0" borderId="0" xfId="0" applyFont="1"/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left"/>
    </xf>
    <xf numFmtId="0" fontId="1" fillId="3" borderId="0" xfId="0" applyFont="1" applyFill="1"/>
    <xf numFmtId="0" fontId="12" fillId="5" borderId="0" xfId="0" applyFont="1" applyFill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/>
    <xf numFmtId="0" fontId="16" fillId="0" borderId="0" xfId="0" applyFont="1" applyProtection="1">
      <protection locked="0"/>
    </xf>
    <xf numFmtId="0" fontId="16" fillId="0" borderId="0" xfId="0" applyFont="1"/>
    <xf numFmtId="0" fontId="17" fillId="0" borderId="0" xfId="0" applyFont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1" fontId="0" fillId="6" borderId="0" xfId="0" applyNumberFormat="1" applyFill="1" applyAlignment="1">
      <alignment horizontal="center" vertical="center"/>
    </xf>
    <xf numFmtId="0" fontId="8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7" fillId="5" borderId="0" xfId="0" applyFont="1" applyFill="1" applyAlignment="1">
      <alignment vertical="top" wrapText="1"/>
    </xf>
    <xf numFmtId="0" fontId="0" fillId="5" borderId="0" xfId="0" applyFill="1" applyAlignment="1">
      <alignment vertical="top"/>
    </xf>
    <xf numFmtId="0" fontId="0" fillId="0" borderId="0" xfId="0" quotePrefix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center" vertical="center" wrapText="1"/>
      <protection locked="0"/>
    </xf>
    <xf numFmtId="170" fontId="0" fillId="0" borderId="0" xfId="0" applyNumberFormat="1" applyAlignment="1">
      <alignment horizontal="center" vertical="center"/>
    </xf>
    <xf numFmtId="0" fontId="0" fillId="5" borderId="0" xfId="0" quotePrefix="1" applyFill="1" applyAlignment="1">
      <alignment horizontal="center" vertical="center"/>
    </xf>
    <xf numFmtId="0" fontId="0" fillId="0" borderId="0" xfId="0" applyNumberFormat="1"/>
    <xf numFmtId="0" fontId="20" fillId="0" borderId="0" xfId="0" applyFont="1" applyFill="1" applyAlignment="1">
      <alignment horizontal="center" vertical="center" wrapText="1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5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Technicien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Relationship Id="rId9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  <xdr:twoCellAnchor editAs="oneCell">
    <xdr:from>
      <xdr:col>1</xdr:col>
      <xdr:colOff>3243943</xdr:colOff>
      <xdr:row>0</xdr:row>
      <xdr:rowOff>0</xdr:rowOff>
    </xdr:from>
    <xdr:to>
      <xdr:col>7</xdr:col>
      <xdr:colOff>735693</xdr:colOff>
      <xdr:row>3</xdr:row>
      <xdr:rowOff>84211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B2E65B6-F814-451D-F0BD-395FAA2C1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44043" y="0"/>
          <a:ext cx="4828721" cy="1292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40369</xdr:rowOff>
    </xdr:from>
    <xdr:to>
      <xdr:col>0</xdr:col>
      <xdr:colOff>569231</xdr:colOff>
      <xdr:row>1</xdr:row>
      <xdr:rowOff>497941</xdr:rowOff>
    </xdr:to>
    <xdr:sp macro="[0]!Feuil8.Afficher_Form_Ajout_Pièces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1673679</xdr:colOff>
      <xdr:row>1</xdr:row>
      <xdr:rowOff>40369</xdr:rowOff>
    </xdr:from>
    <xdr:to>
      <xdr:col>1</xdr:col>
      <xdr:colOff>264319</xdr:colOff>
      <xdr:row>1</xdr:row>
      <xdr:rowOff>497941</xdr:rowOff>
    </xdr:to>
    <xdr:sp macro="[0]!Feuil8.Supprimer_Pièces" textlink="">
      <xdr:nvSpPr>
        <xdr:cNvPr id="22" name="Rectangle à coins arrondis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644976</xdr:colOff>
      <xdr:row>1</xdr:row>
      <xdr:rowOff>40369</xdr:rowOff>
    </xdr:from>
    <xdr:to>
      <xdr:col>0</xdr:col>
      <xdr:colOff>1069069</xdr:colOff>
      <xdr:row>1</xdr:row>
      <xdr:rowOff>497941</xdr:rowOff>
    </xdr:to>
    <xdr:sp macro="[0]!Feuil8.Afficher_Form_Modif_Pièces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40369</xdr:rowOff>
    </xdr:from>
    <xdr:to>
      <xdr:col>0</xdr:col>
      <xdr:colOff>1597536</xdr:colOff>
      <xdr:row>1</xdr:row>
      <xdr:rowOff>497941</xdr:rowOff>
    </xdr:to>
    <xdr:sp macro="[0]!Feuil8.Trier_Pièces" textlink="">
      <xdr:nvSpPr>
        <xdr:cNvPr id="24" name="Rectangle à coins arrondis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378374</xdr:colOff>
      <xdr:row>1</xdr:row>
      <xdr:rowOff>40741</xdr:rowOff>
    </xdr:from>
    <xdr:to>
      <xdr:col>1</xdr:col>
      <xdr:colOff>759632</xdr:colOff>
      <xdr:row>1</xdr:row>
      <xdr:rowOff>498285</xdr:rowOff>
    </xdr:to>
    <xdr:sp macro="" textlink="">
      <xdr:nvSpPr>
        <xdr:cNvPr id="25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844945</xdr:colOff>
      <xdr:row>1</xdr:row>
      <xdr:rowOff>50005</xdr:rowOff>
    </xdr:from>
    <xdr:to>
      <xdr:col>1</xdr:col>
      <xdr:colOff>1269441</xdr:colOff>
      <xdr:row>1</xdr:row>
      <xdr:rowOff>507549</xdr:rowOff>
    </xdr:to>
    <xdr:sp macro="[0]!Enregistrer" textlink="">
      <xdr:nvSpPr>
        <xdr:cNvPr id="26" name="Bouton_Accueil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788045" y="316705"/>
          <a:ext cx="424496" cy="457544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158297</xdr:colOff>
      <xdr:row>1</xdr:row>
      <xdr:rowOff>69396</xdr:rowOff>
    </xdr:from>
    <xdr:to>
      <xdr:col>0</xdr:col>
      <xdr:colOff>609600</xdr:colOff>
      <xdr:row>1</xdr:row>
      <xdr:rowOff>523340</xdr:rowOff>
    </xdr:to>
    <xdr:sp macro="[0]!Feuil11.Afficher_Form_Ajout_Entrée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2</xdr:col>
      <xdr:colOff>8166</xdr:colOff>
      <xdr:row>1</xdr:row>
      <xdr:rowOff>69396</xdr:rowOff>
    </xdr:from>
    <xdr:to>
      <xdr:col>2</xdr:col>
      <xdr:colOff>460262</xdr:colOff>
      <xdr:row>1</xdr:row>
      <xdr:rowOff>523340</xdr:rowOff>
    </xdr:to>
    <xdr:sp macro="[0]!Feuil11.Supprimer_Entrée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678996</xdr:colOff>
      <xdr:row>1</xdr:row>
      <xdr:rowOff>69396</xdr:rowOff>
    </xdr:from>
    <xdr:to>
      <xdr:col>1</xdr:col>
      <xdr:colOff>369206</xdr:colOff>
      <xdr:row>1</xdr:row>
      <xdr:rowOff>523340</xdr:rowOff>
    </xdr:to>
    <xdr:sp macro="[0]!Feuil11.Afficher_Form_Modif_Entrée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426416</xdr:colOff>
      <xdr:row>1</xdr:row>
      <xdr:rowOff>69396</xdr:rowOff>
    </xdr:from>
    <xdr:to>
      <xdr:col>1</xdr:col>
      <xdr:colOff>877719</xdr:colOff>
      <xdr:row>1</xdr:row>
      <xdr:rowOff>523340</xdr:rowOff>
    </xdr:to>
    <xdr:sp macro="[0]!Feuil11.Trier_Entrée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564340</xdr:colOff>
      <xdr:row>1</xdr:row>
      <xdr:rowOff>70675</xdr:rowOff>
    </xdr:from>
    <xdr:to>
      <xdr:col>2</xdr:col>
      <xdr:colOff>1000931</xdr:colOff>
      <xdr:row>1</xdr:row>
      <xdr:rowOff>529126</xdr:rowOff>
    </xdr:to>
    <xdr:sp macro="" textlink="">
      <xdr:nvSpPr>
        <xdr:cNvPr id="10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1075812</xdr:colOff>
      <xdr:row>1</xdr:row>
      <xdr:rowOff>73135</xdr:rowOff>
    </xdr:from>
    <xdr:to>
      <xdr:col>2</xdr:col>
      <xdr:colOff>1529335</xdr:colOff>
      <xdr:row>1</xdr:row>
      <xdr:rowOff>530679</xdr:rowOff>
    </xdr:to>
    <xdr:sp macro="[0]!Enregistrer" textlink="">
      <xdr:nvSpPr>
        <xdr:cNvPr id="11" name="Bouton_Accueil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112031</xdr:colOff>
      <xdr:row>1</xdr:row>
      <xdr:rowOff>73931</xdr:rowOff>
    </xdr:from>
    <xdr:to>
      <xdr:col>0</xdr:col>
      <xdr:colOff>568776</xdr:colOff>
      <xdr:row>1</xdr:row>
      <xdr:rowOff>530596</xdr:rowOff>
    </xdr:to>
    <xdr:sp macro="[0]!Feuil12.Afficher_Form_Ajout_Sort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874031</xdr:colOff>
      <xdr:row>1</xdr:row>
      <xdr:rowOff>73931</xdr:rowOff>
    </xdr:from>
    <xdr:to>
      <xdr:col>1</xdr:col>
      <xdr:colOff>1298010</xdr:colOff>
      <xdr:row>1</xdr:row>
      <xdr:rowOff>530596</xdr:rowOff>
    </xdr:to>
    <xdr:sp macro="[0]!Feuil12.Supprimer_Sort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611869</xdr:colOff>
      <xdr:row>1</xdr:row>
      <xdr:rowOff>73931</xdr:rowOff>
    </xdr:from>
    <xdr:to>
      <xdr:col>1</xdr:col>
      <xdr:colOff>266700</xdr:colOff>
      <xdr:row>1</xdr:row>
      <xdr:rowOff>530596</xdr:rowOff>
    </xdr:to>
    <xdr:sp macro="[0]!Feuil12.Afficher_Form_Modif_Sort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340236</xdr:colOff>
      <xdr:row>1</xdr:row>
      <xdr:rowOff>73931</xdr:rowOff>
    </xdr:from>
    <xdr:to>
      <xdr:col>1</xdr:col>
      <xdr:colOff>796981</xdr:colOff>
      <xdr:row>1</xdr:row>
      <xdr:rowOff>530596</xdr:rowOff>
    </xdr:to>
    <xdr:sp macro="[0]!Feuil12.Trier_Sort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1407530</xdr:colOff>
      <xdr:row>1</xdr:row>
      <xdr:rowOff>73396</xdr:rowOff>
    </xdr:from>
    <xdr:to>
      <xdr:col>1</xdr:col>
      <xdr:colOff>1864075</xdr:colOff>
      <xdr:row>1</xdr:row>
      <xdr:rowOff>530940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1940770</xdr:colOff>
      <xdr:row>1</xdr:row>
      <xdr:rowOff>73135</xdr:rowOff>
    </xdr:from>
    <xdr:to>
      <xdr:col>2</xdr:col>
      <xdr:colOff>188121</xdr:colOff>
      <xdr:row>1</xdr:row>
      <xdr:rowOff>530679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154669</xdr:colOff>
      <xdr:row>1</xdr:row>
      <xdr:rowOff>35831</xdr:rowOff>
    </xdr:from>
    <xdr:to>
      <xdr:col>0</xdr:col>
      <xdr:colOff>609600</xdr:colOff>
      <xdr:row>1</xdr:row>
      <xdr:rowOff>492496</xdr:rowOff>
    </xdr:to>
    <xdr:sp macro="[0]!Feuil4.Afficher_Form_Ajout_Technicien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1716769</xdr:colOff>
      <xdr:row>1</xdr:row>
      <xdr:rowOff>35831</xdr:rowOff>
    </xdr:from>
    <xdr:to>
      <xdr:col>0</xdr:col>
      <xdr:colOff>2168865</xdr:colOff>
      <xdr:row>1</xdr:row>
      <xdr:rowOff>492496</xdr:rowOff>
    </xdr:to>
    <xdr:sp macro="[0]!Feuil4.Supprimer_Technicien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683531</xdr:colOff>
      <xdr:row>1</xdr:row>
      <xdr:rowOff>35831</xdr:rowOff>
    </xdr:from>
    <xdr:to>
      <xdr:col>0</xdr:col>
      <xdr:colOff>1140276</xdr:colOff>
      <xdr:row>1</xdr:row>
      <xdr:rowOff>492496</xdr:rowOff>
    </xdr:to>
    <xdr:sp macro="[0]!Feuil4.Afficher_Form_Modif_Technicien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1183881</xdr:colOff>
      <xdr:row>1</xdr:row>
      <xdr:rowOff>35831</xdr:rowOff>
    </xdr:from>
    <xdr:to>
      <xdr:col>0</xdr:col>
      <xdr:colOff>1639719</xdr:colOff>
      <xdr:row>1</xdr:row>
      <xdr:rowOff>492496</xdr:rowOff>
    </xdr:to>
    <xdr:sp macro="[0]!Feuil4.Trier_Technicien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2282920</xdr:colOff>
      <xdr:row>1</xdr:row>
      <xdr:rowOff>35296</xdr:rowOff>
    </xdr:from>
    <xdr:to>
      <xdr:col>0</xdr:col>
      <xdr:colOff>2707720</xdr:colOff>
      <xdr:row>1</xdr:row>
      <xdr:rowOff>492840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2784415</xdr:colOff>
      <xdr:row>1</xdr:row>
      <xdr:rowOff>35035</xdr:rowOff>
    </xdr:from>
    <xdr:to>
      <xdr:col>1</xdr:col>
      <xdr:colOff>150021</xdr:colOff>
      <xdr:row>1</xdr:row>
      <xdr:rowOff>492579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62592</xdr:rowOff>
    </xdr:from>
    <xdr:to>
      <xdr:col>0</xdr:col>
      <xdr:colOff>525689</xdr:colOff>
      <xdr:row>1</xdr:row>
      <xdr:rowOff>504745</xdr:rowOff>
    </xdr:to>
    <xdr:sp macro="[0]!Feuil9.Afficher_Form_Ajout_Fournisseu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1634672</xdr:colOff>
      <xdr:row>1</xdr:row>
      <xdr:rowOff>62592</xdr:rowOff>
    </xdr:from>
    <xdr:to>
      <xdr:col>0</xdr:col>
      <xdr:colOff>2085861</xdr:colOff>
      <xdr:row>1</xdr:row>
      <xdr:rowOff>504745</xdr:rowOff>
    </xdr:to>
    <xdr:sp macro="[0]!Feuil9.Supprimer_Fourniss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595992</xdr:colOff>
      <xdr:row>1</xdr:row>
      <xdr:rowOff>62592</xdr:rowOff>
    </xdr:from>
    <xdr:to>
      <xdr:col>0</xdr:col>
      <xdr:colOff>1035504</xdr:colOff>
      <xdr:row>1</xdr:row>
      <xdr:rowOff>504745</xdr:rowOff>
    </xdr:to>
    <xdr:sp macro="[0]!Feuil9.Afficher_Form_Modif_Fournisseur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62592</xdr:rowOff>
    </xdr:from>
    <xdr:to>
      <xdr:col>0</xdr:col>
      <xdr:colOff>1555808</xdr:colOff>
      <xdr:row>1</xdr:row>
      <xdr:rowOff>504745</xdr:rowOff>
    </xdr:to>
    <xdr:sp macro="[0]!Feuil9.Trier_Fournisseur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2177241</xdr:colOff>
      <xdr:row>1</xdr:row>
      <xdr:rowOff>62964</xdr:rowOff>
    </xdr:from>
    <xdr:to>
      <xdr:col>0</xdr:col>
      <xdr:colOff>2626530</xdr:colOff>
      <xdr:row>1</xdr:row>
      <xdr:rowOff>521415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2702318</xdr:colOff>
      <xdr:row>1</xdr:row>
      <xdr:rowOff>65424</xdr:rowOff>
    </xdr:from>
    <xdr:to>
      <xdr:col>1</xdr:col>
      <xdr:colOff>44342</xdr:colOff>
      <xdr:row>1</xdr:row>
      <xdr:rowOff>523875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111576</xdr:colOff>
      <xdr:row>1</xdr:row>
      <xdr:rowOff>40369</xdr:rowOff>
    </xdr:from>
    <xdr:to>
      <xdr:col>0</xdr:col>
      <xdr:colOff>535669</xdr:colOff>
      <xdr:row>1</xdr:row>
      <xdr:rowOff>497941</xdr:rowOff>
    </xdr:to>
    <xdr:sp macro="[0]!Feuil10.Afficher_Form_Ajout_Catégor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1641024</xdr:colOff>
      <xdr:row>1</xdr:row>
      <xdr:rowOff>40369</xdr:rowOff>
    </xdr:from>
    <xdr:to>
      <xdr:col>0</xdr:col>
      <xdr:colOff>2098562</xdr:colOff>
      <xdr:row>1</xdr:row>
      <xdr:rowOff>497941</xdr:rowOff>
    </xdr:to>
    <xdr:sp macro="[0]!Feuil10.Supprimer_Catégori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40369</xdr:rowOff>
    </xdr:from>
    <xdr:to>
      <xdr:col>0</xdr:col>
      <xdr:colOff>1064531</xdr:colOff>
      <xdr:row>1</xdr:row>
      <xdr:rowOff>497941</xdr:rowOff>
    </xdr:to>
    <xdr:sp macro="[0]!Feuil10.Afficher_Form_Modif_Catégorie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1139881</xdr:colOff>
      <xdr:row>1</xdr:row>
      <xdr:rowOff>40369</xdr:rowOff>
    </xdr:from>
    <xdr:to>
      <xdr:col>0</xdr:col>
      <xdr:colOff>1564881</xdr:colOff>
      <xdr:row>1</xdr:row>
      <xdr:rowOff>497941</xdr:rowOff>
    </xdr:to>
    <xdr:sp macro="[0]!Feuil10.Trier_Catégories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2207175</xdr:colOff>
      <xdr:row>1</xdr:row>
      <xdr:rowOff>40741</xdr:rowOff>
    </xdr:from>
    <xdr:to>
      <xdr:col>0</xdr:col>
      <xdr:colOff>2631975</xdr:colOff>
      <xdr:row>1</xdr:row>
      <xdr:rowOff>498285</xdr:rowOff>
    </xdr:to>
    <xdr:sp macro="" textlink="">
      <xdr:nvSpPr>
        <xdr:cNvPr id="6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2707763</xdr:colOff>
      <xdr:row>1</xdr:row>
      <xdr:rowOff>40480</xdr:rowOff>
    </xdr:from>
    <xdr:to>
      <xdr:col>1</xdr:col>
      <xdr:colOff>73369</xdr:colOff>
      <xdr:row>1</xdr:row>
      <xdr:rowOff>498024</xdr:rowOff>
    </xdr:to>
    <xdr:sp macro="[0]!Enregistrer" textlink="">
      <xdr:nvSpPr>
        <xdr:cNvPr id="7" name="Bouton_Accueil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br>
            <a:rPr lang="fr-FR" sz="1100"/>
          </a:b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br>
            <a:rPr lang="fr-FR" sz="1100" baseline="0"/>
          </a:br>
          <a:r>
            <a:rPr lang="fr-FR" sz="1100" b="1" baseline="0"/>
            <a:t>6 - Exploiter les Statistiques</a:t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r" refreshedDate="45040.266384490744" createdVersion="4" refreshedVersion="8" minRefreshableVersion="3" recordCount="285" xr:uid="{00000000-000A-0000-FFFF-FFFF05000000}">
  <cacheSource type="worksheet">
    <worksheetSource name="Pièces"/>
  </cacheSource>
  <cacheFields count="12">
    <cacheField name="Pièce" numFmtId="0">
      <sharedItems containsBlank="1" containsMixedTypes="1" containsNumber="1" minValue="4000" maxValue="7100195504"/>
    </cacheField>
    <cacheField name="Catégorie" numFmtId="0">
      <sharedItems containsBlank="1" count="49">
        <s v="Boitiers"/>
        <s v="Disjoncteurs"/>
        <s v="Variateurs"/>
        <s v="Connections "/>
        <s v="Répartiteurs"/>
        <s v="Convertisseurs"/>
        <s v="Goulottes"/>
        <s v="Fusibles"/>
        <s v="Compteurs"/>
        <s v="Sectionneurs"/>
        <s v="Accessoires disjoncteurs"/>
        <s v="Pontages"/>
        <s v="Accessoires raccordement"/>
        <s v="Accesoires réseau"/>
        <s v="Connecteurs"/>
        <s v="Interrupteurs"/>
        <s v="Prises"/>
        <s v="Chemins de câbles"/>
        <s v="Tubes"/>
        <s v="Horloges"/>
        <s v="Presse-étoupes"/>
        <s v="Accessoires sectionneurs"/>
        <s v="Gaine thermorétractable"/>
        <s v="Accessoires résidentiels "/>
        <s v="Alimentations"/>
        <s v="Sectionneurs-fusible"/>
        <s v="Contacteurs"/>
        <s v="Démarreurs"/>
        <s v="Relais"/>
        <s v="Résistances"/>
        <s v="Panneau de commande"/>
        <s v="Différentiels"/>
        <s v="Capteurs"/>
        <s v="Ecrous"/>
        <s v="Terminaisons"/>
        <s v="Déclencheurs"/>
        <s v="Commandes"/>
        <s v="Télérupteur/Dimmer"/>
        <s v="Thermostats"/>
        <s v="Transformateurs"/>
        <m/>
        <s v="Accessoires" u="1"/>
        <s v="Consommables" u="1"/>
        <s v="Assemblage" u="1"/>
        <s v="Environnement électrique" u="1"/>
        <s v="Imprimantes" u="1"/>
        <s v="Visserie mecanique" u="1"/>
        <s v="Accesoires disjoncteurs" u="1"/>
        <s v="Rondelles" u="1"/>
      </sharedItems>
    </cacheField>
    <cacheField name="Stock initial" numFmtId="1">
      <sharedItems containsString="0" containsBlank="1" containsNumber="1" containsInteger="1" minValue="0" maxValue="1000"/>
    </cacheField>
    <cacheField name="Stock actuel" numFmtId="1">
      <sharedItems containsString="0" containsBlank="1" containsNumber="1" containsInteger="1" minValue="1" maxValue="5000"/>
    </cacheField>
    <cacheField name="Seuil d'alerte" numFmtId="0">
      <sharedItems containsMixedTypes="1" containsNumber="1" containsInteger="1" minValue="1" maxValue="250"/>
    </cacheField>
    <cacheField name="Prix Utnitaire _x000a_HTVA" numFmtId="0">
      <sharedItems containsString="0" containsBlank="1" containsNumber="1" minValue="1.01" maxValue="44.98"/>
    </cacheField>
    <cacheField name="Valeur_x000a_des stock" numFmtId="0">
      <sharedItems containsMixedTypes="1" containsNumber="1" minValue="2.02" maxValue="1709.2399999999998"/>
    </cacheField>
    <cacheField name="Descriptif" numFmtId="0">
      <sharedItems containsBlank="1"/>
    </cacheField>
    <cacheField name="Stockage" numFmtId="0">
      <sharedItems containsBlank="1"/>
    </cacheField>
    <cacheField name="Observations" numFmtId="0">
      <sharedItems containsBlank="1"/>
    </cacheField>
    <cacheField name="Entrées" numFmtId="0">
      <sharedItems containsMixedTypes="1" containsNumber="1" containsInteger="1" minValue="0" maxValue="5000"/>
    </cacheField>
    <cacheField name="Sorties" numFmtId="0">
      <sharedItems containsMixedTypes="1" containsNumber="1" containsInteger="1" minValue="0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r" refreshedDate="45040.266384490744" createdVersion="4" refreshedVersion="8" minRefreshableVersion="3" recordCount="5" xr:uid="{00000000-000A-0000-FFFF-FFFF0D000000}">
  <cacheSource type="worksheet">
    <worksheetSource name="Entrées"/>
  </cacheSource>
  <cacheFields count="9">
    <cacheField name="Date" numFmtId="0">
      <sharedItems containsNonDate="0" containsDate="1" containsString="0" containsBlank="1" minDate="2023-04-03T00:00:00" maxDate="2023-04-22T00:00:00" count="3">
        <d v="2023-04-21T00:00:00"/>
        <d v="2023-04-03T00:00:00"/>
        <m/>
      </sharedItems>
      <fieldGroup par="8" base="0">
        <rangePr groupBy="months" startDate="2023-04-03T00:00:00" endDate="2023-04-2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4/2023"/>
        </groupItems>
      </fieldGroup>
    </cacheField>
    <cacheField name="Référence commande" numFmtId="0">
      <sharedItems containsString="0" containsBlank="1" containsNumber="1" containsInteger="1" minValue="372802" maxValue="987654321"/>
    </cacheField>
    <cacheField name="Pièce" numFmtId="0">
      <sharedItems containsBlank="1" containsMixedTypes="1" containsNumber="1" containsInteger="1" minValue="4014" maxValue="888888"/>
    </cacheField>
    <cacheField name="Fournisseur" numFmtId="0">
      <sharedItems containsBlank="1" count="11">
        <s v="Excel-Pratique"/>
        <s v="AGRO"/>
        <s v="Schneider"/>
        <s v="Staelens"/>
        <m/>
        <s v="Acer" u="1"/>
        <s v="IBM" u="1"/>
        <s v="Lenovo" u="1"/>
        <s v="Eaton" u="1"/>
        <s v="Belkin" u="1"/>
        <s v="Hewlett-Packard" u="1"/>
      </sharedItems>
    </cacheField>
    <cacheField name="Quantité" numFmtId="1">
      <sharedItems containsString="0" containsBlank="1" containsNumber="1" containsInteger="1" minValue="15" maxValue="5000"/>
    </cacheField>
    <cacheField name="PUHT" numFmtId="168">
      <sharedItems containsString="0" containsBlank="1" containsNumber="1" minValue="1" maxValue="65"/>
    </cacheField>
    <cacheField name="Montant HT" numFmtId="168">
      <sharedItems containsString="0" containsBlank="1" containsNumber="1" minValue="675" maxValue="500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22T00:00:00"/>
        <groupItems count="3">
          <s v="&lt;03/04/2023"/>
          <s v="2023"/>
          <s v="&gt;22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astr" refreshedDate="45040.266384490744" createdVersion="4" refreshedVersion="8" minRefreshableVersion="3" recordCount="6" xr:uid="{00000000-000A-0000-FFFF-FFFF11000000}">
  <cacheSource type="worksheet">
    <worksheetSource name="Sorties"/>
  </cacheSource>
  <cacheFields count="6">
    <cacheField name="Date" numFmtId="0">
      <sharedItems containsNonDate="0" containsDate="1" containsString="0" containsBlank="1" minDate="2023-04-03T00:00:00" maxDate="2023-04-21T00:00:00" count="4">
        <d v="2023-04-20T00:00:00"/>
        <d v="2023-04-19T00:00:00"/>
        <d v="2023-04-03T00:00:00"/>
        <m/>
      </sharedItems>
      <fieldGroup par="5" base="0">
        <rangePr groupBy="months" startDate="2023-04-03T00:00:00" endDate="2023-04-21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4/2023"/>
        </groupItems>
      </fieldGroup>
    </cacheField>
    <cacheField name="Pièce" numFmtId="0">
      <sharedItems containsBlank="1" containsMixedTypes="1" containsNumber="1" containsInteger="1" minValue="134523" maxValue="2033011"/>
    </cacheField>
    <cacheField name="Technicien" numFmtId="0">
      <sharedItems containsBlank="1" count="9">
        <s v="Samuel"/>
        <s v="Axel"/>
        <m/>
        <s v="Michel" u="1"/>
        <s v="Pierre" u="1"/>
        <s v="Gérard" u="1"/>
        <s v="..." u="1"/>
        <s v="Rose" u="1"/>
        <s v="Louis" u="1"/>
      </sharedItems>
    </cacheField>
    <cacheField name="Quantité" numFmtId="1">
      <sharedItems containsString="0" containsBlank="1" containsNumber="1" containsInteger="1" minValue="0" maxValue="100"/>
    </cacheField>
    <cacheField name="Observations" numFmtId="0">
      <sharedItems containsBlank="1"/>
    </cacheField>
    <cacheField name="Années" numFmtId="0" databaseField="0">
      <fieldGroup base="0">
        <rangePr groupBy="years" startDate="2023-04-03T00:00:00" endDate="2023-04-21T00:00:00"/>
        <groupItems count="3">
          <s v="&lt;03/04/2023"/>
          <s v="2023"/>
          <s v="&gt;21/04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5">
  <r>
    <n v="888888"/>
    <x v="0"/>
    <n v="25"/>
    <n v="38"/>
    <n v="5"/>
    <n v="44.98"/>
    <n v="1709.2399999999998"/>
    <s v="Format AA"/>
    <s v="Rayon 88"/>
    <s v="Test d'écriture 88"/>
    <n v="15"/>
    <n v="2"/>
  </r>
  <r>
    <n v="77777"/>
    <x v="1"/>
    <n v="50"/>
    <n v="50"/>
    <n v="20"/>
    <n v="23.55"/>
    <n v="1177.5"/>
    <s v="20 Amp"/>
    <s v="Rayon 777"/>
    <s v="test d'écriture"/>
    <n v="0"/>
    <n v="0"/>
  </r>
  <r>
    <n v="666666"/>
    <x v="2"/>
    <n v="100"/>
    <n v="100"/>
    <n v="25"/>
    <n v="12.55"/>
    <n v="1255"/>
    <m/>
    <m/>
    <m/>
    <n v="0"/>
    <n v="0"/>
  </r>
  <r>
    <n v="55555"/>
    <x v="3"/>
    <n v="1000"/>
    <n v="1100"/>
    <n v="200"/>
    <n v="1.2"/>
    <n v="1320"/>
    <s v="Écrou de 12"/>
    <s v="Rayon 55555"/>
    <m/>
    <n v="100"/>
    <n v="0"/>
  </r>
  <r>
    <n v="4000"/>
    <x v="4"/>
    <n v="2"/>
    <n v="2"/>
    <n v="1"/>
    <n v="1.01"/>
    <n v="2.02"/>
    <s v="Répartiteur Schneider 04000 Multiclip 4P 80A 24M"/>
    <s v="H4"/>
    <m/>
    <n v="0"/>
    <n v="0"/>
  </r>
  <r>
    <n v="4014"/>
    <x v="4"/>
    <n v="1"/>
    <n v="81"/>
    <n v="1"/>
    <n v="2.0099999999999998"/>
    <n v="162.80999999999997"/>
    <s v="Répartiteur Schneider 04014 Multiclip 4P , 200A , 1 rangée"/>
    <s v="H4"/>
    <m/>
    <n v="80"/>
    <n v="0"/>
  </r>
  <r>
    <n v="4116"/>
    <x v="5"/>
    <n v="1"/>
    <n v="1"/>
    <n v="1"/>
    <n v="3.01"/>
    <n v="3.01"/>
    <s v="Convertisseur programmable PR Electronics 4116"/>
    <s v="H1"/>
    <m/>
    <n v="0"/>
    <n v="0"/>
  </r>
  <r>
    <n v="4152"/>
    <x v="4"/>
    <n v="1"/>
    <n v="1"/>
    <n v="1"/>
    <n v="4.01"/>
    <n v="4.01"/>
    <s v="Répartiteur Schneider 04152 Linergy BW - 12 Bornes 1à16mm"/>
    <s v="H4"/>
    <m/>
    <n v="0"/>
    <n v="0"/>
  </r>
  <r>
    <n v="4444"/>
    <x v="3"/>
    <n v="60"/>
    <n v="60"/>
    <n v="20"/>
    <n v="3.5"/>
    <n v="210"/>
    <s v="Test Descriptif"/>
    <s v="Test Stockage"/>
    <s v="Test Observation"/>
    <n v="0"/>
    <n v="0"/>
  </r>
  <r>
    <n v="10605"/>
    <x v="6"/>
    <n v="2"/>
    <n v="2"/>
    <n v="1"/>
    <n v="5.01"/>
    <n v="10.02"/>
    <s v="Angle intérieur Legrand 010605 50x105mm"/>
    <s v="J1"/>
    <m/>
    <n v="0"/>
    <n v="0"/>
  </r>
  <r>
    <n v="10696"/>
    <x v="6"/>
    <n v="30"/>
    <n v="30"/>
    <n v="5"/>
    <n v="6.01"/>
    <n v="180.29999999999998"/>
    <s v="Joint de corps à éclisse Legrand 010696 50x105mm"/>
    <s v="J1"/>
    <m/>
    <n v="0"/>
    <n v="0"/>
  </r>
  <r>
    <n v="10700"/>
    <x v="6"/>
    <n v="13"/>
    <n v="13"/>
    <n v="5"/>
    <n v="7.01"/>
    <n v="91.13"/>
    <s v="Embout Legrand 010700 50x105mm"/>
    <s v="J1"/>
    <m/>
    <n v="0"/>
    <n v="0"/>
  </r>
  <r>
    <n v="10739"/>
    <x v="6"/>
    <n v="4"/>
    <n v="4"/>
    <n v="1"/>
    <n v="8.01"/>
    <n v="32.04"/>
    <s v="Dérivation en T Legrand 010739 vers 80mm"/>
    <s v="J1"/>
    <m/>
    <n v="0"/>
    <n v="0"/>
  </r>
  <r>
    <n v="10740"/>
    <x v="6"/>
    <n v="5"/>
    <n v="5"/>
    <n v="1"/>
    <n v="9.01"/>
    <n v="45.05"/>
    <s v="Dérivation en T Legrand 010740 vers105 mm"/>
    <s v="J1"/>
    <m/>
    <n v="0"/>
    <n v="0"/>
  </r>
  <r>
    <n v="10786"/>
    <x v="6"/>
    <n v="1"/>
    <n v="1"/>
    <n v="1"/>
    <n v="10.01"/>
    <n v="10.01"/>
    <s v="Angle plat Legrand 010786 50x105mm"/>
    <s v="J1"/>
    <m/>
    <n v="0"/>
    <n v="0"/>
  </r>
  <r>
    <n v="10952"/>
    <x v="6"/>
    <n v="5"/>
    <n v="5"/>
    <n v="1"/>
    <n v="11.01"/>
    <n v="55.05"/>
    <s v="Support Legrand 010952 Mosaic Blanc 2 modules"/>
    <s v="J1"/>
    <s v="Pour goulotte"/>
    <n v="0"/>
    <n v="0"/>
  </r>
  <r>
    <n v="10954"/>
    <x v="6"/>
    <n v="15"/>
    <n v="15"/>
    <n v="1"/>
    <n v="12.01"/>
    <n v="180.15"/>
    <s v="Support Legrand 010954 Mosaic Blanc 4 modules"/>
    <s v="J1"/>
    <s v="Pour goulotte"/>
    <n v="0"/>
    <n v="0"/>
  </r>
  <r>
    <n v="12302"/>
    <x v="7"/>
    <n v="6"/>
    <n v="6"/>
    <n v="5"/>
    <n v="13.01"/>
    <n v="78.06"/>
    <s v="Fusible 8,5x31,5 2A gG"/>
    <s v="H3"/>
    <m/>
    <n v="0"/>
    <n v="0"/>
  </r>
  <r>
    <n v="12310"/>
    <x v="7"/>
    <n v="4"/>
    <n v="4"/>
    <n v="5"/>
    <n v="14.01"/>
    <n v="56.04"/>
    <s v="Fusible 8,5x31,5 10A gG"/>
    <s v="H3"/>
    <m/>
    <n v="0"/>
    <n v="0"/>
  </r>
  <r>
    <n v="12316"/>
    <x v="7"/>
    <n v="5"/>
    <n v="5"/>
    <n v="5"/>
    <n v="15.01"/>
    <n v="75.05"/>
    <s v="Fusible 8,5x31,5 16A gG"/>
    <s v="H3"/>
    <m/>
    <n v="0"/>
    <n v="0"/>
  </r>
  <r>
    <n v="14306"/>
    <x v="7"/>
    <n v="5"/>
    <n v="5"/>
    <n v="5"/>
    <n v="16.010000000000002"/>
    <n v="80.050000000000011"/>
    <s v="Fusible 14x51 6A gG"/>
    <s v="H3"/>
    <m/>
    <n v="0"/>
    <n v="0"/>
  </r>
  <r>
    <n v="14320"/>
    <x v="7"/>
    <n v="1"/>
    <n v="1"/>
    <n v="5"/>
    <n v="17.010000000000002"/>
    <n v="17.010000000000002"/>
    <s v="Fusible 14x51 20A gG"/>
    <s v="H3"/>
    <m/>
    <n v="0"/>
    <n v="0"/>
  </r>
  <r>
    <n v="14350"/>
    <x v="7"/>
    <n v="1"/>
    <n v="1"/>
    <n v="1"/>
    <n v="18.010000000000002"/>
    <n v="18.010000000000002"/>
    <s v="Fusible 14x51 50A gG"/>
    <s v="H3"/>
    <m/>
    <n v="0"/>
    <n v="0"/>
  </r>
  <r>
    <n v="15350"/>
    <x v="7"/>
    <n v="2"/>
    <n v="2"/>
    <n v="1"/>
    <n v="19.010000000000002"/>
    <n v="38.020000000000003"/>
    <s v="Fusible 22x58 50A gG"/>
    <s v="H3"/>
    <m/>
    <n v="0"/>
    <n v="0"/>
  </r>
  <r>
    <n v="15440"/>
    <x v="8"/>
    <n v="2"/>
    <n v="2"/>
    <n v="1"/>
    <n v="20.010000000000002"/>
    <n v="40.020000000000003"/>
    <s v="Compteur horaire Schneider 15440 - Modulaire -230 Vca"/>
    <s v="H1"/>
    <m/>
    <n v="0"/>
    <n v="0"/>
  </r>
  <r>
    <n v="16545"/>
    <x v="7"/>
    <n v="1"/>
    <n v="1"/>
    <n v="1"/>
    <n v="21.01"/>
    <n v="21.01"/>
    <s v="Fusible Legrand 16545 aM 100A - 500V"/>
    <s v="H3"/>
    <m/>
    <n v="0"/>
    <n v="0"/>
  </r>
  <r>
    <n v="19948"/>
    <x v="7"/>
    <n v="2"/>
    <n v="2"/>
    <n v="1"/>
    <n v="22.01"/>
    <n v="44.02"/>
    <s v="Porte fusible Legrand 019948 1P - 250A"/>
    <s v="H3"/>
    <m/>
    <n v="0"/>
    <n v="0"/>
  </r>
  <r>
    <n v="19950"/>
    <x v="7"/>
    <n v="2"/>
    <n v="2"/>
    <n v="1"/>
    <n v="23.01"/>
    <n v="46.02"/>
    <s v="Porte fusible Legrand 019950 1P - 400A"/>
    <s v="H3"/>
    <m/>
    <n v="0"/>
    <n v="0"/>
  </r>
  <r>
    <n v="28913"/>
    <x v="9"/>
    <n v="1"/>
    <n v="1"/>
    <n v="1"/>
    <n v="24.01"/>
    <n v="24.01"/>
    <s v="Sectionneur Schneider 28913 Interpact INS160 4P 160A"/>
    <s v="H4"/>
    <m/>
    <n v="0"/>
    <n v="0"/>
  </r>
  <r>
    <n v="28956"/>
    <x v="10"/>
    <n v="3"/>
    <n v="3"/>
    <n v="1"/>
    <n v="25.01"/>
    <n v="75.03"/>
    <s v="Cache vis Schneider 28956 3P/4P 1 paire"/>
    <s v="H4"/>
    <s v="Compact INS100 à 160"/>
    <n v="0"/>
    <n v="0"/>
  </r>
  <r>
    <n v="29450"/>
    <x v="10"/>
    <n v="1"/>
    <n v="1"/>
    <n v="1"/>
    <n v="26.01"/>
    <n v="26.01"/>
    <s v="Contact auxiliaire Schneider 29450 1 OF ou 1 SD ou 1 SDE ou 1 SDV"/>
    <s v="H4"/>
    <s v="Compact NSX"/>
    <n v="0"/>
    <n v="0"/>
  </r>
  <r>
    <n v="31106"/>
    <x v="9"/>
    <n v="1"/>
    <n v="1"/>
    <n v="1"/>
    <n v="27.01"/>
    <n v="27.01"/>
    <s v="Sectionneur Schneider 31106 Interpact INS250 3P 250 A"/>
    <s v="H4"/>
    <m/>
    <n v="0"/>
    <n v="0"/>
  </r>
  <r>
    <n v="34391"/>
    <x v="11"/>
    <n v="9"/>
    <n v="9"/>
    <n v="5"/>
    <m/>
    <s v=""/>
    <s v="Barette de terre Legrand 34391"/>
    <s v="J1"/>
    <m/>
    <n v="0"/>
    <n v="0"/>
  </r>
  <r>
    <n v="37168"/>
    <x v="12"/>
    <n v="58"/>
    <n v="58"/>
    <n v="5"/>
    <m/>
    <s v=""/>
    <s v="Bloc de jonction Legrand 037168"/>
    <s v="J1"/>
    <m/>
    <n v="0"/>
    <n v="0"/>
  </r>
  <r>
    <n v="67364"/>
    <x v="13"/>
    <n v="1"/>
    <n v="1"/>
    <n v="1"/>
    <m/>
    <s v=""/>
    <s v="Point d'accès WIFI Legrand 67364 230V Blanc"/>
    <s v="J1"/>
    <m/>
    <n v="0"/>
    <n v="0"/>
  </r>
  <r>
    <n v="76561"/>
    <x v="14"/>
    <n v="20"/>
    <n v="20"/>
    <n v="5"/>
    <m/>
    <s v=""/>
    <s v="Connecteur RJ45 Legrand 076561 Mosaic Blanc"/>
    <s v="J1"/>
    <m/>
    <n v="0"/>
    <n v="0"/>
  </r>
  <r>
    <n v="77011"/>
    <x v="15"/>
    <n v="4"/>
    <n v="4"/>
    <n v="1"/>
    <m/>
    <s v=""/>
    <s v="Interrupteur Legrand 077011 Mosaic Blanc"/>
    <s v="J1"/>
    <m/>
    <n v="0"/>
    <n v="0"/>
  </r>
  <r>
    <n v="77070"/>
    <x v="6"/>
    <n v="6"/>
    <n v="6"/>
    <n v="1"/>
    <m/>
    <s v=""/>
    <s v="Obturateur Legrand 077070 Mosaic Blanc 1 module"/>
    <s v="J1"/>
    <m/>
    <n v="0"/>
    <n v="0"/>
  </r>
  <r>
    <n v="77071"/>
    <x v="6"/>
    <n v="11"/>
    <n v="11"/>
    <n v="1"/>
    <m/>
    <s v=""/>
    <s v="Obturateur Legrand 077071 Mosaic Blanc 2 modules"/>
    <s v="J1"/>
    <m/>
    <n v="0"/>
    <n v="0"/>
  </r>
  <r>
    <n v="77111"/>
    <x v="16"/>
    <n v="6"/>
    <n v="6"/>
    <n v="1"/>
    <m/>
    <s v=""/>
    <s v="Prise simple Legrand 077111 Mosaic Blanc"/>
    <s v="J1"/>
    <m/>
    <n v="0"/>
    <n v="0"/>
  </r>
  <r>
    <n v="77302"/>
    <x v="16"/>
    <n v="4"/>
    <n v="4"/>
    <n v="1"/>
    <m/>
    <s v=""/>
    <s v="Prise double Legrand 077302 Mosaic Blanc"/>
    <s v="J1"/>
    <m/>
    <n v="0"/>
    <n v="0"/>
  </r>
  <r>
    <n v="78650"/>
    <x v="16"/>
    <n v="2"/>
    <n v="2"/>
    <n v="1"/>
    <m/>
    <s v=""/>
    <s v="Prise RJ45 Legrand 078650 Mosaic Blanc 1 module"/>
    <s v="J1"/>
    <m/>
    <n v="0"/>
    <n v="0"/>
  </r>
  <r>
    <n v="78730"/>
    <x v="16"/>
    <n v="13"/>
    <n v="13"/>
    <n v="1"/>
    <m/>
    <s v=""/>
    <s v="Prise RJ11 Legrand 078730 Mosaic Blanc 1 module"/>
    <s v="J1"/>
    <m/>
    <n v="0"/>
    <n v="0"/>
  </r>
  <r>
    <n v="78731"/>
    <x v="16"/>
    <n v="4"/>
    <n v="4"/>
    <n v="1"/>
    <m/>
    <s v=""/>
    <s v="Prise RJ11 Legrand 078731 Mosaic Blanc 2 modules"/>
    <s v="J1"/>
    <m/>
    <n v="0"/>
    <n v="0"/>
  </r>
  <r>
    <n v="78739"/>
    <x v="16"/>
    <n v="10"/>
    <n v="10"/>
    <n v="1"/>
    <m/>
    <s v=""/>
    <s v="Prise téléphone Legrand 078739 Blanc"/>
    <s v="J1"/>
    <m/>
    <n v="0"/>
    <n v="0"/>
  </r>
  <r>
    <n v="78752"/>
    <x v="16"/>
    <n v="1"/>
    <n v="1"/>
    <n v="1"/>
    <m/>
    <s v=""/>
    <s v="Prise RCA vidéo Legrand 078752 Blanc"/>
    <s v="J1"/>
    <m/>
    <n v="0"/>
    <n v="0"/>
  </r>
  <r>
    <n v="88104"/>
    <x v="17"/>
    <n v="1"/>
    <n v="1"/>
    <n v="1"/>
    <m/>
    <s v=""/>
    <s v="Couvercle rectangulaire Legrand 088104 "/>
    <s v="J1"/>
    <s v="Pour kit support"/>
    <n v="0"/>
    <n v="0"/>
  </r>
  <r>
    <n v="88124"/>
    <x v="17"/>
    <n v="2"/>
    <n v="2"/>
    <n v="1"/>
    <m/>
    <s v=""/>
    <s v="Kit support pour boite de sol Legrand 088124 "/>
    <s v="J1"/>
    <s v="2 rangées de 6-12 modules"/>
    <n v="0"/>
    <n v="0"/>
  </r>
  <r>
    <n v="134523"/>
    <x v="18"/>
    <n v="100"/>
    <n v="99"/>
    <n v="10"/>
    <m/>
    <s v=""/>
    <s v="Entrées 20mm Helia 134523"/>
    <s v="J2"/>
    <m/>
    <n v="0"/>
    <n v="1"/>
  </r>
  <r>
    <n v="134623"/>
    <x v="18"/>
    <n v="100"/>
    <n v="100"/>
    <n v="10"/>
    <m/>
    <s v=""/>
    <s v="Manchons 20mm Helia 134623"/>
    <s v="J2"/>
    <m/>
    <n v="0"/>
    <n v="0"/>
  </r>
  <r>
    <n v="420013"/>
    <x v="1"/>
    <n v="1"/>
    <n v="1"/>
    <n v="1"/>
    <m/>
    <s v=""/>
    <s v="Disjoncteur Legrand 420013 DPX³160 16kA 400V - 4P-63A"/>
    <s v="H4"/>
    <m/>
    <n v="0"/>
    <n v="0"/>
  </r>
  <r>
    <n v="520610"/>
    <x v="7"/>
    <n v="2"/>
    <n v="2"/>
    <n v="5"/>
    <m/>
    <s v=""/>
    <s v="Fusible 5x20 0,2A F"/>
    <s v="H3"/>
    <m/>
    <n v="0"/>
    <n v="0"/>
  </r>
  <r>
    <n v="520612"/>
    <x v="7"/>
    <n v="10"/>
    <n v="10"/>
    <n v="5"/>
    <m/>
    <s v=""/>
    <s v="Fusible 5x20 0,315A F"/>
    <s v="H3"/>
    <m/>
    <n v="0"/>
    <n v="0"/>
  </r>
  <r>
    <n v="520617"/>
    <x v="7"/>
    <n v="2"/>
    <n v="2"/>
    <n v="5"/>
    <m/>
    <s v=""/>
    <s v="Fusible 5x20 1A F"/>
    <s v="H3"/>
    <m/>
    <n v="0"/>
    <n v="0"/>
  </r>
  <r>
    <n v="520619"/>
    <x v="7"/>
    <n v="2"/>
    <n v="2"/>
    <n v="5"/>
    <m/>
    <s v=""/>
    <s v="Fusible 5x20 1,6A F"/>
    <s v="H3"/>
    <m/>
    <n v="0"/>
    <n v="0"/>
  </r>
  <r>
    <n v="520621"/>
    <x v="7"/>
    <n v="1"/>
    <n v="1"/>
    <n v="5"/>
    <m/>
    <s v=""/>
    <s v="Fusible 5x20 2,5A F"/>
    <s v="H3"/>
    <m/>
    <n v="0"/>
    <n v="0"/>
  </r>
  <r>
    <n v="520624"/>
    <x v="7"/>
    <n v="2"/>
    <n v="2"/>
    <n v="5"/>
    <m/>
    <s v=""/>
    <s v="Fusible 5x20 5A F"/>
    <s v="H3"/>
    <m/>
    <n v="0"/>
    <n v="0"/>
  </r>
  <r>
    <n v="520625"/>
    <x v="7"/>
    <n v="5"/>
    <n v="5"/>
    <n v="5"/>
    <m/>
    <s v=""/>
    <s v="Fusible 5x20 6,3A F"/>
    <s v="H3"/>
    <m/>
    <n v="0"/>
    <n v="0"/>
  </r>
  <r>
    <n v="520626"/>
    <x v="7"/>
    <n v="2"/>
    <n v="2"/>
    <n v="5"/>
    <m/>
    <s v=""/>
    <s v="Fusible 5x20 8A F"/>
    <s v="H3"/>
    <m/>
    <n v="0"/>
    <n v="0"/>
  </r>
  <r>
    <n v="522507"/>
    <x v="7"/>
    <n v="10"/>
    <n v="10"/>
    <n v="5"/>
    <m/>
    <s v=""/>
    <s v="Fusible 5x20 0,1A T"/>
    <s v="H3"/>
    <m/>
    <n v="0"/>
    <n v="0"/>
  </r>
  <r>
    <n v="522510"/>
    <x v="7"/>
    <n v="20"/>
    <n v="20"/>
    <n v="5"/>
    <m/>
    <s v=""/>
    <s v="Fusible 5x20 0,2A T"/>
    <s v="H3"/>
    <m/>
    <n v="0"/>
    <n v="0"/>
  </r>
  <r>
    <n v="522512"/>
    <x v="7"/>
    <n v="10"/>
    <n v="10"/>
    <n v="5"/>
    <m/>
    <s v=""/>
    <s v="Fusible 5x20 0,315A T"/>
    <s v="H3"/>
    <m/>
    <n v="0"/>
    <n v="0"/>
  </r>
  <r>
    <n v="522513"/>
    <x v="7"/>
    <n v="10"/>
    <n v="10"/>
    <n v="5"/>
    <m/>
    <s v=""/>
    <s v="Fusible 5x20 0,4A T"/>
    <s v="H3"/>
    <m/>
    <n v="0"/>
    <n v="0"/>
  </r>
  <r>
    <n v="522514"/>
    <x v="7"/>
    <n v="30"/>
    <n v="30"/>
    <n v="5"/>
    <m/>
    <s v=""/>
    <s v="Fusible 5x20 0,5A T"/>
    <s v="H3"/>
    <m/>
    <n v="0"/>
    <n v="0"/>
  </r>
  <r>
    <n v="522515"/>
    <x v="7"/>
    <n v="25"/>
    <n v="25"/>
    <n v="5"/>
    <m/>
    <s v=""/>
    <s v="Fusible 5x20 0,63A T"/>
    <s v="H3"/>
    <m/>
    <n v="0"/>
    <n v="0"/>
  </r>
  <r>
    <n v="522516"/>
    <x v="7"/>
    <n v="20"/>
    <n v="20"/>
    <n v="5"/>
    <m/>
    <s v=""/>
    <s v="Fusible 5x20 0,8A T"/>
    <s v="H3"/>
    <m/>
    <n v="0"/>
    <n v="0"/>
  </r>
  <r>
    <n v="522517"/>
    <x v="7"/>
    <n v="73"/>
    <n v="73"/>
    <n v="5"/>
    <m/>
    <s v=""/>
    <s v="Fusible 5x20 1A T"/>
    <s v="H3"/>
    <m/>
    <n v="0"/>
    <n v="0"/>
  </r>
  <r>
    <n v="522518"/>
    <x v="7"/>
    <n v="12"/>
    <n v="12"/>
    <n v="5"/>
    <m/>
    <s v=""/>
    <s v="Fusible 5x20 1,25A T"/>
    <s v="H3"/>
    <m/>
    <n v="0"/>
    <n v="0"/>
  </r>
  <r>
    <n v="522519"/>
    <x v="7"/>
    <n v="2"/>
    <n v="2"/>
    <n v="5"/>
    <m/>
    <s v=""/>
    <s v="Fusible 5x20 1,6 T"/>
    <s v="H3"/>
    <m/>
    <n v="0"/>
    <n v="0"/>
  </r>
  <r>
    <n v="522520"/>
    <x v="7"/>
    <n v="2"/>
    <n v="2"/>
    <n v="5"/>
    <m/>
    <s v=""/>
    <s v="Fusible 5x20 2A T"/>
    <s v="H3"/>
    <m/>
    <n v="0"/>
    <n v="0"/>
  </r>
  <r>
    <n v="522521"/>
    <x v="7"/>
    <n v="11"/>
    <n v="11"/>
    <n v="5"/>
    <m/>
    <s v=""/>
    <s v="Fusible 5x20 2,5A T"/>
    <s v="H3"/>
    <m/>
    <n v="0"/>
    <n v="0"/>
  </r>
  <r>
    <n v="522522"/>
    <x v="7"/>
    <n v="7"/>
    <n v="7"/>
    <n v="5"/>
    <m/>
    <s v=""/>
    <s v="Fusible 5x20 3,15A T"/>
    <s v="H3"/>
    <m/>
    <n v="0"/>
    <n v="0"/>
  </r>
  <r>
    <n v="522523"/>
    <x v="7"/>
    <n v="3"/>
    <n v="3"/>
    <n v="5"/>
    <m/>
    <s v=""/>
    <s v="Fusible 5x20 4A T"/>
    <s v="H3"/>
    <m/>
    <n v="0"/>
    <n v="0"/>
  </r>
  <r>
    <n v="522524"/>
    <x v="7"/>
    <n v="3"/>
    <n v="3"/>
    <n v="5"/>
    <m/>
    <s v=""/>
    <s v="Fusible 5x20 5A T"/>
    <s v="H3"/>
    <m/>
    <n v="0"/>
    <n v="0"/>
  </r>
  <r>
    <n v="522525"/>
    <x v="7"/>
    <n v="5"/>
    <n v="5"/>
    <n v="5"/>
    <m/>
    <s v=""/>
    <s v="Fusible 5x20 6,3A T"/>
    <s v="H3"/>
    <m/>
    <n v="0"/>
    <n v="0"/>
  </r>
  <r>
    <n v="522527"/>
    <x v="7"/>
    <n v="10"/>
    <n v="10"/>
    <n v="5"/>
    <m/>
    <s v=""/>
    <s v="Fusible 5x20 10A T"/>
    <s v="H3"/>
    <m/>
    <n v="0"/>
    <n v="0"/>
  </r>
  <r>
    <n v="632310"/>
    <x v="7"/>
    <n v="3"/>
    <n v="3"/>
    <n v="5"/>
    <m/>
    <s v=""/>
    <s v="Fusible 6x32 0,2A T"/>
    <s v="H3"/>
    <m/>
    <n v="0"/>
    <n v="0"/>
  </r>
  <r>
    <n v="632311"/>
    <x v="7"/>
    <n v="15"/>
    <n v="15"/>
    <n v="5"/>
    <m/>
    <s v=""/>
    <s v="Fusible 6x32 0,25A T"/>
    <s v="H3"/>
    <m/>
    <n v="0"/>
    <n v="0"/>
  </r>
  <r>
    <n v="632317"/>
    <x v="7"/>
    <n v="5"/>
    <n v="5"/>
    <n v="5"/>
    <m/>
    <s v=""/>
    <s v="Fusible 6x32 1A T"/>
    <s v="H3"/>
    <m/>
    <n v="0"/>
    <n v="0"/>
  </r>
  <r>
    <n v="632320"/>
    <x v="7"/>
    <n v="4"/>
    <n v="4"/>
    <n v="5"/>
    <m/>
    <s v=""/>
    <s v="Fusible 6x32 2A T"/>
    <s v="H3"/>
    <m/>
    <n v="0"/>
    <n v="0"/>
  </r>
  <r>
    <n v="632324"/>
    <x v="7"/>
    <n v="3"/>
    <n v="3"/>
    <n v="5"/>
    <m/>
    <s v=""/>
    <s v="Fusible 6x32 5A T"/>
    <s v="H3"/>
    <m/>
    <n v="0"/>
    <n v="0"/>
  </r>
  <r>
    <n v="632325"/>
    <x v="7"/>
    <n v="11"/>
    <n v="11"/>
    <n v="5"/>
    <m/>
    <s v=""/>
    <s v="Fusible 6x32 6,3A T"/>
    <s v="H3"/>
    <m/>
    <n v="0"/>
    <n v="0"/>
  </r>
  <r>
    <n v="632329"/>
    <x v="7"/>
    <n v="10"/>
    <n v="10"/>
    <n v="5"/>
    <m/>
    <s v=""/>
    <s v="Fusible 6x32 15A T"/>
    <s v="H3"/>
    <m/>
    <n v="0"/>
    <n v="0"/>
  </r>
  <r>
    <n v="654799"/>
    <x v="17"/>
    <n v="10"/>
    <n v="10"/>
    <n v="1"/>
    <m/>
    <s v=""/>
    <s v="Boitier de protection Legrand 654799 pour connecteurs Wieland"/>
    <s v="J1"/>
    <m/>
    <n v="0"/>
    <n v="0"/>
  </r>
  <r>
    <n v="777022"/>
    <x v="7"/>
    <n v="3"/>
    <n v="3"/>
    <n v="1"/>
    <m/>
    <s v=""/>
    <s v="Fusible NH Jean Muller 160 A 500V gG"/>
    <s v="H3"/>
    <m/>
    <n v="0"/>
    <n v="0"/>
  </r>
  <r>
    <n v="777055"/>
    <x v="7"/>
    <n v="1"/>
    <n v="1"/>
    <n v="1"/>
    <m/>
    <s v=""/>
    <s v="Fusible NH Jean Muller 125 A 500 V"/>
    <s v="H3"/>
    <m/>
    <n v="0"/>
    <n v="0"/>
  </r>
  <r>
    <n v="777959"/>
    <x v="7"/>
    <n v="1"/>
    <n v="1"/>
    <n v="1"/>
    <m/>
    <s v=""/>
    <s v="Fusible NH Jean Muller 16A 500V"/>
    <s v="H3"/>
    <m/>
    <n v="0"/>
    <n v="0"/>
  </r>
  <r>
    <n v="1704100"/>
    <x v="19"/>
    <n v="1"/>
    <n v="1"/>
    <n v="1"/>
    <m/>
    <s v=""/>
    <s v="Horloge astronomique Theben SELEKTA 170 top 2 24VDC"/>
    <s v="H1"/>
    <m/>
    <n v="0"/>
    <n v="0"/>
  </r>
  <r>
    <n v="1750100"/>
    <x v="19"/>
    <n v="1"/>
    <n v="1"/>
    <n v="1"/>
    <m/>
    <s v=""/>
    <s v="Horloge astronomique Theben SELEKTA 175 top 2 230VAC"/>
    <s v="H1"/>
    <m/>
    <n v="0"/>
    <n v="0"/>
  </r>
  <r>
    <n v="2022870"/>
    <x v="20"/>
    <n v="140"/>
    <n v="140"/>
    <n v="10"/>
    <m/>
    <s v=""/>
    <s v="Presse-étoupes OBO V-TEC VM M32"/>
    <s v="G3"/>
    <m/>
    <n v="0"/>
    <n v="0"/>
  </r>
  <r>
    <n v="2022872"/>
    <x v="20"/>
    <n v="19"/>
    <n v="19"/>
    <n v="5"/>
    <m/>
    <s v=""/>
    <s v="Presse-étoupes OBO V-TEC VM M40 LGR"/>
    <s v="G3"/>
    <m/>
    <n v="0"/>
    <n v="0"/>
  </r>
  <r>
    <n v="2029675"/>
    <x v="20"/>
    <n v="41"/>
    <n v="41"/>
    <n v="10"/>
    <m/>
    <s v=""/>
    <s v="Bague d'étanchéité OBO 2029675 107C VM 20 4X5"/>
    <s v="G3"/>
    <m/>
    <n v="0"/>
    <n v="0"/>
  </r>
  <r>
    <n v="2029690"/>
    <x v="20"/>
    <n v="61"/>
    <n v="61"/>
    <n v="10"/>
    <m/>
    <s v=""/>
    <s v="Bague d'étanchéité OBO 2029690 107 C VM 25 2X8"/>
    <s v="G3"/>
    <m/>
    <n v="0"/>
    <n v="0"/>
  </r>
  <r>
    <n v="2033011"/>
    <x v="20"/>
    <n v="500"/>
    <n v="400"/>
    <n v="50"/>
    <m/>
    <s v=""/>
    <s v="Bouchon OBO M20"/>
    <s v="G3"/>
    <m/>
    <n v="0"/>
    <n v="100"/>
  </r>
  <r>
    <n v="2049562"/>
    <x v="20"/>
    <n v="24"/>
    <n v="24"/>
    <n v="5"/>
    <m/>
    <s v=""/>
    <s v="Contre-écrou synthétique OBO 116 M40 LGR PS"/>
    <s v="G3"/>
    <m/>
    <n v="0"/>
    <n v="0"/>
  </r>
  <r>
    <n v="3022113.2"/>
    <x v="7"/>
    <n v="3"/>
    <n v="3"/>
    <n v="1"/>
    <m/>
    <s v=""/>
    <s v="Fusible Siba 3022113.20 20A 10/17,5kV"/>
    <s v="H3"/>
    <m/>
    <n v="0"/>
    <n v="0"/>
  </r>
  <r>
    <n v="4116110"/>
    <x v="7"/>
    <n v="3"/>
    <n v="3"/>
    <n v="1"/>
    <m/>
    <s v=""/>
    <s v="Fusible ETI 004116110 800A/500V NH4a gG"/>
    <s v="H3"/>
    <m/>
    <n v="0"/>
    <n v="0"/>
  </r>
  <r>
    <n v="14242111"/>
    <x v="9"/>
    <n v="2"/>
    <n v="2"/>
    <n v="1"/>
    <m/>
    <s v=""/>
    <s v="Poignée Socomec 14242111 pour sectionneur"/>
    <s v="H4"/>
    <m/>
    <n v="0"/>
    <n v="0"/>
  </r>
  <r>
    <n v="29990012"/>
    <x v="21"/>
    <n v="1"/>
    <n v="1"/>
    <n v="1"/>
    <m/>
    <s v=""/>
    <s v="Interrupteur auxiliaire Socomec 29990012"/>
    <s v="H1"/>
    <m/>
    <n v="0"/>
    <n v="0"/>
  </r>
  <r>
    <n v="32906002"/>
    <x v="9"/>
    <n v="2"/>
    <n v="2"/>
    <n v="1"/>
    <m/>
    <s v=""/>
    <s v="Interrupteur auxiliaire Socomec 32906002 pour sectionneur"/>
    <s v="H4"/>
    <m/>
    <n v="0"/>
    <n v="0"/>
  </r>
  <r>
    <n v="48250403"/>
    <x v="8"/>
    <n v="1"/>
    <n v="1"/>
    <n v="1"/>
    <m/>
    <s v=""/>
    <s v="Compteur d'énergie Socomec 48250403 DIRIS A30"/>
    <s v="H1"/>
    <m/>
    <n v="0"/>
    <n v="0"/>
  </r>
  <r>
    <n v="67220400"/>
    <x v="7"/>
    <n v="3"/>
    <n v="3"/>
    <n v="1"/>
    <m/>
    <s v=""/>
    <s v="Fusible Socomec 67220400 400A 500V T.2 gG"/>
    <s v="H3"/>
    <m/>
    <n v="0"/>
    <n v="0"/>
  </r>
  <r>
    <n v="7100195504"/>
    <x v="22"/>
    <n v="3"/>
    <n v="3"/>
    <n v="1"/>
    <m/>
    <s v=""/>
    <s v="Gaine thermorétractable 3M HDT-A 48.0/15.0mm X 1M"/>
    <s v="G4"/>
    <m/>
    <n v="0"/>
    <n v="0"/>
  </r>
  <r>
    <s v="?"/>
    <x v="0"/>
    <n v="1"/>
    <n v="1"/>
    <n v="1"/>
    <m/>
    <s v=""/>
    <s v="Boitier métalique 80X75X60"/>
    <s v="H1"/>
    <m/>
    <n v="0"/>
    <n v="0"/>
  </r>
  <r>
    <s v="100-76200"/>
    <x v="23"/>
    <n v="13"/>
    <n v="13"/>
    <n v="5"/>
    <m/>
    <s v=""/>
    <s v="Plaque double Niko 100-76200 Original cream"/>
    <s v="J2"/>
    <m/>
    <n v="0"/>
    <n v="0"/>
  </r>
  <r>
    <s v="101-31003"/>
    <x v="2"/>
    <n v="2"/>
    <n v="2"/>
    <n v="1"/>
    <m/>
    <s v=""/>
    <s v="Bouton pour varitateur Niko 101-31003 white"/>
    <s v="J2"/>
    <m/>
    <n v="0"/>
    <n v="0"/>
  </r>
  <r>
    <s v="101-65100"/>
    <x v="23"/>
    <n v="12"/>
    <n v="12"/>
    <n v="1"/>
    <m/>
    <s v=""/>
    <s v="Enjoliveur data Niko 101-65100 white"/>
    <s v="J2"/>
    <m/>
    <n v="0"/>
    <n v="0"/>
  </r>
  <r>
    <s v="101-66600"/>
    <x v="16"/>
    <n v="5"/>
    <n v="5"/>
    <n v="5"/>
    <m/>
    <s v=""/>
    <s v="Prise encastrable Niko 101-66600 white"/>
    <s v="J2"/>
    <m/>
    <n v="0"/>
    <n v="0"/>
  </r>
  <r>
    <s v="101-76900"/>
    <x v="15"/>
    <n v="1"/>
    <n v="1"/>
    <n v="1"/>
    <m/>
    <s v=""/>
    <s v="Cache-trou Niko 101-76900 white"/>
    <s v="J2"/>
    <m/>
    <n v="0"/>
    <n v="0"/>
  </r>
  <r>
    <s v="120-76100"/>
    <x v="23"/>
    <n v="7"/>
    <n v="7"/>
    <n v="1"/>
    <m/>
    <s v=""/>
    <s v="Plaque simple Niko 120-76100 White"/>
    <s v="J2"/>
    <m/>
    <n v="0"/>
    <n v="0"/>
  </r>
  <r>
    <s v="120-76700"/>
    <x v="23"/>
    <n v="2"/>
    <n v="2"/>
    <n v="1"/>
    <m/>
    <s v=""/>
    <s v="Plaque triple Niko 120-76700 white"/>
    <s v="J2"/>
    <m/>
    <n v="0"/>
    <n v="0"/>
  </r>
  <r>
    <s v="120-76800"/>
    <x v="23"/>
    <n v="41"/>
    <n v="41"/>
    <n v="5"/>
    <m/>
    <s v=""/>
    <s v="Plaque double Niko 120-76800 white"/>
    <s v="J2"/>
    <m/>
    <n v="0"/>
    <n v="0"/>
  </r>
  <r>
    <s v="2CSM257563R1801"/>
    <x v="7"/>
    <n v="2"/>
    <n v="2"/>
    <n v="5"/>
    <m/>
    <s v=""/>
    <s v="Fusible 8,5x31,5 6A aM"/>
    <s v="H3"/>
    <m/>
    <n v="0"/>
    <n v="0"/>
  </r>
  <r>
    <s v="2CSM258743R1801"/>
    <x v="7"/>
    <n v="8"/>
    <n v="8"/>
    <n v="5"/>
    <m/>
    <s v=""/>
    <s v="Fusible 8,5x31,5 4A aM"/>
    <s v="H3"/>
    <m/>
    <n v="0"/>
    <n v="0"/>
  </r>
  <r>
    <s v="2CSM277063R1801"/>
    <x v="7"/>
    <n v="1"/>
    <n v="1"/>
    <n v="5"/>
    <m/>
    <s v=""/>
    <s v="Fusible 8,5x31,5 2A aM"/>
    <s v="H3"/>
    <m/>
    <n v="0"/>
    <n v="0"/>
  </r>
  <r>
    <s v="310-02100"/>
    <x v="2"/>
    <n v="2"/>
    <n v="2"/>
    <n v="1"/>
    <m/>
    <s v=""/>
    <s v="Variateur Niko 310-02100"/>
    <s v="J2"/>
    <m/>
    <n v="0"/>
    <n v="0"/>
  </r>
  <r>
    <s v="350-70985"/>
    <x v="24"/>
    <n v="2"/>
    <n v="2"/>
    <n v="1"/>
    <m/>
    <s v=""/>
    <s v="Alimentation compacte Niko 350-70985 "/>
    <s v="J2"/>
    <m/>
    <n v="0"/>
    <n v="0"/>
  </r>
  <r>
    <s v="3NA3136"/>
    <x v="7"/>
    <n v="1"/>
    <n v="1"/>
    <n v="1"/>
    <m/>
    <s v=""/>
    <s v="Fusible Siemens 3NA3136 160A 500V"/>
    <s v="H3"/>
    <m/>
    <n v="0"/>
    <n v="0"/>
  </r>
  <r>
    <s v="3NA3354"/>
    <x v="7"/>
    <n v="3"/>
    <n v="3"/>
    <n v="1"/>
    <m/>
    <s v=""/>
    <s v="Fusible Siemens 3NA3354 355A 500V NH3-gG"/>
    <s v="H3"/>
    <m/>
    <n v="0"/>
    <n v="0"/>
  </r>
  <r>
    <s v="3ND1830-8"/>
    <x v="7"/>
    <n v="6"/>
    <n v="6"/>
    <n v="3"/>
    <m/>
    <s v=""/>
    <s v="Fusible Siemens 3ND1830-8 100A aM"/>
    <s v="H3"/>
    <m/>
    <n v="0"/>
    <n v="0"/>
  </r>
  <r>
    <s v="3NP1143-1DA22"/>
    <x v="25"/>
    <n v="1"/>
    <n v="1"/>
    <n v="1"/>
    <m/>
    <s v=""/>
    <s v="Interrupteur-sectionneur Siemens 3NP1143-1DA22 "/>
    <s v="H3"/>
    <m/>
    <n v="0"/>
    <n v="0"/>
  </r>
  <r>
    <s v="3RH1131-1BB40"/>
    <x v="26"/>
    <n v="1"/>
    <n v="1"/>
    <n v="1"/>
    <m/>
    <s v=""/>
    <s v="Contacteur auxiliaire Siemens 3RH1131-1BB40 3NO + 1NF 24 V CC"/>
    <s v="H2"/>
    <m/>
    <n v="0"/>
    <n v="0"/>
  </r>
  <r>
    <s v="3RH2911-2HA21"/>
    <x v="26"/>
    <n v="3"/>
    <n v="3"/>
    <n v="1"/>
    <m/>
    <s v=""/>
    <s v="Contacteur auxiliaire Siemens 3RH2911-2HA21 1NF + 2NO "/>
    <s v="H2"/>
    <m/>
    <n v="0"/>
    <n v="0"/>
  </r>
  <r>
    <s v="3RT2016-1BB42"/>
    <x v="26"/>
    <n v="1"/>
    <n v="1"/>
    <n v="1"/>
    <m/>
    <s v=""/>
    <s v="Contacteur de puissance Siemens 3RT2016-1BB42 , AC-3e/AC-3, 9 A , 4 kW / 400V , 3P , DC 24V"/>
    <s v="H2"/>
    <m/>
    <n v="0"/>
    <n v="0"/>
  </r>
  <r>
    <s v="3RV2901-1E"/>
    <x v="10"/>
    <n v="1"/>
    <n v="1"/>
    <n v="1"/>
    <m/>
    <s v=""/>
    <s v="Interrupteur auxiliaire Siemens 3RC2901-1E 1 NO + 1 NF"/>
    <s v="H4"/>
    <s v="Pour disjoncteur 3RV2"/>
    <n v="0"/>
    <n v="0"/>
  </r>
  <r>
    <s v="3RW4038-1BB14"/>
    <x v="27"/>
    <n v="1"/>
    <n v="1"/>
    <n v="1"/>
    <m/>
    <s v=""/>
    <s v="Démarreur progressif Siemens SIRIUS 3RW4038-1BB14 , 37kW 480 V"/>
    <s v="H2"/>
    <m/>
    <n v="0"/>
    <n v="0"/>
  </r>
  <r>
    <s v="3SK1111-1AB30"/>
    <x v="28"/>
    <n v="2"/>
    <n v="2"/>
    <n v="1"/>
    <m/>
    <s v=""/>
    <s v="Relais de sécurité Siemens 3SK1111-1AB30 24V"/>
    <s v="H1"/>
    <m/>
    <n v="0"/>
    <n v="0"/>
  </r>
  <r>
    <s v="3TK2830-1CB30"/>
    <x v="28"/>
    <n v="1"/>
    <n v="1"/>
    <n v="1"/>
    <m/>
    <s v=""/>
    <s v="Relais de sécurité 3TK2830-1CB30"/>
    <s v="H1"/>
    <m/>
    <n v="0"/>
    <n v="0"/>
  </r>
  <r>
    <s v="5SL6104-7"/>
    <x v="1"/>
    <n v="1"/>
    <n v="1"/>
    <n v="1"/>
    <m/>
    <s v=""/>
    <s v="Disjoncteur modulaire Siemens 5SL6104-7 230/400V 6kA , 1 pole , C , 4A"/>
    <s v="H2"/>
    <m/>
    <n v="0"/>
    <n v="0"/>
  </r>
  <r>
    <s v="5TT5800-0"/>
    <x v="26"/>
    <n v="1"/>
    <n v="1"/>
    <n v="1"/>
    <m/>
    <s v=""/>
    <s v="Contacteur INSTA Siemens 5TT5800-0 CA 230V, 400V 20A"/>
    <s v="H2"/>
    <m/>
    <n v="0"/>
    <n v="0"/>
  </r>
  <r>
    <s v="6ES7972-0DA00-0AA0"/>
    <x v="29"/>
    <n v="1"/>
    <n v="1"/>
    <n v="1"/>
    <m/>
    <s v=""/>
    <s v="Résistance de terminaison Siemens 6ES7972-0DA00-0AA0 RS485 pour la terminaison de réseaux PROFIBUS/MPI"/>
    <m/>
    <s v="SIMATIC ET200"/>
    <n v="0"/>
    <n v="0"/>
  </r>
  <r>
    <s v="6SE6400-0AP00-0AA1"/>
    <x v="30"/>
    <n v="1"/>
    <n v="1"/>
    <n v="1"/>
    <m/>
    <s v=""/>
    <s v="Panneau de commande Siemens 6SE6400-0AP00-0AA1 en texte clair (AOP) N/A"/>
    <s v="H4"/>
    <m/>
    <n v="0"/>
    <n v="0"/>
  </r>
  <r>
    <s v="6SE6440-2UD25-5CA1"/>
    <x v="2"/>
    <n v="1"/>
    <n v="1"/>
    <n v="1"/>
    <m/>
    <s v=""/>
    <s v="Variateur Siemens 6SE6440-2UD25-5CA1 micromaster MM440 3AC 380-480V +10/-10% 47-63 hz"/>
    <s v="H4"/>
    <s v="Moteur 5.5kW (7.5kW VT)"/>
    <n v="0"/>
    <n v="0"/>
  </r>
  <r>
    <s v="700-31600"/>
    <x v="15"/>
    <n v="19"/>
    <n v="19"/>
    <n v="5"/>
    <m/>
    <s v=""/>
    <s v="Interrupteur Niko 700-31600 hydro gris"/>
    <s v="J2"/>
    <m/>
    <n v="0"/>
    <n v="0"/>
  </r>
  <r>
    <s v="700-33000"/>
    <x v="15"/>
    <n v="4"/>
    <n v="4"/>
    <n v="5"/>
    <m/>
    <s v=""/>
    <s v="Interrupteur Niko 700-33000 hydro gris"/>
    <s v="J2"/>
    <m/>
    <n v="0"/>
    <n v="0"/>
  </r>
  <r>
    <s v="700-36600"/>
    <x v="16"/>
    <n v="14"/>
    <n v="14"/>
    <n v="5"/>
    <m/>
    <s v=""/>
    <s v="Prise Niko 700-36605 Hydro grise"/>
    <s v="J2"/>
    <m/>
    <n v="0"/>
    <n v="0"/>
  </r>
  <r>
    <s v="700-84101"/>
    <x v="0"/>
    <n v="1"/>
    <n v="1"/>
    <n v="1"/>
    <m/>
    <s v=""/>
    <s v="Boitier simple Niko 700-84101 white"/>
    <s v="J2"/>
    <m/>
    <n v="0"/>
    <n v="0"/>
  </r>
  <r>
    <s v="700-84102"/>
    <x v="0"/>
    <n v="4"/>
    <n v="4"/>
    <n v="1"/>
    <m/>
    <s v=""/>
    <s v="Boitier simple Niko 700-84102 hydro gris"/>
    <s v="J2"/>
    <m/>
    <n v="0"/>
    <n v="0"/>
  </r>
  <r>
    <s v="700-84202"/>
    <x v="0"/>
    <n v="3"/>
    <n v="3"/>
    <n v="1"/>
    <m/>
    <s v=""/>
    <s v="Boitier double Niko 700-84202 hydro gris"/>
    <s v="J2"/>
    <m/>
    <n v="0"/>
    <n v="0"/>
  </r>
  <r>
    <s v="72.01.8.240.0000"/>
    <x v="28"/>
    <n v="1"/>
    <n v="1"/>
    <n v="1"/>
    <m/>
    <s v=""/>
    <s v="Relais de contrôle Finder 72.01.8.240.0000"/>
    <s v="H1"/>
    <m/>
    <n v="0"/>
    <n v="0"/>
  </r>
  <r>
    <s v="7KM3220-0BA01-1DA0"/>
    <x v="8"/>
    <n v="1"/>
    <n v="1"/>
    <n v="1"/>
    <m/>
    <s v=""/>
    <s v="Centrale de mesure Siemens 7KM3220-0BA01-1DA0"/>
    <s v="H1"/>
    <m/>
    <n v="0"/>
    <n v="0"/>
  </r>
  <r>
    <s v="92-NBA1"/>
    <x v="3"/>
    <n v="2"/>
    <n v="2"/>
    <n v="1"/>
    <m/>
    <s v=""/>
    <s v="Trousse de jonction 3M 92-NBA1"/>
    <s v="G4"/>
    <m/>
    <n v="0"/>
    <n v="0"/>
  </r>
  <r>
    <s v="A9A15151"/>
    <x v="0"/>
    <n v="2"/>
    <n v="2"/>
    <n v="1"/>
    <m/>
    <s v=""/>
    <s v="Support bouton/voyant diamètre 22 Schneider A9A15151"/>
    <m/>
    <s v="Clipsage rail modulaire"/>
    <n v="0"/>
    <n v="0"/>
  </r>
  <r>
    <s v="A9F68102"/>
    <x v="1"/>
    <n v="6"/>
    <n v="6"/>
    <n v="1"/>
    <m/>
    <s v=""/>
    <s v="Disjoncteur Schneider A9F68102 1P 2A C"/>
    <s v="H2"/>
    <s v="Acti9 iT60 N 400V"/>
    <n v="0"/>
    <n v="0"/>
  </r>
  <r>
    <s v="A9F68202"/>
    <x v="1"/>
    <n v="3"/>
    <n v="3"/>
    <n v="1"/>
    <m/>
    <s v=""/>
    <s v="Disjoncteur Schneider A9F68202 2P 2A C"/>
    <s v="H2"/>
    <s v="Acti9 iT60 N 400V"/>
    <n v="0"/>
    <n v="0"/>
  </r>
  <r>
    <s v="A9F68220"/>
    <x v="1"/>
    <n v="29"/>
    <n v="29"/>
    <n v="1"/>
    <m/>
    <s v=""/>
    <s v="Disjoncteur Schneider A9F68220 2P 20A C"/>
    <s v="H2"/>
    <s v="Acti9 iT60 N 400V"/>
    <n v="0"/>
    <n v="0"/>
  </r>
  <r>
    <s v="A9F74206"/>
    <x v="1"/>
    <n v="2"/>
    <n v="1"/>
    <n v="1"/>
    <m/>
    <s v=""/>
    <s v="Disjoncteur Schneider A9F74206 2P 6A C"/>
    <s v="H2"/>
    <s v="Acti9 iC60N "/>
    <n v="0"/>
    <n v="1"/>
  </r>
  <r>
    <s v="A9F74210"/>
    <x v="1"/>
    <n v="11"/>
    <n v="11"/>
    <n v="1"/>
    <m/>
    <s v=""/>
    <s v="Disjoncteur Schneider A9F74210 2P 10A C"/>
    <s v="H2"/>
    <s v="Acti9 iC60 N 400V"/>
    <n v="0"/>
    <n v="0"/>
  </r>
  <r>
    <s v="A9F74216"/>
    <x v="1"/>
    <n v="15"/>
    <n v="15"/>
    <n v="1"/>
    <m/>
    <s v=""/>
    <s v="Disjoncteur Schneider A9F74216 2P 16A C"/>
    <s v="H2"/>
    <s v="Acti9 iC60 N 400V"/>
    <n v="0"/>
    <n v="0"/>
  </r>
  <r>
    <s v="A9F74416"/>
    <x v="1"/>
    <n v="10"/>
    <n v="10"/>
    <n v="1"/>
    <m/>
    <s v=""/>
    <s v="Disjoncteur Schneider A9F74416 4P 16A C "/>
    <s v="H2"/>
    <s v="Acti9 iC60 N 400V"/>
    <n v="0"/>
    <n v="0"/>
  </r>
  <r>
    <s v="A9F74432"/>
    <x v="1"/>
    <n v="12"/>
    <n v="12"/>
    <n v="1"/>
    <m/>
    <s v=""/>
    <s v="Disjoncteur Schneider A9F74432 4P 32A C"/>
    <s v="H2"/>
    <s v="Acti9 iC60 N 400V"/>
    <n v="0"/>
    <n v="0"/>
  </r>
  <r>
    <s v="A9F74440"/>
    <x v="1"/>
    <n v="2"/>
    <n v="2"/>
    <n v="1"/>
    <m/>
    <s v=""/>
    <s v="Disjoncteur Schneider A9F74440 4P 40A C"/>
    <s v="H2"/>
    <s v="Acti9 iC60 N 400V"/>
    <n v="0"/>
    <n v="0"/>
  </r>
  <r>
    <s v="A9F75220"/>
    <x v="1"/>
    <n v="9"/>
    <n v="9"/>
    <n v="1"/>
    <m/>
    <s v=""/>
    <s v="Disjoncteur Schneider A9F75220 2P 20A D"/>
    <s v="H2"/>
    <s v="Acti9 iC60 N 400V"/>
    <n v="0"/>
    <n v="0"/>
  </r>
  <r>
    <s v="A9R01463"/>
    <x v="31"/>
    <n v="6"/>
    <n v="6"/>
    <n v="1"/>
    <m/>
    <s v=""/>
    <s v="Interrupteur différentiel Schneider A9R01463 4P 63A 30mA "/>
    <s v="H2"/>
    <s v="Acti9 - iID 400V/415V - Type A"/>
    <n v="0"/>
    <n v="0"/>
  </r>
  <r>
    <s v="A9R04463"/>
    <x v="31"/>
    <n v="2"/>
    <n v="2"/>
    <n v="1"/>
    <m/>
    <s v=""/>
    <s v="Interrupteur différentiel Schneider A9R04463 4P 63A 300mA"/>
    <s v="H2"/>
    <s v="Acti9 iID 400V/415V - Type A"/>
    <n v="0"/>
    <n v="0"/>
  </r>
  <r>
    <s v="AGR15551710"/>
    <x v="20"/>
    <n v="856"/>
    <n v="856"/>
    <n v="50"/>
    <m/>
    <s v=""/>
    <s v="Presse-étoupes synthétique AGRO M16X1,5"/>
    <s v="G3"/>
    <m/>
    <n v="0"/>
    <n v="0"/>
  </r>
  <r>
    <s v="AGR15552013"/>
    <x v="20"/>
    <n v="550"/>
    <n v="550"/>
    <n v="50"/>
    <m/>
    <s v=""/>
    <s v="Presse-étoupes synthétique AGRO M20X1,5"/>
    <s v="G3"/>
    <m/>
    <n v="0"/>
    <n v="0"/>
  </r>
  <r>
    <s v="AGR15552517"/>
    <x v="20"/>
    <n v="825"/>
    <n v="825"/>
    <n v="50"/>
    <m/>
    <s v=""/>
    <s v="Presse-étoupes synthétique AGRO M25X1,5"/>
    <s v="G3"/>
    <m/>
    <n v="0"/>
    <n v="0"/>
  </r>
  <r>
    <s v="AGR155550138"/>
    <x v="20"/>
    <n v="140"/>
    <n v="140"/>
    <n v="10"/>
    <m/>
    <s v=""/>
    <s v="Presse-étoupes synthétique AGRO M50X1,5"/>
    <s v="G3"/>
    <m/>
    <n v="0"/>
    <n v="0"/>
  </r>
  <r>
    <s v="AGR825525"/>
    <x v="20"/>
    <n v="25"/>
    <n v="25"/>
    <n v="10"/>
    <m/>
    <s v=""/>
    <s v="Contre-écrou synthétique AGRO M25X1,5"/>
    <s v="G3"/>
    <m/>
    <n v="0"/>
    <n v="0"/>
  </r>
  <r>
    <s v="AGR825532"/>
    <x v="20"/>
    <n v="50"/>
    <n v="50"/>
    <n v="10"/>
    <m/>
    <s v=""/>
    <s v="Contre écrou synthétique AGRO 32X1,5"/>
    <s v="G3"/>
    <m/>
    <n v="0"/>
    <n v="0"/>
  </r>
  <r>
    <s v="AGR825540"/>
    <x v="20"/>
    <n v="50"/>
    <n v="50"/>
    <n v="10"/>
    <m/>
    <s v=""/>
    <s v="Contre écrou synthétique AGRO M40X1,5"/>
    <s v="G3"/>
    <m/>
    <n v="0"/>
    <n v="0"/>
  </r>
  <r>
    <s v="AGR825550"/>
    <x v="20"/>
    <n v="9"/>
    <n v="9"/>
    <n v="5"/>
    <m/>
    <s v=""/>
    <s v="Contre écrou synthétique AGRO M50X1,5"/>
    <s v="G3"/>
    <m/>
    <n v="0"/>
    <n v="0"/>
  </r>
  <r>
    <s v="AGR825563"/>
    <x v="20"/>
    <n v="10"/>
    <n v="10"/>
    <n v="5"/>
    <m/>
    <s v=""/>
    <s v="Contre écrou synthétique AGRO M63X1,5"/>
    <s v="G3"/>
    <m/>
    <n v="0"/>
    <n v="0"/>
  </r>
  <r>
    <s v="ATV320U40N4C"/>
    <x v="2"/>
    <n v="1"/>
    <n v="1"/>
    <n v="1"/>
    <m/>
    <s v=""/>
    <s v="Convertisseur de fréquence Schneider ATV320U40N4C 4kW - 280/500V"/>
    <s v="H4"/>
    <m/>
    <n v="0"/>
    <n v="0"/>
  </r>
  <r>
    <s v="BC-O-2/36-ECO"/>
    <x v="1"/>
    <n v="1"/>
    <n v="1"/>
    <n v="1"/>
    <m/>
    <s v=""/>
    <s v="Coffret Eaton BC-O-2/36-ECO en saillie 2 rangées"/>
    <s v="?"/>
    <m/>
    <n v="0"/>
    <n v="0"/>
  </r>
  <r>
    <s v="BIZ215006"/>
    <x v="22"/>
    <n v="1"/>
    <n v="1"/>
    <n v="1"/>
    <m/>
    <s v=""/>
    <s v="Gaine thermorétractable BizLine 18.0/6.0mm X 1 M"/>
    <s v="G4"/>
    <m/>
    <n v="0"/>
    <n v="0"/>
  </r>
  <r>
    <s v="BIZ218004"/>
    <x v="22"/>
    <n v="5"/>
    <n v="5"/>
    <n v="1"/>
    <m/>
    <s v=""/>
    <s v="Gaine thermorétractable BizLine 218004 38.0/12.0mm X 1M"/>
    <s v="G4"/>
    <m/>
    <n v="0"/>
    <n v="0"/>
  </r>
  <r>
    <s v="BNS33-11ZG"/>
    <x v="32"/>
    <n v="2"/>
    <n v="2"/>
    <n v="1"/>
    <m/>
    <s v=""/>
    <s v="Interrupteur de sécurité Schmersal BNS 33-11ZG"/>
    <s v="H1"/>
    <m/>
    <n v="0"/>
    <n v="0"/>
  </r>
  <r>
    <s v="BPS33"/>
    <x v="32"/>
    <n v="1"/>
    <n v="1"/>
    <n v="1"/>
    <m/>
    <s v=""/>
    <s v="Actionneur Schmersal BPS33 "/>
    <s v="H1"/>
    <m/>
    <n v="0"/>
    <n v="0"/>
  </r>
  <r>
    <s v="CAD32P7"/>
    <x v="26"/>
    <n v="5"/>
    <n v="5"/>
    <n v="5"/>
    <m/>
    <s v=""/>
    <s v="Contacteur Schneider CAD32P7 - 3 F + 2 O - instantané - 10A"/>
    <s v="H2"/>
    <s v="230V CA"/>
    <n v="0"/>
    <n v="0"/>
  </r>
  <r>
    <s v="E M8"/>
    <x v="33"/>
    <n v="0"/>
    <n v="5000"/>
    <n v="250"/>
    <m/>
    <s v=""/>
    <s v="Ecrou 6 pans din 934 M8"/>
    <s v="Entrepôt"/>
    <m/>
    <n v="5000"/>
    <n v="0"/>
  </r>
  <r>
    <s v="FR10AM40V25"/>
    <x v="7"/>
    <n v="7"/>
    <n v="7"/>
    <n v="5"/>
    <m/>
    <s v=""/>
    <s v="Fusible 10x38 25A aM"/>
    <s v="H3"/>
    <m/>
    <n v="0"/>
    <n v="0"/>
  </r>
  <r>
    <s v="FR10AM50V1"/>
    <x v="7"/>
    <n v="1"/>
    <n v="1"/>
    <n v="5"/>
    <m/>
    <s v=""/>
    <s v="Fusible 10x38 1A aM"/>
    <s v="H3"/>
    <m/>
    <n v="0"/>
    <n v="0"/>
  </r>
  <r>
    <s v="FR10AM50V10"/>
    <x v="7"/>
    <n v="10"/>
    <n v="10"/>
    <n v="5"/>
    <m/>
    <s v=""/>
    <s v="Fusible 10x38 10A aM"/>
    <s v="H3"/>
    <m/>
    <n v="0"/>
    <n v="0"/>
  </r>
  <r>
    <s v="FR10AM50V16"/>
    <x v="7"/>
    <n v="6"/>
    <n v="6"/>
    <n v="5"/>
    <m/>
    <s v=""/>
    <s v="Fusible 10x38 16A aM"/>
    <s v="H3"/>
    <m/>
    <n v="0"/>
    <n v="0"/>
  </r>
  <r>
    <s v="FR10AM50V2"/>
    <x v="7"/>
    <n v="4"/>
    <n v="4"/>
    <n v="5"/>
    <m/>
    <s v=""/>
    <s v="Fusible 10x38 2A aM"/>
    <s v="H3"/>
    <m/>
    <n v="0"/>
    <n v="0"/>
  </r>
  <r>
    <s v="FR10AM50V20"/>
    <x v="7"/>
    <n v="22"/>
    <n v="22"/>
    <n v="5"/>
    <m/>
    <s v=""/>
    <s v="Fusible 10x38 20A aM"/>
    <s v="H3"/>
    <m/>
    <n v="0"/>
    <n v="0"/>
  </r>
  <r>
    <s v="FR10AM50V4"/>
    <x v="7"/>
    <n v="2"/>
    <n v="2"/>
    <n v="5"/>
    <m/>
    <s v=""/>
    <s v="Fusible 10x38 4A aM"/>
    <s v="H3"/>
    <m/>
    <n v="0"/>
    <n v="0"/>
  </r>
  <r>
    <s v="FR10AM50V6"/>
    <x v="7"/>
    <n v="29"/>
    <n v="29"/>
    <n v="5"/>
    <m/>
    <s v=""/>
    <s v="Fusible 10x38 6A aM"/>
    <s v="H3"/>
    <m/>
    <n v="0"/>
    <n v="0"/>
  </r>
  <r>
    <s v="FR10GG40V32"/>
    <x v="7"/>
    <n v="43"/>
    <n v="43"/>
    <n v="5"/>
    <m/>
    <s v=""/>
    <s v="Fusible 10x38 32A gG"/>
    <s v="H3"/>
    <m/>
    <n v="0"/>
    <n v="0"/>
  </r>
  <r>
    <s v="FR10GG50V05"/>
    <x v="7"/>
    <n v="5"/>
    <n v="5"/>
    <n v="5"/>
    <m/>
    <s v=""/>
    <s v="Fusible 10x38 0,5A gG"/>
    <s v="H3"/>
    <m/>
    <n v="0"/>
    <n v="0"/>
  </r>
  <r>
    <s v="FR10GG50V1"/>
    <x v="7"/>
    <n v="37"/>
    <n v="37"/>
    <n v="5"/>
    <m/>
    <s v=""/>
    <s v="Fusible 10x38 1A gG"/>
    <s v="H3"/>
    <m/>
    <n v="0"/>
    <n v="0"/>
  </r>
  <r>
    <s v="FR10GG50V10"/>
    <x v="7"/>
    <n v="25"/>
    <n v="25"/>
    <n v="5"/>
    <m/>
    <s v=""/>
    <s v="Fusible 10x38 10A gG"/>
    <s v="H3"/>
    <m/>
    <n v="0"/>
    <n v="0"/>
  </r>
  <r>
    <s v="FR10GG50V16"/>
    <x v="7"/>
    <n v="28"/>
    <n v="28"/>
    <n v="5"/>
    <m/>
    <s v=""/>
    <s v="Fusible 10x38 16A gG"/>
    <s v="H3"/>
    <m/>
    <n v="0"/>
    <n v="0"/>
  </r>
  <r>
    <s v="FR10GG50V2"/>
    <x v="7"/>
    <n v="42"/>
    <n v="42"/>
    <n v="5"/>
    <m/>
    <s v=""/>
    <s v="Fusible 10x38 2A gG"/>
    <s v="H3"/>
    <m/>
    <n v="0"/>
    <n v="0"/>
  </r>
  <r>
    <s v="FR10GG50V20"/>
    <x v="7"/>
    <n v="69"/>
    <n v="69"/>
    <n v="5"/>
    <m/>
    <s v=""/>
    <s v="Fusible 10x38 20A gG"/>
    <s v="H3"/>
    <m/>
    <n v="0"/>
    <n v="0"/>
  </r>
  <r>
    <s v="FR10GG50V25"/>
    <x v="7"/>
    <n v="4"/>
    <n v="4"/>
    <n v="5"/>
    <m/>
    <s v=""/>
    <s v="Fusible 10x38 25A gG"/>
    <s v="H3"/>
    <m/>
    <n v="0"/>
    <n v="0"/>
  </r>
  <r>
    <s v="FR10GG50V4"/>
    <x v="7"/>
    <n v="22"/>
    <n v="22"/>
    <n v="5"/>
    <m/>
    <s v=""/>
    <s v="Fusible 10x38 4A gG"/>
    <s v="H3"/>
    <m/>
    <n v="0"/>
    <n v="0"/>
  </r>
  <r>
    <s v="FR10GG50V6"/>
    <x v="7"/>
    <n v="33"/>
    <n v="33"/>
    <n v="5"/>
    <m/>
    <s v=""/>
    <s v="Fusible 10x38 6A gG"/>
    <s v="H3"/>
    <m/>
    <n v="0"/>
    <n v="0"/>
  </r>
  <r>
    <s v="FR10GG50V8"/>
    <x v="7"/>
    <n v="7"/>
    <n v="7"/>
    <n v="5"/>
    <m/>
    <s v=""/>
    <s v="Fusible 10x38 8A gG"/>
    <s v="H3"/>
    <m/>
    <n v="0"/>
    <n v="0"/>
  </r>
  <r>
    <s v="FR14AM50V32"/>
    <x v="7"/>
    <n v="21"/>
    <n v="21"/>
    <n v="5"/>
    <m/>
    <s v=""/>
    <s v="Fusible 14x51 32A gG"/>
    <s v="H3"/>
    <m/>
    <n v="0"/>
    <n v="0"/>
  </r>
  <r>
    <s v="FR14AM50V40"/>
    <x v="7"/>
    <n v="15"/>
    <n v="15"/>
    <n v="5"/>
    <m/>
    <s v=""/>
    <s v="Fusible 14x51 40A gG"/>
    <s v="H3"/>
    <m/>
    <n v="0"/>
    <n v="0"/>
  </r>
  <r>
    <s v="FR14AM69V20"/>
    <x v="7"/>
    <n v="3"/>
    <n v="3"/>
    <n v="5"/>
    <m/>
    <s v=""/>
    <s v="Fusible 14x51 20A gG"/>
    <s v="H3"/>
    <m/>
    <n v="0"/>
    <n v="0"/>
  </r>
  <r>
    <s v="FR14AM69V25"/>
    <x v="7"/>
    <n v="3"/>
    <n v="3"/>
    <n v="5"/>
    <m/>
    <s v=""/>
    <s v="Fusible 14x51 25A gG"/>
    <s v="H3"/>
    <m/>
    <n v="0"/>
    <n v="0"/>
  </r>
  <r>
    <s v="FR14GG50V32"/>
    <x v="7"/>
    <n v="25"/>
    <n v="25"/>
    <n v="5"/>
    <m/>
    <s v=""/>
    <s v="Fusible 14x51 32A gG"/>
    <s v="H3"/>
    <m/>
    <n v="0"/>
    <n v="0"/>
  </r>
  <r>
    <s v="FR14GG50V40"/>
    <x v="7"/>
    <n v="11"/>
    <n v="11"/>
    <n v="5"/>
    <m/>
    <s v=""/>
    <s v="Fusible 14x51 40A gG"/>
    <s v="H3"/>
    <m/>
    <n v="0"/>
    <n v="0"/>
  </r>
  <r>
    <s v="FR14GG69V10"/>
    <x v="7"/>
    <n v="4"/>
    <n v="4"/>
    <n v="5"/>
    <m/>
    <s v=""/>
    <s v="Fusible 14x51 10A gG"/>
    <s v="H3"/>
    <m/>
    <n v="0"/>
    <n v="0"/>
  </r>
  <r>
    <s v="FR14GG69V16"/>
    <x v="7"/>
    <n v="26"/>
    <n v="26"/>
    <n v="5"/>
    <m/>
    <s v=""/>
    <s v="Fusible 14x51 16A gG"/>
    <s v="H3"/>
    <m/>
    <n v="0"/>
    <n v="0"/>
  </r>
  <r>
    <s v="FR14GG69V25"/>
    <x v="7"/>
    <n v="17"/>
    <n v="17"/>
    <n v="5"/>
    <m/>
    <s v=""/>
    <s v="Fusible 14x51 25A gG"/>
    <s v="H3"/>
    <m/>
    <n v="0"/>
    <n v="0"/>
  </r>
  <r>
    <s v="FR14GG69V4"/>
    <x v="7"/>
    <n v="4"/>
    <n v="4"/>
    <n v="5"/>
    <m/>
    <s v=""/>
    <s v="Fusible 14x51 4A gG"/>
    <s v="H3"/>
    <m/>
    <n v="0"/>
    <n v="0"/>
  </r>
  <r>
    <s v="FR22AM69V63"/>
    <x v="7"/>
    <n v="4"/>
    <n v="4"/>
    <n v="1"/>
    <m/>
    <s v=""/>
    <s v="Fusible 22x58 63A gG"/>
    <s v="H3"/>
    <m/>
    <n v="0"/>
    <n v="0"/>
  </r>
  <r>
    <s v="FR22GG50V100"/>
    <x v="7"/>
    <n v="7"/>
    <n v="7"/>
    <n v="5"/>
    <m/>
    <s v=""/>
    <s v="Fusible 22x58 100A gG"/>
    <s v="H3"/>
    <m/>
    <n v="0"/>
    <n v="0"/>
  </r>
  <r>
    <s v="FR22GG69V63"/>
    <x v="7"/>
    <n v="13"/>
    <n v="13"/>
    <n v="5"/>
    <m/>
    <s v=""/>
    <s v="Fusible 22x58 63A gG"/>
    <s v="H3"/>
    <m/>
    <n v="0"/>
    <n v="0"/>
  </r>
  <r>
    <s v="FR22GG69V80"/>
    <x v="7"/>
    <n v="8"/>
    <n v="8"/>
    <n v="5"/>
    <m/>
    <s v=""/>
    <s v="Fusible 22x58 80A gG"/>
    <s v="H3"/>
    <m/>
    <n v="0"/>
    <n v="0"/>
  </r>
  <r>
    <s v="GB2CB06"/>
    <x v="1"/>
    <n v="1"/>
    <n v="1"/>
    <n v="1"/>
    <m/>
    <s v=""/>
    <s v="Disjoncteur magnéto-thermique Schneider GB2CB06 1P 1A"/>
    <s v="H2"/>
    <m/>
    <n v="0"/>
    <n v="0"/>
  </r>
  <r>
    <s v="GB2CB07"/>
    <x v="1"/>
    <n v="15"/>
    <n v="15"/>
    <n v="1"/>
    <m/>
    <s v=""/>
    <s v="Disjoncteur magnéto-thermique Schneider GB2CB07 1P 2A"/>
    <s v="H2"/>
    <m/>
    <n v="0"/>
    <n v="0"/>
  </r>
  <r>
    <s v="GB2CB09"/>
    <x v="1"/>
    <n v="2"/>
    <n v="2"/>
    <n v="1"/>
    <m/>
    <s v=""/>
    <s v="Disjoncteur magnéto-thermique Schneider GB2CB09 1P 4A"/>
    <s v="H2"/>
    <m/>
    <n v="0"/>
    <n v="0"/>
  </r>
  <r>
    <s v="GB2CD12"/>
    <x v="1"/>
    <n v="1"/>
    <n v="1"/>
    <n v="1"/>
    <m/>
    <s v=""/>
    <s v="Disjoncteur magnéto-thermique Schneider GB2CD12 1P+N 6A"/>
    <s v="H2"/>
    <m/>
    <n v="0"/>
    <n v="0"/>
  </r>
  <r>
    <s v="GV1L3"/>
    <x v="1"/>
    <n v="4"/>
    <n v="4"/>
    <n v="1"/>
    <m/>
    <s v=""/>
    <s v="Limiteur additif Schneider 63A - pour disj. moteur"/>
    <s v="H2"/>
    <m/>
    <n v="0"/>
    <n v="0"/>
  </r>
  <r>
    <s v="GV2AF3"/>
    <x v="10"/>
    <n v="23"/>
    <n v="23"/>
    <n v="5"/>
    <m/>
    <s v=""/>
    <s v="Bloc de raccordement Schneider GV2AF3"/>
    <s v="H1"/>
    <s v="LC1D09..D38"/>
    <n v="0"/>
    <n v="0"/>
  </r>
  <r>
    <s v="GV2ME03"/>
    <x v="1"/>
    <n v="1"/>
    <n v="1"/>
    <n v="1"/>
    <m/>
    <s v=""/>
    <s v="Disjoncteur moteur Schneider GV2ME03 3P 0,25..0,4A"/>
    <s v="H2"/>
    <s v="Déclencheur magnéto-thermique"/>
    <n v="0"/>
    <n v="0"/>
  </r>
  <r>
    <s v="GV2ME05"/>
    <x v="1"/>
    <n v="1"/>
    <n v="1"/>
    <n v="1"/>
    <m/>
    <s v=""/>
    <s v="Disjoncteur moteur Schneider GV2ME05 3P 0,63..1A"/>
    <s v="H2"/>
    <s v="Déclencheur magnéto-thermique"/>
    <n v="0"/>
    <n v="0"/>
  </r>
  <r>
    <s v="GV2ME07"/>
    <x v="1"/>
    <n v="1"/>
    <n v="1"/>
    <n v="1"/>
    <m/>
    <s v=""/>
    <s v="Disjoncteur moteur Schneider GV2ME07 3P 1,6..2,5A"/>
    <s v="H2"/>
    <s v="Déclencheur magnéto-thermique"/>
    <n v="0"/>
    <n v="0"/>
  </r>
  <r>
    <s v="GV2ME10"/>
    <x v="1"/>
    <n v="4"/>
    <n v="4"/>
    <n v="1"/>
    <m/>
    <s v=""/>
    <s v="Disjoncteur moteur Schneider GV2ME10 3P 4..6,3A"/>
    <s v="H2"/>
    <s v="Déclencheur magnéto-thermique"/>
    <n v="0"/>
    <n v="0"/>
  </r>
  <r>
    <s v="GV2ME14"/>
    <x v="1"/>
    <n v="1"/>
    <n v="1"/>
    <n v="1"/>
    <m/>
    <s v=""/>
    <s v="Disjoncteur Schneider GV2ME14 6..10A - 3P 3d"/>
    <s v="H2"/>
    <s v="Déclencheur magnéto-thermique"/>
    <n v="0"/>
    <n v="0"/>
  </r>
  <r>
    <s v="GV2ME16"/>
    <x v="1"/>
    <n v="1"/>
    <n v="1"/>
    <n v="1"/>
    <m/>
    <s v=""/>
    <s v="Disjoncteur moteur Schneider GV2ME16 3P 9..14A"/>
    <s v="H2"/>
    <s v="Déclencheur magnéto-thermique"/>
    <n v="0"/>
    <n v="0"/>
  </r>
  <r>
    <s v="GV2ME22"/>
    <x v="1"/>
    <n v="1"/>
    <n v="1"/>
    <n v="1"/>
    <m/>
    <s v=""/>
    <s v="Disjoncteur moteur Schneider GV2ME22 3P 20..25A"/>
    <s v="H2"/>
    <s v="Déclencheur magnéto-thermique"/>
    <n v="0"/>
    <n v="0"/>
  </r>
  <r>
    <s v="GV2ME32"/>
    <x v="1"/>
    <n v="3"/>
    <n v="3"/>
    <n v="1"/>
    <m/>
    <s v=""/>
    <s v="Disjoncteur moteur Schneider GV2ME32 3P 24..32A"/>
    <s v="H2"/>
    <s v="Déclencheur magnéto-thermique"/>
    <n v="0"/>
    <n v="0"/>
  </r>
  <r>
    <s v="GV2RT08"/>
    <x v="1"/>
    <n v="1"/>
    <n v="1"/>
    <n v="1"/>
    <m/>
    <s v=""/>
    <s v="Disjoncteur moteur Schneider GV2RT08 3P 2,5..4A"/>
    <s v="H2"/>
    <s v="Déclencheur magnéto-thermique"/>
    <n v="0"/>
    <n v="0"/>
  </r>
  <r>
    <s v="GV3L50"/>
    <x v="1"/>
    <n v="1"/>
    <n v="1"/>
    <n v="1"/>
    <m/>
    <s v=""/>
    <s v="Disjoncteur moteur Schneider magnétique GV3L50 3P 50A"/>
    <s v="H2"/>
    <s v="Déclencheur magnétique"/>
    <n v="0"/>
    <n v="0"/>
  </r>
  <r>
    <s v="GVAE11"/>
    <x v="10"/>
    <n v="4"/>
    <n v="4"/>
    <n v="1"/>
    <m/>
    <s v=""/>
    <s v="Contact auxiliaire Schneider GVAE11 - 1O + 1F"/>
    <s v="H2"/>
    <m/>
    <n v="0"/>
    <n v="0"/>
  </r>
  <r>
    <s v="GVAN11"/>
    <x v="10"/>
    <n v="1"/>
    <n v="1"/>
    <n v="1"/>
    <m/>
    <s v=""/>
    <s v="Contact auxiliaire Schneider GVAN11 1O+1F - 230 M L - 50/38 Hz- 4T - 6A"/>
    <s v="H2"/>
    <m/>
    <n v="0"/>
    <n v="0"/>
  </r>
  <r>
    <s v="GVAN20"/>
    <x v="10"/>
    <n v="1"/>
    <n v="1"/>
    <n v="1"/>
    <m/>
    <s v=""/>
    <s v="Contact auxiliaire Schneider GVAN20 - 2F - 50/38 Hz 4T"/>
    <s v="H2"/>
    <s v="Montage à gauche"/>
    <n v="0"/>
    <n v="0"/>
  </r>
  <r>
    <s v="HFD325"/>
    <x v="7"/>
    <n v="1"/>
    <n v="1"/>
    <n v="1"/>
    <m/>
    <s v=""/>
    <s v="Porte fusible Hager HFD325 3P - 250A"/>
    <s v="H3"/>
    <m/>
    <n v="0"/>
    <n v="0"/>
  </r>
  <r>
    <s v="HI11-P1/P3Z"/>
    <x v="26"/>
    <n v="22"/>
    <n v="22"/>
    <n v="5"/>
    <m/>
    <s v=""/>
    <s v="Contacteur auxiliaire Eaton HI11-P1/P3Z 1F 1O 1P,3P"/>
    <s v="H2"/>
    <m/>
    <n v="0"/>
    <n v="0"/>
  </r>
  <r>
    <s v="IEC269-2"/>
    <x v="7"/>
    <n v="1"/>
    <n v="1"/>
    <n v="1"/>
    <m/>
    <s v=""/>
    <s v="Fusible Socomec 269-2 aM 100A - 500V"/>
    <s v="H3"/>
    <m/>
    <n v="0"/>
    <n v="0"/>
  </r>
  <r>
    <s v="IXSU-F4131"/>
    <x v="34"/>
    <n v="5"/>
    <n v="5"/>
    <n v="1"/>
    <m/>
    <s v=""/>
    <s v="Terminaison pour cable PRC montage intérieur Raychem TE IXSU-F4131"/>
    <s v="G4"/>
    <m/>
    <n v="0"/>
    <n v="0"/>
  </r>
  <r>
    <s v="K109PT"/>
    <x v="5"/>
    <n v="1"/>
    <n v="1"/>
    <n v="1"/>
    <m/>
    <s v=""/>
    <s v="Convertisseur de température Seneca K109PT"/>
    <m/>
    <m/>
    <n v="0"/>
    <n v="0"/>
  </r>
  <r>
    <s v="K109UI"/>
    <x v="5"/>
    <n v="1"/>
    <n v="1"/>
    <n v="1"/>
    <m/>
    <s v=""/>
    <s v="Convertisseur analogique Seneca K109UI"/>
    <s v="H1"/>
    <m/>
    <n v="0"/>
    <n v="0"/>
  </r>
  <r>
    <s v="K121"/>
    <x v="5"/>
    <n v="3"/>
    <n v="3"/>
    <n v="1"/>
    <m/>
    <s v=""/>
    <s v="Convertisseur analogique Seneca K121"/>
    <s v="H1"/>
    <m/>
    <n v="0"/>
    <n v="0"/>
  </r>
  <r>
    <s v="KFU8-FSSP-1.D"/>
    <x v="5"/>
    <n v="1"/>
    <n v="1"/>
    <n v="1"/>
    <m/>
    <s v=""/>
    <s v="Convertisseur fréquence-tension-courant Pepperl+Fuchs KFU8-FSSP-1.D"/>
    <s v="H1"/>
    <m/>
    <n v="0"/>
    <n v="0"/>
  </r>
  <r>
    <s v="L232517 "/>
    <x v="7"/>
    <n v="1"/>
    <n v="1"/>
    <n v="1"/>
    <m/>
    <s v=""/>
    <s v="Fusible Ferraz Shawmut L232517 315 A 500V aM"/>
    <s v="H3"/>
    <m/>
    <n v="0"/>
    <n v="0"/>
  </r>
  <r>
    <s v="L300183 "/>
    <x v="7"/>
    <n v="3"/>
    <n v="3"/>
    <n v="1"/>
    <m/>
    <s v=""/>
    <s v="Fusible Mersen L300183  690V 800A"/>
    <s v="H3"/>
    <m/>
    <n v="0"/>
    <n v="0"/>
  </r>
  <r>
    <s v="LA9D65A69"/>
    <x v="26"/>
    <n v="2"/>
    <n v="2"/>
    <n v="1"/>
    <m/>
    <s v=""/>
    <s v="Jeux de barres puissance inverseur Schneider LA9D65A69 D40A a D65A"/>
    <s v="H2"/>
    <s v="TheSys D"/>
    <n v="0"/>
    <n v="0"/>
  </r>
  <r>
    <s v="LADN22S"/>
    <x v="10"/>
    <n v="4"/>
    <n v="4"/>
    <n v="1"/>
    <m/>
    <s v=""/>
    <s v="Contact auxiliaire Schneider LADN22S 2O-2F"/>
    <s v="H2"/>
    <s v="Rouge"/>
    <n v="0"/>
    <n v="0"/>
  </r>
  <r>
    <s v="LADN31"/>
    <x v="10"/>
    <n v="2"/>
    <n v="2"/>
    <n v="1"/>
    <m/>
    <s v=""/>
    <s v="Contact auxiliaire LADN31 - 3F+1O"/>
    <s v="H2"/>
    <s v="Bornes vis-étriers"/>
    <n v="0"/>
    <n v="0"/>
  </r>
  <r>
    <s v="LC1D09BD"/>
    <x v="26"/>
    <n v="3"/>
    <n v="3"/>
    <n v="1"/>
    <m/>
    <s v=""/>
    <s v="Contacteur Schneider LC1D09BD 3P AC-3 440V 9A"/>
    <s v="H2"/>
    <s v="Bobine 24V CC"/>
    <n v="0"/>
    <n v="0"/>
  </r>
  <r>
    <s v="LC1D25P7"/>
    <x v="26"/>
    <n v="6"/>
    <n v="6"/>
    <n v="5"/>
    <m/>
    <s v=""/>
    <s v="Contacteur Schneider LC1D25P7 3P AC-3 440V 25A"/>
    <s v="H2"/>
    <s v="Bobine 230V CA"/>
    <n v="0"/>
    <n v="0"/>
  </r>
  <r>
    <s v="LC1DT40P7"/>
    <x v="26"/>
    <n v="5"/>
    <n v="5"/>
    <n v="3"/>
    <m/>
    <s v=""/>
    <s v="Contacteur Schneider LC1DT40P7 - 4P AC-1 440V 40A"/>
    <s v="H2"/>
    <s v="Bobine 230V CA"/>
    <n v="0"/>
    <n v="0"/>
  </r>
  <r>
    <s v="LC2D09BD"/>
    <x v="26"/>
    <n v="1"/>
    <n v="1"/>
    <n v="1"/>
    <m/>
    <s v=""/>
    <s v="Contacteur inverseur Schneider LC2D09BD 3P AC-3 440V 9A "/>
    <s v="H2"/>
    <s v="Bobine 24V CC"/>
    <n v="0"/>
    <n v="0"/>
  </r>
  <r>
    <s v="LV429210"/>
    <x v="31"/>
    <n v="1"/>
    <n v="1"/>
    <n v="1"/>
    <m/>
    <s v=""/>
    <s v="Bloc Vigi Schneider LV429210 MH 3p 200 à 440V sensibilité 0,03 à 10A"/>
    <s v="H4"/>
    <s v="Compact NSX100-250F/N/H/S/L"/>
    <n v="0"/>
    <n v="0"/>
  </r>
  <r>
    <s v="LV429516"/>
    <x v="10"/>
    <n v="9"/>
    <n v="9"/>
    <n v="1"/>
    <m/>
    <s v=""/>
    <s v="Cache-borne Schneider LV429516 court 4p"/>
    <s v="H4"/>
    <s v="Compact NSX100-250F/N/H/S/L-INS/INV"/>
    <n v="0"/>
    <n v="0"/>
  </r>
  <r>
    <s v="LV429518"/>
    <x v="10"/>
    <n v="1"/>
    <n v="1"/>
    <n v="1"/>
    <m/>
    <s v=""/>
    <s v="Cache-borne Schneider LV429518 long 4P"/>
    <s v="H4"/>
    <s v="Compact NSX100-250F/N/H/S/L-INS/INV"/>
    <n v="0"/>
    <n v="0"/>
  </r>
  <r>
    <s v="LV430406"/>
    <x v="1"/>
    <n v="2"/>
    <n v="2"/>
    <n v="1"/>
    <m/>
    <s v=""/>
    <s v="Disjoncteur Schneider LV430406 Compact NSX160N 160A - 3P"/>
    <s v="H4"/>
    <s v="Sans déclencheur"/>
    <n v="0"/>
    <n v="0"/>
  </r>
  <r>
    <s v="LV430431"/>
    <x v="35"/>
    <n v="1"/>
    <n v="1"/>
    <n v="1"/>
    <m/>
    <s v=""/>
    <s v="Déclencheur Schneider LV430431 TM125D 3P3D"/>
    <s v="H4"/>
    <s v="Pour disjoncteur NSX160/250"/>
    <n v="0"/>
    <n v="0"/>
  </r>
  <r>
    <s v="LV432081"/>
    <x v="35"/>
    <n v="1"/>
    <n v="1"/>
    <n v="1"/>
    <m/>
    <s v=""/>
    <s v="Déclencheur Schneider LV432081 400A-3P3D"/>
    <s v="H4"/>
    <s v="Compact NSX400-630 - déclencheur micrologic 2.3"/>
    <n v="0"/>
    <n v="0"/>
  </r>
  <r>
    <s v="LV432404"/>
    <x v="1"/>
    <n v="1"/>
    <n v="1"/>
    <n v="1"/>
    <m/>
    <s v=""/>
    <s v="Disjoncteur Schneider LV432404 Compact NSX400H 400A 3P"/>
    <s v="H4"/>
    <s v="sans déclencheur"/>
    <n v="0"/>
    <n v="0"/>
  </r>
  <r>
    <s v="LV432603"/>
    <x v="36"/>
    <n v="1"/>
    <n v="1"/>
    <n v="1"/>
    <m/>
    <s v=""/>
    <s v="Commande rotative téléscopique Schneider LV432603"/>
    <s v="H4"/>
    <s v="Compact NSX400-630"/>
    <n v="0"/>
    <n v="0"/>
  </r>
  <r>
    <s v="MTR2000ER"/>
    <x v="37"/>
    <n v="2"/>
    <n v="2"/>
    <n v="1"/>
    <m/>
    <s v=""/>
    <s v="Télérupteur Radio Yokis MTR2000ER 10A"/>
    <s v="J2"/>
    <m/>
    <n v="0"/>
    <n v="0"/>
  </r>
  <r>
    <s v="MTV500M"/>
    <x v="37"/>
    <n v="2"/>
    <n v="2"/>
    <n v="1"/>
    <m/>
    <s v=""/>
    <s v="Télévariateur temporisable Yokis MTV500M 500W"/>
    <s v="J2"/>
    <m/>
    <n v="0"/>
    <n v="0"/>
  </r>
  <r>
    <s v="MWS625A"/>
    <x v="1"/>
    <n v="1"/>
    <n v="1"/>
    <n v="1"/>
    <m/>
    <s v=""/>
    <s v="Disjoncteur Hager MWS625A"/>
    <s v="J2"/>
    <m/>
    <n v="0"/>
    <n v="0"/>
  </r>
  <r>
    <s v="MY4IN 24VDC(S)"/>
    <x v="28"/>
    <n v="10"/>
    <n v="10"/>
    <n v="1"/>
    <m/>
    <s v=""/>
    <s v="Relais électromagnétique Omron MY4IN 24VDC (S)"/>
    <s v="H1"/>
    <m/>
    <n v="0"/>
    <n v="0"/>
  </r>
  <r>
    <s v="NCN325"/>
    <x v="1"/>
    <n v="1"/>
    <n v="1"/>
    <n v="1"/>
    <m/>
    <s v=""/>
    <s v="Disjoncteur Hager NCN325 3P 25A C"/>
    <s v="H2"/>
    <s v="10kA/15kA"/>
    <n v="0"/>
    <n v="0"/>
  </r>
  <r>
    <s v="NH000GG50V40"/>
    <x v="7"/>
    <n v="27"/>
    <n v="27"/>
    <n v="5"/>
    <m/>
    <s v=""/>
    <s v="Fusible Mersen NH000GG50V40 40A 500V"/>
    <s v="H3"/>
    <m/>
    <n v="0"/>
    <n v="0"/>
  </r>
  <r>
    <s v="NZM3-XKSA"/>
    <x v="10"/>
    <n v="1"/>
    <n v="1"/>
    <n v="1"/>
    <m/>
    <s v=""/>
    <s v="Caches-cornes Eaton NZM3-XKSA"/>
    <s v="H4"/>
    <s v="Utilisation avec : _x000d__x000a_NZM3(-4), PN3(-4), N(S)3(-4)"/>
    <n v="0"/>
    <n v="0"/>
  </r>
  <r>
    <s v="OPT200-006"/>
    <x v="16"/>
    <n v="19"/>
    <n v="19"/>
    <n v="1"/>
    <m/>
    <s v=""/>
    <s v="Prise RJ45 Simple OPT200-006 1Port"/>
    <s v="J1"/>
    <m/>
    <n v="0"/>
    <n v="0"/>
  </r>
  <r>
    <s v="OPT200-007"/>
    <x v="16"/>
    <n v="14"/>
    <n v="14"/>
    <n v="1"/>
    <m/>
    <s v=""/>
    <s v="Prise RJ45 Double OPT200-007 2Port"/>
    <s v="J1"/>
    <m/>
    <n v="0"/>
    <n v="0"/>
  </r>
  <r>
    <s v="PLC-BSC-230UC/21"/>
    <x v="28"/>
    <n v="14"/>
    <n v="14"/>
    <n v="5"/>
    <m/>
    <s v=""/>
    <s v="Socle pour relais Phoenix Contact PLC-BSC-230UC/21 230V"/>
    <s v="H1"/>
    <m/>
    <n v="0"/>
    <n v="0"/>
  </r>
  <r>
    <s v="PLC-RSC- 24UC/21"/>
    <x v="28"/>
    <n v="4"/>
    <n v="4"/>
    <n v="5"/>
    <m/>
    <s v=""/>
    <s v="Socle pour relais Phoenix Contact PLC-RSC- 24UC/21 24V"/>
    <s v="H1"/>
    <m/>
    <n v="0"/>
    <n v="0"/>
  </r>
  <r>
    <s v="PNOZ s4"/>
    <x v="28"/>
    <n v="1"/>
    <n v="1"/>
    <n v="1"/>
    <m/>
    <s v=""/>
    <s v="Relais de sécurité Pilz PNOZ s4"/>
    <s v="H1"/>
    <m/>
    <n v="0"/>
    <n v="0"/>
  </r>
  <r>
    <s v="PNOZ s7.2"/>
    <x v="28"/>
    <n v="1"/>
    <n v="44"/>
    <n v="1"/>
    <n v="4.4400000000000004"/>
    <n v="195.36"/>
    <m/>
    <s v="Relais de sécurité Pilz PNOZ s7.2"/>
    <s v="H1"/>
    <n v="0"/>
    <n v="0"/>
  </r>
  <r>
    <s v="PNOZ s9"/>
    <x v="28"/>
    <n v="1"/>
    <n v="1"/>
    <n v="1"/>
    <m/>
    <s v=""/>
    <s v="Relais temporisé de sécurité Pilz PONZ s9"/>
    <s v="H1"/>
    <m/>
    <n v="0"/>
    <n v="0"/>
  </r>
  <r>
    <s v="R9F64216"/>
    <x v="1"/>
    <n v="1"/>
    <n v="1"/>
    <n v="1"/>
    <m/>
    <s v=""/>
    <s v="Disjoncteur Schneider R9F64216 2P 16A 400V"/>
    <s v="J2"/>
    <s v="Resi9"/>
    <n v="0"/>
    <n v="0"/>
  </r>
  <r>
    <s v="RE17LLBM"/>
    <x v="28"/>
    <n v="1"/>
    <n v="1"/>
    <n v="1"/>
    <m/>
    <s v=""/>
    <s v="Relais tempo 1OF - L Li - 1s à 100H -24 à 240VAC"/>
    <s v="H1"/>
    <m/>
    <n v="0"/>
    <n v="0"/>
  </r>
  <r>
    <s v="RE22R1AMR"/>
    <x v="28"/>
    <n v="1"/>
    <n v="1"/>
    <n v="1"/>
    <m/>
    <s v=""/>
    <s v="Relais temporisateur de travail RE22R1AMR - 1OF - 24 à 240V ca-cc"/>
    <s v="H1"/>
    <m/>
    <n v="0"/>
    <n v="0"/>
  </r>
  <r>
    <s v="RSES-525A"/>
    <x v="14"/>
    <n v="7"/>
    <n v="7"/>
    <n v="1"/>
    <m/>
    <s v=""/>
    <s v="Ensemble de 3 prises équerre 250 A Interface type A Raychem TE RSES-525A"/>
    <s v="G4"/>
    <m/>
    <n v="0"/>
    <n v="0"/>
  </r>
  <r>
    <s v="RT424024"/>
    <x v="28"/>
    <n v="6"/>
    <n v="6"/>
    <n v="5"/>
    <m/>
    <s v=""/>
    <s v="Relais de puissance Schrack RT424024"/>
    <s v="H1"/>
    <m/>
    <n v="0"/>
    <n v="0"/>
  </r>
  <r>
    <s v="RT602 SN SZ"/>
    <x v="38"/>
    <n v="1"/>
    <n v="1"/>
    <n v="1"/>
    <m/>
    <s v=""/>
    <s v="Régulateur de température AEG RT602 SN SZ"/>
    <s v="H1"/>
    <m/>
    <n v="0"/>
    <n v="0"/>
  </r>
  <r>
    <s v="RXM4AB2BD"/>
    <x v="28"/>
    <n v="2"/>
    <n v="2"/>
    <n v="5"/>
    <m/>
    <s v=""/>
    <s v="Relais miniature Schneider RXM4AB2BD 4OF - 12a - 24VDC"/>
    <s v="H1"/>
    <m/>
    <n v="0"/>
    <n v="0"/>
  </r>
  <r>
    <s v="RXM4AB2P7"/>
    <x v="28"/>
    <n v="21"/>
    <n v="21"/>
    <n v="5"/>
    <m/>
    <s v=""/>
    <s v="Relais miniature Schneider RXM4AB2P7 4OF - 12A - 230VAC"/>
    <s v="H1"/>
    <s v="Embrochab test+DEL"/>
    <n v="0"/>
    <n v="0"/>
  </r>
  <r>
    <s v="S232 C25"/>
    <x v="1"/>
    <n v="3"/>
    <n v="3"/>
    <n v="1"/>
    <m/>
    <s v=""/>
    <s v="Disjoncteur 2P ABB S232 C25"/>
    <s v="H2"/>
    <m/>
    <n v="0"/>
    <n v="0"/>
  </r>
  <r>
    <s v="SMOE-82252 (CES-4)"/>
    <x v="20"/>
    <n v="9"/>
    <n v="9"/>
    <n v="1"/>
    <m/>
    <s v=""/>
    <s v="Passe-parois thermorétractable Raychem TE SMOE-82252 / CES 4"/>
    <s v="G4"/>
    <m/>
    <n v="0"/>
    <n v="0"/>
  </r>
  <r>
    <s v="SN201 M-C16"/>
    <x v="1"/>
    <n v="20"/>
    <n v="20"/>
    <n v="1"/>
    <m/>
    <s v=""/>
    <s v="Disjoncteur 1P ABB SN201 M-C16 230 V"/>
    <s v="H2"/>
    <m/>
    <n v="0"/>
    <n v="0"/>
  </r>
  <r>
    <s v="TBG40.X7 711025"/>
    <x v="8"/>
    <n v="2"/>
    <n v="2"/>
    <n v="1"/>
    <m/>
    <s v=""/>
    <s v="Compteur horaire Télé TBG40.X7 711025 12-48V DC"/>
    <s v="H1"/>
    <m/>
    <n v="0"/>
    <n v="0"/>
  </r>
  <r>
    <s v="TI250 5A"/>
    <x v="39"/>
    <n v="3"/>
    <n v="3"/>
    <n v="1"/>
    <m/>
    <s v=""/>
    <s v="Transformateur de courant TI250 5 A"/>
    <s v="H1"/>
    <m/>
    <n v="0"/>
    <n v="0"/>
  </r>
  <r>
    <s v="VCCD1"/>
    <x v="9"/>
    <n v="1"/>
    <n v="1"/>
    <n v="1"/>
    <m/>
    <s v=""/>
    <s v="Interrupteur-sectionneur - 3P - 690V 32A"/>
    <s v="H1"/>
    <s v="Poignée rouge cadenassable"/>
    <n v="0"/>
    <n v="0"/>
  </r>
  <r>
    <s v="XALD02"/>
    <x v="0"/>
    <n v="2"/>
    <n v="2"/>
    <n v="1"/>
    <m/>
    <s v=""/>
    <s v="Boite 2 trous Schneider XALD02"/>
    <s v="H1"/>
    <m/>
    <n v="0"/>
    <n v="0"/>
  </r>
  <r>
    <s v="XALD102"/>
    <x v="0"/>
    <n v="1"/>
    <n v="1"/>
    <n v="1"/>
    <m/>
    <s v=""/>
    <s v="Boite 1 bouton poussoir VERT Schneider XALD102 marquage 'l'"/>
    <s v="H1"/>
    <m/>
    <n v="0"/>
    <n v="0"/>
  </r>
  <r>
    <s v="XALK178E"/>
    <x v="0"/>
    <n v="1"/>
    <n v="1"/>
    <n v="1"/>
    <m/>
    <s v=""/>
    <s v="Boite jaune arrêt urgence Schneider XALK178E - pousser tourner 1F+1O"/>
    <s v="H1"/>
    <m/>
    <n v="0"/>
    <n v="0"/>
  </r>
  <r>
    <s v="XAPM1201"/>
    <x v="0"/>
    <n v="2"/>
    <n v="2"/>
    <n v="1"/>
    <m/>
    <s v=""/>
    <s v="Boite à boutons vide Schneider XAPM1201 - Métallique - 1 trou"/>
    <s v="H1"/>
    <m/>
    <n v="0"/>
    <n v="0"/>
  </r>
  <r>
    <s v="XAPM1201H29"/>
    <x v="0"/>
    <n v="2"/>
    <n v="2"/>
    <n v="1"/>
    <m/>
    <s v=""/>
    <s v="Boite à boutons vide Schneider XAPM1201H29 - Zinc - 1 Ouverture"/>
    <s v="H1"/>
    <m/>
    <n v="0"/>
    <n v="0"/>
  </r>
  <r>
    <s v="XCSDMP5902"/>
    <x v="32"/>
    <n v="1"/>
    <n v="1"/>
    <n v="1"/>
    <m/>
    <s v=""/>
    <s v="Interrupteur de sécurité Schneider XCSDMP5902 electromagnétique 1O+1F+1O"/>
    <s v="H1"/>
    <m/>
    <n v="0"/>
    <n v="0"/>
  </r>
  <r>
    <s v="XPSAK311144"/>
    <x v="28"/>
    <n v="1"/>
    <n v="1"/>
    <n v="1"/>
    <m/>
    <s v=""/>
    <s v="Contrôleur Schneider XPSAK311144 - Arrêt d'urgence - 24V CA CC"/>
    <s v="H1"/>
    <m/>
    <n v="0"/>
    <n v="0"/>
  </r>
  <r>
    <m/>
    <x v="40"/>
    <m/>
    <m/>
    <s v=""/>
    <m/>
    <s v="==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n v="987654321"/>
    <n v="55555"/>
    <x v="0"/>
    <n v="100"/>
    <n v="6.75"/>
    <n v="675"/>
    <m/>
  </r>
  <r>
    <x v="0"/>
    <n v="987654321"/>
    <n v="4014"/>
    <x v="1"/>
    <n v="80"/>
    <n v="11.26"/>
    <n v="900.8"/>
    <m/>
  </r>
  <r>
    <x v="0"/>
    <n v="987654321"/>
    <n v="888888"/>
    <x v="2"/>
    <n v="15"/>
    <n v="65"/>
    <n v="975"/>
    <s v="test ajout"/>
  </r>
  <r>
    <x v="1"/>
    <n v="372802"/>
    <s v="E M8"/>
    <x v="3"/>
    <n v="5000"/>
    <n v="1"/>
    <n v="5000"/>
    <m/>
  </r>
  <r>
    <x v="2"/>
    <m/>
    <m/>
    <x v="4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s v="A9F74206"/>
    <x v="0"/>
    <n v="1"/>
    <s v="Préparation commande Shiftech"/>
  </r>
  <r>
    <x v="1"/>
    <n v="888888"/>
    <x v="0"/>
    <n v="2"/>
    <s v="Benjamin entrepôt"/>
  </r>
  <r>
    <x v="1"/>
    <n v="134523"/>
    <x v="0"/>
    <n v="1"/>
    <s v="Benjamin entrepôt"/>
  </r>
  <r>
    <x v="1"/>
    <n v="2033011"/>
    <x v="0"/>
    <n v="100"/>
    <s v="Mise en stock pour commandes"/>
  </r>
  <r>
    <x v="2"/>
    <s v="E M8"/>
    <x v="1"/>
    <n v="0"/>
    <m/>
  </r>
  <r>
    <x v="3"/>
    <m/>
    <x v="2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2000000}" name="Tableau croisé dynamique3" cacheId="123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21:O25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12">
        <item m="1" x="9"/>
        <item m="1" x="8"/>
        <item m="1" x="10"/>
        <item m="1" x="6"/>
        <item m="1" x="7"/>
        <item x="4"/>
        <item m="1" x="5"/>
        <item x="3"/>
        <item x="2"/>
        <item x="0"/>
        <item x="1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3">
    <i>
      <x/>
      <x v="3"/>
    </i>
    <i>
      <x v="1"/>
      <x v="12"/>
    </i>
    <i t="grand">
      <x/>
    </i>
  </rowItems>
  <colFields count="1">
    <field x="3"/>
  </colFields>
  <colItems count="6">
    <i>
      <x v="5"/>
    </i>
    <i>
      <x v="7"/>
    </i>
    <i>
      <x v="8"/>
    </i>
    <i>
      <x v="9"/>
    </i>
    <i>
      <x v="10"/>
    </i>
    <i t="grand">
      <x/>
    </i>
  </colItems>
  <dataFields count="1">
    <dataField name="Montants HT" fld="6" baseField="0" baseItem="3" numFmtId="169"/>
  </dataFields>
  <formats count="16">
    <format dxfId="26">
      <pivotArea field="8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3">
      <pivotArea dataOnly="0" labelOnly="1" grandCol="1" outline="0" fieldPosition="0"/>
    </format>
    <format dxfId="22">
      <pivotArea field="8" type="button" dataOnly="0" labelOnly="1" outline="0" axis="axisRow" fieldPosition="0"/>
    </format>
    <format dxfId="21">
      <pivotArea field="0" type="button" dataOnly="0" labelOnly="1" outline="0" axis="axisRow" fieldPosition="1"/>
    </format>
    <format dxfId="20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9">
      <pivotArea dataOnly="0" labelOnly="1" grandCol="1" outline="0" fieldPosition="0"/>
    </format>
    <format dxfId="18">
      <pivotArea field="8" type="button" dataOnly="0" labelOnly="1" outline="0" axis="axisRow" fieldPosition="0"/>
    </format>
    <format dxfId="17">
      <pivotArea field="0" type="button" dataOnly="0" labelOnly="1" outline="0" axis="axisRow" fieldPosition="1"/>
    </format>
    <format dxfId="16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5">
      <pivotArea dataOnly="0" labelOnly="1" grandCol="1" outline="0" fieldPosition="0"/>
    </format>
    <format dxfId="14">
      <pivotArea type="origin" dataOnly="0" labelOnly="1" outline="0" fieldPosition="0"/>
    </format>
    <format dxfId="13">
      <pivotArea field="3" type="button" dataOnly="0" labelOnly="1" outline="0" axis="axisCol" fieldPosition="0"/>
    </format>
    <format dxfId="12">
      <pivotArea type="topRight" dataOnly="0" labelOnly="1" outline="0" fieldPosition="0"/>
    </format>
    <format dxfId="1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1000000}" name="Tableau croisé dynamique2" cacheId="123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3:O7" firstHeaderRow="1" firstDataRow="2" firstDataCol="2"/>
  <pivotFields count="9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compact="0" outline="0" showAll="0"/>
    <pivotField axis="axisCol" compact="0" outline="0" showAll="0">
      <items count="12">
        <item m="1" x="9"/>
        <item m="1" x="8"/>
        <item m="1" x="10"/>
        <item m="1" x="6"/>
        <item m="1" x="7"/>
        <item x="4"/>
        <item m="1" x="5"/>
        <item x="3"/>
        <item x="2"/>
        <item x="0"/>
        <item x="1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8"/>
    <field x="0"/>
  </rowFields>
  <rowItems count="3">
    <i>
      <x/>
      <x v="3"/>
    </i>
    <i>
      <x v="1"/>
      <x v="12"/>
    </i>
    <i t="grand">
      <x/>
    </i>
  </rowItems>
  <colFields count="1">
    <field x="3"/>
  </colFields>
  <colItems count="6">
    <i>
      <x v="5"/>
    </i>
    <i>
      <x v="7"/>
    </i>
    <i>
      <x v="8"/>
    </i>
    <i>
      <x v="9"/>
    </i>
    <i>
      <x v="10"/>
    </i>
    <i t="grand">
      <x/>
    </i>
  </colItems>
  <dataFields count="1">
    <dataField name="Quantités" fld="4" baseField="0" baseItem="0"/>
  </dataFields>
  <formats count="15">
    <format dxfId="41">
      <pivotArea field="8" type="button" dataOnly="0" labelOnly="1" outline="0" axis="axisRow" fieldPosition="0"/>
    </format>
    <format dxfId="40">
      <pivotArea field="0" type="button" dataOnly="0" labelOnly="1" outline="0" axis="axisRow" fieldPosition="1"/>
    </format>
    <format dxfId="3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8">
      <pivotArea dataOnly="0" labelOnly="1" grandCol="1" outline="0" fieldPosition="0"/>
    </format>
    <format dxfId="37">
      <pivotArea field="8" type="button" dataOnly="0" labelOnly="1" outline="0" axis="axisRow" fieldPosition="0"/>
    </format>
    <format dxfId="36">
      <pivotArea field="0" type="button" dataOnly="0" labelOnly="1" outline="0" axis="axisRow" fieldPosition="1"/>
    </format>
    <format dxfId="35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4">
      <pivotArea dataOnly="0" labelOnly="1" grandCol="1" outline="0" fieldPosition="0"/>
    </format>
    <format dxfId="33">
      <pivotArea field="8" type="button" dataOnly="0" labelOnly="1" outline="0" axis="axisRow" fieldPosition="0"/>
    </format>
    <format dxfId="32">
      <pivotArea field="0" type="button" dataOnly="0" labelOnly="1" outline="0" axis="axisRow" fieldPosition="1"/>
    </format>
    <format dxfId="31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0">
      <pivotArea dataOnly="0" labelOnly="1" grandCol="1" outline="0" fieldPosition="0"/>
    </format>
    <format dxfId="29">
      <pivotArea type="origin" dataOnly="0" labelOnly="1" outline="0" fieldPosition="0"/>
    </format>
    <format dxfId="28">
      <pivotArea field="3" type="button" dataOnly="0" labelOnly="1" outline="0" axis="axisCol" fieldPosition="0"/>
    </format>
    <format dxfId="27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1" cacheId="115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A3:B46" firstHeaderRow="2" firstDataRow="2" firstDataCol="1"/>
  <pivotFields count="12">
    <pivotField compact="0" outline="0" showAll="0"/>
    <pivotField axis="axisRow" compact="0" outline="0" showAll="0">
      <items count="50">
        <item m="1" x="41"/>
        <item m="1" x="43"/>
        <item m="1" x="42"/>
        <item m="1" x="44"/>
        <item m="1" x="45"/>
        <item x="40"/>
        <item m="1" x="46"/>
        <item x="20"/>
        <item m="1" x="48"/>
        <item x="1"/>
        <item x="22"/>
        <item x="34"/>
        <item x="14"/>
        <item x="33"/>
        <item x="31"/>
        <item x="35"/>
        <item x="9"/>
        <item x="26"/>
        <item m="1" x="47"/>
        <item x="8"/>
        <item x="19"/>
        <item x="29"/>
        <item x="30"/>
        <item x="2"/>
        <item x="5"/>
        <item x="36"/>
        <item x="28"/>
        <item x="39"/>
        <item x="4"/>
        <item x="7"/>
        <item x="10"/>
        <item x="21"/>
        <item x="0"/>
        <item x="27"/>
        <item x="32"/>
        <item x="37"/>
        <item x="38"/>
        <item x="25"/>
        <item x="18"/>
        <item x="3"/>
        <item x="23"/>
        <item x="16"/>
        <item x="15"/>
        <item x="24"/>
        <item x="17"/>
        <item x="6"/>
        <item x="12"/>
        <item x="11"/>
        <item x="13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42">
    <i>
      <x v="5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 t="grand">
      <x/>
    </i>
  </rowItems>
  <colItems count="1">
    <i/>
  </colItems>
  <dataFields count="1">
    <dataField name="Stocks actuels" fld="3" baseField="1" baseItem="0"/>
  </dataFields>
  <formats count="5">
    <format dxfId="46">
      <pivotArea field="1" type="button" dataOnly="0" labelOnly="1" outline="0" axis="axisRow" fieldPosition="0"/>
    </format>
    <format dxfId="45">
      <pivotArea field="1" type="button" dataOnly="0" labelOnly="1" outline="0" axis="axisRow" fieldPosition="0"/>
    </format>
    <format dxfId="44">
      <pivotArea field="1" type="button" dataOnly="0" labelOnly="1" outline="0" axis="axisRow" fieldPosition="0"/>
    </format>
    <format dxfId="43">
      <pivotArea type="origin" dataOnly="0" labelOnly="1" outline="0" fieldPosition="0"/>
    </format>
    <format dxfId="42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3000000}" name="Tableau croisé dynamique5" cacheId="127" applyNumberFormats="0" applyBorderFormats="0" applyFontFormats="0" applyPatternFormats="0" applyAlignmentFormats="0" applyWidthHeightFormats="1" dataCaption="Valeurs" updatedVersion="8" minRefreshableVersion="3" itemPrintTitles="1" createdVersion="4" indent="0" compact="0" compactData="0" gridDropZones="1" multipleFieldFilters="0">
  <location ref="H40:M44" firstHeaderRow="1" firstDataRow="2" firstDataCol="2"/>
  <pivotFields count="6">
    <pivotField axis="axisRow" compact="0" outline="0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compact="0" outline="0" showAll="0"/>
    <pivotField axis="axisCol" compact="0" outline="0" showAll="0" defaultSubtotal="0">
      <items count="9">
        <item m="1" x="5"/>
        <item m="1" x="8"/>
        <item m="1" x="3"/>
        <item m="1" x="4"/>
        <item m="1" x="7"/>
        <item x="2"/>
        <item m="1" x="6"/>
        <item x="1"/>
        <item x="0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1"/>
        <item x="0"/>
        <item x="2"/>
      </items>
    </pivotField>
  </pivotFields>
  <rowFields count="2">
    <field x="5"/>
    <field x="0"/>
  </rowFields>
  <rowItems count="3">
    <i>
      <x/>
      <x v="3"/>
    </i>
    <i>
      <x v="1"/>
      <x v="12"/>
    </i>
    <i t="grand">
      <x/>
    </i>
  </rowItems>
  <colFields count="1">
    <field x="2"/>
  </colFields>
  <colItems count="4">
    <i>
      <x v="5"/>
    </i>
    <i>
      <x v="7"/>
    </i>
    <i>
      <x v="8"/>
    </i>
    <i t="grand">
      <x/>
    </i>
  </colItems>
  <dataFields count="1">
    <dataField name="Quantités" fld="3" baseField="0" baseItem="0"/>
  </dataFields>
  <formats count="11">
    <format dxfId="57">
      <pivotArea field="5" type="button" dataOnly="0" labelOnly="1" outline="0" axis="axisRow" fieldPosition="0"/>
    </format>
    <format dxfId="56">
      <pivotArea field="0" type="button" dataOnly="0" labelOnly="1" outline="0" axis="axisRow" fieldPosition="1"/>
    </format>
    <format dxfId="55">
      <pivotArea dataOnly="0" labelOnly="1" grandCol="1" outline="0" fieldPosition="0"/>
    </format>
    <format dxfId="54">
      <pivotArea field="5" type="button" dataOnly="0" labelOnly="1" outline="0" axis="axisRow" fieldPosition="0"/>
    </format>
    <format dxfId="53">
      <pivotArea field="0" type="button" dataOnly="0" labelOnly="1" outline="0" axis="axisRow" fieldPosition="1"/>
    </format>
    <format dxfId="52">
      <pivotArea dataOnly="0" labelOnly="1" grandCol="1" outline="0" fieldPosition="0"/>
    </format>
    <format dxfId="51">
      <pivotArea field="5" type="button" dataOnly="0" labelOnly="1" outline="0" axis="axisRow" fieldPosition="0"/>
    </format>
    <format dxfId="50">
      <pivotArea field="0" type="button" dataOnly="0" labelOnly="1" outline="0" axis="axisRow" fieldPosition="1"/>
    </format>
    <format dxfId="49">
      <pivotArea dataOnly="0" labelOnly="1" grandCol="1" outline="0" fieldPosition="0"/>
    </format>
    <format dxfId="48">
      <pivotArea type="origin" dataOnly="0" labelOnly="1" outline="0" fieldPosition="0"/>
    </format>
    <format dxfId="47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C5"/>
  <sheetViews>
    <sheetView workbookViewId="0"/>
  </sheetViews>
  <sheetFormatPr baseColWidth="10" defaultColWidth="11.42578125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23" t="str">
        <f>Raison_Sociale</f>
        <v>Ac-Electricité</v>
      </c>
    </row>
    <row r="4" spans="3:3" ht="31.5" customHeight="1" x14ac:dyDescent="0.35">
      <c r="C4" s="23" t="str">
        <f>Titre</f>
        <v>Gestion de stock Entrepôt 342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H303"/>
  <sheetViews>
    <sheetView tabSelected="1" workbookViewId="0">
      <pane ySplit="3" topLeftCell="A4" activePane="bottomLeft" state="frozen"/>
      <selection activeCell="B2" sqref="B2"/>
      <selection pane="bottomLeft" activeCell="D9" sqref="D9"/>
    </sheetView>
  </sheetViews>
  <sheetFormatPr baseColWidth="10" defaultColWidth="11.42578125" defaultRowHeight="15" x14ac:dyDescent="0.25"/>
  <cols>
    <col min="1" max="1" width="29.140625" style="47" customWidth="1"/>
    <col min="2" max="2" width="25.85546875" style="1" customWidth="1"/>
    <col min="3" max="3" width="10.7109375" style="2" customWidth="1"/>
    <col min="4" max="4" width="11" style="1" customWidth="1"/>
    <col min="5" max="5" width="11.42578125" style="1" customWidth="1"/>
    <col min="6" max="7" width="16" style="1" customWidth="1"/>
    <col min="8" max="8" width="59.85546875" style="6" customWidth="1"/>
    <col min="9" max="9" width="18.140625" style="6" customWidth="1"/>
    <col min="10" max="10" width="35.42578125" style="1" customWidth="1"/>
    <col min="11" max="12" width="12.140625" style="1" customWidth="1"/>
    <col min="13" max="13" width="21.140625" style="1" customWidth="1"/>
    <col min="14" max="14" width="21.7109375" style="1" customWidth="1"/>
    <col min="15" max="16" width="0" style="2" hidden="1" customWidth="1"/>
    <col min="17" max="17" width="20.140625" style="1" customWidth="1"/>
    <col min="18" max="18" width="19.28515625" style="1" customWidth="1"/>
    <col min="19" max="19" width="18.140625" style="1" customWidth="1"/>
    <col min="20" max="20" width="16.85546875" style="1" customWidth="1"/>
    <col min="21" max="22" width="17.42578125" style="1" customWidth="1"/>
    <col min="23" max="23" width="19.140625" style="1" customWidth="1"/>
    <col min="24" max="24" width="18.5703125" style="1" customWidth="1"/>
    <col min="25" max="25" width="17.5703125" style="1" customWidth="1"/>
    <col min="26" max="26" width="18.140625" style="1" customWidth="1"/>
    <col min="27" max="16384" width="11.42578125" style="1"/>
  </cols>
  <sheetData>
    <row r="1" spans="1:34" s="31" customFormat="1" ht="21" x14ac:dyDescent="0.25">
      <c r="A1" s="101" t="s">
        <v>7</v>
      </c>
      <c r="B1" s="28"/>
      <c r="C1" s="29">
        <f>SUBTOTAL(9,C3:C288)</f>
        <v>6558</v>
      </c>
      <c r="D1" s="29">
        <f>SUBTOTAL(9,D3:D288)</f>
        <v>11992</v>
      </c>
      <c r="E1" s="28"/>
      <c r="F1" s="28"/>
      <c r="G1" s="28">
        <f>SUM(G4:(FinPourSomme))</f>
        <v>11073.070000000002</v>
      </c>
      <c r="H1" s="30"/>
      <c r="I1" s="30"/>
      <c r="J1" s="28"/>
      <c r="K1" s="29">
        <f>SUBTOTAL(9,K3:K288)</f>
        <v>5695</v>
      </c>
      <c r="L1" s="29">
        <f>SUBTOTAL(9,L3:L288)</f>
        <v>304</v>
      </c>
      <c r="O1" s="32"/>
      <c r="P1" s="32"/>
    </row>
    <row r="2" spans="1:34" s="10" customFormat="1" ht="46.5" customHeight="1" x14ac:dyDescent="0.25">
      <c r="A2" s="102"/>
      <c r="B2" s="14"/>
      <c r="C2" s="15"/>
      <c r="D2" s="14"/>
      <c r="E2" s="14"/>
      <c r="F2" s="14"/>
      <c r="G2" s="111" t="s">
        <v>656</v>
      </c>
      <c r="H2" s="16"/>
      <c r="I2" s="16"/>
      <c r="J2" s="14"/>
      <c r="K2" s="14"/>
      <c r="L2" s="14"/>
      <c r="O2" s="11"/>
      <c r="P2" s="11"/>
    </row>
    <row r="3" spans="1:34" s="33" customFormat="1" ht="36.75" customHeight="1" x14ac:dyDescent="0.25">
      <c r="A3" s="103" t="s">
        <v>2</v>
      </c>
      <c r="B3" s="75" t="s">
        <v>28</v>
      </c>
      <c r="C3" s="52" t="s">
        <v>13</v>
      </c>
      <c r="D3" s="53" t="s">
        <v>12</v>
      </c>
      <c r="E3" s="53" t="s">
        <v>55</v>
      </c>
      <c r="F3" s="53" t="s">
        <v>635</v>
      </c>
      <c r="G3" s="53" t="s">
        <v>654</v>
      </c>
      <c r="H3" s="53" t="s">
        <v>56</v>
      </c>
      <c r="I3" s="53" t="s">
        <v>57</v>
      </c>
      <c r="J3" s="53" t="s">
        <v>9</v>
      </c>
      <c r="K3" s="80" t="s">
        <v>10</v>
      </c>
      <c r="L3" s="80" t="s">
        <v>11</v>
      </c>
      <c r="O3" s="33" t="s">
        <v>3</v>
      </c>
      <c r="P3" s="33" t="s">
        <v>3</v>
      </c>
      <c r="AE3" s="33" t="s">
        <v>1</v>
      </c>
      <c r="AH3" s="33" t="s">
        <v>0</v>
      </c>
    </row>
    <row r="4" spans="1:34" x14ac:dyDescent="0.25">
      <c r="A4" s="106">
        <v>888888</v>
      </c>
      <c r="B4" s="6" t="s">
        <v>352</v>
      </c>
      <c r="C4" s="2">
        <v>25</v>
      </c>
      <c r="D4" s="100">
        <f>C4+K4-L4</f>
        <v>38</v>
      </c>
      <c r="E4" s="1">
        <v>5</v>
      </c>
      <c r="F4" s="108">
        <v>44.98</v>
      </c>
      <c r="G4" s="108">
        <f>IF(F4&lt;&gt;"",F4*D4,"")</f>
        <v>1709.2399999999998</v>
      </c>
      <c r="H4" s="6" t="s">
        <v>644</v>
      </c>
      <c r="I4" s="6" t="s">
        <v>645</v>
      </c>
      <c r="J4" s="107" t="s">
        <v>646</v>
      </c>
      <c r="K4" s="5">
        <f>SUMIF(Entrées!C:C,A:A,Entrées!E:E)</f>
        <v>15</v>
      </c>
      <c r="L4" s="5">
        <f>SUMIF(Sorties!B:B,A:A,Sorties!D:D)</f>
        <v>2</v>
      </c>
      <c r="N4" s="3"/>
    </row>
    <row r="5" spans="1:34" x14ac:dyDescent="0.25">
      <c r="A5" s="106">
        <v>77777</v>
      </c>
      <c r="B5" s="6" t="s">
        <v>99</v>
      </c>
      <c r="C5" s="2">
        <v>50</v>
      </c>
      <c r="D5" s="100">
        <f>C5+K5-L5</f>
        <v>50</v>
      </c>
      <c r="E5" s="1">
        <v>20</v>
      </c>
      <c r="F5" s="108">
        <v>23.55</v>
      </c>
      <c r="G5" s="108">
        <f t="shared" ref="G5:G68" si="0">IF(F5&lt;&gt;"",F5*D5,"")</f>
        <v>1177.5</v>
      </c>
      <c r="H5" s="6" t="s">
        <v>641</v>
      </c>
      <c r="I5" s="6" t="s">
        <v>642</v>
      </c>
      <c r="J5" s="107" t="s">
        <v>643</v>
      </c>
      <c r="K5" s="5">
        <f>SUMIF(Entrées!C:C,A:A,Entrées!E:E)</f>
        <v>0</v>
      </c>
      <c r="L5" s="5">
        <f>SUMIF(Sorties!B:B,A:A,Sorties!D:D)</f>
        <v>0</v>
      </c>
      <c r="N5" s="3"/>
    </row>
    <row r="6" spans="1:34" x14ac:dyDescent="0.25">
      <c r="A6" s="106">
        <v>666666</v>
      </c>
      <c r="B6" s="6" t="s">
        <v>218</v>
      </c>
      <c r="C6" s="2">
        <v>100</v>
      </c>
      <c r="D6" s="100">
        <f>C6+K6-L6</f>
        <v>400</v>
      </c>
      <c r="E6" s="1">
        <v>25</v>
      </c>
      <c r="F6" s="108">
        <v>12.55</v>
      </c>
      <c r="G6" s="108">
        <f t="shared" si="0"/>
        <v>5020</v>
      </c>
      <c r="J6" s="107"/>
      <c r="K6" s="5">
        <f>SUMIF(Entrées!C:C,A:A,Entrées!E:E)</f>
        <v>500</v>
      </c>
      <c r="L6" s="5">
        <f>SUMIF(Sorties!B:B,A:A,Sorties!D:D)</f>
        <v>200</v>
      </c>
      <c r="N6" s="3"/>
    </row>
    <row r="7" spans="1:34" x14ac:dyDescent="0.25">
      <c r="A7" s="106">
        <v>55555</v>
      </c>
      <c r="B7" s="6" t="s">
        <v>544</v>
      </c>
      <c r="C7" s="2">
        <v>1000</v>
      </c>
      <c r="D7" s="100">
        <f>C7+K7-L7</f>
        <v>1100</v>
      </c>
      <c r="E7" s="1">
        <v>200</v>
      </c>
      <c r="F7" s="108">
        <v>1.2</v>
      </c>
      <c r="G7" s="108">
        <f t="shared" si="0"/>
        <v>1320</v>
      </c>
      <c r="H7" s="6" t="s">
        <v>639</v>
      </c>
      <c r="I7" s="6" t="s">
        <v>640</v>
      </c>
      <c r="J7" s="107"/>
      <c r="K7" s="5">
        <f>SUMIF(Entrées!C:C,A:A,Entrées!E:E)</f>
        <v>100</v>
      </c>
      <c r="L7" s="5">
        <f>SUMIF(Sorties!B:B,A:A,Sorties!D:D)</f>
        <v>0</v>
      </c>
      <c r="N7" s="3"/>
    </row>
    <row r="8" spans="1:34" x14ac:dyDescent="0.25">
      <c r="A8" s="106">
        <v>4000</v>
      </c>
      <c r="B8" s="6" t="s">
        <v>375</v>
      </c>
      <c r="C8" s="2">
        <v>2</v>
      </c>
      <c r="D8" s="100">
        <f t="shared" ref="D8:D71" si="1">C8+K8-L8</f>
        <v>2</v>
      </c>
      <c r="E8" s="1">
        <v>1</v>
      </c>
      <c r="F8" s="108">
        <v>1.01</v>
      </c>
      <c r="G8" s="108">
        <f t="shared" si="0"/>
        <v>2.02</v>
      </c>
      <c r="H8" s="6" t="s">
        <v>376</v>
      </c>
      <c r="I8" s="6" t="s">
        <v>191</v>
      </c>
      <c r="J8" s="107"/>
      <c r="K8" s="5">
        <f>SUMIF(Entrées!C:C,A:A,Entrées!E:E)</f>
        <v>0</v>
      </c>
      <c r="L8" s="5">
        <f>SUMIF(Sorties!B:B,A:A,Sorties!D:D)</f>
        <v>0</v>
      </c>
      <c r="N8" s="3"/>
    </row>
    <row r="9" spans="1:34" x14ac:dyDescent="0.25">
      <c r="A9" s="106">
        <v>4014</v>
      </c>
      <c r="B9" s="6" t="s">
        <v>375</v>
      </c>
      <c r="C9" s="2">
        <v>1</v>
      </c>
      <c r="D9" s="100">
        <f t="shared" si="1"/>
        <v>81</v>
      </c>
      <c r="E9" s="1">
        <v>1</v>
      </c>
      <c r="F9" s="108">
        <v>2.0099999999999998</v>
      </c>
      <c r="G9" s="108">
        <f t="shared" si="0"/>
        <v>162.80999999999997</v>
      </c>
      <c r="H9" s="6" t="s">
        <v>377</v>
      </c>
      <c r="I9" s="6" t="s">
        <v>191</v>
      </c>
      <c r="J9" s="107"/>
      <c r="K9" s="5">
        <f>SUMIF(Entrées!C:C,A:A,Entrées!E:E)</f>
        <v>80</v>
      </c>
      <c r="L9" s="5">
        <f>SUMIF(Sorties!B:B,A:A,Sorties!D:D)</f>
        <v>0</v>
      </c>
      <c r="N9" s="3"/>
    </row>
    <row r="10" spans="1:34" x14ac:dyDescent="0.25">
      <c r="A10" s="106">
        <v>4116</v>
      </c>
      <c r="B10" s="6" t="s">
        <v>257</v>
      </c>
      <c r="C10" s="2">
        <v>1</v>
      </c>
      <c r="D10" s="100">
        <f t="shared" si="1"/>
        <v>1</v>
      </c>
      <c r="E10" s="1">
        <v>1</v>
      </c>
      <c r="F10" s="108">
        <v>3.01</v>
      </c>
      <c r="G10" s="108">
        <f t="shared" si="0"/>
        <v>3.01</v>
      </c>
      <c r="H10" s="6" t="s">
        <v>351</v>
      </c>
      <c r="I10" s="6" t="s">
        <v>256</v>
      </c>
      <c r="J10" s="107"/>
      <c r="K10" s="5">
        <f>SUMIF(Entrées!C:C,A:A,Entrées!E:E)</f>
        <v>0</v>
      </c>
      <c r="L10" s="5">
        <f>SUMIF(Sorties!B:B,A:A,Sorties!D:D)</f>
        <v>0</v>
      </c>
      <c r="N10" s="3"/>
    </row>
    <row r="11" spans="1:34" x14ac:dyDescent="0.25">
      <c r="A11" s="106">
        <v>4152</v>
      </c>
      <c r="B11" s="6" t="s">
        <v>375</v>
      </c>
      <c r="C11" s="2">
        <v>1</v>
      </c>
      <c r="D11" s="100">
        <f t="shared" si="1"/>
        <v>1</v>
      </c>
      <c r="E11" s="1">
        <v>1</v>
      </c>
      <c r="F11" s="108">
        <v>4.01</v>
      </c>
      <c r="G11" s="108">
        <f t="shared" si="0"/>
        <v>4.01</v>
      </c>
      <c r="H11" s="6" t="s">
        <v>378</v>
      </c>
      <c r="I11" s="6" t="s">
        <v>191</v>
      </c>
      <c r="J11" s="107"/>
      <c r="K11" s="5">
        <f>SUMIF(Entrées!C:C,A:A,Entrées!E:E)</f>
        <v>0</v>
      </c>
      <c r="L11" s="5">
        <f>SUMIF(Sorties!B:B,A:A,Sorties!D:D)</f>
        <v>0</v>
      </c>
      <c r="N11" s="3"/>
    </row>
    <row r="12" spans="1:34" x14ac:dyDescent="0.25">
      <c r="A12" s="106">
        <v>4444</v>
      </c>
      <c r="B12" s="6" t="s">
        <v>544</v>
      </c>
      <c r="C12" s="2">
        <v>60</v>
      </c>
      <c r="D12" s="100">
        <f t="shared" si="1"/>
        <v>60</v>
      </c>
      <c r="E12" s="1">
        <v>20</v>
      </c>
      <c r="F12" s="108">
        <v>3.5</v>
      </c>
      <c r="G12" s="108">
        <f t="shared" si="0"/>
        <v>210</v>
      </c>
      <c r="H12" s="6" t="s">
        <v>636</v>
      </c>
      <c r="I12" s="6" t="s">
        <v>637</v>
      </c>
      <c r="J12" s="107" t="s">
        <v>638</v>
      </c>
      <c r="K12" s="5">
        <f>SUMIF(Entrées!C:C,A:A,Entrées!E:E)</f>
        <v>0</v>
      </c>
      <c r="L12" s="5">
        <f>SUMIF(Sorties!B:B,A:A,Sorties!D:D)</f>
        <v>0</v>
      </c>
      <c r="N12" s="3"/>
    </row>
    <row r="13" spans="1:34" x14ac:dyDescent="0.25">
      <c r="A13" s="106">
        <v>10605</v>
      </c>
      <c r="B13" s="6" t="s">
        <v>594</v>
      </c>
      <c r="C13" s="2">
        <v>2</v>
      </c>
      <c r="D13" s="100">
        <f t="shared" si="1"/>
        <v>2</v>
      </c>
      <c r="E13" s="1">
        <v>1</v>
      </c>
      <c r="F13" s="108">
        <v>5.01</v>
      </c>
      <c r="G13" s="108">
        <f t="shared" si="0"/>
        <v>10.02</v>
      </c>
      <c r="H13" s="6" t="s">
        <v>597</v>
      </c>
      <c r="I13" s="6" t="s">
        <v>595</v>
      </c>
      <c r="J13" s="107"/>
      <c r="K13" s="5">
        <f>SUMIF(Entrées!C:C,A:A,Entrées!E:E)</f>
        <v>0</v>
      </c>
      <c r="L13" s="5">
        <f>SUMIF(Sorties!B:B,A:A,Sorties!D:D)</f>
        <v>0</v>
      </c>
      <c r="N13" s="3"/>
    </row>
    <row r="14" spans="1:34" x14ac:dyDescent="0.25">
      <c r="A14" s="106">
        <v>10696</v>
      </c>
      <c r="B14" s="6" t="s">
        <v>594</v>
      </c>
      <c r="C14" s="2">
        <v>30</v>
      </c>
      <c r="D14" s="100">
        <f t="shared" si="1"/>
        <v>30</v>
      </c>
      <c r="E14" s="1">
        <v>5</v>
      </c>
      <c r="F14" s="108">
        <v>6.01</v>
      </c>
      <c r="G14" s="108">
        <f t="shared" si="0"/>
        <v>180.29999999999998</v>
      </c>
      <c r="H14" s="6" t="s">
        <v>601</v>
      </c>
      <c r="I14" s="6" t="s">
        <v>595</v>
      </c>
      <c r="J14" s="107"/>
      <c r="K14" s="5">
        <f>SUMIF(Entrées!C:C,A:A,Entrées!E:E)</f>
        <v>0</v>
      </c>
      <c r="L14" s="5">
        <f>SUMIF(Sorties!B:B,A:A,Sorties!D:D)</f>
        <v>0</v>
      </c>
      <c r="N14" s="3"/>
    </row>
    <row r="15" spans="1:34" x14ac:dyDescent="0.25">
      <c r="A15" s="106">
        <v>10700</v>
      </c>
      <c r="B15" s="6" t="s">
        <v>594</v>
      </c>
      <c r="C15" s="2">
        <v>13</v>
      </c>
      <c r="D15" s="100">
        <f t="shared" si="1"/>
        <v>13</v>
      </c>
      <c r="E15" s="1">
        <v>5</v>
      </c>
      <c r="F15" s="108">
        <v>7.01</v>
      </c>
      <c r="G15" s="108">
        <f t="shared" si="0"/>
        <v>91.13</v>
      </c>
      <c r="H15" s="6" t="s">
        <v>600</v>
      </c>
      <c r="I15" s="6" t="s">
        <v>595</v>
      </c>
      <c r="J15" s="107"/>
      <c r="K15" s="5">
        <f>SUMIF(Entrées!C:C,A:A,Entrées!E:E)</f>
        <v>0</v>
      </c>
      <c r="L15" s="5">
        <f>SUMIF(Sorties!B:B,A:A,Sorties!D:D)</f>
        <v>0</v>
      </c>
      <c r="N15" s="3"/>
    </row>
    <row r="16" spans="1:34" x14ac:dyDescent="0.25">
      <c r="A16" s="106">
        <v>10739</v>
      </c>
      <c r="B16" s="6" t="s">
        <v>594</v>
      </c>
      <c r="C16" s="2">
        <v>4</v>
      </c>
      <c r="D16" s="100">
        <f t="shared" si="1"/>
        <v>4</v>
      </c>
      <c r="E16" s="1">
        <v>1</v>
      </c>
      <c r="F16" s="108">
        <v>8.01</v>
      </c>
      <c r="G16" s="108">
        <f t="shared" si="0"/>
        <v>32.04</v>
      </c>
      <c r="H16" s="6" t="s">
        <v>596</v>
      </c>
      <c r="I16" s="6" t="s">
        <v>595</v>
      </c>
      <c r="J16" s="107"/>
      <c r="K16" s="5">
        <f>SUMIF(Entrées!C:C,A:A,Entrées!E:E)</f>
        <v>0</v>
      </c>
      <c r="L16" s="5">
        <f>SUMIF(Sorties!B:B,A:A,Sorties!D:D)</f>
        <v>0</v>
      </c>
      <c r="N16" s="3"/>
    </row>
    <row r="17" spans="1:14" x14ac:dyDescent="0.25">
      <c r="A17" s="106">
        <v>10740</v>
      </c>
      <c r="B17" s="6" t="s">
        <v>594</v>
      </c>
      <c r="C17" s="2">
        <v>5</v>
      </c>
      <c r="D17" s="100">
        <f t="shared" si="1"/>
        <v>5</v>
      </c>
      <c r="E17" s="1">
        <v>1</v>
      </c>
      <c r="F17" s="108">
        <v>9.01</v>
      </c>
      <c r="G17" s="108">
        <f t="shared" si="0"/>
        <v>45.05</v>
      </c>
      <c r="H17" s="6" t="s">
        <v>599</v>
      </c>
      <c r="I17" s="6" t="s">
        <v>595</v>
      </c>
      <c r="J17" s="107"/>
      <c r="K17" s="5">
        <f>SUMIF(Entrées!C:C,A:A,Entrées!E:E)</f>
        <v>0</v>
      </c>
      <c r="L17" s="5">
        <f>SUMIF(Sorties!B:B,A:A,Sorties!D:D)</f>
        <v>0</v>
      </c>
      <c r="N17" s="3"/>
    </row>
    <row r="18" spans="1:14" x14ac:dyDescent="0.25">
      <c r="A18" s="106">
        <v>10786</v>
      </c>
      <c r="B18" s="6" t="s">
        <v>594</v>
      </c>
      <c r="C18" s="2">
        <v>1</v>
      </c>
      <c r="D18" s="100">
        <f t="shared" si="1"/>
        <v>1</v>
      </c>
      <c r="E18" s="1">
        <v>1</v>
      </c>
      <c r="F18" s="108">
        <v>10.01</v>
      </c>
      <c r="G18" s="108">
        <f t="shared" si="0"/>
        <v>10.01</v>
      </c>
      <c r="H18" s="6" t="s">
        <v>598</v>
      </c>
      <c r="I18" s="6" t="s">
        <v>595</v>
      </c>
      <c r="J18" s="107"/>
      <c r="K18" s="5">
        <f>SUMIF(Entrées!C:C,A:A,Entrées!E:E)</f>
        <v>0</v>
      </c>
      <c r="L18" s="5">
        <f>SUMIF(Sorties!B:B,A:A,Sorties!D:D)</f>
        <v>0</v>
      </c>
      <c r="N18" s="3"/>
    </row>
    <row r="19" spans="1:14" x14ac:dyDescent="0.25">
      <c r="A19" s="106">
        <v>10952</v>
      </c>
      <c r="B19" s="6" t="s">
        <v>594</v>
      </c>
      <c r="C19" s="2">
        <v>5</v>
      </c>
      <c r="D19" s="100">
        <f t="shared" si="1"/>
        <v>5</v>
      </c>
      <c r="E19" s="1">
        <v>1</v>
      </c>
      <c r="F19" s="108">
        <v>11.01</v>
      </c>
      <c r="G19" s="108">
        <f t="shared" si="0"/>
        <v>55.05</v>
      </c>
      <c r="H19" s="6" t="s">
        <v>617</v>
      </c>
      <c r="I19" s="6" t="s">
        <v>595</v>
      </c>
      <c r="J19" s="107" t="s">
        <v>618</v>
      </c>
      <c r="K19" s="5">
        <f>SUMIF(Entrées!C:C,A:A,Entrées!E:E)</f>
        <v>0</v>
      </c>
      <c r="L19" s="5">
        <f>SUMIF(Sorties!B:B,A:A,Sorties!D:D)</f>
        <v>0</v>
      </c>
      <c r="N19" s="3"/>
    </row>
    <row r="20" spans="1:14" x14ac:dyDescent="0.25">
      <c r="A20" s="106">
        <v>10954</v>
      </c>
      <c r="B20" s="6" t="s">
        <v>594</v>
      </c>
      <c r="C20" s="2">
        <v>15</v>
      </c>
      <c r="D20" s="100">
        <f t="shared" si="1"/>
        <v>15</v>
      </c>
      <c r="E20" s="1">
        <v>1</v>
      </c>
      <c r="F20" s="108">
        <v>12.01</v>
      </c>
      <c r="G20" s="108">
        <f t="shared" si="0"/>
        <v>180.15</v>
      </c>
      <c r="H20" s="6" t="s">
        <v>616</v>
      </c>
      <c r="I20" s="6" t="s">
        <v>595</v>
      </c>
      <c r="J20" s="107" t="s">
        <v>618</v>
      </c>
      <c r="K20" s="5">
        <f>SUMIF(Entrées!C:C,A:A,Entrées!E:E)</f>
        <v>0</v>
      </c>
      <c r="L20" s="5">
        <f>SUMIF(Sorties!B:B,A:A,Sorties!D:D)</f>
        <v>0</v>
      </c>
      <c r="N20" s="3"/>
    </row>
    <row r="21" spans="1:14" x14ac:dyDescent="0.25">
      <c r="A21" s="106">
        <v>12302</v>
      </c>
      <c r="B21" s="6" t="s">
        <v>368</v>
      </c>
      <c r="C21" s="2">
        <v>6</v>
      </c>
      <c r="D21" s="100">
        <f t="shared" si="1"/>
        <v>6</v>
      </c>
      <c r="E21" s="1">
        <v>5</v>
      </c>
      <c r="F21" s="108">
        <v>13.01</v>
      </c>
      <c r="G21" s="108">
        <f t="shared" si="0"/>
        <v>78.06</v>
      </c>
      <c r="H21" s="6" t="s">
        <v>437</v>
      </c>
      <c r="I21" s="6" t="s">
        <v>371</v>
      </c>
      <c r="J21" s="107"/>
      <c r="K21" s="5">
        <f>SUMIF(Entrées!C:C,A:A,Entrées!E:E)</f>
        <v>0</v>
      </c>
      <c r="L21" s="5">
        <f>SUMIF(Sorties!B:B,A:A,Sorties!D:D)</f>
        <v>0</v>
      </c>
      <c r="N21" s="3"/>
    </row>
    <row r="22" spans="1:14" x14ac:dyDescent="0.25">
      <c r="A22" s="106">
        <v>12310</v>
      </c>
      <c r="B22" s="6" t="s">
        <v>368</v>
      </c>
      <c r="C22" s="2">
        <v>4</v>
      </c>
      <c r="D22" s="100">
        <f t="shared" si="1"/>
        <v>4</v>
      </c>
      <c r="E22" s="1">
        <v>5</v>
      </c>
      <c r="F22" s="108">
        <v>14.01</v>
      </c>
      <c r="G22" s="108">
        <f t="shared" si="0"/>
        <v>56.04</v>
      </c>
      <c r="H22" s="6" t="s">
        <v>442</v>
      </c>
      <c r="I22" s="6" t="s">
        <v>371</v>
      </c>
      <c r="J22" s="107"/>
      <c r="K22" s="5">
        <f>SUMIF(Entrées!C:C,A:A,Entrées!E:E)</f>
        <v>0</v>
      </c>
      <c r="L22" s="5">
        <f>SUMIF(Sorties!B:B,A:A,Sorties!D:D)</f>
        <v>0</v>
      </c>
      <c r="N22" s="3"/>
    </row>
    <row r="23" spans="1:14" x14ac:dyDescent="0.25">
      <c r="A23" s="106">
        <v>12316</v>
      </c>
      <c r="B23" s="6" t="s">
        <v>368</v>
      </c>
      <c r="C23" s="2">
        <v>5</v>
      </c>
      <c r="D23" s="100">
        <f t="shared" si="1"/>
        <v>5</v>
      </c>
      <c r="E23" s="1">
        <v>5</v>
      </c>
      <c r="F23" s="108">
        <v>15.01</v>
      </c>
      <c r="G23" s="108">
        <f t="shared" si="0"/>
        <v>75.05</v>
      </c>
      <c r="H23" s="6" t="s">
        <v>443</v>
      </c>
      <c r="I23" s="6" t="s">
        <v>371</v>
      </c>
      <c r="J23" s="107"/>
      <c r="K23" s="5">
        <f>SUMIF(Entrées!C:C,A:A,Entrées!E:E)</f>
        <v>0</v>
      </c>
      <c r="L23" s="5">
        <f>SUMIF(Sorties!B:B,A:A,Sorties!D:D)</f>
        <v>0</v>
      </c>
      <c r="N23" s="3"/>
    </row>
    <row r="24" spans="1:14" x14ac:dyDescent="0.25">
      <c r="A24" s="106">
        <v>14306</v>
      </c>
      <c r="B24" s="6" t="s">
        <v>368</v>
      </c>
      <c r="C24" s="2">
        <v>5</v>
      </c>
      <c r="D24" s="100">
        <f t="shared" si="1"/>
        <v>5</v>
      </c>
      <c r="E24" s="1">
        <v>5</v>
      </c>
      <c r="F24" s="108">
        <v>16.010000000000002</v>
      </c>
      <c r="G24" s="108">
        <f t="shared" si="0"/>
        <v>80.050000000000011</v>
      </c>
      <c r="H24" s="6" t="s">
        <v>484</v>
      </c>
      <c r="I24" s="6" t="s">
        <v>371</v>
      </c>
      <c r="J24" s="107"/>
      <c r="K24" s="5">
        <f>SUMIF(Entrées!C:C,A:A,Entrées!E:E)</f>
        <v>0</v>
      </c>
      <c r="L24" s="5">
        <f>SUMIF(Sorties!B:B,A:A,Sorties!D:D)</f>
        <v>0</v>
      </c>
      <c r="N24" s="3"/>
    </row>
    <row r="25" spans="1:14" x14ac:dyDescent="0.25">
      <c r="A25" s="106">
        <v>14320</v>
      </c>
      <c r="B25" s="6" t="s">
        <v>368</v>
      </c>
      <c r="C25" s="2">
        <v>1</v>
      </c>
      <c r="D25" s="100">
        <f t="shared" si="1"/>
        <v>1</v>
      </c>
      <c r="E25" s="1">
        <v>5</v>
      </c>
      <c r="F25" s="108">
        <v>17.010000000000002</v>
      </c>
      <c r="G25" s="108">
        <f t="shared" si="0"/>
        <v>17.010000000000002</v>
      </c>
      <c r="H25" s="6" t="s">
        <v>489</v>
      </c>
      <c r="I25" s="6" t="s">
        <v>371</v>
      </c>
      <c r="J25" s="107"/>
      <c r="K25" s="5">
        <f>SUMIF(Entrées!C:C,A:A,Entrées!E:E)</f>
        <v>0</v>
      </c>
      <c r="L25" s="5">
        <f>SUMIF(Sorties!B:B,A:A,Sorties!D:D)</f>
        <v>0</v>
      </c>
      <c r="N25" s="3"/>
    </row>
    <row r="26" spans="1:14" x14ac:dyDescent="0.25">
      <c r="A26" s="106">
        <v>14350</v>
      </c>
      <c r="B26" s="6" t="s">
        <v>368</v>
      </c>
      <c r="C26" s="2">
        <v>1</v>
      </c>
      <c r="D26" s="100">
        <f t="shared" si="1"/>
        <v>1</v>
      </c>
      <c r="E26" s="1">
        <v>1</v>
      </c>
      <c r="F26" s="108">
        <v>18.010000000000002</v>
      </c>
      <c r="G26" s="108">
        <f t="shared" si="0"/>
        <v>18.010000000000002</v>
      </c>
      <c r="H26" s="6" t="s">
        <v>496</v>
      </c>
      <c r="I26" s="6" t="s">
        <v>371</v>
      </c>
      <c r="J26" s="107"/>
      <c r="K26" s="5">
        <f>SUMIF(Entrées!C:C,A:A,Entrées!E:E)</f>
        <v>0</v>
      </c>
      <c r="L26" s="5">
        <f>SUMIF(Sorties!B:B,A:A,Sorties!D:D)</f>
        <v>0</v>
      </c>
      <c r="N26" s="3"/>
    </row>
    <row r="27" spans="1:14" x14ac:dyDescent="0.25">
      <c r="A27" s="106">
        <v>15350</v>
      </c>
      <c r="B27" s="6" t="s">
        <v>368</v>
      </c>
      <c r="C27" s="2">
        <v>2</v>
      </c>
      <c r="D27" s="100">
        <f t="shared" si="1"/>
        <v>2</v>
      </c>
      <c r="E27" s="1">
        <v>1</v>
      </c>
      <c r="F27" s="108">
        <v>19.010000000000002</v>
      </c>
      <c r="G27" s="108">
        <f t="shared" si="0"/>
        <v>38.020000000000003</v>
      </c>
      <c r="H27" s="6" t="s">
        <v>503</v>
      </c>
      <c r="I27" s="6" t="s">
        <v>371</v>
      </c>
      <c r="J27" s="107"/>
      <c r="K27" s="5">
        <f>SUMIF(Entrées!C:C,A:A,Entrées!E:E)</f>
        <v>0</v>
      </c>
      <c r="L27" s="5">
        <f>SUMIF(Sorties!B:B,A:A,Sorties!D:D)</f>
        <v>0</v>
      </c>
      <c r="N27" s="3"/>
    </row>
    <row r="28" spans="1:14" x14ac:dyDescent="0.25">
      <c r="A28" s="106">
        <v>15440</v>
      </c>
      <c r="B28" s="6" t="s">
        <v>271</v>
      </c>
      <c r="C28" s="2">
        <v>2</v>
      </c>
      <c r="D28" s="100">
        <f t="shared" si="1"/>
        <v>2</v>
      </c>
      <c r="E28" s="1">
        <v>1</v>
      </c>
      <c r="F28" s="108">
        <v>20.010000000000002</v>
      </c>
      <c r="G28" s="108">
        <f t="shared" si="0"/>
        <v>40.020000000000003</v>
      </c>
      <c r="H28" s="6" t="s">
        <v>273</v>
      </c>
      <c r="I28" s="6" t="s">
        <v>256</v>
      </c>
      <c r="J28" s="107"/>
      <c r="K28" s="5">
        <f>SUMIF(Entrées!C:C,A:A,Entrées!E:E)</f>
        <v>0</v>
      </c>
      <c r="L28" s="5">
        <f>SUMIF(Sorties!B:B,A:A,Sorties!D:D)</f>
        <v>0</v>
      </c>
      <c r="N28" s="3"/>
    </row>
    <row r="29" spans="1:14" x14ac:dyDescent="0.25">
      <c r="A29" s="106">
        <v>16545</v>
      </c>
      <c r="B29" s="6" t="s">
        <v>368</v>
      </c>
      <c r="C29" s="2">
        <v>1</v>
      </c>
      <c r="D29" s="100">
        <f t="shared" si="1"/>
        <v>1</v>
      </c>
      <c r="E29" s="1">
        <v>1</v>
      </c>
      <c r="F29" s="108">
        <v>21.01</v>
      </c>
      <c r="G29" s="108">
        <f t="shared" si="0"/>
        <v>21.01</v>
      </c>
      <c r="H29" s="6" t="s">
        <v>374</v>
      </c>
      <c r="I29" s="6" t="s">
        <v>371</v>
      </c>
      <c r="J29" s="107"/>
      <c r="K29" s="5">
        <f>SUMIF(Entrées!C:C,A:A,Entrées!E:E)</f>
        <v>0</v>
      </c>
      <c r="L29" s="5">
        <f>SUMIF(Sorties!B:B,A:A,Sorties!D:D)</f>
        <v>0</v>
      </c>
      <c r="N29" s="3"/>
    </row>
    <row r="30" spans="1:14" x14ac:dyDescent="0.25">
      <c r="A30" s="106">
        <v>19948</v>
      </c>
      <c r="B30" s="6" t="s">
        <v>368</v>
      </c>
      <c r="C30" s="2">
        <v>2</v>
      </c>
      <c r="D30" s="100">
        <f t="shared" si="1"/>
        <v>2</v>
      </c>
      <c r="E30" s="1">
        <v>1</v>
      </c>
      <c r="F30" s="108">
        <v>22.01</v>
      </c>
      <c r="G30" s="108">
        <f t="shared" si="0"/>
        <v>44.02</v>
      </c>
      <c r="H30" s="6" t="s">
        <v>395</v>
      </c>
      <c r="I30" s="6" t="s">
        <v>371</v>
      </c>
      <c r="J30" s="107"/>
      <c r="K30" s="5">
        <f>SUMIF(Entrées!C:C,A:A,Entrées!E:E)</f>
        <v>0</v>
      </c>
      <c r="L30" s="5">
        <f>SUMIF(Sorties!B:B,A:A,Sorties!D:D)</f>
        <v>0</v>
      </c>
      <c r="N30" s="3"/>
    </row>
    <row r="31" spans="1:14" x14ac:dyDescent="0.25">
      <c r="A31" s="106">
        <v>19950</v>
      </c>
      <c r="B31" s="6" t="s">
        <v>368</v>
      </c>
      <c r="C31" s="2">
        <v>2</v>
      </c>
      <c r="D31" s="100">
        <f t="shared" si="1"/>
        <v>2</v>
      </c>
      <c r="E31" s="1">
        <v>1</v>
      </c>
      <c r="F31" s="108">
        <v>23.01</v>
      </c>
      <c r="G31" s="108">
        <f t="shared" si="0"/>
        <v>46.02</v>
      </c>
      <c r="H31" s="6" t="s">
        <v>396</v>
      </c>
      <c r="I31" s="6" t="s">
        <v>371</v>
      </c>
      <c r="J31" s="107"/>
      <c r="K31" s="5">
        <f>SUMIF(Entrées!C:C,A:A,Entrées!E:E)</f>
        <v>0</v>
      </c>
      <c r="L31" s="5">
        <f>SUMIF(Sorties!B:B,A:A,Sorties!D:D)</f>
        <v>0</v>
      </c>
      <c r="N31" s="3"/>
    </row>
    <row r="32" spans="1:14" x14ac:dyDescent="0.25">
      <c r="A32" s="106">
        <v>28913</v>
      </c>
      <c r="B32" s="6" t="s">
        <v>196</v>
      </c>
      <c r="C32" s="2">
        <v>1</v>
      </c>
      <c r="D32" s="100">
        <f t="shared" si="1"/>
        <v>1</v>
      </c>
      <c r="E32" s="1">
        <v>1</v>
      </c>
      <c r="F32" s="108">
        <v>24.01</v>
      </c>
      <c r="G32" s="108">
        <f t="shared" si="0"/>
        <v>24.01</v>
      </c>
      <c r="H32" s="6" t="s">
        <v>198</v>
      </c>
      <c r="I32" s="6" t="s">
        <v>191</v>
      </c>
      <c r="J32" s="20"/>
      <c r="K32" s="5">
        <f>SUMIF(Entrées!C:C,A:A,Entrées!E:E)</f>
        <v>0</v>
      </c>
      <c r="L32" s="5">
        <f>SUMIF(Sorties!B:B,A:A,Sorties!D:D)</f>
        <v>0</v>
      </c>
      <c r="N32" s="3"/>
    </row>
    <row r="33" spans="1:14" x14ac:dyDescent="0.25">
      <c r="A33" s="106">
        <v>28956</v>
      </c>
      <c r="B33" s="6" t="s">
        <v>314</v>
      </c>
      <c r="C33" s="2">
        <v>3</v>
      </c>
      <c r="D33" s="100">
        <f t="shared" si="1"/>
        <v>3</v>
      </c>
      <c r="E33" s="1">
        <v>1</v>
      </c>
      <c r="F33" s="108">
        <v>25.01</v>
      </c>
      <c r="G33" s="108">
        <f t="shared" si="0"/>
        <v>75.03</v>
      </c>
      <c r="H33" s="6" t="s">
        <v>312</v>
      </c>
      <c r="I33" s="6" t="s">
        <v>191</v>
      </c>
      <c r="J33" s="107" t="s">
        <v>313</v>
      </c>
      <c r="K33" s="5">
        <f>SUMIF(Entrées!C:C,A:A,Entrées!E:E)</f>
        <v>0</v>
      </c>
      <c r="L33" s="5">
        <f>SUMIF(Sorties!B:B,A:A,Sorties!D:D)</f>
        <v>0</v>
      </c>
      <c r="N33" s="3"/>
    </row>
    <row r="34" spans="1:14" x14ac:dyDescent="0.25">
      <c r="A34" s="106">
        <v>29450</v>
      </c>
      <c r="B34" s="6" t="s">
        <v>314</v>
      </c>
      <c r="C34" s="2">
        <v>1</v>
      </c>
      <c r="D34" s="100">
        <f t="shared" si="1"/>
        <v>1</v>
      </c>
      <c r="E34" s="1">
        <v>1</v>
      </c>
      <c r="F34" s="108">
        <v>26.01</v>
      </c>
      <c r="G34" s="108">
        <f t="shared" si="0"/>
        <v>26.01</v>
      </c>
      <c r="H34" s="6" t="s">
        <v>315</v>
      </c>
      <c r="I34" s="6" t="s">
        <v>191</v>
      </c>
      <c r="J34" s="107" t="s">
        <v>316</v>
      </c>
      <c r="K34" s="5">
        <f>SUMIF(Entrées!C:C,A:A,Entrées!E:E)</f>
        <v>0</v>
      </c>
      <c r="L34" s="5">
        <f>SUMIF(Sorties!B:B,A:A,Sorties!D:D)</f>
        <v>0</v>
      </c>
      <c r="N34" s="3"/>
    </row>
    <row r="35" spans="1:14" x14ac:dyDescent="0.25">
      <c r="A35" s="106">
        <v>31106</v>
      </c>
      <c r="B35" s="6" t="s">
        <v>196</v>
      </c>
      <c r="C35" s="2">
        <v>1</v>
      </c>
      <c r="D35" s="100">
        <f t="shared" si="1"/>
        <v>1</v>
      </c>
      <c r="E35" s="1">
        <v>1</v>
      </c>
      <c r="F35" s="108">
        <v>27.01</v>
      </c>
      <c r="G35" s="108">
        <f t="shared" si="0"/>
        <v>27.01</v>
      </c>
      <c r="H35" s="6" t="s">
        <v>197</v>
      </c>
      <c r="I35" s="6" t="s">
        <v>191</v>
      </c>
      <c r="J35" s="20"/>
      <c r="K35" s="5">
        <f>SUMIF(Entrées!C:C,A:A,Entrées!E:E)</f>
        <v>0</v>
      </c>
      <c r="L35" s="5">
        <f>SUMIF(Sorties!B:B,A:A,Sorties!D:D)</f>
        <v>0</v>
      </c>
      <c r="N35" s="3"/>
    </row>
    <row r="36" spans="1:14" x14ac:dyDescent="0.25">
      <c r="A36" s="106">
        <v>34391</v>
      </c>
      <c r="B36" s="6" t="s">
        <v>629</v>
      </c>
      <c r="C36" s="2">
        <v>9</v>
      </c>
      <c r="D36" s="100">
        <f t="shared" si="1"/>
        <v>9</v>
      </c>
      <c r="E36" s="1">
        <v>5</v>
      </c>
      <c r="F36" s="108"/>
      <c r="G36" s="108" t="str">
        <f t="shared" si="0"/>
        <v/>
      </c>
      <c r="H36" s="6" t="s">
        <v>630</v>
      </c>
      <c r="I36" s="6" t="s">
        <v>595</v>
      </c>
      <c r="J36" s="107"/>
      <c r="K36" s="5">
        <f>SUMIF(Entrées!C:C,A:A,Entrées!E:E)</f>
        <v>0</v>
      </c>
      <c r="L36" s="5">
        <f>SUMIF(Sorties!B:B,A:A,Sorties!D:D)</f>
        <v>0</v>
      </c>
      <c r="N36" s="3"/>
    </row>
    <row r="37" spans="1:14" x14ac:dyDescent="0.25">
      <c r="A37" s="106">
        <v>37168</v>
      </c>
      <c r="B37" s="6" t="s">
        <v>607</v>
      </c>
      <c r="C37" s="2">
        <v>58</v>
      </c>
      <c r="D37" s="100">
        <f t="shared" si="1"/>
        <v>58</v>
      </c>
      <c r="E37" s="1">
        <v>5</v>
      </c>
      <c r="F37" s="108"/>
      <c r="G37" s="108" t="str">
        <f t="shared" si="0"/>
        <v/>
      </c>
      <c r="H37" s="6" t="s">
        <v>608</v>
      </c>
      <c r="I37" s="6" t="s">
        <v>595</v>
      </c>
      <c r="J37" s="107"/>
      <c r="K37" s="5">
        <f>SUMIF(Entrées!C:C,A:A,Entrées!E:E)</f>
        <v>0</v>
      </c>
      <c r="L37" s="5">
        <f>SUMIF(Sorties!B:B,A:A,Sorties!D:D)</f>
        <v>0</v>
      </c>
      <c r="N37" s="3"/>
    </row>
    <row r="38" spans="1:14" x14ac:dyDescent="0.25">
      <c r="A38" s="106">
        <v>67364</v>
      </c>
      <c r="B38" s="6" t="s">
        <v>632</v>
      </c>
      <c r="C38" s="2">
        <v>1</v>
      </c>
      <c r="D38" s="100">
        <f t="shared" si="1"/>
        <v>1</v>
      </c>
      <c r="E38" s="1">
        <v>1</v>
      </c>
      <c r="F38" s="108"/>
      <c r="G38" s="108" t="str">
        <f t="shared" si="0"/>
        <v/>
      </c>
      <c r="H38" s="6" t="s">
        <v>633</v>
      </c>
      <c r="I38" s="6" t="s">
        <v>595</v>
      </c>
      <c r="J38" s="107"/>
      <c r="K38" s="5">
        <f>SUMIF(Entrées!C:C,A:A,Entrées!E:E)</f>
        <v>0</v>
      </c>
      <c r="L38" s="5">
        <f>SUMIF(Sorties!B:B,A:A,Sorties!D:D)</f>
        <v>0</v>
      </c>
      <c r="N38" s="3"/>
    </row>
    <row r="39" spans="1:14" x14ac:dyDescent="0.25">
      <c r="A39" s="106">
        <v>76561</v>
      </c>
      <c r="B39" s="6" t="s">
        <v>98</v>
      </c>
      <c r="C39" s="2">
        <v>20</v>
      </c>
      <c r="D39" s="100">
        <f t="shared" si="1"/>
        <v>20</v>
      </c>
      <c r="E39" s="1">
        <v>5</v>
      </c>
      <c r="F39" s="108"/>
      <c r="G39" s="108" t="str">
        <f t="shared" si="0"/>
        <v/>
      </c>
      <c r="H39" s="6" t="s">
        <v>619</v>
      </c>
      <c r="I39" s="6" t="s">
        <v>595</v>
      </c>
      <c r="J39" s="107"/>
      <c r="K39" s="5">
        <f>SUMIF(Entrées!C:C,A:A,Entrées!E:E)</f>
        <v>0</v>
      </c>
      <c r="L39" s="5">
        <f>SUMIF(Sorties!B:B,A:A,Sorties!D:D)</f>
        <v>0</v>
      </c>
      <c r="N39" s="3"/>
    </row>
    <row r="40" spans="1:14" x14ac:dyDescent="0.25">
      <c r="A40" s="106">
        <v>77011</v>
      </c>
      <c r="B40" s="6" t="s">
        <v>559</v>
      </c>
      <c r="C40" s="2">
        <v>4</v>
      </c>
      <c r="D40" s="100">
        <f t="shared" si="1"/>
        <v>4</v>
      </c>
      <c r="E40" s="1">
        <v>1</v>
      </c>
      <c r="F40" s="108"/>
      <c r="G40" s="108" t="str">
        <f t="shared" si="0"/>
        <v/>
      </c>
      <c r="H40" s="6" t="s">
        <v>611</v>
      </c>
      <c r="I40" s="6" t="s">
        <v>595</v>
      </c>
      <c r="J40" s="107"/>
      <c r="K40" s="5">
        <f>SUMIF(Entrées!C:C,A:A,Entrées!E:E)</f>
        <v>0</v>
      </c>
      <c r="L40" s="5">
        <f>SUMIF(Sorties!B:B,A:A,Sorties!D:D)</f>
        <v>0</v>
      </c>
      <c r="N40" s="3"/>
    </row>
    <row r="41" spans="1:14" x14ac:dyDescent="0.25">
      <c r="A41" s="106">
        <v>77070</v>
      </c>
      <c r="B41" s="6" t="s">
        <v>594</v>
      </c>
      <c r="C41" s="2">
        <v>6</v>
      </c>
      <c r="D41" s="100">
        <f t="shared" si="1"/>
        <v>6</v>
      </c>
      <c r="E41" s="1">
        <v>1</v>
      </c>
      <c r="F41" s="108"/>
      <c r="G41" s="108" t="str">
        <f t="shared" si="0"/>
        <v/>
      </c>
      <c r="H41" s="6" t="s">
        <v>615</v>
      </c>
      <c r="I41" s="6" t="s">
        <v>595</v>
      </c>
      <c r="J41" s="107"/>
      <c r="K41" s="5">
        <f>SUMIF(Entrées!C:C,A:A,Entrées!E:E)</f>
        <v>0</v>
      </c>
      <c r="L41" s="5">
        <f>SUMIF(Sorties!B:B,A:A,Sorties!D:D)</f>
        <v>0</v>
      </c>
      <c r="N41" s="3"/>
    </row>
    <row r="42" spans="1:14" x14ac:dyDescent="0.25">
      <c r="A42" s="106">
        <v>77071</v>
      </c>
      <c r="B42" s="6" t="s">
        <v>594</v>
      </c>
      <c r="C42" s="2">
        <v>11</v>
      </c>
      <c r="D42" s="100">
        <f t="shared" si="1"/>
        <v>11</v>
      </c>
      <c r="E42" s="1">
        <v>1</v>
      </c>
      <c r="F42" s="108"/>
      <c r="G42" s="108" t="str">
        <f t="shared" si="0"/>
        <v/>
      </c>
      <c r="H42" s="6" t="s">
        <v>614</v>
      </c>
      <c r="I42" s="6" t="s">
        <v>595</v>
      </c>
      <c r="J42" s="107"/>
      <c r="K42" s="5">
        <f>SUMIF(Entrées!C:C,A:A,Entrées!E:E)</f>
        <v>0</v>
      </c>
      <c r="L42" s="5">
        <f>SUMIF(Sorties!B:B,A:A,Sorties!D:D)</f>
        <v>0</v>
      </c>
      <c r="N42" s="3"/>
    </row>
    <row r="43" spans="1:14" x14ac:dyDescent="0.25">
      <c r="A43" s="106">
        <v>77111</v>
      </c>
      <c r="B43" s="6" t="s">
        <v>553</v>
      </c>
      <c r="C43" s="2">
        <v>6</v>
      </c>
      <c r="D43" s="100">
        <f t="shared" si="1"/>
        <v>6</v>
      </c>
      <c r="E43" s="1">
        <v>1</v>
      </c>
      <c r="F43" s="108"/>
      <c r="G43" s="108" t="str">
        <f t="shared" si="0"/>
        <v/>
      </c>
      <c r="H43" s="6" t="s">
        <v>609</v>
      </c>
      <c r="I43" s="6" t="s">
        <v>595</v>
      </c>
      <c r="J43" s="107"/>
      <c r="K43" s="5">
        <f>SUMIF(Entrées!C:C,A:A,Entrées!E:E)</f>
        <v>0</v>
      </c>
      <c r="L43" s="5">
        <f>SUMIF(Sorties!B:B,A:A,Sorties!D:D)</f>
        <v>0</v>
      </c>
      <c r="N43" s="3"/>
    </row>
    <row r="44" spans="1:14" x14ac:dyDescent="0.25">
      <c r="A44" s="106">
        <v>77302</v>
      </c>
      <c r="B44" s="6" t="s">
        <v>553</v>
      </c>
      <c r="C44" s="2">
        <v>4</v>
      </c>
      <c r="D44" s="100">
        <f t="shared" si="1"/>
        <v>4</v>
      </c>
      <c r="E44" s="1">
        <v>1</v>
      </c>
      <c r="F44" s="108"/>
      <c r="G44" s="108" t="str">
        <f t="shared" si="0"/>
        <v/>
      </c>
      <c r="H44" s="6" t="s">
        <v>610</v>
      </c>
      <c r="I44" s="6" t="s">
        <v>595</v>
      </c>
      <c r="J44" s="107"/>
      <c r="K44" s="5">
        <f>SUMIF(Entrées!C:C,A:A,Entrées!E:E)</f>
        <v>0</v>
      </c>
      <c r="L44" s="5">
        <f>SUMIF(Sorties!B:B,A:A,Sorties!D:D)</f>
        <v>0</v>
      </c>
      <c r="N44" s="3"/>
    </row>
    <row r="45" spans="1:14" x14ac:dyDescent="0.25">
      <c r="A45" s="106">
        <v>78650</v>
      </c>
      <c r="B45" s="6" t="s">
        <v>553</v>
      </c>
      <c r="C45" s="2">
        <v>2</v>
      </c>
      <c r="D45" s="100">
        <f t="shared" si="1"/>
        <v>2</v>
      </c>
      <c r="E45" s="1">
        <v>1</v>
      </c>
      <c r="F45" s="108"/>
      <c r="G45" s="108" t="str">
        <f t="shared" si="0"/>
        <v/>
      </c>
      <c r="H45" s="6" t="s">
        <v>624</v>
      </c>
      <c r="I45" s="6" t="s">
        <v>595</v>
      </c>
      <c r="J45" s="107"/>
      <c r="K45" s="5">
        <f>SUMIF(Entrées!C:C,A:A,Entrées!E:E)</f>
        <v>0</v>
      </c>
      <c r="L45" s="5">
        <f>SUMIF(Sorties!B:B,A:A,Sorties!D:D)</f>
        <v>0</v>
      </c>
      <c r="N45" s="3"/>
    </row>
    <row r="46" spans="1:14" x14ac:dyDescent="0.25">
      <c r="A46" s="106">
        <v>78730</v>
      </c>
      <c r="B46" s="6" t="s">
        <v>553</v>
      </c>
      <c r="C46" s="2">
        <v>13</v>
      </c>
      <c r="D46" s="100">
        <f t="shared" si="1"/>
        <v>13</v>
      </c>
      <c r="E46" s="1">
        <v>1</v>
      </c>
      <c r="F46" s="108"/>
      <c r="G46" s="108" t="str">
        <f t="shared" si="0"/>
        <v/>
      </c>
      <c r="H46" s="6" t="s">
        <v>623</v>
      </c>
      <c r="I46" s="6" t="s">
        <v>595</v>
      </c>
      <c r="J46" s="107"/>
      <c r="K46" s="5">
        <f>SUMIF(Entrées!C:C,A:A,Entrées!E:E)</f>
        <v>0</v>
      </c>
      <c r="L46" s="5">
        <f>SUMIF(Sorties!B:B,A:A,Sorties!D:D)</f>
        <v>0</v>
      </c>
      <c r="N46" s="3"/>
    </row>
    <row r="47" spans="1:14" x14ac:dyDescent="0.25">
      <c r="A47" s="106">
        <v>78731</v>
      </c>
      <c r="B47" s="6" t="s">
        <v>553</v>
      </c>
      <c r="C47" s="2">
        <v>4</v>
      </c>
      <c r="D47" s="100">
        <f t="shared" si="1"/>
        <v>4</v>
      </c>
      <c r="E47" s="1">
        <v>1</v>
      </c>
      <c r="F47" s="108"/>
      <c r="G47" s="108" t="str">
        <f t="shared" si="0"/>
        <v/>
      </c>
      <c r="H47" s="6" t="s">
        <v>622</v>
      </c>
      <c r="I47" s="6" t="s">
        <v>595</v>
      </c>
      <c r="J47" s="107"/>
      <c r="K47" s="5">
        <f>SUMIF(Entrées!C:C,A:A,Entrées!E:E)</f>
        <v>0</v>
      </c>
      <c r="L47" s="5">
        <f>SUMIF(Sorties!B:B,A:A,Sorties!D:D)</f>
        <v>0</v>
      </c>
      <c r="N47" s="3"/>
    </row>
    <row r="48" spans="1:14" x14ac:dyDescent="0.25">
      <c r="A48" s="106">
        <v>78739</v>
      </c>
      <c r="B48" s="6" t="s">
        <v>553</v>
      </c>
      <c r="C48" s="2">
        <v>10</v>
      </c>
      <c r="D48" s="100">
        <f t="shared" si="1"/>
        <v>10</v>
      </c>
      <c r="E48" s="1">
        <v>1</v>
      </c>
      <c r="F48" s="108"/>
      <c r="G48" s="108" t="str">
        <f t="shared" si="0"/>
        <v/>
      </c>
      <c r="H48" s="6" t="s">
        <v>621</v>
      </c>
      <c r="I48" s="6" t="s">
        <v>595</v>
      </c>
      <c r="J48" s="107"/>
      <c r="K48" s="5">
        <f>SUMIF(Entrées!C:C,A:A,Entrées!E:E)</f>
        <v>0</v>
      </c>
      <c r="L48" s="5">
        <f>SUMIF(Sorties!B:B,A:A,Sorties!D:D)</f>
        <v>0</v>
      </c>
      <c r="N48" s="3"/>
    </row>
    <row r="49" spans="1:14" x14ac:dyDescent="0.25">
      <c r="A49" s="106">
        <v>78752</v>
      </c>
      <c r="B49" s="6" t="s">
        <v>553</v>
      </c>
      <c r="C49" s="2">
        <v>1</v>
      </c>
      <c r="D49" s="100">
        <f t="shared" si="1"/>
        <v>1</v>
      </c>
      <c r="E49" s="1">
        <v>1</v>
      </c>
      <c r="F49" s="108"/>
      <c r="G49" s="108" t="str">
        <f t="shared" si="0"/>
        <v/>
      </c>
      <c r="H49" s="6" t="s">
        <v>620</v>
      </c>
      <c r="I49" s="6" t="s">
        <v>595</v>
      </c>
      <c r="J49" s="107"/>
      <c r="K49" s="5">
        <f>SUMIF(Entrées!C:C,A:A,Entrées!E:E)</f>
        <v>0</v>
      </c>
      <c r="L49" s="5">
        <f>SUMIF(Sorties!B:B,A:A,Sorties!D:D)</f>
        <v>0</v>
      </c>
      <c r="N49" s="3"/>
    </row>
    <row r="50" spans="1:14" x14ac:dyDescent="0.25">
      <c r="A50" s="106">
        <v>88104</v>
      </c>
      <c r="B50" s="6" t="s">
        <v>602</v>
      </c>
      <c r="C50" s="2">
        <v>1</v>
      </c>
      <c r="D50" s="100">
        <f t="shared" si="1"/>
        <v>1</v>
      </c>
      <c r="E50" s="1">
        <v>1</v>
      </c>
      <c r="F50" s="108"/>
      <c r="G50" s="108" t="str">
        <f t="shared" si="0"/>
        <v/>
      </c>
      <c r="H50" s="6" t="s">
        <v>605</v>
      </c>
      <c r="I50" s="6" t="s">
        <v>595</v>
      </c>
      <c r="J50" s="107" t="s">
        <v>606</v>
      </c>
      <c r="K50" s="5">
        <f>SUMIF(Entrées!C:C,A:A,Entrées!E:E)</f>
        <v>0</v>
      </c>
      <c r="L50" s="5">
        <f>SUMIF(Sorties!B:B,A:A,Sorties!D:D)</f>
        <v>0</v>
      </c>
      <c r="N50" s="3"/>
    </row>
    <row r="51" spans="1:14" x14ac:dyDescent="0.25">
      <c r="A51" s="106">
        <v>88124</v>
      </c>
      <c r="B51" s="6" t="s">
        <v>602</v>
      </c>
      <c r="C51" s="2">
        <v>2</v>
      </c>
      <c r="D51" s="100">
        <f t="shared" si="1"/>
        <v>2</v>
      </c>
      <c r="E51" s="1">
        <v>1</v>
      </c>
      <c r="F51" s="108"/>
      <c r="G51" s="108" t="str">
        <f t="shared" si="0"/>
        <v/>
      </c>
      <c r="H51" s="6" t="s">
        <v>603</v>
      </c>
      <c r="I51" s="6" t="s">
        <v>595</v>
      </c>
      <c r="J51" s="107" t="s">
        <v>604</v>
      </c>
      <c r="K51" s="5">
        <f>SUMIF(Entrées!C:C,A:A,Entrées!E:E)</f>
        <v>0</v>
      </c>
      <c r="L51" s="5">
        <f>SUMIF(Sorties!B:B,A:A,Sorties!D:D)</f>
        <v>0</v>
      </c>
      <c r="N51" s="3"/>
    </row>
    <row r="52" spans="1:14" x14ac:dyDescent="0.25">
      <c r="A52" s="106">
        <v>134523</v>
      </c>
      <c r="B52" s="6" t="s">
        <v>512</v>
      </c>
      <c r="C52" s="2">
        <v>100</v>
      </c>
      <c r="D52" s="100">
        <f t="shared" si="1"/>
        <v>99</v>
      </c>
      <c r="E52" s="1">
        <v>10</v>
      </c>
      <c r="F52" s="108"/>
      <c r="G52" s="108" t="str">
        <f t="shared" si="0"/>
        <v/>
      </c>
      <c r="H52" s="6" t="s">
        <v>513</v>
      </c>
      <c r="I52" s="6" t="s">
        <v>514</v>
      </c>
      <c r="J52" s="107"/>
      <c r="K52" s="5">
        <f>SUMIF(Entrées!C:C,A:A,Entrées!E:E)</f>
        <v>0</v>
      </c>
      <c r="L52" s="5">
        <f>SUMIF(Sorties!B:B,A:A,Sorties!D:D)</f>
        <v>1</v>
      </c>
      <c r="N52" s="3"/>
    </row>
    <row r="53" spans="1:14" x14ac:dyDescent="0.25">
      <c r="A53" s="106">
        <v>134623</v>
      </c>
      <c r="B53" s="6" t="s">
        <v>512</v>
      </c>
      <c r="C53" s="2">
        <v>100</v>
      </c>
      <c r="D53" s="100">
        <f t="shared" si="1"/>
        <v>100</v>
      </c>
      <c r="E53" s="1">
        <v>10</v>
      </c>
      <c r="F53" s="108"/>
      <c r="G53" s="108" t="str">
        <f t="shared" si="0"/>
        <v/>
      </c>
      <c r="H53" s="6" t="s">
        <v>515</v>
      </c>
      <c r="I53" s="6" t="s">
        <v>514</v>
      </c>
      <c r="J53" s="107"/>
      <c r="K53" s="5">
        <f>SUMIF(Entrées!C:C,A:A,Entrées!E:E)</f>
        <v>0</v>
      </c>
      <c r="L53" s="5">
        <f>SUMIF(Sorties!B:B,A:A,Sorties!D:D)</f>
        <v>0</v>
      </c>
      <c r="N53" s="3"/>
    </row>
    <row r="54" spans="1:14" x14ac:dyDescent="0.25">
      <c r="A54" s="106">
        <v>420013</v>
      </c>
      <c r="B54" s="6" t="s">
        <v>99</v>
      </c>
      <c r="C54" s="2">
        <v>1</v>
      </c>
      <c r="D54" s="100">
        <f t="shared" si="1"/>
        <v>1</v>
      </c>
      <c r="E54" s="1">
        <v>1</v>
      </c>
      <c r="F54" s="108"/>
      <c r="G54" s="108" t="str">
        <f t="shared" si="0"/>
        <v/>
      </c>
      <c r="H54" s="6" t="s">
        <v>217</v>
      </c>
      <c r="I54" s="6" t="s">
        <v>191</v>
      </c>
      <c r="J54" s="20"/>
      <c r="K54" s="5">
        <f>SUMIF(Entrées!C:C,A:A,Entrées!E:E)</f>
        <v>0</v>
      </c>
      <c r="L54" s="5">
        <f>SUMIF(Sorties!B:B,A:A,Sorties!D:D)</f>
        <v>0</v>
      </c>
      <c r="N54" s="3"/>
    </row>
    <row r="55" spans="1:14" x14ac:dyDescent="0.25">
      <c r="A55" s="106">
        <v>520610</v>
      </c>
      <c r="B55" s="6" t="s">
        <v>368</v>
      </c>
      <c r="C55" s="2">
        <v>2</v>
      </c>
      <c r="D55" s="100">
        <f t="shared" si="1"/>
        <v>2</v>
      </c>
      <c r="E55" s="1">
        <v>5</v>
      </c>
      <c r="F55" s="108"/>
      <c r="G55" s="108" t="str">
        <f t="shared" si="0"/>
        <v/>
      </c>
      <c r="H55" s="6" t="s">
        <v>406</v>
      </c>
      <c r="I55" s="6" t="s">
        <v>371</v>
      </c>
      <c r="J55" s="107"/>
      <c r="K55" s="5">
        <f>SUMIF(Entrées!C:C,A:A,Entrées!E:E)</f>
        <v>0</v>
      </c>
      <c r="L55" s="5">
        <f>SUMIF(Sorties!B:B,A:A,Sorties!D:D)</f>
        <v>0</v>
      </c>
      <c r="N55" s="3"/>
    </row>
    <row r="56" spans="1:14" x14ac:dyDescent="0.25">
      <c r="A56" s="106">
        <v>520612</v>
      </c>
      <c r="B56" s="6" t="s">
        <v>368</v>
      </c>
      <c r="C56" s="2">
        <v>10</v>
      </c>
      <c r="D56" s="100">
        <f t="shared" si="1"/>
        <v>10</v>
      </c>
      <c r="E56" s="1">
        <v>5</v>
      </c>
      <c r="F56" s="108"/>
      <c r="G56" s="108" t="str">
        <f t="shared" si="0"/>
        <v/>
      </c>
      <c r="H56" s="6" t="s">
        <v>408</v>
      </c>
      <c r="I56" s="6" t="s">
        <v>371</v>
      </c>
      <c r="J56" s="107"/>
      <c r="K56" s="5">
        <f>SUMIF(Entrées!C:C,A:A,Entrées!E:E)</f>
        <v>0</v>
      </c>
      <c r="L56" s="5">
        <f>SUMIF(Sorties!B:B,A:A,Sorties!D:D)</f>
        <v>0</v>
      </c>
      <c r="N56" s="3"/>
    </row>
    <row r="57" spans="1:14" x14ac:dyDescent="0.25">
      <c r="A57" s="106">
        <v>520617</v>
      </c>
      <c r="B57" s="6" t="s">
        <v>368</v>
      </c>
      <c r="C57" s="2">
        <v>2</v>
      </c>
      <c r="D57" s="100">
        <f t="shared" si="1"/>
        <v>2</v>
      </c>
      <c r="E57" s="1">
        <v>5</v>
      </c>
      <c r="F57" s="108"/>
      <c r="G57" s="108" t="str">
        <f t="shared" si="0"/>
        <v/>
      </c>
      <c r="H57" s="6" t="s">
        <v>415</v>
      </c>
      <c r="I57" s="6" t="s">
        <v>371</v>
      </c>
      <c r="J57" s="107"/>
      <c r="K57" s="5">
        <f>SUMIF(Entrées!C:C,A:A,Entrées!E:E)</f>
        <v>0</v>
      </c>
      <c r="L57" s="5">
        <f>SUMIF(Sorties!B:B,A:A,Sorties!D:D)</f>
        <v>0</v>
      </c>
      <c r="N57" s="3"/>
    </row>
    <row r="58" spans="1:14" x14ac:dyDescent="0.25">
      <c r="A58" s="106">
        <v>520619</v>
      </c>
      <c r="B58" s="6" t="s">
        <v>368</v>
      </c>
      <c r="C58" s="2">
        <v>2</v>
      </c>
      <c r="D58" s="100">
        <f t="shared" si="1"/>
        <v>2</v>
      </c>
      <c r="E58" s="1">
        <v>5</v>
      </c>
      <c r="F58" s="108"/>
      <c r="G58" s="108" t="str">
        <f t="shared" si="0"/>
        <v/>
      </c>
      <c r="H58" s="6" t="s">
        <v>418</v>
      </c>
      <c r="I58" s="6" t="s">
        <v>371</v>
      </c>
      <c r="J58" s="107"/>
      <c r="K58" s="5">
        <f>SUMIF(Entrées!C:C,A:A,Entrées!E:E)</f>
        <v>0</v>
      </c>
      <c r="L58" s="5">
        <f>SUMIF(Sorties!B:B,A:A,Sorties!D:D)</f>
        <v>0</v>
      </c>
      <c r="N58" s="3"/>
    </row>
    <row r="59" spans="1:14" x14ac:dyDescent="0.25">
      <c r="A59" s="106">
        <v>520621</v>
      </c>
      <c r="B59" s="6" t="s">
        <v>368</v>
      </c>
      <c r="C59" s="2">
        <v>1</v>
      </c>
      <c r="D59" s="100">
        <f t="shared" si="1"/>
        <v>1</v>
      </c>
      <c r="E59" s="1">
        <v>5</v>
      </c>
      <c r="F59" s="108"/>
      <c r="G59" s="108" t="str">
        <f t="shared" si="0"/>
        <v/>
      </c>
      <c r="H59" s="6" t="s">
        <v>421</v>
      </c>
      <c r="I59" s="6" t="s">
        <v>371</v>
      </c>
      <c r="J59" s="107"/>
      <c r="K59" s="5">
        <f>SUMIF(Entrées!C:C,A:A,Entrées!E:E)</f>
        <v>0</v>
      </c>
      <c r="L59" s="5">
        <f>SUMIF(Sorties!B:B,A:A,Sorties!D:D)</f>
        <v>0</v>
      </c>
      <c r="N59" s="3"/>
    </row>
    <row r="60" spans="1:14" x14ac:dyDescent="0.25">
      <c r="A60" s="106">
        <v>520624</v>
      </c>
      <c r="B60" s="6" t="s">
        <v>368</v>
      </c>
      <c r="C60" s="2">
        <v>2</v>
      </c>
      <c r="D60" s="100">
        <f t="shared" si="1"/>
        <v>2</v>
      </c>
      <c r="E60" s="1">
        <v>5</v>
      </c>
      <c r="F60" s="108"/>
      <c r="G60" s="108" t="str">
        <f t="shared" si="0"/>
        <v/>
      </c>
      <c r="H60" s="6" t="s">
        <v>426</v>
      </c>
      <c r="I60" s="6" t="s">
        <v>371</v>
      </c>
      <c r="J60" s="107"/>
      <c r="K60" s="5">
        <f>SUMIF(Entrées!C:C,A:A,Entrées!E:E)</f>
        <v>0</v>
      </c>
      <c r="L60" s="5">
        <f>SUMIF(Sorties!B:B,A:A,Sorties!D:D)</f>
        <v>0</v>
      </c>
      <c r="N60" s="3"/>
    </row>
    <row r="61" spans="1:14" x14ac:dyDescent="0.25">
      <c r="A61" s="106">
        <v>520625</v>
      </c>
      <c r="B61" s="6" t="s">
        <v>368</v>
      </c>
      <c r="C61" s="2">
        <v>5</v>
      </c>
      <c r="D61" s="100">
        <f t="shared" si="1"/>
        <v>5</v>
      </c>
      <c r="E61" s="1">
        <v>5</v>
      </c>
      <c r="F61" s="108"/>
      <c r="G61" s="108" t="str">
        <f t="shared" si="0"/>
        <v/>
      </c>
      <c r="H61" s="6" t="s">
        <v>427</v>
      </c>
      <c r="I61" s="6" t="s">
        <v>371</v>
      </c>
      <c r="J61" s="107"/>
      <c r="K61" s="5">
        <f>SUMIF(Entrées!C:C,A:A,Entrées!E:E)</f>
        <v>0</v>
      </c>
      <c r="L61" s="5">
        <f>SUMIF(Sorties!B:B,A:A,Sorties!D:D)</f>
        <v>0</v>
      </c>
      <c r="N61" s="3"/>
    </row>
    <row r="62" spans="1:14" x14ac:dyDescent="0.25">
      <c r="A62" s="106">
        <v>520626</v>
      </c>
      <c r="B62" s="6" t="s">
        <v>368</v>
      </c>
      <c r="C62" s="2">
        <v>2</v>
      </c>
      <c r="D62" s="100">
        <f t="shared" si="1"/>
        <v>2</v>
      </c>
      <c r="E62" s="1">
        <v>5</v>
      </c>
      <c r="F62" s="108"/>
      <c r="G62" s="108" t="str">
        <f t="shared" si="0"/>
        <v/>
      </c>
      <c r="H62" s="6" t="s">
        <v>428</v>
      </c>
      <c r="I62" s="6" t="s">
        <v>371</v>
      </c>
      <c r="J62" s="107"/>
      <c r="K62" s="5">
        <f>SUMIF(Entrées!C:C,A:A,Entrées!E:E)</f>
        <v>0</v>
      </c>
      <c r="L62" s="5">
        <f>SUMIF(Sorties!B:B,A:A,Sorties!D:D)</f>
        <v>0</v>
      </c>
      <c r="N62" s="3"/>
    </row>
    <row r="63" spans="1:14" x14ac:dyDescent="0.25">
      <c r="A63" s="106">
        <v>522507</v>
      </c>
      <c r="B63" s="6" t="s">
        <v>368</v>
      </c>
      <c r="C63" s="2">
        <v>10</v>
      </c>
      <c r="D63" s="100">
        <f t="shared" si="1"/>
        <v>10</v>
      </c>
      <c r="E63" s="1">
        <v>5</v>
      </c>
      <c r="F63" s="108"/>
      <c r="G63" s="108" t="str">
        <f t="shared" si="0"/>
        <v/>
      </c>
      <c r="H63" s="6" t="s">
        <v>405</v>
      </c>
      <c r="I63" s="6" t="s">
        <v>371</v>
      </c>
      <c r="J63" s="107"/>
      <c r="K63" s="5">
        <f>SUMIF(Entrées!C:C,A:A,Entrées!E:E)</f>
        <v>0</v>
      </c>
      <c r="L63" s="5">
        <f>SUMIF(Sorties!B:B,A:A,Sorties!D:D)</f>
        <v>0</v>
      </c>
      <c r="N63" s="3"/>
    </row>
    <row r="64" spans="1:14" x14ac:dyDescent="0.25">
      <c r="A64" s="106">
        <v>522510</v>
      </c>
      <c r="B64" s="6" t="s">
        <v>368</v>
      </c>
      <c r="C64" s="2">
        <v>20</v>
      </c>
      <c r="D64" s="100">
        <f t="shared" si="1"/>
        <v>20</v>
      </c>
      <c r="E64" s="1">
        <v>5</v>
      </c>
      <c r="F64" s="108"/>
      <c r="G64" s="108" t="str">
        <f t="shared" si="0"/>
        <v/>
      </c>
      <c r="H64" s="6" t="s">
        <v>407</v>
      </c>
      <c r="I64" s="6" t="s">
        <v>371</v>
      </c>
      <c r="J64" s="107"/>
      <c r="K64" s="5">
        <f>SUMIF(Entrées!C:C,A:A,Entrées!E:E)</f>
        <v>0</v>
      </c>
      <c r="L64" s="5">
        <f>SUMIF(Sorties!B:B,A:A,Sorties!D:D)</f>
        <v>0</v>
      </c>
      <c r="N64" s="3"/>
    </row>
    <row r="65" spans="1:14" x14ac:dyDescent="0.25">
      <c r="A65" s="106">
        <v>522512</v>
      </c>
      <c r="B65" s="6" t="s">
        <v>368</v>
      </c>
      <c r="C65" s="2">
        <v>10</v>
      </c>
      <c r="D65" s="100">
        <f t="shared" si="1"/>
        <v>10</v>
      </c>
      <c r="E65" s="1">
        <v>5</v>
      </c>
      <c r="F65" s="108"/>
      <c r="G65" s="108" t="str">
        <f t="shared" si="0"/>
        <v/>
      </c>
      <c r="H65" s="6" t="s">
        <v>409</v>
      </c>
      <c r="I65" s="6" t="s">
        <v>371</v>
      </c>
      <c r="J65" s="107"/>
      <c r="K65" s="5">
        <f>SUMIF(Entrées!C:C,A:A,Entrées!E:E)</f>
        <v>0</v>
      </c>
      <c r="L65" s="5">
        <f>SUMIF(Sorties!B:B,A:A,Sorties!D:D)</f>
        <v>0</v>
      </c>
      <c r="N65" s="3"/>
    </row>
    <row r="66" spans="1:14" x14ac:dyDescent="0.25">
      <c r="A66" s="106">
        <v>522513</v>
      </c>
      <c r="B66" s="6" t="s">
        <v>368</v>
      </c>
      <c r="C66" s="2">
        <v>10</v>
      </c>
      <c r="D66" s="100">
        <f t="shared" si="1"/>
        <v>10</v>
      </c>
      <c r="E66" s="1">
        <v>5</v>
      </c>
      <c r="F66" s="108"/>
      <c r="G66" s="108" t="str">
        <f t="shared" si="0"/>
        <v/>
      </c>
      <c r="H66" s="6" t="s">
        <v>410</v>
      </c>
      <c r="I66" s="6" t="s">
        <v>371</v>
      </c>
      <c r="J66" s="107"/>
      <c r="K66" s="5">
        <f>SUMIF(Entrées!C:C,A:A,Entrées!E:E)</f>
        <v>0</v>
      </c>
      <c r="L66" s="5">
        <f>SUMIF(Sorties!B:B,A:A,Sorties!D:D)</f>
        <v>0</v>
      </c>
      <c r="N66" s="3"/>
    </row>
    <row r="67" spans="1:14" x14ac:dyDescent="0.25">
      <c r="A67" s="106">
        <v>522514</v>
      </c>
      <c r="B67" s="6" t="s">
        <v>368</v>
      </c>
      <c r="C67" s="2">
        <v>30</v>
      </c>
      <c r="D67" s="100">
        <f t="shared" si="1"/>
        <v>30</v>
      </c>
      <c r="E67" s="1">
        <v>5</v>
      </c>
      <c r="F67" s="108"/>
      <c r="G67" s="108" t="str">
        <f t="shared" si="0"/>
        <v/>
      </c>
      <c r="H67" s="6" t="s">
        <v>411</v>
      </c>
      <c r="I67" s="6" t="s">
        <v>371</v>
      </c>
      <c r="J67" s="107"/>
      <c r="K67" s="5">
        <f>SUMIF(Entrées!C:C,A:A,Entrées!E:E)</f>
        <v>0</v>
      </c>
      <c r="L67" s="5">
        <f>SUMIF(Sorties!B:B,A:A,Sorties!D:D)</f>
        <v>0</v>
      </c>
      <c r="N67" s="3"/>
    </row>
    <row r="68" spans="1:14" x14ac:dyDescent="0.25">
      <c r="A68" s="106">
        <v>522515</v>
      </c>
      <c r="B68" s="6" t="s">
        <v>368</v>
      </c>
      <c r="C68" s="2">
        <v>25</v>
      </c>
      <c r="D68" s="100">
        <f t="shared" si="1"/>
        <v>25</v>
      </c>
      <c r="E68" s="1">
        <v>5</v>
      </c>
      <c r="F68" s="108"/>
      <c r="G68" s="108" t="str">
        <f t="shared" si="0"/>
        <v/>
      </c>
      <c r="H68" s="6" t="s">
        <v>412</v>
      </c>
      <c r="I68" s="6" t="s">
        <v>371</v>
      </c>
      <c r="J68" s="107"/>
      <c r="K68" s="5">
        <f>SUMIF(Entrées!C:C,A:A,Entrées!E:E)</f>
        <v>0</v>
      </c>
      <c r="L68" s="5">
        <f>SUMIF(Sorties!B:B,A:A,Sorties!D:D)</f>
        <v>0</v>
      </c>
      <c r="N68" s="3"/>
    </row>
    <row r="69" spans="1:14" x14ac:dyDescent="0.25">
      <c r="A69" s="106">
        <v>522516</v>
      </c>
      <c r="B69" s="6" t="s">
        <v>368</v>
      </c>
      <c r="C69" s="2">
        <v>20</v>
      </c>
      <c r="D69" s="100">
        <f t="shared" si="1"/>
        <v>20</v>
      </c>
      <c r="E69" s="1">
        <v>5</v>
      </c>
      <c r="F69" s="108"/>
      <c r="G69" s="108" t="str">
        <f t="shared" ref="G69:G132" si="2">IF(F69&lt;&gt;"",F69*D69,"")</f>
        <v/>
      </c>
      <c r="H69" s="6" t="s">
        <v>413</v>
      </c>
      <c r="I69" s="6" t="s">
        <v>371</v>
      </c>
      <c r="J69" s="107"/>
      <c r="K69" s="5">
        <f>SUMIF(Entrées!C:C,A:A,Entrées!E:E)</f>
        <v>0</v>
      </c>
      <c r="L69" s="5">
        <f>SUMIF(Sorties!B:B,A:A,Sorties!D:D)</f>
        <v>0</v>
      </c>
      <c r="N69" s="3"/>
    </row>
    <row r="70" spans="1:14" x14ac:dyDescent="0.25">
      <c r="A70" s="106">
        <v>522517</v>
      </c>
      <c r="B70" s="6" t="s">
        <v>368</v>
      </c>
      <c r="C70" s="2">
        <v>73</v>
      </c>
      <c r="D70" s="100">
        <f t="shared" si="1"/>
        <v>73</v>
      </c>
      <c r="E70" s="1">
        <v>5</v>
      </c>
      <c r="F70" s="108"/>
      <c r="G70" s="108" t="str">
        <f t="shared" si="2"/>
        <v/>
      </c>
      <c r="H70" s="6" t="s">
        <v>414</v>
      </c>
      <c r="I70" s="6" t="s">
        <v>371</v>
      </c>
      <c r="J70" s="107"/>
      <c r="K70" s="5">
        <f>SUMIF(Entrées!C:C,A:A,Entrées!E:E)</f>
        <v>0</v>
      </c>
      <c r="L70" s="5">
        <f>SUMIF(Sorties!B:B,A:A,Sorties!D:D)</f>
        <v>0</v>
      </c>
      <c r="N70" s="3"/>
    </row>
    <row r="71" spans="1:14" x14ac:dyDescent="0.25">
      <c r="A71" s="106">
        <v>522518</v>
      </c>
      <c r="B71" s="6" t="s">
        <v>368</v>
      </c>
      <c r="C71" s="2">
        <v>12</v>
      </c>
      <c r="D71" s="100">
        <f t="shared" si="1"/>
        <v>12</v>
      </c>
      <c r="E71" s="1">
        <v>5</v>
      </c>
      <c r="F71" s="108"/>
      <c r="G71" s="108" t="str">
        <f t="shared" si="2"/>
        <v/>
      </c>
      <c r="H71" s="6" t="s">
        <v>416</v>
      </c>
      <c r="I71" s="6" t="s">
        <v>371</v>
      </c>
      <c r="J71" s="107"/>
      <c r="K71" s="5">
        <f>SUMIF(Entrées!C:C,A:A,Entrées!E:E)</f>
        <v>0</v>
      </c>
      <c r="L71" s="5">
        <f>SUMIF(Sorties!B:B,A:A,Sorties!D:D)</f>
        <v>0</v>
      </c>
      <c r="N71" s="3"/>
    </row>
    <row r="72" spans="1:14" x14ac:dyDescent="0.25">
      <c r="A72" s="106">
        <v>522519</v>
      </c>
      <c r="B72" s="6" t="s">
        <v>368</v>
      </c>
      <c r="C72" s="2">
        <v>2</v>
      </c>
      <c r="D72" s="100">
        <f t="shared" ref="D72:D135" si="3">C72+K72-L72</f>
        <v>2</v>
      </c>
      <c r="E72" s="1">
        <v>5</v>
      </c>
      <c r="F72" s="108"/>
      <c r="G72" s="108" t="str">
        <f t="shared" si="2"/>
        <v/>
      </c>
      <c r="H72" s="6" t="s">
        <v>417</v>
      </c>
      <c r="I72" s="6" t="s">
        <v>371</v>
      </c>
      <c r="J72" s="107"/>
      <c r="K72" s="5">
        <f>SUMIF(Entrées!C:C,A:A,Entrées!E:E)</f>
        <v>0</v>
      </c>
      <c r="L72" s="5">
        <f>SUMIF(Sorties!B:B,A:A,Sorties!D:D)</f>
        <v>0</v>
      </c>
      <c r="N72" s="3"/>
    </row>
    <row r="73" spans="1:14" x14ac:dyDescent="0.25">
      <c r="A73" s="106">
        <v>522520</v>
      </c>
      <c r="B73" s="6" t="s">
        <v>368</v>
      </c>
      <c r="C73" s="2">
        <v>2</v>
      </c>
      <c r="D73" s="100">
        <f t="shared" si="3"/>
        <v>2</v>
      </c>
      <c r="E73" s="1">
        <v>5</v>
      </c>
      <c r="F73" s="108"/>
      <c r="G73" s="108" t="str">
        <f t="shared" si="2"/>
        <v/>
      </c>
      <c r="H73" s="6" t="s">
        <v>419</v>
      </c>
      <c r="I73" s="6" t="s">
        <v>371</v>
      </c>
      <c r="J73" s="107"/>
      <c r="K73" s="5">
        <f>SUMIF(Entrées!C:C,A:A,Entrées!E:E)</f>
        <v>0</v>
      </c>
      <c r="L73" s="5">
        <f>SUMIF(Sorties!B:B,A:A,Sorties!D:D)</f>
        <v>0</v>
      </c>
      <c r="N73" s="3"/>
    </row>
    <row r="74" spans="1:14" x14ac:dyDescent="0.25">
      <c r="A74" s="106">
        <v>522521</v>
      </c>
      <c r="B74" s="6" t="s">
        <v>368</v>
      </c>
      <c r="C74" s="2">
        <v>11</v>
      </c>
      <c r="D74" s="100">
        <f t="shared" si="3"/>
        <v>11</v>
      </c>
      <c r="E74" s="1">
        <v>5</v>
      </c>
      <c r="F74" s="108"/>
      <c r="G74" s="108" t="str">
        <f t="shared" si="2"/>
        <v/>
      </c>
      <c r="H74" s="6" t="s">
        <v>420</v>
      </c>
      <c r="I74" s="6" t="s">
        <v>371</v>
      </c>
      <c r="J74" s="107"/>
      <c r="K74" s="5">
        <f>SUMIF(Entrées!C:C,A:A,Entrées!E:E)</f>
        <v>0</v>
      </c>
      <c r="L74" s="5">
        <f>SUMIF(Sorties!B:B,A:A,Sorties!D:D)</f>
        <v>0</v>
      </c>
      <c r="N74" s="3"/>
    </row>
    <row r="75" spans="1:14" x14ac:dyDescent="0.25">
      <c r="A75" s="106">
        <v>522522</v>
      </c>
      <c r="B75" s="6" t="s">
        <v>368</v>
      </c>
      <c r="C75" s="2">
        <v>7</v>
      </c>
      <c r="D75" s="100">
        <f t="shared" si="3"/>
        <v>7</v>
      </c>
      <c r="E75" s="1">
        <v>5</v>
      </c>
      <c r="F75" s="108"/>
      <c r="G75" s="108" t="str">
        <f t="shared" si="2"/>
        <v/>
      </c>
      <c r="H75" s="6" t="s">
        <v>422</v>
      </c>
      <c r="I75" s="6" t="s">
        <v>371</v>
      </c>
      <c r="J75" s="107"/>
      <c r="K75" s="5">
        <f>SUMIF(Entrées!C:C,A:A,Entrées!E:E)</f>
        <v>0</v>
      </c>
      <c r="L75" s="5">
        <f>SUMIF(Sorties!B:B,A:A,Sorties!D:D)</f>
        <v>0</v>
      </c>
      <c r="N75" s="3"/>
    </row>
    <row r="76" spans="1:14" x14ac:dyDescent="0.25">
      <c r="A76" s="106">
        <v>522523</v>
      </c>
      <c r="B76" s="6" t="s">
        <v>368</v>
      </c>
      <c r="C76" s="2">
        <v>3</v>
      </c>
      <c r="D76" s="100">
        <f t="shared" si="3"/>
        <v>3</v>
      </c>
      <c r="E76" s="1">
        <v>5</v>
      </c>
      <c r="F76" s="108"/>
      <c r="G76" s="108" t="str">
        <f t="shared" si="2"/>
        <v/>
      </c>
      <c r="H76" s="6" t="s">
        <v>423</v>
      </c>
      <c r="I76" s="6" t="s">
        <v>371</v>
      </c>
      <c r="J76" s="107"/>
      <c r="K76" s="5">
        <f>SUMIF(Entrées!C:C,A:A,Entrées!E:E)</f>
        <v>0</v>
      </c>
      <c r="L76" s="5">
        <f>SUMIF(Sorties!B:B,A:A,Sorties!D:D)</f>
        <v>0</v>
      </c>
      <c r="N76" s="3"/>
    </row>
    <row r="77" spans="1:14" x14ac:dyDescent="0.25">
      <c r="A77" s="106">
        <v>522524</v>
      </c>
      <c r="B77" s="6" t="s">
        <v>368</v>
      </c>
      <c r="C77" s="2">
        <v>3</v>
      </c>
      <c r="D77" s="100">
        <f t="shared" si="3"/>
        <v>3</v>
      </c>
      <c r="E77" s="1">
        <v>5</v>
      </c>
      <c r="F77" s="108"/>
      <c r="G77" s="108" t="str">
        <f t="shared" si="2"/>
        <v/>
      </c>
      <c r="H77" s="6" t="s">
        <v>424</v>
      </c>
      <c r="I77" s="6" t="s">
        <v>371</v>
      </c>
      <c r="J77" s="107"/>
      <c r="K77" s="5">
        <f>SUMIF(Entrées!C:C,A:A,Entrées!E:E)</f>
        <v>0</v>
      </c>
      <c r="L77" s="5">
        <f>SUMIF(Sorties!B:B,A:A,Sorties!D:D)</f>
        <v>0</v>
      </c>
      <c r="N77" s="3"/>
    </row>
    <row r="78" spans="1:14" x14ac:dyDescent="0.25">
      <c r="A78" s="106">
        <v>522525</v>
      </c>
      <c r="B78" s="6" t="s">
        <v>368</v>
      </c>
      <c r="C78" s="2">
        <v>5</v>
      </c>
      <c r="D78" s="100">
        <f t="shared" si="3"/>
        <v>5</v>
      </c>
      <c r="E78" s="1">
        <v>5</v>
      </c>
      <c r="F78" s="108"/>
      <c r="G78" s="108" t="str">
        <f t="shared" si="2"/>
        <v/>
      </c>
      <c r="H78" s="6" t="s">
        <v>425</v>
      </c>
      <c r="I78" s="6" t="s">
        <v>371</v>
      </c>
      <c r="J78" s="107"/>
      <c r="K78" s="5">
        <f>SUMIF(Entrées!C:C,A:A,Entrées!E:E)</f>
        <v>0</v>
      </c>
      <c r="L78" s="5">
        <f>SUMIF(Sorties!B:B,A:A,Sorties!D:D)</f>
        <v>0</v>
      </c>
      <c r="N78" s="3"/>
    </row>
    <row r="79" spans="1:14" x14ac:dyDescent="0.25">
      <c r="A79" s="106">
        <v>522527</v>
      </c>
      <c r="B79" s="6" t="s">
        <v>368</v>
      </c>
      <c r="C79" s="2">
        <v>10</v>
      </c>
      <c r="D79" s="100">
        <f t="shared" si="3"/>
        <v>10</v>
      </c>
      <c r="E79" s="1">
        <v>5</v>
      </c>
      <c r="F79" s="108"/>
      <c r="G79" s="108" t="str">
        <f t="shared" si="2"/>
        <v/>
      </c>
      <c r="H79" s="6" t="s">
        <v>429</v>
      </c>
      <c r="I79" s="6" t="s">
        <v>371</v>
      </c>
      <c r="J79" s="107"/>
      <c r="K79" s="5">
        <f>SUMIF(Entrées!C:C,A:A,Entrées!E:E)</f>
        <v>0</v>
      </c>
      <c r="L79" s="5">
        <f>SUMIF(Sorties!B:B,A:A,Sorties!D:D)</f>
        <v>0</v>
      </c>
      <c r="N79" s="3"/>
    </row>
    <row r="80" spans="1:14" x14ac:dyDescent="0.25">
      <c r="A80" s="106">
        <v>632310</v>
      </c>
      <c r="B80" s="6" t="s">
        <v>368</v>
      </c>
      <c r="C80" s="2">
        <v>3</v>
      </c>
      <c r="D80" s="100">
        <f t="shared" si="3"/>
        <v>3</v>
      </c>
      <c r="E80" s="1">
        <v>5</v>
      </c>
      <c r="F80" s="108"/>
      <c r="G80" s="108" t="str">
        <f t="shared" si="2"/>
        <v/>
      </c>
      <c r="H80" s="6" t="s">
        <v>430</v>
      </c>
      <c r="I80" s="6" t="s">
        <v>371</v>
      </c>
      <c r="J80" s="107"/>
      <c r="K80" s="5">
        <f>SUMIF(Entrées!C:C,A:A,Entrées!E:E)</f>
        <v>0</v>
      </c>
      <c r="L80" s="5">
        <f>SUMIF(Sorties!B:B,A:A,Sorties!D:D)</f>
        <v>0</v>
      </c>
      <c r="N80" s="3"/>
    </row>
    <row r="81" spans="1:14" x14ac:dyDescent="0.25">
      <c r="A81" s="106">
        <v>632311</v>
      </c>
      <c r="B81" s="6" t="s">
        <v>368</v>
      </c>
      <c r="C81" s="2">
        <v>15</v>
      </c>
      <c r="D81" s="100">
        <f t="shared" si="3"/>
        <v>15</v>
      </c>
      <c r="E81" s="1">
        <v>5</v>
      </c>
      <c r="F81" s="108"/>
      <c r="G81" s="108" t="str">
        <f t="shared" si="2"/>
        <v/>
      </c>
      <c r="H81" s="6" t="s">
        <v>431</v>
      </c>
      <c r="I81" s="6" t="s">
        <v>371</v>
      </c>
      <c r="J81" s="107"/>
      <c r="K81" s="5">
        <f>SUMIF(Entrées!C:C,A:A,Entrées!E:E)</f>
        <v>0</v>
      </c>
      <c r="L81" s="5">
        <f>SUMIF(Sorties!B:B,A:A,Sorties!D:D)</f>
        <v>0</v>
      </c>
      <c r="N81" s="3"/>
    </row>
    <row r="82" spans="1:14" x14ac:dyDescent="0.25">
      <c r="A82" s="106">
        <v>632317</v>
      </c>
      <c r="B82" s="6" t="s">
        <v>368</v>
      </c>
      <c r="C82" s="2">
        <v>5</v>
      </c>
      <c r="D82" s="100">
        <f t="shared" si="3"/>
        <v>5</v>
      </c>
      <c r="E82" s="1">
        <v>5</v>
      </c>
      <c r="F82" s="108"/>
      <c r="G82" s="108" t="str">
        <f t="shared" si="2"/>
        <v/>
      </c>
      <c r="H82" s="6" t="s">
        <v>433</v>
      </c>
      <c r="I82" s="6" t="s">
        <v>371</v>
      </c>
      <c r="J82" s="107"/>
      <c r="K82" s="5">
        <f>SUMIF(Entrées!C:C,A:A,Entrées!E:E)</f>
        <v>0</v>
      </c>
      <c r="L82" s="5">
        <f>SUMIF(Sorties!B:B,A:A,Sorties!D:D)</f>
        <v>0</v>
      </c>
      <c r="N82" s="3"/>
    </row>
    <row r="83" spans="1:14" x14ac:dyDescent="0.25">
      <c r="A83" s="106">
        <v>632320</v>
      </c>
      <c r="B83" s="6" t="s">
        <v>368</v>
      </c>
      <c r="C83" s="2">
        <v>4</v>
      </c>
      <c r="D83" s="100">
        <f t="shared" si="3"/>
        <v>4</v>
      </c>
      <c r="E83" s="1">
        <v>5</v>
      </c>
      <c r="F83" s="108"/>
      <c r="G83" s="108" t="str">
        <f t="shared" si="2"/>
        <v/>
      </c>
      <c r="H83" s="6" t="s">
        <v>432</v>
      </c>
      <c r="I83" s="6" t="s">
        <v>371</v>
      </c>
      <c r="J83" s="107"/>
      <c r="K83" s="5">
        <f>SUMIF(Entrées!C:C,A:A,Entrées!E:E)</f>
        <v>0</v>
      </c>
      <c r="L83" s="5">
        <f>SUMIF(Sorties!B:B,A:A,Sorties!D:D)</f>
        <v>0</v>
      </c>
      <c r="N83" s="3"/>
    </row>
    <row r="84" spans="1:14" x14ac:dyDescent="0.25">
      <c r="A84" s="106">
        <v>632324</v>
      </c>
      <c r="B84" s="6" t="s">
        <v>368</v>
      </c>
      <c r="C84" s="2">
        <v>3</v>
      </c>
      <c r="D84" s="100">
        <f t="shared" si="3"/>
        <v>3</v>
      </c>
      <c r="E84" s="1">
        <v>5</v>
      </c>
      <c r="F84" s="108"/>
      <c r="G84" s="108" t="str">
        <f t="shared" si="2"/>
        <v/>
      </c>
      <c r="H84" s="6" t="s">
        <v>434</v>
      </c>
      <c r="I84" s="6" t="s">
        <v>371</v>
      </c>
      <c r="J84" s="107"/>
      <c r="K84" s="5">
        <f>SUMIF(Entrées!C:C,A:A,Entrées!E:E)</f>
        <v>0</v>
      </c>
      <c r="L84" s="5">
        <f>SUMIF(Sorties!B:B,A:A,Sorties!D:D)</f>
        <v>0</v>
      </c>
      <c r="N84" s="3"/>
    </row>
    <row r="85" spans="1:14" x14ac:dyDescent="0.25">
      <c r="A85" s="106">
        <v>632325</v>
      </c>
      <c r="B85" s="6" t="s">
        <v>368</v>
      </c>
      <c r="C85" s="2">
        <v>11</v>
      </c>
      <c r="D85" s="100">
        <f t="shared" si="3"/>
        <v>11</v>
      </c>
      <c r="E85" s="1">
        <v>5</v>
      </c>
      <c r="F85" s="108"/>
      <c r="G85" s="108" t="str">
        <f t="shared" si="2"/>
        <v/>
      </c>
      <c r="H85" s="6" t="s">
        <v>435</v>
      </c>
      <c r="I85" s="6" t="s">
        <v>371</v>
      </c>
      <c r="J85" s="107"/>
      <c r="K85" s="5">
        <f>SUMIF(Entrées!C:C,A:A,Entrées!E:E)</f>
        <v>0</v>
      </c>
      <c r="L85" s="5">
        <f>SUMIF(Sorties!B:B,A:A,Sorties!D:D)</f>
        <v>0</v>
      </c>
      <c r="N85" s="3"/>
    </row>
    <row r="86" spans="1:14" x14ac:dyDescent="0.25">
      <c r="A86" s="106">
        <v>632329</v>
      </c>
      <c r="B86" s="6" t="s">
        <v>368</v>
      </c>
      <c r="C86" s="2">
        <v>10</v>
      </c>
      <c r="D86" s="100">
        <f t="shared" si="3"/>
        <v>10</v>
      </c>
      <c r="E86" s="1">
        <v>5</v>
      </c>
      <c r="F86" s="108"/>
      <c r="G86" s="108" t="str">
        <f t="shared" si="2"/>
        <v/>
      </c>
      <c r="H86" s="6" t="s">
        <v>436</v>
      </c>
      <c r="I86" s="6" t="s">
        <v>371</v>
      </c>
      <c r="J86" s="107"/>
      <c r="K86" s="5">
        <f>SUMIF(Entrées!C:C,A:A,Entrées!E:E)</f>
        <v>0</v>
      </c>
      <c r="L86" s="5">
        <f>SUMIF(Sorties!B:B,A:A,Sorties!D:D)</f>
        <v>0</v>
      </c>
      <c r="N86" s="3"/>
    </row>
    <row r="87" spans="1:14" x14ac:dyDescent="0.25">
      <c r="A87" s="106">
        <v>654799</v>
      </c>
      <c r="B87" s="6" t="s">
        <v>602</v>
      </c>
      <c r="C87" s="2">
        <v>10</v>
      </c>
      <c r="D87" s="100">
        <f t="shared" si="3"/>
        <v>10</v>
      </c>
      <c r="E87" s="1">
        <v>1</v>
      </c>
      <c r="F87" s="108"/>
      <c r="G87" s="108" t="str">
        <f t="shared" si="2"/>
        <v/>
      </c>
      <c r="H87" s="6" t="s">
        <v>631</v>
      </c>
      <c r="I87" s="6" t="s">
        <v>595</v>
      </c>
      <c r="J87" s="107"/>
      <c r="K87" s="5">
        <f>SUMIF(Entrées!C:C,A:A,Entrées!E:E)</f>
        <v>0</v>
      </c>
      <c r="L87" s="5">
        <f>SUMIF(Sorties!B:B,A:A,Sorties!D:D)</f>
        <v>0</v>
      </c>
      <c r="N87" s="3"/>
    </row>
    <row r="88" spans="1:14" x14ac:dyDescent="0.25">
      <c r="A88" s="106">
        <v>777022</v>
      </c>
      <c r="B88" s="6" t="s">
        <v>368</v>
      </c>
      <c r="C88" s="2">
        <v>3</v>
      </c>
      <c r="D88" s="100">
        <f t="shared" si="3"/>
        <v>3</v>
      </c>
      <c r="E88" s="1">
        <v>1</v>
      </c>
      <c r="F88" s="108"/>
      <c r="G88" s="108" t="str">
        <f t="shared" si="2"/>
        <v/>
      </c>
      <c r="H88" s="6" t="s">
        <v>384</v>
      </c>
      <c r="I88" s="6" t="s">
        <v>371</v>
      </c>
      <c r="J88" s="107"/>
      <c r="K88" s="5">
        <f>SUMIF(Entrées!C:C,A:A,Entrées!E:E)</f>
        <v>0</v>
      </c>
      <c r="L88" s="5">
        <f>SUMIF(Sorties!B:B,A:A,Sorties!D:D)</f>
        <v>0</v>
      </c>
      <c r="N88" s="3"/>
    </row>
    <row r="89" spans="1:14" x14ac:dyDescent="0.25">
      <c r="A89" s="106">
        <v>777055</v>
      </c>
      <c r="B89" s="6" t="s">
        <v>368</v>
      </c>
      <c r="C89" s="2">
        <v>1</v>
      </c>
      <c r="D89" s="100">
        <f t="shared" si="3"/>
        <v>1</v>
      </c>
      <c r="E89" s="1">
        <v>1</v>
      </c>
      <c r="F89" s="108"/>
      <c r="G89" s="108" t="str">
        <f t="shared" si="2"/>
        <v/>
      </c>
      <c r="H89" s="6" t="s">
        <v>383</v>
      </c>
      <c r="I89" s="6" t="s">
        <v>371</v>
      </c>
      <c r="J89" s="107"/>
      <c r="K89" s="5">
        <f>SUMIF(Entrées!C:C,A:A,Entrées!E:E)</f>
        <v>0</v>
      </c>
      <c r="L89" s="5">
        <f>SUMIF(Sorties!B:B,A:A,Sorties!D:D)</f>
        <v>0</v>
      </c>
      <c r="N89" s="3"/>
    </row>
    <row r="90" spans="1:14" x14ac:dyDescent="0.25">
      <c r="A90" s="106">
        <v>777959</v>
      </c>
      <c r="B90" s="6" t="s">
        <v>368</v>
      </c>
      <c r="C90" s="2">
        <v>1</v>
      </c>
      <c r="D90" s="100">
        <f t="shared" si="3"/>
        <v>1</v>
      </c>
      <c r="E90" s="1">
        <v>1</v>
      </c>
      <c r="F90" s="108"/>
      <c r="G90" s="108" t="str">
        <f t="shared" si="2"/>
        <v/>
      </c>
      <c r="H90" s="6" t="s">
        <v>379</v>
      </c>
      <c r="I90" s="6" t="s">
        <v>371</v>
      </c>
      <c r="J90" s="107"/>
      <c r="K90" s="5">
        <f>SUMIF(Entrées!C:C,A:A,Entrées!E:E)</f>
        <v>0</v>
      </c>
      <c r="L90" s="5">
        <f>SUMIF(Sorties!B:B,A:A,Sorties!D:D)</f>
        <v>0</v>
      </c>
      <c r="N90" s="3"/>
    </row>
    <row r="91" spans="1:14" x14ac:dyDescent="0.25">
      <c r="A91" s="106">
        <v>1704100</v>
      </c>
      <c r="B91" s="6" t="s">
        <v>272</v>
      </c>
      <c r="C91" s="2">
        <v>1</v>
      </c>
      <c r="D91" s="100">
        <f t="shared" si="3"/>
        <v>1</v>
      </c>
      <c r="E91" s="1">
        <v>1</v>
      </c>
      <c r="F91" s="108"/>
      <c r="G91" s="108" t="str">
        <f t="shared" si="2"/>
        <v/>
      </c>
      <c r="H91" s="6" t="s">
        <v>403</v>
      </c>
      <c r="I91" s="6" t="s">
        <v>256</v>
      </c>
      <c r="J91" s="107"/>
      <c r="K91" s="5">
        <f>SUMIF(Entrées!C:C,A:A,Entrées!E:E)</f>
        <v>0</v>
      </c>
      <c r="L91" s="5">
        <f>SUMIF(Sorties!B:B,A:A,Sorties!D:D)</f>
        <v>0</v>
      </c>
      <c r="N91" s="3"/>
    </row>
    <row r="92" spans="1:14" x14ac:dyDescent="0.25">
      <c r="A92" s="106">
        <v>1750100</v>
      </c>
      <c r="B92" s="6" t="s">
        <v>272</v>
      </c>
      <c r="C92" s="2">
        <v>1</v>
      </c>
      <c r="D92" s="100">
        <f t="shared" si="3"/>
        <v>1</v>
      </c>
      <c r="E92" s="1">
        <v>1</v>
      </c>
      <c r="F92" s="108"/>
      <c r="G92" s="108" t="str">
        <f t="shared" si="2"/>
        <v/>
      </c>
      <c r="H92" s="6" t="s">
        <v>404</v>
      </c>
      <c r="I92" s="6" t="s">
        <v>256</v>
      </c>
      <c r="J92" s="107"/>
      <c r="K92" s="5">
        <f>SUMIF(Entrées!C:C,A:A,Entrées!E:E)</f>
        <v>0</v>
      </c>
      <c r="L92" s="5">
        <f>SUMIF(Sorties!B:B,A:A,Sorties!D:D)</f>
        <v>0</v>
      </c>
      <c r="N92" s="3"/>
    </row>
    <row r="93" spans="1:14" x14ac:dyDescent="0.25">
      <c r="A93" s="47">
        <v>2022870</v>
      </c>
      <c r="B93" s="6" t="s">
        <v>63</v>
      </c>
      <c r="C93" s="2">
        <v>140</v>
      </c>
      <c r="D93" s="100">
        <f t="shared" si="3"/>
        <v>140</v>
      </c>
      <c r="E93" s="1">
        <v>10</v>
      </c>
      <c r="F93" s="108"/>
      <c r="G93" s="108" t="str">
        <f t="shared" si="2"/>
        <v/>
      </c>
      <c r="H93" s="6" t="s">
        <v>87</v>
      </c>
      <c r="I93" s="6" t="s">
        <v>93</v>
      </c>
      <c r="J93" s="20"/>
      <c r="K93" s="5">
        <f>SUMIF(Entrées!C:C,A:A,Entrées!E:E)</f>
        <v>0</v>
      </c>
      <c r="L93" s="5">
        <f>SUMIF(Sorties!B:B,A:A,Sorties!D:D)</f>
        <v>0</v>
      </c>
      <c r="N93" s="3"/>
    </row>
    <row r="94" spans="1:14" x14ac:dyDescent="0.25">
      <c r="A94" s="106">
        <v>2022872</v>
      </c>
      <c r="B94" s="6" t="s">
        <v>63</v>
      </c>
      <c r="C94" s="2">
        <v>19</v>
      </c>
      <c r="D94" s="100">
        <f t="shared" si="3"/>
        <v>19</v>
      </c>
      <c r="E94" s="1">
        <v>5</v>
      </c>
      <c r="F94" s="108"/>
      <c r="G94" s="108" t="str">
        <f t="shared" si="2"/>
        <v/>
      </c>
      <c r="H94" s="6" t="s">
        <v>285</v>
      </c>
      <c r="I94" s="6" t="s">
        <v>93</v>
      </c>
      <c r="J94" s="107"/>
      <c r="K94" s="5">
        <f>SUMIF(Entrées!C:C,A:A,Entrées!E:E)</f>
        <v>0</v>
      </c>
      <c r="L94" s="5">
        <f>SUMIF(Sorties!B:B,A:A,Sorties!D:D)</f>
        <v>0</v>
      </c>
      <c r="N94" s="3"/>
    </row>
    <row r="95" spans="1:14" x14ac:dyDescent="0.25">
      <c r="A95" s="106">
        <v>2029675</v>
      </c>
      <c r="B95" s="6" t="s">
        <v>63</v>
      </c>
      <c r="C95" s="2">
        <v>41</v>
      </c>
      <c r="D95" s="100">
        <f t="shared" si="3"/>
        <v>41</v>
      </c>
      <c r="E95" s="1">
        <v>10</v>
      </c>
      <c r="F95" s="108"/>
      <c r="G95" s="108" t="str">
        <f t="shared" si="2"/>
        <v/>
      </c>
      <c r="H95" s="6" t="s">
        <v>547</v>
      </c>
      <c r="I95" s="6" t="s">
        <v>93</v>
      </c>
      <c r="J95" s="107"/>
      <c r="K95" s="5">
        <f>SUMIF(Entrées!C:C,A:A,Entrées!E:E)</f>
        <v>0</v>
      </c>
      <c r="L95" s="5">
        <f>SUMIF(Sorties!B:B,A:A,Sorties!D:D)</f>
        <v>0</v>
      </c>
      <c r="N95" s="3"/>
    </row>
    <row r="96" spans="1:14" x14ac:dyDescent="0.25">
      <c r="A96" s="106">
        <v>2029690</v>
      </c>
      <c r="B96" s="6" t="s">
        <v>63</v>
      </c>
      <c r="C96" s="2">
        <v>61</v>
      </c>
      <c r="D96" s="100">
        <f t="shared" si="3"/>
        <v>61</v>
      </c>
      <c r="E96" s="1">
        <v>10</v>
      </c>
      <c r="F96" s="108"/>
      <c r="G96" s="108" t="str">
        <f t="shared" si="2"/>
        <v/>
      </c>
      <c r="H96" s="6" t="s">
        <v>548</v>
      </c>
      <c r="I96" s="6" t="s">
        <v>93</v>
      </c>
      <c r="J96" s="107"/>
      <c r="K96" s="5">
        <f>SUMIF(Entrées!C:C,A:A,Entrées!E:E)</f>
        <v>0</v>
      </c>
      <c r="L96" s="5">
        <f>SUMIF(Sorties!B:B,A:A,Sorties!D:D)</f>
        <v>0</v>
      </c>
      <c r="N96" s="3"/>
    </row>
    <row r="97" spans="1:14" x14ac:dyDescent="0.25">
      <c r="A97" s="106">
        <v>2033011</v>
      </c>
      <c r="B97" s="6" t="s">
        <v>63</v>
      </c>
      <c r="C97" s="2">
        <v>500</v>
      </c>
      <c r="D97" s="100">
        <f t="shared" si="3"/>
        <v>400</v>
      </c>
      <c r="E97" s="1">
        <v>50</v>
      </c>
      <c r="F97" s="108"/>
      <c r="G97" s="108" t="str">
        <f t="shared" si="2"/>
        <v/>
      </c>
      <c r="H97" s="6" t="s">
        <v>511</v>
      </c>
      <c r="I97" s="6" t="s">
        <v>93</v>
      </c>
      <c r="J97" s="107"/>
      <c r="K97" s="5">
        <f>SUMIF(Entrées!C:C,A:A,Entrées!E:E)</f>
        <v>0</v>
      </c>
      <c r="L97" s="5">
        <f>SUMIF(Sorties!B:B,A:A,Sorties!D:D)</f>
        <v>100</v>
      </c>
      <c r="N97" s="3"/>
    </row>
    <row r="98" spans="1:14" x14ac:dyDescent="0.25">
      <c r="A98" s="106">
        <v>2049562</v>
      </c>
      <c r="B98" s="6" t="s">
        <v>63</v>
      </c>
      <c r="C98" s="2">
        <v>24</v>
      </c>
      <c r="D98" s="100">
        <f t="shared" si="3"/>
        <v>24</v>
      </c>
      <c r="E98" s="1">
        <v>5</v>
      </c>
      <c r="F98" s="108"/>
      <c r="G98" s="108" t="str">
        <f t="shared" si="2"/>
        <v/>
      </c>
      <c r="H98" s="6" t="s">
        <v>286</v>
      </c>
      <c r="I98" s="6" t="s">
        <v>93</v>
      </c>
      <c r="J98" s="107"/>
      <c r="K98" s="5">
        <f>SUMIF(Entrées!C:C,A:A,Entrées!E:E)</f>
        <v>0</v>
      </c>
      <c r="L98" s="5">
        <f>SUMIF(Sorties!B:B,A:A,Sorties!D:D)</f>
        <v>0</v>
      </c>
      <c r="N98" s="3"/>
    </row>
    <row r="99" spans="1:14" x14ac:dyDescent="0.25">
      <c r="A99" s="106">
        <v>3022113.2</v>
      </c>
      <c r="B99" s="6" t="s">
        <v>368</v>
      </c>
      <c r="C99" s="2">
        <v>3</v>
      </c>
      <c r="D99" s="100">
        <f t="shared" si="3"/>
        <v>3</v>
      </c>
      <c r="E99" s="1">
        <v>1</v>
      </c>
      <c r="F99" s="108"/>
      <c r="G99" s="108" t="str">
        <f t="shared" si="2"/>
        <v/>
      </c>
      <c r="H99" s="6" t="s">
        <v>380</v>
      </c>
      <c r="I99" s="6" t="s">
        <v>371</v>
      </c>
      <c r="J99" s="107"/>
      <c r="K99" s="5">
        <f>SUMIF(Entrées!C:C,A:A,Entrées!E:E)</f>
        <v>0</v>
      </c>
      <c r="L99" s="5">
        <f>SUMIF(Sorties!B:B,A:A,Sorties!D:D)</f>
        <v>0</v>
      </c>
      <c r="N99" s="3"/>
    </row>
    <row r="100" spans="1:14" x14ac:dyDescent="0.25">
      <c r="A100" s="106">
        <v>4116110</v>
      </c>
      <c r="B100" s="6" t="s">
        <v>368</v>
      </c>
      <c r="C100" s="2">
        <v>3</v>
      </c>
      <c r="D100" s="100">
        <f t="shared" si="3"/>
        <v>3</v>
      </c>
      <c r="E100" s="1">
        <v>1</v>
      </c>
      <c r="F100" s="108"/>
      <c r="G100" s="108" t="str">
        <f t="shared" si="2"/>
        <v/>
      </c>
      <c r="H100" s="6" t="s">
        <v>392</v>
      </c>
      <c r="I100" s="6" t="s">
        <v>371</v>
      </c>
      <c r="J100" s="107"/>
      <c r="K100" s="5">
        <f>SUMIF(Entrées!C:C,A:A,Entrées!E:E)</f>
        <v>0</v>
      </c>
      <c r="L100" s="5">
        <f>SUMIF(Sorties!B:B,A:A,Sorties!D:D)</f>
        <v>0</v>
      </c>
      <c r="N100" s="3"/>
    </row>
    <row r="101" spans="1:14" x14ac:dyDescent="0.25">
      <c r="A101" s="106">
        <v>14242111</v>
      </c>
      <c r="B101" s="6" t="s">
        <v>196</v>
      </c>
      <c r="C101" s="2">
        <v>2</v>
      </c>
      <c r="D101" s="100">
        <f t="shared" si="3"/>
        <v>2</v>
      </c>
      <c r="E101" s="1">
        <v>1</v>
      </c>
      <c r="F101" s="108"/>
      <c r="G101" s="108" t="str">
        <f t="shared" si="2"/>
        <v/>
      </c>
      <c r="H101" s="6" t="s">
        <v>542</v>
      </c>
      <c r="I101" s="6" t="s">
        <v>191</v>
      </c>
      <c r="J101" s="107"/>
      <c r="K101" s="5">
        <f>SUMIF(Entrées!C:C,A:A,Entrées!E:E)</f>
        <v>0</v>
      </c>
      <c r="L101" s="5">
        <f>SUMIF(Sorties!B:B,A:A,Sorties!D:D)</f>
        <v>0</v>
      </c>
      <c r="N101" s="3"/>
    </row>
    <row r="102" spans="1:14" x14ac:dyDescent="0.25">
      <c r="A102" s="106">
        <v>29990012</v>
      </c>
      <c r="B102" s="6" t="s">
        <v>324</v>
      </c>
      <c r="C102" s="2">
        <v>1</v>
      </c>
      <c r="D102" s="100">
        <f t="shared" si="3"/>
        <v>1</v>
      </c>
      <c r="E102" s="1">
        <v>1</v>
      </c>
      <c r="F102" s="108"/>
      <c r="G102" s="108" t="str">
        <f t="shared" si="2"/>
        <v/>
      </c>
      <c r="H102" s="6" t="s">
        <v>325</v>
      </c>
      <c r="I102" s="6" t="s">
        <v>256</v>
      </c>
      <c r="J102" s="107"/>
      <c r="K102" s="5">
        <f>SUMIF(Entrées!C:C,A:A,Entrées!E:E)</f>
        <v>0</v>
      </c>
      <c r="L102" s="5">
        <f>SUMIF(Sorties!B:B,A:A,Sorties!D:D)</f>
        <v>0</v>
      </c>
      <c r="N102" s="3"/>
    </row>
    <row r="103" spans="1:14" x14ac:dyDescent="0.25">
      <c r="A103" s="106">
        <v>32906002</v>
      </c>
      <c r="B103" s="6" t="s">
        <v>196</v>
      </c>
      <c r="C103" s="2">
        <v>2</v>
      </c>
      <c r="D103" s="100">
        <f t="shared" si="3"/>
        <v>2</v>
      </c>
      <c r="E103" s="1">
        <v>1</v>
      </c>
      <c r="F103" s="108"/>
      <c r="G103" s="108" t="str">
        <f t="shared" si="2"/>
        <v/>
      </c>
      <c r="H103" s="6" t="s">
        <v>543</v>
      </c>
      <c r="I103" s="6" t="s">
        <v>191</v>
      </c>
      <c r="J103" s="107"/>
      <c r="K103" s="5">
        <f>SUMIF(Entrées!C:C,A:A,Entrées!E:E)</f>
        <v>0</v>
      </c>
      <c r="L103" s="5">
        <f>SUMIF(Sorties!B:B,A:A,Sorties!D:D)</f>
        <v>0</v>
      </c>
      <c r="N103" s="3"/>
    </row>
    <row r="104" spans="1:14" x14ac:dyDescent="0.25">
      <c r="A104" s="106">
        <v>48250403</v>
      </c>
      <c r="B104" s="6" t="s">
        <v>271</v>
      </c>
      <c r="C104" s="2">
        <v>1</v>
      </c>
      <c r="D104" s="100">
        <f t="shared" si="3"/>
        <v>1</v>
      </c>
      <c r="E104" s="1">
        <v>1</v>
      </c>
      <c r="F104" s="108"/>
      <c r="G104" s="108" t="str">
        <f t="shared" si="2"/>
        <v/>
      </c>
      <c r="H104" s="6" t="s">
        <v>341</v>
      </c>
      <c r="I104" s="6" t="s">
        <v>256</v>
      </c>
      <c r="J104" s="107"/>
      <c r="K104" s="5">
        <f>SUMIF(Entrées!C:C,A:A,Entrées!E:E)</f>
        <v>0</v>
      </c>
      <c r="L104" s="5">
        <f>SUMIF(Sorties!B:B,A:A,Sorties!D:D)</f>
        <v>0</v>
      </c>
      <c r="N104" s="3"/>
    </row>
    <row r="105" spans="1:14" x14ac:dyDescent="0.25">
      <c r="A105" s="106">
        <v>67220400</v>
      </c>
      <c r="B105" s="6" t="s">
        <v>368</v>
      </c>
      <c r="C105" s="2">
        <v>3</v>
      </c>
      <c r="D105" s="100">
        <f t="shared" si="3"/>
        <v>3</v>
      </c>
      <c r="E105" s="1">
        <v>1</v>
      </c>
      <c r="F105" s="108"/>
      <c r="G105" s="108" t="str">
        <f t="shared" si="2"/>
        <v/>
      </c>
      <c r="H105" s="6" t="s">
        <v>389</v>
      </c>
      <c r="I105" s="6" t="s">
        <v>371</v>
      </c>
      <c r="J105" s="107"/>
      <c r="K105" s="5">
        <f>SUMIF(Entrées!C:C,A:A,Entrées!E:E)</f>
        <v>0</v>
      </c>
      <c r="L105" s="5">
        <f>SUMIF(Sorties!B:B,A:A,Sorties!D:D)</f>
        <v>0</v>
      </c>
      <c r="N105" s="3"/>
    </row>
    <row r="106" spans="1:14" x14ac:dyDescent="0.25">
      <c r="A106" s="106">
        <v>7100195504</v>
      </c>
      <c r="B106" s="6" t="s">
        <v>94</v>
      </c>
      <c r="C106" s="2">
        <v>3</v>
      </c>
      <c r="D106" s="100">
        <f t="shared" si="3"/>
        <v>3</v>
      </c>
      <c r="E106" s="1">
        <v>1</v>
      </c>
      <c r="F106" s="108"/>
      <c r="G106" s="108" t="str">
        <f t="shared" si="2"/>
        <v/>
      </c>
      <c r="H106" s="6" t="s">
        <v>106</v>
      </c>
      <c r="I106" s="6" t="s">
        <v>97</v>
      </c>
      <c r="J106" s="20"/>
      <c r="K106" s="5">
        <f>SUMIF(Entrées!C:C,A:A,Entrées!E:E)</f>
        <v>0</v>
      </c>
      <c r="L106" s="5">
        <f>SUMIF(Sorties!B:B,A:A,Sorties!D:D)</f>
        <v>0</v>
      </c>
      <c r="N106" s="3"/>
    </row>
    <row r="107" spans="1:14" x14ac:dyDescent="0.25">
      <c r="A107" s="106" t="s">
        <v>353</v>
      </c>
      <c r="B107" s="6" t="s">
        <v>352</v>
      </c>
      <c r="C107" s="2">
        <v>1</v>
      </c>
      <c r="D107" s="100">
        <f t="shared" si="3"/>
        <v>1</v>
      </c>
      <c r="E107" s="1">
        <v>1</v>
      </c>
      <c r="F107" s="108"/>
      <c r="G107" s="108" t="str">
        <f t="shared" si="2"/>
        <v/>
      </c>
      <c r="H107" s="6" t="s">
        <v>354</v>
      </c>
      <c r="I107" s="6" t="s">
        <v>256</v>
      </c>
      <c r="J107" s="107"/>
      <c r="K107" s="5">
        <f>SUMIF(Entrées!C:C,A:A,Entrées!E:E)</f>
        <v>0</v>
      </c>
      <c r="L107" s="5">
        <f>SUMIF(Sorties!B:B,A:A,Sorties!D:D)</f>
        <v>0</v>
      </c>
      <c r="N107" s="3"/>
    </row>
    <row r="108" spans="1:14" x14ac:dyDescent="0.25">
      <c r="A108" s="106" t="s">
        <v>578</v>
      </c>
      <c r="B108" s="6" t="s">
        <v>583</v>
      </c>
      <c r="C108" s="2">
        <v>13</v>
      </c>
      <c r="D108" s="100">
        <f t="shared" si="3"/>
        <v>13</v>
      </c>
      <c r="E108" s="1">
        <v>5</v>
      </c>
      <c r="F108" s="108"/>
      <c r="G108" s="108" t="str">
        <f t="shared" si="2"/>
        <v/>
      </c>
      <c r="H108" s="6" t="s">
        <v>579</v>
      </c>
      <c r="I108" s="6" t="s">
        <v>514</v>
      </c>
      <c r="J108" s="107"/>
      <c r="K108" s="5">
        <f>SUMIF(Entrées!C:C,A:A,Entrées!E:E)</f>
        <v>0</v>
      </c>
      <c r="L108" s="5">
        <f>SUMIF(Sorties!B:B,A:A,Sorties!D:D)</f>
        <v>0</v>
      </c>
      <c r="N108" s="3"/>
    </row>
    <row r="109" spans="1:14" x14ac:dyDescent="0.25">
      <c r="A109" s="106" t="s">
        <v>570</v>
      </c>
      <c r="B109" s="6" t="s">
        <v>218</v>
      </c>
      <c r="C109" s="2">
        <v>2</v>
      </c>
      <c r="D109" s="100">
        <f t="shared" si="3"/>
        <v>2</v>
      </c>
      <c r="E109" s="1">
        <v>1</v>
      </c>
      <c r="F109" s="108"/>
      <c r="G109" s="108" t="str">
        <f t="shared" si="2"/>
        <v/>
      </c>
      <c r="H109" s="6" t="s">
        <v>571</v>
      </c>
      <c r="I109" s="6" t="s">
        <v>514</v>
      </c>
      <c r="J109" s="107"/>
      <c r="K109" s="5">
        <f>SUMIF(Entrées!C:C,A:A,Entrées!E:E)</f>
        <v>0</v>
      </c>
      <c r="L109" s="5">
        <f>SUMIF(Sorties!B:B,A:A,Sorties!D:D)</f>
        <v>0</v>
      </c>
      <c r="N109" s="3"/>
    </row>
    <row r="110" spans="1:14" x14ac:dyDescent="0.25">
      <c r="A110" s="106" t="s">
        <v>574</v>
      </c>
      <c r="B110" s="6" t="s">
        <v>583</v>
      </c>
      <c r="C110" s="2">
        <v>12</v>
      </c>
      <c r="D110" s="100">
        <f t="shared" si="3"/>
        <v>12</v>
      </c>
      <c r="E110" s="1">
        <v>1</v>
      </c>
      <c r="F110" s="108"/>
      <c r="G110" s="108" t="str">
        <f t="shared" si="2"/>
        <v/>
      </c>
      <c r="H110" s="6" t="s">
        <v>575</v>
      </c>
      <c r="I110" s="6" t="s">
        <v>514</v>
      </c>
      <c r="J110" s="107"/>
      <c r="K110" s="5">
        <f>SUMIF(Entrées!C:C,A:A,Entrées!E:E)</f>
        <v>0</v>
      </c>
      <c r="L110" s="5">
        <f>SUMIF(Sorties!B:B,A:A,Sorties!D:D)</f>
        <v>0</v>
      </c>
      <c r="N110" s="3"/>
    </row>
    <row r="111" spans="1:14" x14ac:dyDescent="0.25">
      <c r="A111" s="106" t="s">
        <v>564</v>
      </c>
      <c r="B111" s="6" t="s">
        <v>553</v>
      </c>
      <c r="C111" s="2">
        <v>5</v>
      </c>
      <c r="D111" s="100">
        <f t="shared" si="3"/>
        <v>5</v>
      </c>
      <c r="E111" s="1">
        <v>5</v>
      </c>
      <c r="F111" s="108"/>
      <c r="G111" s="108" t="str">
        <f t="shared" si="2"/>
        <v/>
      </c>
      <c r="H111" s="6" t="s">
        <v>565</v>
      </c>
      <c r="I111" s="6" t="s">
        <v>514</v>
      </c>
      <c r="J111" s="107"/>
      <c r="K111" s="5">
        <f>SUMIF(Entrées!C:C,A:A,Entrées!E:E)</f>
        <v>0</v>
      </c>
      <c r="L111" s="5">
        <f>SUMIF(Sorties!B:B,A:A,Sorties!D:D)</f>
        <v>0</v>
      </c>
      <c r="N111" s="3"/>
    </row>
    <row r="112" spans="1:14" x14ac:dyDescent="0.25">
      <c r="A112" s="106" t="s">
        <v>566</v>
      </c>
      <c r="B112" s="6" t="s">
        <v>559</v>
      </c>
      <c r="C112" s="2">
        <v>1</v>
      </c>
      <c r="D112" s="100">
        <f t="shared" si="3"/>
        <v>1</v>
      </c>
      <c r="E112" s="1">
        <v>1</v>
      </c>
      <c r="F112" s="108"/>
      <c r="G112" s="108" t="str">
        <f t="shared" si="2"/>
        <v/>
      </c>
      <c r="H112" s="6" t="s">
        <v>567</v>
      </c>
      <c r="I112" s="6" t="s">
        <v>514</v>
      </c>
      <c r="J112" s="107"/>
      <c r="K112" s="5">
        <f>SUMIF(Entrées!C:C,A:A,Entrées!E:E)</f>
        <v>0</v>
      </c>
      <c r="L112" s="5">
        <f>SUMIF(Sorties!B:B,A:A,Sorties!D:D)</f>
        <v>0</v>
      </c>
      <c r="N112" s="3"/>
    </row>
    <row r="113" spans="1:14" x14ac:dyDescent="0.25">
      <c r="A113" s="106" t="s">
        <v>572</v>
      </c>
      <c r="B113" s="6" t="s">
        <v>583</v>
      </c>
      <c r="C113" s="2">
        <v>7</v>
      </c>
      <c r="D113" s="100">
        <f t="shared" si="3"/>
        <v>7</v>
      </c>
      <c r="E113" s="1">
        <v>1</v>
      </c>
      <c r="F113" s="108"/>
      <c r="G113" s="108" t="str">
        <f t="shared" si="2"/>
        <v/>
      </c>
      <c r="H113" s="6" t="s">
        <v>573</v>
      </c>
      <c r="I113" s="6" t="s">
        <v>514</v>
      </c>
      <c r="J113" s="107"/>
      <c r="K113" s="5">
        <f>SUMIF(Entrées!C:C,A:A,Entrées!E:E)</f>
        <v>0</v>
      </c>
      <c r="L113" s="5">
        <f>SUMIF(Sorties!B:B,A:A,Sorties!D:D)</f>
        <v>0</v>
      </c>
      <c r="N113" s="3"/>
    </row>
    <row r="114" spans="1:14" x14ac:dyDescent="0.25">
      <c r="A114" s="106" t="s">
        <v>580</v>
      </c>
      <c r="B114" s="6" t="s">
        <v>583</v>
      </c>
      <c r="C114" s="2">
        <v>2</v>
      </c>
      <c r="D114" s="100">
        <f t="shared" si="3"/>
        <v>2</v>
      </c>
      <c r="E114" s="1">
        <v>1</v>
      </c>
      <c r="F114" s="108"/>
      <c r="G114" s="108" t="str">
        <f t="shared" si="2"/>
        <v/>
      </c>
      <c r="H114" s="6" t="s">
        <v>581</v>
      </c>
      <c r="I114" s="6" t="s">
        <v>514</v>
      </c>
      <c r="J114" s="107"/>
      <c r="K114" s="5">
        <f>SUMIF(Entrées!C:C,A:A,Entrées!E:E)</f>
        <v>0</v>
      </c>
      <c r="L114" s="5">
        <f>SUMIF(Sorties!B:B,A:A,Sorties!D:D)</f>
        <v>0</v>
      </c>
      <c r="N114" s="3"/>
    </row>
    <row r="115" spans="1:14" x14ac:dyDescent="0.25">
      <c r="A115" s="106" t="s">
        <v>576</v>
      </c>
      <c r="B115" s="6" t="s">
        <v>583</v>
      </c>
      <c r="C115" s="2">
        <v>41</v>
      </c>
      <c r="D115" s="100">
        <f t="shared" si="3"/>
        <v>41</v>
      </c>
      <c r="E115" s="1">
        <v>5</v>
      </c>
      <c r="F115" s="108"/>
      <c r="G115" s="108" t="str">
        <f t="shared" si="2"/>
        <v/>
      </c>
      <c r="H115" s="6" t="s">
        <v>577</v>
      </c>
      <c r="I115" s="6" t="s">
        <v>514</v>
      </c>
      <c r="J115" s="107"/>
      <c r="K115" s="5">
        <f>SUMIF(Entrées!C:C,A:A,Entrées!E:E)</f>
        <v>0</v>
      </c>
      <c r="L115" s="5">
        <f>SUMIF(Sorties!B:B,A:A,Sorties!D:D)</f>
        <v>0</v>
      </c>
      <c r="N115" s="3"/>
    </row>
    <row r="116" spans="1:14" x14ac:dyDescent="0.25">
      <c r="A116" s="106" t="s">
        <v>441</v>
      </c>
      <c r="B116" s="6" t="s">
        <v>368</v>
      </c>
      <c r="C116" s="2">
        <v>2</v>
      </c>
      <c r="D116" s="100">
        <f t="shared" si="3"/>
        <v>2</v>
      </c>
      <c r="E116" s="1">
        <v>5</v>
      </c>
      <c r="F116" s="108"/>
      <c r="G116" s="108" t="str">
        <f t="shared" si="2"/>
        <v/>
      </c>
      <c r="H116" s="6" t="s">
        <v>444</v>
      </c>
      <c r="I116" s="6" t="s">
        <v>371</v>
      </c>
      <c r="J116" s="107"/>
      <c r="K116" s="5">
        <f>SUMIF(Entrées!C:C,A:A,Entrées!E:E)</f>
        <v>0</v>
      </c>
      <c r="L116" s="5">
        <f>SUMIF(Sorties!B:B,A:A,Sorties!D:D)</f>
        <v>0</v>
      </c>
      <c r="N116" s="3"/>
    </row>
    <row r="117" spans="1:14" x14ac:dyDescent="0.25">
      <c r="A117" s="106" t="s">
        <v>440</v>
      </c>
      <c r="B117" s="6" t="s">
        <v>368</v>
      </c>
      <c r="C117" s="2">
        <v>8</v>
      </c>
      <c r="D117" s="100">
        <f t="shared" si="3"/>
        <v>8</v>
      </c>
      <c r="E117" s="1">
        <v>5</v>
      </c>
      <c r="F117" s="108"/>
      <c r="G117" s="108" t="str">
        <f t="shared" si="2"/>
        <v/>
      </c>
      <c r="H117" s="6" t="s">
        <v>445</v>
      </c>
      <c r="I117" s="6" t="s">
        <v>371</v>
      </c>
      <c r="J117" s="107"/>
      <c r="K117" s="5">
        <f>SUMIF(Entrées!C:C,A:A,Entrées!E:E)</f>
        <v>0</v>
      </c>
      <c r="L117" s="5">
        <f>SUMIF(Sorties!B:B,A:A,Sorties!D:D)</f>
        <v>0</v>
      </c>
      <c r="N117" s="3"/>
    </row>
    <row r="118" spans="1:14" x14ac:dyDescent="0.25">
      <c r="A118" s="106" t="s">
        <v>438</v>
      </c>
      <c r="B118" s="6" t="s">
        <v>368</v>
      </c>
      <c r="C118" s="2">
        <v>1</v>
      </c>
      <c r="D118" s="100">
        <f t="shared" si="3"/>
        <v>1</v>
      </c>
      <c r="E118" s="1">
        <v>5</v>
      </c>
      <c r="F118" s="108"/>
      <c r="G118" s="108" t="str">
        <f t="shared" si="2"/>
        <v/>
      </c>
      <c r="H118" s="6" t="s">
        <v>439</v>
      </c>
      <c r="I118" s="6" t="s">
        <v>371</v>
      </c>
      <c r="J118" s="107"/>
      <c r="K118" s="5">
        <f>SUMIF(Entrées!C:C,A:A,Entrées!E:E)</f>
        <v>0</v>
      </c>
      <c r="L118" s="5">
        <f>SUMIF(Sorties!B:B,A:A,Sorties!D:D)</f>
        <v>0</v>
      </c>
      <c r="N118" s="3"/>
    </row>
    <row r="119" spans="1:14" x14ac:dyDescent="0.25">
      <c r="A119" s="106" t="s">
        <v>568</v>
      </c>
      <c r="B119" s="6" t="s">
        <v>218</v>
      </c>
      <c r="C119" s="2">
        <v>2</v>
      </c>
      <c r="D119" s="100">
        <f t="shared" si="3"/>
        <v>2</v>
      </c>
      <c r="E119" s="1">
        <v>1</v>
      </c>
      <c r="F119" s="108"/>
      <c r="G119" s="108" t="str">
        <f t="shared" si="2"/>
        <v/>
      </c>
      <c r="H119" s="6" t="s">
        <v>569</v>
      </c>
      <c r="I119" s="6" t="s">
        <v>514</v>
      </c>
      <c r="J119" s="107"/>
      <c r="K119" s="5">
        <f>SUMIF(Entrées!C:C,A:A,Entrées!E:E)</f>
        <v>0</v>
      </c>
      <c r="L119" s="5">
        <f>SUMIF(Sorties!B:B,A:A,Sorties!D:D)</f>
        <v>0</v>
      </c>
      <c r="N119" s="3"/>
    </row>
    <row r="120" spans="1:14" x14ac:dyDescent="0.25">
      <c r="A120" s="106" t="s">
        <v>584</v>
      </c>
      <c r="B120" s="6" t="s">
        <v>582</v>
      </c>
      <c r="C120" s="2">
        <v>2</v>
      </c>
      <c r="D120" s="100">
        <f t="shared" si="3"/>
        <v>2</v>
      </c>
      <c r="E120" s="1">
        <v>1</v>
      </c>
      <c r="F120" s="108"/>
      <c r="G120" s="108" t="str">
        <f t="shared" si="2"/>
        <v/>
      </c>
      <c r="H120" s="6" t="s">
        <v>585</v>
      </c>
      <c r="I120" s="6" t="s">
        <v>514</v>
      </c>
      <c r="J120" s="107"/>
      <c r="K120" s="5">
        <f>SUMIF(Entrées!C:C,A:A,Entrées!E:E)</f>
        <v>0</v>
      </c>
      <c r="L120" s="5">
        <f>SUMIF(Sorties!B:B,A:A,Sorties!D:D)</f>
        <v>0</v>
      </c>
      <c r="N120" s="3"/>
    </row>
    <row r="121" spans="1:14" x14ac:dyDescent="0.25">
      <c r="A121" s="106" t="s">
        <v>369</v>
      </c>
      <c r="B121" s="6" t="s">
        <v>368</v>
      </c>
      <c r="C121" s="2">
        <v>1</v>
      </c>
      <c r="D121" s="100">
        <f t="shared" si="3"/>
        <v>1</v>
      </c>
      <c r="E121" s="1">
        <v>1</v>
      </c>
      <c r="F121" s="108"/>
      <c r="G121" s="108" t="str">
        <f t="shared" si="2"/>
        <v/>
      </c>
      <c r="H121" s="6" t="s">
        <v>370</v>
      </c>
      <c r="I121" s="6" t="s">
        <v>371</v>
      </c>
      <c r="J121" s="107"/>
      <c r="K121" s="5">
        <f>SUMIF(Entrées!C:C,A:A,Entrées!E:E)</f>
        <v>0</v>
      </c>
      <c r="L121" s="5">
        <f>SUMIF(Sorties!B:B,A:A,Sorties!D:D)</f>
        <v>0</v>
      </c>
      <c r="N121" s="3"/>
    </row>
    <row r="122" spans="1:14" x14ac:dyDescent="0.25">
      <c r="A122" s="106" t="s">
        <v>387</v>
      </c>
      <c r="B122" s="6" t="s">
        <v>368</v>
      </c>
      <c r="C122" s="2">
        <v>3</v>
      </c>
      <c r="D122" s="100">
        <f t="shared" si="3"/>
        <v>3</v>
      </c>
      <c r="E122" s="1">
        <v>1</v>
      </c>
      <c r="F122" s="108"/>
      <c r="G122" s="108" t="str">
        <f t="shared" si="2"/>
        <v/>
      </c>
      <c r="H122" s="6" t="s">
        <v>388</v>
      </c>
      <c r="I122" s="6" t="s">
        <v>371</v>
      </c>
      <c r="J122" s="107"/>
      <c r="K122" s="5">
        <f>SUMIF(Entrées!C:C,A:A,Entrées!E:E)</f>
        <v>0</v>
      </c>
      <c r="L122" s="5">
        <f>SUMIF(Sorties!B:B,A:A,Sorties!D:D)</f>
        <v>0</v>
      </c>
      <c r="N122" s="3"/>
    </row>
    <row r="123" spans="1:14" x14ac:dyDescent="0.25">
      <c r="A123" s="106" t="s">
        <v>538</v>
      </c>
      <c r="B123" s="6" t="s">
        <v>368</v>
      </c>
      <c r="C123" s="2">
        <v>6</v>
      </c>
      <c r="D123" s="100">
        <f t="shared" si="3"/>
        <v>6</v>
      </c>
      <c r="E123" s="1">
        <v>3</v>
      </c>
      <c r="F123" s="108"/>
      <c r="G123" s="108" t="str">
        <f t="shared" si="2"/>
        <v/>
      </c>
      <c r="H123" s="6" t="s">
        <v>539</v>
      </c>
      <c r="I123" s="6" t="s">
        <v>371</v>
      </c>
      <c r="J123" s="107"/>
      <c r="K123" s="5">
        <f>SUMIF(Entrées!C:C,A:A,Entrées!E:E)</f>
        <v>0</v>
      </c>
      <c r="L123" s="5">
        <f>SUMIF(Sorties!B:B,A:A,Sorties!D:D)</f>
        <v>0</v>
      </c>
      <c r="N123" s="3"/>
    </row>
    <row r="124" spans="1:14" x14ac:dyDescent="0.25">
      <c r="A124" s="106" t="s">
        <v>398</v>
      </c>
      <c r="B124" s="6" t="s">
        <v>397</v>
      </c>
      <c r="C124" s="2">
        <v>1</v>
      </c>
      <c r="D124" s="100">
        <f t="shared" si="3"/>
        <v>1</v>
      </c>
      <c r="E124" s="1">
        <v>1</v>
      </c>
      <c r="F124" s="108"/>
      <c r="G124" s="108" t="str">
        <f t="shared" si="2"/>
        <v/>
      </c>
      <c r="H124" s="6" t="s">
        <v>399</v>
      </c>
      <c r="I124" s="6" t="s">
        <v>371</v>
      </c>
      <c r="J124" s="107"/>
      <c r="K124" s="5">
        <f>SUMIF(Entrées!C:C,A:A,Entrées!E:E)</f>
        <v>0</v>
      </c>
      <c r="L124" s="5">
        <f>SUMIF(Sorties!B:B,A:A,Sorties!D:D)</f>
        <v>0</v>
      </c>
      <c r="N124" s="3"/>
    </row>
    <row r="125" spans="1:14" x14ac:dyDescent="0.25">
      <c r="A125" s="106" t="s">
        <v>288</v>
      </c>
      <c r="B125" s="6" t="s">
        <v>163</v>
      </c>
      <c r="C125" s="2">
        <v>1</v>
      </c>
      <c r="D125" s="100">
        <f t="shared" si="3"/>
        <v>1</v>
      </c>
      <c r="E125" s="1">
        <v>1</v>
      </c>
      <c r="F125" s="108"/>
      <c r="G125" s="108" t="str">
        <f t="shared" si="2"/>
        <v/>
      </c>
      <c r="H125" s="6" t="s">
        <v>289</v>
      </c>
      <c r="I125" s="6" t="s">
        <v>113</v>
      </c>
      <c r="J125" s="107"/>
      <c r="K125" s="5">
        <f>SUMIF(Entrées!C:C,A:A,Entrées!E:E)</f>
        <v>0</v>
      </c>
      <c r="L125" s="5">
        <f>SUMIF(Sorties!B:B,A:A,Sorties!D:D)</f>
        <v>0</v>
      </c>
      <c r="N125" s="3"/>
    </row>
    <row r="126" spans="1:14" x14ac:dyDescent="0.25">
      <c r="A126" s="106" t="s">
        <v>292</v>
      </c>
      <c r="B126" s="6" t="s">
        <v>163</v>
      </c>
      <c r="C126" s="2">
        <v>3</v>
      </c>
      <c r="D126" s="100">
        <f t="shared" si="3"/>
        <v>3</v>
      </c>
      <c r="E126" s="1">
        <v>1</v>
      </c>
      <c r="F126" s="108"/>
      <c r="G126" s="108" t="str">
        <f t="shared" si="2"/>
        <v/>
      </c>
      <c r="H126" s="6" t="s">
        <v>293</v>
      </c>
      <c r="I126" s="6" t="s">
        <v>113</v>
      </c>
      <c r="J126" s="107"/>
      <c r="K126" s="5">
        <f>SUMIF(Entrées!C:C,A:A,Entrées!E:E)</f>
        <v>0</v>
      </c>
      <c r="L126" s="5">
        <f>SUMIF(Sorties!B:B,A:A,Sorties!D:D)</f>
        <v>0</v>
      </c>
      <c r="N126" s="3"/>
    </row>
    <row r="127" spans="1:14" x14ac:dyDescent="0.25">
      <c r="A127" s="106" t="s">
        <v>296</v>
      </c>
      <c r="B127" s="6" t="s">
        <v>163</v>
      </c>
      <c r="C127" s="2">
        <v>1</v>
      </c>
      <c r="D127" s="100">
        <f t="shared" si="3"/>
        <v>1</v>
      </c>
      <c r="E127" s="1">
        <v>1</v>
      </c>
      <c r="F127" s="108"/>
      <c r="G127" s="108" t="str">
        <f t="shared" si="2"/>
        <v/>
      </c>
      <c r="H127" s="6" t="s">
        <v>297</v>
      </c>
      <c r="I127" s="6" t="s">
        <v>113</v>
      </c>
      <c r="J127" s="107"/>
      <c r="K127" s="5">
        <f>SUMIF(Entrées!C:C,A:A,Entrées!E:E)</f>
        <v>0</v>
      </c>
      <c r="L127" s="5">
        <f>SUMIF(Sorties!B:B,A:A,Sorties!D:D)</f>
        <v>0</v>
      </c>
      <c r="N127" s="3"/>
    </row>
    <row r="128" spans="1:14" x14ac:dyDescent="0.25">
      <c r="A128" s="106" t="s">
        <v>298</v>
      </c>
      <c r="B128" s="6" t="s">
        <v>314</v>
      </c>
      <c r="C128" s="2">
        <v>1</v>
      </c>
      <c r="D128" s="100">
        <f t="shared" si="3"/>
        <v>1</v>
      </c>
      <c r="E128" s="1">
        <v>1</v>
      </c>
      <c r="F128" s="108"/>
      <c r="G128" s="108" t="str">
        <f t="shared" si="2"/>
        <v/>
      </c>
      <c r="H128" s="6" t="s">
        <v>299</v>
      </c>
      <c r="I128" s="6" t="s">
        <v>191</v>
      </c>
      <c r="J128" s="107" t="s">
        <v>300</v>
      </c>
      <c r="K128" s="5">
        <f>SUMIF(Entrées!C:C,A:A,Entrées!E:E)</f>
        <v>0</v>
      </c>
      <c r="L128" s="5">
        <f>SUMIF(Sorties!B:B,A:A,Sorties!D:D)</f>
        <v>0</v>
      </c>
      <c r="N128" s="3"/>
    </row>
    <row r="129" spans="1:14" x14ac:dyDescent="0.25">
      <c r="A129" s="106" t="s">
        <v>337</v>
      </c>
      <c r="B129" s="6" t="s">
        <v>336</v>
      </c>
      <c r="C129" s="2">
        <v>1</v>
      </c>
      <c r="D129" s="100">
        <f t="shared" si="3"/>
        <v>1</v>
      </c>
      <c r="E129" s="1">
        <v>1</v>
      </c>
      <c r="F129" s="108"/>
      <c r="G129" s="108" t="str">
        <f t="shared" si="2"/>
        <v/>
      </c>
      <c r="H129" s="6" t="s">
        <v>338</v>
      </c>
      <c r="I129" s="6" t="s">
        <v>113</v>
      </c>
      <c r="J129" s="107"/>
      <c r="K129" s="5">
        <f>SUMIF(Entrées!C:C,A:A,Entrées!E:E)</f>
        <v>0</v>
      </c>
      <c r="L129" s="5">
        <f>SUMIF(Sorties!B:B,A:A,Sorties!D:D)</f>
        <v>0</v>
      </c>
      <c r="N129" s="3"/>
    </row>
    <row r="130" spans="1:14" x14ac:dyDescent="0.25">
      <c r="A130" s="106" t="s">
        <v>540</v>
      </c>
      <c r="B130" s="6" t="s">
        <v>268</v>
      </c>
      <c r="C130" s="2">
        <v>2</v>
      </c>
      <c r="D130" s="100">
        <f t="shared" si="3"/>
        <v>2</v>
      </c>
      <c r="E130" s="1">
        <v>1</v>
      </c>
      <c r="F130" s="108"/>
      <c r="G130" s="108" t="str">
        <f t="shared" si="2"/>
        <v/>
      </c>
      <c r="H130" s="6" t="s">
        <v>541</v>
      </c>
      <c r="I130" s="6" t="s">
        <v>256</v>
      </c>
      <c r="J130" s="107"/>
      <c r="K130" s="5">
        <f>SUMIF(Entrées!C:C,A:A,Entrées!E:E)</f>
        <v>0</v>
      </c>
      <c r="L130" s="5">
        <f>SUMIF(Sorties!B:B,A:A,Sorties!D:D)</f>
        <v>0</v>
      </c>
      <c r="N130" s="3"/>
    </row>
    <row r="131" spans="1:14" x14ac:dyDescent="0.25">
      <c r="A131" s="106" t="s">
        <v>326</v>
      </c>
      <c r="B131" s="6" t="s">
        <v>268</v>
      </c>
      <c r="C131" s="2">
        <v>1</v>
      </c>
      <c r="D131" s="100">
        <f t="shared" si="3"/>
        <v>1</v>
      </c>
      <c r="E131" s="1">
        <v>1</v>
      </c>
      <c r="F131" s="108"/>
      <c r="G131" s="108" t="str">
        <f t="shared" si="2"/>
        <v/>
      </c>
      <c r="H131" s="6" t="s">
        <v>327</v>
      </c>
      <c r="I131" s="6" t="s">
        <v>256</v>
      </c>
      <c r="J131" s="107"/>
      <c r="K131" s="5">
        <f>SUMIF(Entrées!C:C,A:A,Entrées!E:E)</f>
        <v>0</v>
      </c>
      <c r="L131" s="5">
        <f>SUMIF(Sorties!B:B,A:A,Sorties!D:D)</f>
        <v>0</v>
      </c>
      <c r="N131" s="3"/>
    </row>
    <row r="132" spans="1:14" x14ac:dyDescent="0.25">
      <c r="A132" s="106" t="s">
        <v>294</v>
      </c>
      <c r="B132" s="6" t="s">
        <v>99</v>
      </c>
      <c r="C132" s="2">
        <v>1</v>
      </c>
      <c r="D132" s="100">
        <f t="shared" si="3"/>
        <v>1</v>
      </c>
      <c r="E132" s="1">
        <v>1</v>
      </c>
      <c r="F132" s="108"/>
      <c r="G132" s="108" t="str">
        <f t="shared" si="2"/>
        <v/>
      </c>
      <c r="H132" s="6" t="s">
        <v>295</v>
      </c>
      <c r="I132" s="6" t="s">
        <v>113</v>
      </c>
      <c r="J132" s="107"/>
      <c r="K132" s="5">
        <f>SUMIF(Entrées!C:C,A:A,Entrées!E:E)</f>
        <v>0</v>
      </c>
      <c r="L132" s="5">
        <f>SUMIF(Sorties!B:B,A:A,Sorties!D:D)</f>
        <v>0</v>
      </c>
      <c r="N132" s="3"/>
    </row>
    <row r="133" spans="1:14" x14ac:dyDescent="0.25">
      <c r="A133" s="106" t="s">
        <v>290</v>
      </c>
      <c r="B133" s="6" t="s">
        <v>163</v>
      </c>
      <c r="C133" s="2">
        <v>1</v>
      </c>
      <c r="D133" s="100">
        <f t="shared" si="3"/>
        <v>1</v>
      </c>
      <c r="E133" s="1">
        <v>1</v>
      </c>
      <c r="F133" s="108"/>
      <c r="G133" s="108" t="str">
        <f t="shared" ref="G133:G196" si="4">IF(F133&lt;&gt;"",F133*D133,"")</f>
        <v/>
      </c>
      <c r="H133" s="6" t="s">
        <v>291</v>
      </c>
      <c r="I133" s="6" t="s">
        <v>113</v>
      </c>
      <c r="J133" s="107"/>
      <c r="K133" s="5">
        <f>SUMIF(Entrées!C:C,A:A,Entrées!E:E)</f>
        <v>0</v>
      </c>
      <c r="L133" s="5">
        <f>SUMIF(Sorties!B:B,A:A,Sorties!D:D)</f>
        <v>0</v>
      </c>
      <c r="N133" s="3"/>
    </row>
    <row r="134" spans="1:14" x14ac:dyDescent="0.25">
      <c r="A134" s="106" t="s">
        <v>226</v>
      </c>
      <c r="B134" s="6" t="s">
        <v>225</v>
      </c>
      <c r="C134" s="2">
        <v>1</v>
      </c>
      <c r="D134" s="100">
        <f t="shared" si="3"/>
        <v>1</v>
      </c>
      <c r="E134" s="1">
        <v>1</v>
      </c>
      <c r="F134" s="108"/>
      <c r="G134" s="108" t="str">
        <f t="shared" si="4"/>
        <v/>
      </c>
      <c r="H134" s="6" t="s">
        <v>227</v>
      </c>
      <c r="J134" s="20" t="s">
        <v>228</v>
      </c>
      <c r="K134" s="5">
        <f>SUMIF(Entrées!C:C,A:A,Entrées!E:E)</f>
        <v>0</v>
      </c>
      <c r="L134" s="5">
        <f>SUMIF(Sorties!B:B,A:A,Sorties!D:D)</f>
        <v>0</v>
      </c>
      <c r="N134" s="3"/>
    </row>
    <row r="135" spans="1:14" x14ac:dyDescent="0.25">
      <c r="A135" s="106" t="s">
        <v>223</v>
      </c>
      <c r="B135" s="6" t="s">
        <v>222</v>
      </c>
      <c r="C135" s="2">
        <v>1</v>
      </c>
      <c r="D135" s="100">
        <f t="shared" si="3"/>
        <v>1</v>
      </c>
      <c r="E135" s="1">
        <v>1</v>
      </c>
      <c r="F135" s="108"/>
      <c r="G135" s="108" t="str">
        <f t="shared" si="4"/>
        <v/>
      </c>
      <c r="H135" s="6" t="s">
        <v>224</v>
      </c>
      <c r="I135" s="6" t="s">
        <v>191</v>
      </c>
      <c r="J135" s="20"/>
      <c r="K135" s="5">
        <f>SUMIF(Entrées!C:C,A:A,Entrées!E:E)</f>
        <v>0</v>
      </c>
      <c r="L135" s="5">
        <f>SUMIF(Sorties!B:B,A:A,Sorties!D:D)</f>
        <v>0</v>
      </c>
      <c r="N135" s="3"/>
    </row>
    <row r="136" spans="1:14" x14ac:dyDescent="0.25">
      <c r="A136" s="106" t="s">
        <v>219</v>
      </c>
      <c r="B136" s="6" t="s">
        <v>218</v>
      </c>
      <c r="C136" s="2">
        <v>1</v>
      </c>
      <c r="D136" s="100">
        <f t="shared" ref="D136:D199" si="5">C136+K136-L136</f>
        <v>1</v>
      </c>
      <c r="E136" s="1">
        <v>1</v>
      </c>
      <c r="F136" s="108"/>
      <c r="G136" s="108" t="str">
        <f t="shared" si="4"/>
        <v/>
      </c>
      <c r="H136" s="6" t="s">
        <v>220</v>
      </c>
      <c r="I136" s="6" t="s">
        <v>191</v>
      </c>
      <c r="J136" s="20" t="s">
        <v>221</v>
      </c>
      <c r="K136" s="5">
        <f>SUMIF(Entrées!C:C,A:A,Entrées!E:E)</f>
        <v>0</v>
      </c>
      <c r="L136" s="5">
        <f>SUMIF(Sorties!B:B,A:A,Sorties!D:D)</f>
        <v>0</v>
      </c>
      <c r="N136" s="3"/>
    </row>
    <row r="137" spans="1:14" x14ac:dyDescent="0.25">
      <c r="A137" s="106" t="s">
        <v>560</v>
      </c>
      <c r="B137" s="6" t="s">
        <v>559</v>
      </c>
      <c r="C137" s="2">
        <v>19</v>
      </c>
      <c r="D137" s="100">
        <f t="shared" si="5"/>
        <v>19</v>
      </c>
      <c r="E137" s="1">
        <v>5</v>
      </c>
      <c r="F137" s="108"/>
      <c r="G137" s="108" t="str">
        <f t="shared" si="4"/>
        <v/>
      </c>
      <c r="H137" s="6" t="s">
        <v>561</v>
      </c>
      <c r="I137" s="6" t="s">
        <v>514</v>
      </c>
      <c r="J137" s="107"/>
      <c r="K137" s="5">
        <f>SUMIF(Entrées!C:C,A:A,Entrées!E:E)</f>
        <v>0</v>
      </c>
      <c r="L137" s="5">
        <f>SUMIF(Sorties!B:B,A:A,Sorties!D:D)</f>
        <v>0</v>
      </c>
      <c r="N137" s="3"/>
    </row>
    <row r="138" spans="1:14" x14ac:dyDescent="0.25">
      <c r="A138" s="106" t="s">
        <v>562</v>
      </c>
      <c r="B138" s="6" t="s">
        <v>559</v>
      </c>
      <c r="C138" s="2">
        <v>4</v>
      </c>
      <c r="D138" s="100">
        <f t="shared" si="5"/>
        <v>4</v>
      </c>
      <c r="E138" s="1">
        <v>5</v>
      </c>
      <c r="F138" s="108"/>
      <c r="G138" s="108" t="str">
        <f t="shared" si="4"/>
        <v/>
      </c>
      <c r="H138" s="6" t="s">
        <v>563</v>
      </c>
      <c r="I138" s="6" t="s">
        <v>514</v>
      </c>
      <c r="J138" s="107"/>
      <c r="K138" s="5">
        <f>SUMIF(Entrées!C:C,A:A,Entrées!E:E)</f>
        <v>0</v>
      </c>
      <c r="L138" s="5">
        <f>SUMIF(Sorties!B:B,A:A,Sorties!D:D)</f>
        <v>0</v>
      </c>
      <c r="N138" s="3"/>
    </row>
    <row r="139" spans="1:14" x14ac:dyDescent="0.25">
      <c r="A139" s="106" t="s">
        <v>591</v>
      </c>
      <c r="B139" s="6" t="s">
        <v>553</v>
      </c>
      <c r="C139" s="2">
        <v>14</v>
      </c>
      <c r="D139" s="100">
        <f t="shared" si="5"/>
        <v>14</v>
      </c>
      <c r="E139" s="1">
        <v>5</v>
      </c>
      <c r="F139" s="108"/>
      <c r="G139" s="108" t="str">
        <f t="shared" si="4"/>
        <v/>
      </c>
      <c r="H139" s="6" t="s">
        <v>554</v>
      </c>
      <c r="I139" s="6" t="s">
        <v>514</v>
      </c>
      <c r="J139" s="107"/>
      <c r="K139" s="5">
        <f>SUMIF(Entrées!C:C,A:A,Entrées!E:E)</f>
        <v>0</v>
      </c>
      <c r="L139" s="5">
        <f>SUMIF(Sorties!B:B,A:A,Sorties!D:D)</f>
        <v>0</v>
      </c>
      <c r="N139" s="3"/>
    </row>
    <row r="140" spans="1:14" x14ac:dyDescent="0.25">
      <c r="A140" s="106" t="s">
        <v>592</v>
      </c>
      <c r="B140" s="6" t="s">
        <v>352</v>
      </c>
      <c r="C140" s="2">
        <v>1</v>
      </c>
      <c r="D140" s="100">
        <f t="shared" si="5"/>
        <v>1</v>
      </c>
      <c r="E140" s="1">
        <v>1</v>
      </c>
      <c r="F140" s="108"/>
      <c r="G140" s="108" t="str">
        <f t="shared" si="4"/>
        <v/>
      </c>
      <c r="H140" s="6" t="s">
        <v>593</v>
      </c>
      <c r="I140" s="6" t="s">
        <v>514</v>
      </c>
      <c r="J140" s="107"/>
      <c r="K140" s="5">
        <f>SUMIF(Entrées!C:C,A:A,Entrées!E:E)</f>
        <v>0</v>
      </c>
      <c r="L140" s="5">
        <f>SUMIF(Sorties!B:B,A:A,Sorties!D:D)</f>
        <v>0</v>
      </c>
      <c r="N140" s="3"/>
    </row>
    <row r="141" spans="1:14" x14ac:dyDescent="0.25">
      <c r="A141" s="106" t="s">
        <v>557</v>
      </c>
      <c r="B141" s="6" t="s">
        <v>352</v>
      </c>
      <c r="C141" s="2">
        <v>4</v>
      </c>
      <c r="D141" s="100">
        <f t="shared" si="5"/>
        <v>4</v>
      </c>
      <c r="E141" s="1">
        <v>1</v>
      </c>
      <c r="F141" s="108"/>
      <c r="G141" s="108" t="str">
        <f t="shared" si="4"/>
        <v/>
      </c>
      <c r="H141" s="6" t="s">
        <v>558</v>
      </c>
      <c r="I141" s="6" t="s">
        <v>514</v>
      </c>
      <c r="J141" s="107"/>
      <c r="K141" s="5">
        <f>SUMIF(Entrées!C:C,A:A,Entrées!E:E)</f>
        <v>0</v>
      </c>
      <c r="L141" s="5">
        <f>SUMIF(Sorties!B:B,A:A,Sorties!D:D)</f>
        <v>0</v>
      </c>
      <c r="N141" s="3"/>
    </row>
    <row r="142" spans="1:14" x14ac:dyDescent="0.25">
      <c r="A142" s="106" t="s">
        <v>555</v>
      </c>
      <c r="B142" s="6" t="s">
        <v>352</v>
      </c>
      <c r="C142" s="2">
        <v>3</v>
      </c>
      <c r="D142" s="100">
        <f t="shared" si="5"/>
        <v>3</v>
      </c>
      <c r="E142" s="1">
        <v>1</v>
      </c>
      <c r="F142" s="108"/>
      <c r="G142" s="108" t="str">
        <f t="shared" si="4"/>
        <v/>
      </c>
      <c r="H142" s="6" t="s">
        <v>556</v>
      </c>
      <c r="I142" s="6" t="s">
        <v>514</v>
      </c>
      <c r="J142" s="107"/>
      <c r="K142" s="5">
        <f>SUMIF(Entrées!C:C,A:A,Entrées!E:E)</f>
        <v>0</v>
      </c>
      <c r="L142" s="5">
        <f>SUMIF(Sorties!B:B,A:A,Sorties!D:D)</f>
        <v>0</v>
      </c>
      <c r="N142" s="3"/>
    </row>
    <row r="143" spans="1:14" x14ac:dyDescent="0.25">
      <c r="A143" s="106" t="s">
        <v>339</v>
      </c>
      <c r="B143" s="6" t="s">
        <v>268</v>
      </c>
      <c r="C143" s="2">
        <v>1</v>
      </c>
      <c r="D143" s="100">
        <f t="shared" si="5"/>
        <v>1</v>
      </c>
      <c r="E143" s="1">
        <v>1</v>
      </c>
      <c r="F143" s="108"/>
      <c r="G143" s="108" t="str">
        <f t="shared" si="4"/>
        <v/>
      </c>
      <c r="H143" s="6" t="s">
        <v>340</v>
      </c>
      <c r="I143" s="6" t="s">
        <v>256</v>
      </c>
      <c r="J143" s="107"/>
      <c r="K143" s="5">
        <f>SUMIF(Entrées!C:C,A:A,Entrées!E:E)</f>
        <v>0</v>
      </c>
      <c r="L143" s="5">
        <f>SUMIF(Sorties!B:B,A:A,Sorties!D:D)</f>
        <v>0</v>
      </c>
      <c r="N143" s="3"/>
    </row>
    <row r="144" spans="1:14" x14ac:dyDescent="0.25">
      <c r="A144" s="106" t="s">
        <v>342</v>
      </c>
      <c r="B144" s="6" t="s">
        <v>271</v>
      </c>
      <c r="C144" s="2">
        <v>1</v>
      </c>
      <c r="D144" s="100">
        <f t="shared" si="5"/>
        <v>1</v>
      </c>
      <c r="E144" s="1">
        <v>1</v>
      </c>
      <c r="F144" s="108"/>
      <c r="G144" s="108" t="str">
        <f t="shared" si="4"/>
        <v/>
      </c>
      <c r="H144" s="6" t="s">
        <v>343</v>
      </c>
      <c r="I144" s="6" t="s">
        <v>256</v>
      </c>
      <c r="J144" s="107"/>
      <c r="K144" s="5">
        <f>SUMIF(Entrées!C:C,A:A,Entrées!E:E)</f>
        <v>0</v>
      </c>
      <c r="L144" s="5">
        <f>SUMIF(Sorties!B:B,A:A,Sorties!D:D)</f>
        <v>0</v>
      </c>
      <c r="N144" s="3"/>
    </row>
    <row r="145" spans="1:14" x14ac:dyDescent="0.25">
      <c r="A145" s="106" t="s">
        <v>545</v>
      </c>
      <c r="B145" s="6" t="s">
        <v>544</v>
      </c>
      <c r="C145" s="2">
        <v>2</v>
      </c>
      <c r="D145" s="100">
        <f t="shared" si="5"/>
        <v>2</v>
      </c>
      <c r="E145" s="1">
        <v>1</v>
      </c>
      <c r="F145" s="108"/>
      <c r="G145" s="108" t="str">
        <f t="shared" si="4"/>
        <v/>
      </c>
      <c r="H145" s="6" t="s">
        <v>546</v>
      </c>
      <c r="I145" s="6" t="s">
        <v>97</v>
      </c>
      <c r="J145" s="107"/>
      <c r="K145" s="5">
        <f>SUMIF(Entrées!C:C,A:A,Entrées!E:E)</f>
        <v>0</v>
      </c>
      <c r="L145" s="5">
        <f>SUMIF(Sorties!B:B,A:A,Sorties!D:D)</f>
        <v>0</v>
      </c>
      <c r="N145" s="3"/>
    </row>
    <row r="146" spans="1:14" x14ac:dyDescent="0.25">
      <c r="A146" s="106" t="s">
        <v>365</v>
      </c>
      <c r="B146" s="6" t="s">
        <v>352</v>
      </c>
      <c r="C146" s="2">
        <v>2</v>
      </c>
      <c r="D146" s="100">
        <f t="shared" si="5"/>
        <v>2</v>
      </c>
      <c r="E146" s="1">
        <v>1</v>
      </c>
      <c r="F146" s="108"/>
      <c r="G146" s="108" t="str">
        <f t="shared" si="4"/>
        <v/>
      </c>
      <c r="H146" s="6" t="s">
        <v>366</v>
      </c>
      <c r="J146" s="107" t="s">
        <v>367</v>
      </c>
      <c r="K146" s="5">
        <f>SUMIF(Entrées!C:C,A:A,Entrées!E:E)</f>
        <v>0</v>
      </c>
      <c r="L146" s="5">
        <f>SUMIF(Sorties!B:B,A:A,Sorties!D:D)</f>
        <v>0</v>
      </c>
      <c r="N146" s="3"/>
    </row>
    <row r="147" spans="1:14" x14ac:dyDescent="0.25">
      <c r="A147" s="106" t="s">
        <v>130</v>
      </c>
      <c r="B147" s="6" t="s">
        <v>99</v>
      </c>
      <c r="C147" s="2">
        <v>6</v>
      </c>
      <c r="D147" s="100">
        <f t="shared" si="5"/>
        <v>6</v>
      </c>
      <c r="E147" s="1">
        <v>1</v>
      </c>
      <c r="F147" s="108"/>
      <c r="G147" s="108" t="str">
        <f t="shared" si="4"/>
        <v/>
      </c>
      <c r="H147" s="6" t="s">
        <v>131</v>
      </c>
      <c r="I147" s="6" t="s">
        <v>113</v>
      </c>
      <c r="J147" s="20" t="s">
        <v>120</v>
      </c>
      <c r="K147" s="5">
        <f>SUMIF(Entrées!C:C,A:A,Entrées!E:E)</f>
        <v>0</v>
      </c>
      <c r="L147" s="5">
        <f>SUMIF(Sorties!B:B,A:A,Sorties!D:D)</f>
        <v>0</v>
      </c>
      <c r="N147" s="3"/>
    </row>
    <row r="148" spans="1:14" x14ac:dyDescent="0.25">
      <c r="A148" s="106" t="s">
        <v>119</v>
      </c>
      <c r="B148" s="6" t="s">
        <v>99</v>
      </c>
      <c r="C148" s="2">
        <v>3</v>
      </c>
      <c r="D148" s="100">
        <f t="shared" si="5"/>
        <v>3</v>
      </c>
      <c r="E148" s="1">
        <v>1</v>
      </c>
      <c r="F148" s="108"/>
      <c r="G148" s="108" t="str">
        <f t="shared" si="4"/>
        <v/>
      </c>
      <c r="H148" s="6" t="s">
        <v>122</v>
      </c>
      <c r="I148" s="6" t="s">
        <v>113</v>
      </c>
      <c r="J148" s="20" t="s">
        <v>120</v>
      </c>
      <c r="K148" s="5">
        <f>SUMIF(Entrées!C:C,A:A,Entrées!E:E)</f>
        <v>0</v>
      </c>
      <c r="L148" s="5">
        <f>SUMIF(Sorties!B:B,A:A,Sorties!D:D)</f>
        <v>0</v>
      </c>
      <c r="N148" s="3"/>
    </row>
    <row r="149" spans="1:14" x14ac:dyDescent="0.25">
      <c r="A149" s="106" t="s">
        <v>126</v>
      </c>
      <c r="B149" s="6" t="s">
        <v>99</v>
      </c>
      <c r="C149" s="2">
        <v>29</v>
      </c>
      <c r="D149" s="100">
        <f t="shared" si="5"/>
        <v>29</v>
      </c>
      <c r="E149" s="1">
        <v>1</v>
      </c>
      <c r="F149" s="108"/>
      <c r="G149" s="108" t="str">
        <f t="shared" si="4"/>
        <v/>
      </c>
      <c r="H149" s="6" t="s">
        <v>127</v>
      </c>
      <c r="I149" s="6" t="s">
        <v>113</v>
      </c>
      <c r="J149" s="20" t="s">
        <v>120</v>
      </c>
      <c r="K149" s="5">
        <f>SUMIF(Entrées!C:C,A:A,Entrées!E:E)</f>
        <v>0</v>
      </c>
      <c r="L149" s="5">
        <f>SUMIF(Sorties!B:B,A:A,Sorties!D:D)</f>
        <v>0</v>
      </c>
      <c r="N149" s="3"/>
    </row>
    <row r="150" spans="1:14" x14ac:dyDescent="0.25">
      <c r="A150" s="106" t="s">
        <v>549</v>
      </c>
      <c r="B150" s="6" t="s">
        <v>99</v>
      </c>
      <c r="C150" s="2">
        <v>2</v>
      </c>
      <c r="D150" s="100">
        <f t="shared" si="5"/>
        <v>1</v>
      </c>
      <c r="E150" s="1">
        <v>1</v>
      </c>
      <c r="F150" s="108"/>
      <c r="G150" s="108" t="str">
        <f t="shared" si="4"/>
        <v/>
      </c>
      <c r="H150" s="6" t="s">
        <v>550</v>
      </c>
      <c r="I150" s="6" t="s">
        <v>113</v>
      </c>
      <c r="J150" s="107" t="s">
        <v>551</v>
      </c>
      <c r="K150" s="5">
        <f>SUMIF(Entrées!C:C,A:A,Entrées!E:E)</f>
        <v>0</v>
      </c>
      <c r="L150" s="5">
        <f>SUMIF(Sorties!B:B,A:A,Sorties!D:D)</f>
        <v>1</v>
      </c>
      <c r="N150" s="3"/>
    </row>
    <row r="151" spans="1:14" x14ac:dyDescent="0.25">
      <c r="A151" s="106" t="s">
        <v>121</v>
      </c>
      <c r="B151" s="6" t="s">
        <v>99</v>
      </c>
      <c r="C151" s="2">
        <v>11</v>
      </c>
      <c r="D151" s="100">
        <f t="shared" si="5"/>
        <v>11</v>
      </c>
      <c r="E151" s="1">
        <v>1</v>
      </c>
      <c r="F151" s="108"/>
      <c r="G151" s="108" t="str">
        <f t="shared" si="4"/>
        <v/>
      </c>
      <c r="H151" s="6" t="s">
        <v>125</v>
      </c>
      <c r="I151" s="6" t="s">
        <v>113</v>
      </c>
      <c r="J151" s="20" t="s">
        <v>114</v>
      </c>
      <c r="K151" s="5">
        <f>SUMIF(Entrées!C:C,A:A,Entrées!E:E)</f>
        <v>0</v>
      </c>
      <c r="L151" s="5">
        <f>SUMIF(Sorties!B:B,A:A,Sorties!D:D)</f>
        <v>0</v>
      </c>
      <c r="N151" s="3"/>
    </row>
    <row r="152" spans="1:14" x14ac:dyDescent="0.25">
      <c r="A152" s="106" t="s">
        <v>123</v>
      </c>
      <c r="B152" s="6" t="s">
        <v>99</v>
      </c>
      <c r="C152" s="2">
        <v>15</v>
      </c>
      <c r="D152" s="100">
        <f t="shared" si="5"/>
        <v>15</v>
      </c>
      <c r="E152" s="1">
        <v>1</v>
      </c>
      <c r="F152" s="108"/>
      <c r="G152" s="108" t="str">
        <f t="shared" si="4"/>
        <v/>
      </c>
      <c r="H152" s="6" t="s">
        <v>124</v>
      </c>
      <c r="I152" s="6" t="s">
        <v>113</v>
      </c>
      <c r="J152" s="20" t="s">
        <v>114</v>
      </c>
      <c r="K152" s="5">
        <f>SUMIF(Entrées!C:C,A:A,Entrées!E:E)</f>
        <v>0</v>
      </c>
      <c r="L152" s="5">
        <f>SUMIF(Sorties!B:B,A:A,Sorties!D:D)</f>
        <v>0</v>
      </c>
      <c r="N152" s="3"/>
    </row>
    <row r="153" spans="1:14" x14ac:dyDescent="0.25">
      <c r="A153" s="106" t="s">
        <v>111</v>
      </c>
      <c r="B153" s="6" t="s">
        <v>99</v>
      </c>
      <c r="C153" s="2">
        <v>10</v>
      </c>
      <c r="D153" s="100">
        <f t="shared" si="5"/>
        <v>10</v>
      </c>
      <c r="E153" s="1">
        <v>1</v>
      </c>
      <c r="F153" s="108"/>
      <c r="G153" s="108" t="str">
        <f t="shared" si="4"/>
        <v/>
      </c>
      <c r="H153" s="6" t="s">
        <v>112</v>
      </c>
      <c r="I153" s="6" t="s">
        <v>113</v>
      </c>
      <c r="J153" s="20" t="s">
        <v>114</v>
      </c>
      <c r="K153" s="5">
        <f>SUMIF(Entrées!C:C,A:A,Entrées!E:E)</f>
        <v>0</v>
      </c>
      <c r="L153" s="5">
        <f>SUMIF(Sorties!B:B,A:A,Sorties!D:D)</f>
        <v>0</v>
      </c>
      <c r="N153" s="3"/>
    </row>
    <row r="154" spans="1:14" x14ac:dyDescent="0.25">
      <c r="A154" s="106" t="s">
        <v>115</v>
      </c>
      <c r="B154" s="6" t="s">
        <v>99</v>
      </c>
      <c r="C154" s="2">
        <v>12</v>
      </c>
      <c r="D154" s="100">
        <f t="shared" si="5"/>
        <v>12</v>
      </c>
      <c r="E154" s="1">
        <v>1</v>
      </c>
      <c r="F154" s="108"/>
      <c r="G154" s="108" t="str">
        <f t="shared" si="4"/>
        <v/>
      </c>
      <c r="H154" s="6" t="s">
        <v>116</v>
      </c>
      <c r="I154" s="6" t="s">
        <v>113</v>
      </c>
      <c r="J154" s="20" t="s">
        <v>114</v>
      </c>
      <c r="K154" s="5">
        <f>SUMIF(Entrées!C:C,A:A,Entrées!E:E)</f>
        <v>0</v>
      </c>
      <c r="L154" s="5">
        <f>SUMIF(Sorties!B:B,A:A,Sorties!D:D)</f>
        <v>0</v>
      </c>
      <c r="N154" s="3"/>
    </row>
    <row r="155" spans="1:14" x14ac:dyDescent="0.25">
      <c r="A155" s="106" t="s">
        <v>117</v>
      </c>
      <c r="B155" s="6" t="s">
        <v>99</v>
      </c>
      <c r="C155" s="2">
        <v>2</v>
      </c>
      <c r="D155" s="100">
        <f t="shared" si="5"/>
        <v>2</v>
      </c>
      <c r="E155" s="1">
        <v>1</v>
      </c>
      <c r="F155" s="108"/>
      <c r="G155" s="108" t="str">
        <f t="shared" si="4"/>
        <v/>
      </c>
      <c r="H155" s="6" t="s">
        <v>118</v>
      </c>
      <c r="I155" s="6" t="s">
        <v>113</v>
      </c>
      <c r="J155" s="20" t="s">
        <v>114</v>
      </c>
      <c r="K155" s="5">
        <f>SUMIF(Entrées!C:C,A:A,Entrées!E:E)</f>
        <v>0</v>
      </c>
      <c r="L155" s="5">
        <f>SUMIF(Sorties!B:B,A:A,Sorties!D:D)</f>
        <v>0</v>
      </c>
      <c r="N155" s="3"/>
    </row>
    <row r="156" spans="1:14" x14ac:dyDescent="0.25">
      <c r="A156" s="106" t="s">
        <v>128</v>
      </c>
      <c r="B156" s="6" t="s">
        <v>99</v>
      </c>
      <c r="C156" s="2">
        <v>9</v>
      </c>
      <c r="D156" s="100">
        <f t="shared" si="5"/>
        <v>9</v>
      </c>
      <c r="E156" s="1">
        <v>1</v>
      </c>
      <c r="F156" s="108"/>
      <c r="G156" s="108" t="str">
        <f t="shared" si="4"/>
        <v/>
      </c>
      <c r="H156" s="6" t="s">
        <v>129</v>
      </c>
      <c r="I156" s="6" t="s">
        <v>113</v>
      </c>
      <c r="J156" s="20" t="s">
        <v>114</v>
      </c>
      <c r="K156" s="5">
        <f>SUMIF(Entrées!C:C,A:A,Entrées!E:E)</f>
        <v>0</v>
      </c>
      <c r="L156" s="5">
        <f>SUMIF(Sorties!B:B,A:A,Sorties!D:D)</f>
        <v>0</v>
      </c>
      <c r="N156" s="3"/>
    </row>
    <row r="157" spans="1:14" x14ac:dyDescent="0.25">
      <c r="A157" s="106" t="s">
        <v>159</v>
      </c>
      <c r="B157" s="6" t="s">
        <v>164</v>
      </c>
      <c r="C157" s="2">
        <v>6</v>
      </c>
      <c r="D157" s="100">
        <f t="shared" si="5"/>
        <v>6</v>
      </c>
      <c r="E157" s="1">
        <v>1</v>
      </c>
      <c r="F157" s="108"/>
      <c r="G157" s="108" t="str">
        <f t="shared" si="4"/>
        <v/>
      </c>
      <c r="H157" s="6" t="s">
        <v>168</v>
      </c>
      <c r="I157" s="6" t="s">
        <v>113</v>
      </c>
      <c r="J157" s="20" t="s">
        <v>160</v>
      </c>
      <c r="K157" s="5">
        <f>SUMIF(Entrées!C:C,A:A,Entrées!E:E)</f>
        <v>0</v>
      </c>
      <c r="L157" s="5">
        <f>SUMIF(Sorties!B:B,A:A,Sorties!D:D)</f>
        <v>0</v>
      </c>
      <c r="N157" s="3"/>
    </row>
    <row r="158" spans="1:14" x14ac:dyDescent="0.25">
      <c r="A158" s="106" t="s">
        <v>161</v>
      </c>
      <c r="B158" s="6" t="s">
        <v>164</v>
      </c>
      <c r="C158" s="2">
        <v>2</v>
      </c>
      <c r="D158" s="100">
        <f t="shared" si="5"/>
        <v>2</v>
      </c>
      <c r="E158" s="1">
        <v>1</v>
      </c>
      <c r="F158" s="108"/>
      <c r="G158" s="108" t="str">
        <f t="shared" si="4"/>
        <v/>
      </c>
      <c r="H158" s="6" t="s">
        <v>167</v>
      </c>
      <c r="I158" s="6" t="s">
        <v>113</v>
      </c>
      <c r="J158" s="20" t="s">
        <v>162</v>
      </c>
      <c r="K158" s="5">
        <f>SUMIF(Entrées!C:C,A:A,Entrées!E:E)</f>
        <v>0</v>
      </c>
      <c r="L158" s="5">
        <f>SUMIF(Sorties!B:B,A:A,Sorties!D:D)</f>
        <v>0</v>
      </c>
      <c r="N158" s="3"/>
    </row>
    <row r="159" spans="1:14" x14ac:dyDescent="0.25">
      <c r="A159" s="47" t="s">
        <v>73</v>
      </c>
      <c r="B159" s="6" t="s">
        <v>63</v>
      </c>
      <c r="C159" s="2">
        <v>856</v>
      </c>
      <c r="D159" s="100">
        <f t="shared" si="5"/>
        <v>856</v>
      </c>
      <c r="E159" s="1">
        <v>50</v>
      </c>
      <c r="F159" s="108"/>
      <c r="G159" s="108" t="str">
        <f t="shared" si="4"/>
        <v/>
      </c>
      <c r="H159" s="6" t="s">
        <v>65</v>
      </c>
      <c r="I159" s="6" t="s">
        <v>93</v>
      </c>
      <c r="J159" s="20"/>
      <c r="K159" s="5">
        <f>SUMIF(Entrées!C:C,A:A,Entrées!E:E)</f>
        <v>0</v>
      </c>
      <c r="L159" s="5">
        <f>SUMIF(Sorties!B:B,A:A,Sorties!D:D)</f>
        <v>0</v>
      </c>
      <c r="N159" s="3"/>
    </row>
    <row r="160" spans="1:14" x14ac:dyDescent="0.25">
      <c r="A160" s="47" t="s">
        <v>74</v>
      </c>
      <c r="B160" s="6" t="s">
        <v>63</v>
      </c>
      <c r="C160" s="2">
        <v>550</v>
      </c>
      <c r="D160" s="100">
        <f t="shared" si="5"/>
        <v>550</v>
      </c>
      <c r="E160" s="1">
        <v>50</v>
      </c>
      <c r="F160" s="108"/>
      <c r="G160" s="108" t="str">
        <f t="shared" si="4"/>
        <v/>
      </c>
      <c r="H160" s="6" t="s">
        <v>68</v>
      </c>
      <c r="I160" s="6" t="s">
        <v>93</v>
      </c>
      <c r="J160" s="20"/>
      <c r="K160" s="5">
        <f>SUMIF(Entrées!C:C,A:A,Entrées!E:E)</f>
        <v>0</v>
      </c>
      <c r="L160" s="5">
        <f>SUMIF(Sorties!B:B,A:A,Sorties!D:D)</f>
        <v>0</v>
      </c>
      <c r="N160" s="3"/>
    </row>
    <row r="161" spans="1:14" x14ac:dyDescent="0.25">
      <c r="A161" s="47" t="s">
        <v>76</v>
      </c>
      <c r="B161" s="6" t="s">
        <v>63</v>
      </c>
      <c r="C161" s="2">
        <v>825</v>
      </c>
      <c r="D161" s="100">
        <f t="shared" si="5"/>
        <v>825</v>
      </c>
      <c r="E161" s="1">
        <v>50</v>
      </c>
      <c r="F161" s="108"/>
      <c r="G161" s="108" t="str">
        <f t="shared" si="4"/>
        <v/>
      </c>
      <c r="H161" s="6" t="s">
        <v>69</v>
      </c>
      <c r="I161" s="6" t="s">
        <v>93</v>
      </c>
      <c r="J161" s="20"/>
      <c r="K161" s="5">
        <f>SUMIF(Entrées!C:C,A:A,Entrées!E:E)</f>
        <v>0</v>
      </c>
      <c r="L161" s="5">
        <f>SUMIF(Sorties!B:B,A:A,Sorties!D:D)</f>
        <v>0</v>
      </c>
      <c r="N161" s="3"/>
    </row>
    <row r="162" spans="1:14" x14ac:dyDescent="0.25">
      <c r="A162" s="47" t="s">
        <v>81</v>
      </c>
      <c r="B162" s="6" t="s">
        <v>63</v>
      </c>
      <c r="C162" s="2">
        <v>140</v>
      </c>
      <c r="D162" s="100">
        <f t="shared" si="5"/>
        <v>140</v>
      </c>
      <c r="E162" s="1">
        <v>10</v>
      </c>
      <c r="F162" s="108"/>
      <c r="G162" s="108" t="str">
        <f t="shared" si="4"/>
        <v/>
      </c>
      <c r="H162" s="6" t="s">
        <v>82</v>
      </c>
      <c r="I162" s="6" t="s">
        <v>93</v>
      </c>
      <c r="J162" s="20"/>
      <c r="K162" s="5">
        <f>SUMIF(Entrées!C:C,A:A,Entrées!E:E)</f>
        <v>0</v>
      </c>
      <c r="L162" s="5">
        <f>SUMIF(Sorties!B:B,A:A,Sorties!D:D)</f>
        <v>0</v>
      </c>
      <c r="N162" s="3"/>
    </row>
    <row r="163" spans="1:14" x14ac:dyDescent="0.25">
      <c r="A163" s="47" t="s">
        <v>75</v>
      </c>
      <c r="B163" s="6" t="s">
        <v>63</v>
      </c>
      <c r="C163" s="2">
        <v>25</v>
      </c>
      <c r="D163" s="100">
        <f t="shared" si="5"/>
        <v>25</v>
      </c>
      <c r="E163" s="1">
        <v>10</v>
      </c>
      <c r="F163" s="108"/>
      <c r="G163" s="108" t="str">
        <f t="shared" si="4"/>
        <v/>
      </c>
      <c r="H163" s="6" t="s">
        <v>287</v>
      </c>
      <c r="I163" s="6" t="s">
        <v>93</v>
      </c>
      <c r="J163" s="20"/>
      <c r="K163" s="5">
        <f>SUMIF(Entrées!C:C,A:A,Entrées!E:E)</f>
        <v>0</v>
      </c>
      <c r="L163" s="5">
        <f>SUMIF(Sorties!B:B,A:A,Sorties!D:D)</f>
        <v>0</v>
      </c>
      <c r="N163" s="3"/>
    </row>
    <row r="164" spans="1:14" x14ac:dyDescent="0.25">
      <c r="A164" s="47" t="s">
        <v>77</v>
      </c>
      <c r="B164" s="6" t="s">
        <v>63</v>
      </c>
      <c r="C164" s="2">
        <v>50</v>
      </c>
      <c r="D164" s="100">
        <f t="shared" si="5"/>
        <v>50</v>
      </c>
      <c r="E164" s="1">
        <v>10</v>
      </c>
      <c r="F164" s="108"/>
      <c r="G164" s="108" t="str">
        <f t="shared" si="4"/>
        <v/>
      </c>
      <c r="H164" s="6" t="s">
        <v>78</v>
      </c>
      <c r="I164" s="6" t="s">
        <v>93</v>
      </c>
      <c r="J164" s="20"/>
      <c r="K164" s="5">
        <f>SUMIF(Entrées!C:C,A:A,Entrées!E:E)</f>
        <v>0</v>
      </c>
      <c r="L164" s="5">
        <f>SUMIF(Sorties!B:B,A:A,Sorties!D:D)</f>
        <v>0</v>
      </c>
      <c r="N164" s="3"/>
    </row>
    <row r="165" spans="1:14" x14ac:dyDescent="0.25">
      <c r="A165" s="47" t="s">
        <v>79</v>
      </c>
      <c r="B165" s="6" t="s">
        <v>63</v>
      </c>
      <c r="C165" s="2">
        <v>50</v>
      </c>
      <c r="D165" s="100">
        <f t="shared" si="5"/>
        <v>50</v>
      </c>
      <c r="E165" s="1">
        <v>10</v>
      </c>
      <c r="F165" s="108"/>
      <c r="G165" s="108" t="str">
        <f t="shared" si="4"/>
        <v/>
      </c>
      <c r="H165" s="6" t="s">
        <v>80</v>
      </c>
      <c r="I165" s="6" t="s">
        <v>93</v>
      </c>
      <c r="J165" s="20"/>
      <c r="K165" s="5">
        <f>SUMIF(Entrées!C:C,A:A,Entrées!E:E)</f>
        <v>0</v>
      </c>
      <c r="L165" s="5">
        <f>SUMIF(Sorties!B:B,A:A,Sorties!D:D)</f>
        <v>0</v>
      </c>
      <c r="N165" s="3"/>
    </row>
    <row r="166" spans="1:14" x14ac:dyDescent="0.25">
      <c r="A166" s="47" t="s">
        <v>83</v>
      </c>
      <c r="B166" s="6" t="s">
        <v>63</v>
      </c>
      <c r="C166" s="2">
        <v>9</v>
      </c>
      <c r="D166" s="100">
        <f t="shared" si="5"/>
        <v>9</v>
      </c>
      <c r="E166" s="1">
        <v>5</v>
      </c>
      <c r="F166" s="108"/>
      <c r="G166" s="108" t="str">
        <f t="shared" si="4"/>
        <v/>
      </c>
      <c r="H166" s="6" t="s">
        <v>84</v>
      </c>
      <c r="I166" s="6" t="s">
        <v>93</v>
      </c>
      <c r="J166" s="20"/>
      <c r="K166" s="5">
        <f>SUMIF(Entrées!C:C,A:A,Entrées!E:E)</f>
        <v>0</v>
      </c>
      <c r="L166" s="5">
        <f>SUMIF(Sorties!B:B,A:A,Sorties!D:D)</f>
        <v>0</v>
      </c>
      <c r="N166" s="3"/>
    </row>
    <row r="167" spans="1:14" x14ac:dyDescent="0.25">
      <c r="A167" s="47" t="s">
        <v>85</v>
      </c>
      <c r="B167" s="6" t="s">
        <v>63</v>
      </c>
      <c r="C167" s="2">
        <v>10</v>
      </c>
      <c r="D167" s="100">
        <f t="shared" si="5"/>
        <v>10</v>
      </c>
      <c r="E167" s="1">
        <v>5</v>
      </c>
      <c r="F167" s="108"/>
      <c r="G167" s="108" t="str">
        <f t="shared" si="4"/>
        <v/>
      </c>
      <c r="H167" s="6" t="s">
        <v>86</v>
      </c>
      <c r="I167" s="6" t="s">
        <v>93</v>
      </c>
      <c r="J167" s="20"/>
      <c r="K167" s="5">
        <f>SUMIF(Entrées!C:C,A:A,Entrées!E:E)</f>
        <v>0</v>
      </c>
      <c r="L167" s="5">
        <f>SUMIF(Sorties!B:B,A:A,Sorties!D:D)</f>
        <v>0</v>
      </c>
      <c r="N167" s="3"/>
    </row>
    <row r="168" spans="1:14" x14ac:dyDescent="0.25">
      <c r="A168" s="106" t="s">
        <v>534</v>
      </c>
      <c r="B168" s="6" t="s">
        <v>218</v>
      </c>
      <c r="C168" s="2">
        <v>1</v>
      </c>
      <c r="D168" s="100">
        <f t="shared" si="5"/>
        <v>1</v>
      </c>
      <c r="E168" s="1">
        <v>1</v>
      </c>
      <c r="F168" s="108"/>
      <c r="G168" s="108" t="str">
        <f t="shared" si="4"/>
        <v/>
      </c>
      <c r="H168" s="6" t="s">
        <v>535</v>
      </c>
      <c r="I168" s="6" t="s">
        <v>191</v>
      </c>
      <c r="J168" s="107"/>
      <c r="K168" s="5">
        <f>SUMIF(Entrées!C:C,A:A,Entrées!E:E)</f>
        <v>0</v>
      </c>
      <c r="L168" s="5">
        <f>SUMIF(Sorties!B:B,A:A,Sorties!D:D)</f>
        <v>0</v>
      </c>
      <c r="N168" s="3"/>
    </row>
    <row r="169" spans="1:14" x14ac:dyDescent="0.25">
      <c r="A169" s="106" t="s">
        <v>536</v>
      </c>
      <c r="B169" s="6" t="s">
        <v>99</v>
      </c>
      <c r="C169" s="2">
        <v>1</v>
      </c>
      <c r="D169" s="100">
        <f t="shared" si="5"/>
        <v>1</v>
      </c>
      <c r="E169" s="1">
        <v>1</v>
      </c>
      <c r="F169" s="108"/>
      <c r="G169" s="108" t="str">
        <f t="shared" si="4"/>
        <v/>
      </c>
      <c r="H169" s="6" t="s">
        <v>537</v>
      </c>
      <c r="I169" s="6" t="s">
        <v>353</v>
      </c>
      <c r="J169" s="107"/>
      <c r="K169" s="5">
        <f>SUMIF(Entrées!C:C,A:A,Entrées!E:E)</f>
        <v>0</v>
      </c>
      <c r="L169" s="5">
        <f>SUMIF(Sorties!B:B,A:A,Sorties!D:D)</f>
        <v>0</v>
      </c>
      <c r="N169" s="3"/>
    </row>
    <row r="170" spans="1:14" x14ac:dyDescent="0.25">
      <c r="A170" s="106" t="s">
        <v>109</v>
      </c>
      <c r="B170" s="6" t="s">
        <v>94</v>
      </c>
      <c r="C170" s="2">
        <v>1</v>
      </c>
      <c r="D170" s="100">
        <f t="shared" si="5"/>
        <v>1</v>
      </c>
      <c r="E170" s="1">
        <v>1</v>
      </c>
      <c r="F170" s="108"/>
      <c r="G170" s="108" t="str">
        <f t="shared" si="4"/>
        <v/>
      </c>
      <c r="H170" s="6" t="s">
        <v>110</v>
      </c>
      <c r="I170" s="6" t="s">
        <v>97</v>
      </c>
      <c r="J170" s="20"/>
      <c r="K170" s="5">
        <f>SUMIF(Entrées!C:C,A:A,Entrées!E:E)</f>
        <v>0</v>
      </c>
      <c r="L170" s="5">
        <f>SUMIF(Sorties!B:B,A:A,Sorties!D:D)</f>
        <v>0</v>
      </c>
      <c r="N170" s="3"/>
    </row>
    <row r="171" spans="1:14" x14ac:dyDescent="0.25">
      <c r="A171" s="106" t="s">
        <v>107</v>
      </c>
      <c r="B171" s="6" t="s">
        <v>94</v>
      </c>
      <c r="C171" s="2">
        <v>5</v>
      </c>
      <c r="D171" s="100">
        <f t="shared" si="5"/>
        <v>5</v>
      </c>
      <c r="E171" s="1">
        <v>1</v>
      </c>
      <c r="F171" s="108"/>
      <c r="G171" s="108" t="str">
        <f t="shared" si="4"/>
        <v/>
      </c>
      <c r="H171" s="6" t="s">
        <v>108</v>
      </c>
      <c r="I171" s="6" t="s">
        <v>97</v>
      </c>
      <c r="J171" s="20"/>
      <c r="K171" s="5">
        <f>SUMIF(Entrées!C:C,A:A,Entrées!E:E)</f>
        <v>0</v>
      </c>
      <c r="L171" s="5">
        <f>SUMIF(Sorties!B:B,A:A,Sorties!D:D)</f>
        <v>0</v>
      </c>
      <c r="N171" s="3"/>
    </row>
    <row r="172" spans="1:14" x14ac:dyDescent="0.25">
      <c r="A172" s="106" t="s">
        <v>322</v>
      </c>
      <c r="B172" s="6" t="s">
        <v>321</v>
      </c>
      <c r="C172" s="2">
        <v>2</v>
      </c>
      <c r="D172" s="100">
        <f t="shared" si="5"/>
        <v>2</v>
      </c>
      <c r="E172" s="1">
        <v>1</v>
      </c>
      <c r="F172" s="108"/>
      <c r="G172" s="108" t="str">
        <f t="shared" si="4"/>
        <v/>
      </c>
      <c r="H172" s="6" t="s">
        <v>323</v>
      </c>
      <c r="I172" s="6" t="s">
        <v>256</v>
      </c>
      <c r="J172" s="107"/>
      <c r="K172" s="5">
        <f>SUMIF(Entrées!C:C,A:A,Entrées!E:E)</f>
        <v>0</v>
      </c>
      <c r="L172" s="5">
        <f>SUMIF(Sorties!B:B,A:A,Sorties!D:D)</f>
        <v>0</v>
      </c>
      <c r="N172" s="3"/>
    </row>
    <row r="173" spans="1:14" x14ac:dyDescent="0.25">
      <c r="A173" s="106" t="s">
        <v>319</v>
      </c>
      <c r="B173" s="6" t="s">
        <v>321</v>
      </c>
      <c r="C173" s="2">
        <v>1</v>
      </c>
      <c r="D173" s="100">
        <f t="shared" si="5"/>
        <v>1</v>
      </c>
      <c r="E173" s="1">
        <v>1</v>
      </c>
      <c r="F173" s="108"/>
      <c r="G173" s="108" t="str">
        <f t="shared" si="4"/>
        <v/>
      </c>
      <c r="H173" s="6" t="s">
        <v>320</v>
      </c>
      <c r="I173" s="6" t="s">
        <v>256</v>
      </c>
      <c r="J173" s="107"/>
      <c r="K173" s="5">
        <f>SUMIF(Entrées!C:C,A:A,Entrées!E:E)</f>
        <v>0</v>
      </c>
      <c r="L173" s="5">
        <f>SUMIF(Sorties!B:B,A:A,Sorties!D:D)</f>
        <v>0</v>
      </c>
      <c r="N173" s="3"/>
    </row>
    <row r="174" spans="1:14" x14ac:dyDescent="0.25">
      <c r="A174" s="106" t="s">
        <v>183</v>
      </c>
      <c r="B174" s="6" t="s">
        <v>163</v>
      </c>
      <c r="C174" s="2">
        <v>5</v>
      </c>
      <c r="D174" s="100">
        <f t="shared" si="5"/>
        <v>5</v>
      </c>
      <c r="E174" s="1">
        <v>5</v>
      </c>
      <c r="F174" s="108"/>
      <c r="G174" s="108" t="str">
        <f t="shared" si="4"/>
        <v/>
      </c>
      <c r="H174" s="6" t="s">
        <v>184</v>
      </c>
      <c r="I174" s="6" t="s">
        <v>113</v>
      </c>
      <c r="J174" s="20" t="s">
        <v>185</v>
      </c>
      <c r="K174" s="5">
        <f>SUMIF(Entrées!C:C,A:A,Entrées!E:E)</f>
        <v>0</v>
      </c>
      <c r="L174" s="5">
        <f>SUMIF(Sorties!B:B,A:A,Sorties!D:D)</f>
        <v>0</v>
      </c>
      <c r="N174" s="3"/>
    </row>
    <row r="175" spans="1:14" x14ac:dyDescent="0.25">
      <c r="A175" s="47" t="s">
        <v>71</v>
      </c>
      <c r="B175" s="6" t="s">
        <v>100</v>
      </c>
      <c r="C175" s="2">
        <v>0</v>
      </c>
      <c r="D175" s="100">
        <f t="shared" si="5"/>
        <v>5000</v>
      </c>
      <c r="E175" s="1">
        <v>250</v>
      </c>
      <c r="F175" s="108"/>
      <c r="G175" s="108" t="str">
        <f t="shared" si="4"/>
        <v/>
      </c>
      <c r="H175" s="6" t="s">
        <v>72</v>
      </c>
      <c r="I175" s="6" t="s">
        <v>66</v>
      </c>
      <c r="J175" s="20"/>
      <c r="K175" s="5">
        <f>SUMIF(Entrées!C:C,A:A,Entrées!E:E)</f>
        <v>5000</v>
      </c>
      <c r="L175" s="5">
        <f>SUMIF(Sorties!B:B,A:A,Sorties!D:D)</f>
        <v>0</v>
      </c>
      <c r="N175" s="3"/>
    </row>
    <row r="176" spans="1:14" x14ac:dyDescent="0.25">
      <c r="A176" s="106" t="s">
        <v>482</v>
      </c>
      <c r="B176" s="6" t="s">
        <v>368</v>
      </c>
      <c r="C176" s="2">
        <v>7</v>
      </c>
      <c r="D176" s="100">
        <f t="shared" si="5"/>
        <v>7</v>
      </c>
      <c r="E176" s="1">
        <v>5</v>
      </c>
      <c r="F176" s="108"/>
      <c r="G176" s="108" t="str">
        <f t="shared" si="4"/>
        <v/>
      </c>
      <c r="H176" s="6" t="s">
        <v>483</v>
      </c>
      <c r="I176" s="6" t="s">
        <v>371</v>
      </c>
      <c r="J176" s="107"/>
      <c r="K176" s="5">
        <f>SUMIF(Entrées!C:C,A:A,Entrées!E:E)</f>
        <v>0</v>
      </c>
      <c r="L176" s="5">
        <f>SUMIF(Sorties!B:B,A:A,Sorties!D:D)</f>
        <v>0</v>
      </c>
      <c r="N176" s="3"/>
    </row>
    <row r="177" spans="1:14" x14ac:dyDescent="0.25">
      <c r="A177" s="106" t="s">
        <v>468</v>
      </c>
      <c r="B177" s="6" t="s">
        <v>368</v>
      </c>
      <c r="C177" s="2">
        <v>1</v>
      </c>
      <c r="D177" s="100">
        <f t="shared" si="5"/>
        <v>1</v>
      </c>
      <c r="E177" s="1">
        <v>5</v>
      </c>
      <c r="F177" s="108"/>
      <c r="G177" s="108" t="str">
        <f t="shared" si="4"/>
        <v/>
      </c>
      <c r="H177" s="6" t="s">
        <v>469</v>
      </c>
      <c r="I177" s="6" t="s">
        <v>371</v>
      </c>
      <c r="J177" s="107"/>
      <c r="K177" s="5">
        <f>SUMIF(Entrées!C:C,A:A,Entrées!E:E)</f>
        <v>0</v>
      </c>
      <c r="L177" s="5">
        <f>SUMIF(Sorties!B:B,A:A,Sorties!D:D)</f>
        <v>0</v>
      </c>
      <c r="N177" s="3"/>
    </row>
    <row r="178" spans="1:14" x14ac:dyDescent="0.25">
      <c r="A178" s="106" t="s">
        <v>476</v>
      </c>
      <c r="B178" s="6" t="s">
        <v>368</v>
      </c>
      <c r="C178" s="2">
        <v>10</v>
      </c>
      <c r="D178" s="100">
        <f t="shared" si="5"/>
        <v>10</v>
      </c>
      <c r="E178" s="1">
        <v>5</v>
      </c>
      <c r="F178" s="108"/>
      <c r="G178" s="108" t="str">
        <f t="shared" si="4"/>
        <v/>
      </c>
      <c r="H178" s="6" t="s">
        <v>477</v>
      </c>
      <c r="I178" s="6" t="s">
        <v>371</v>
      </c>
      <c r="J178" s="107"/>
      <c r="K178" s="5">
        <f>SUMIF(Entrées!C:C,A:A,Entrées!E:E)</f>
        <v>0</v>
      </c>
      <c r="L178" s="5">
        <f>SUMIF(Sorties!B:B,A:A,Sorties!D:D)</f>
        <v>0</v>
      </c>
      <c r="N178" s="3"/>
    </row>
    <row r="179" spans="1:14" x14ac:dyDescent="0.25">
      <c r="A179" s="106" t="s">
        <v>478</v>
      </c>
      <c r="B179" s="6" t="s">
        <v>368</v>
      </c>
      <c r="C179" s="2">
        <v>6</v>
      </c>
      <c r="D179" s="100">
        <f t="shared" si="5"/>
        <v>6</v>
      </c>
      <c r="E179" s="1">
        <v>5</v>
      </c>
      <c r="F179" s="108"/>
      <c r="G179" s="108" t="str">
        <f t="shared" si="4"/>
        <v/>
      </c>
      <c r="H179" s="6" t="s">
        <v>479</v>
      </c>
      <c r="I179" s="6" t="s">
        <v>371</v>
      </c>
      <c r="J179" s="107"/>
      <c r="K179" s="5">
        <f>SUMIF(Entrées!C:C,A:A,Entrées!E:E)</f>
        <v>0</v>
      </c>
      <c r="L179" s="5">
        <f>SUMIF(Sorties!B:B,A:A,Sorties!D:D)</f>
        <v>0</v>
      </c>
      <c r="N179" s="3"/>
    </row>
    <row r="180" spans="1:14" x14ac:dyDescent="0.25">
      <c r="A180" s="106" t="s">
        <v>470</v>
      </c>
      <c r="B180" s="6" t="s">
        <v>368</v>
      </c>
      <c r="C180" s="2">
        <v>4</v>
      </c>
      <c r="D180" s="100">
        <f t="shared" si="5"/>
        <v>4</v>
      </c>
      <c r="E180" s="1">
        <v>5</v>
      </c>
      <c r="F180" s="108"/>
      <c r="G180" s="108" t="str">
        <f t="shared" si="4"/>
        <v/>
      </c>
      <c r="H180" s="6" t="s">
        <v>471</v>
      </c>
      <c r="I180" s="6" t="s">
        <v>371</v>
      </c>
      <c r="J180" s="107"/>
      <c r="K180" s="5">
        <f>SUMIF(Entrées!C:C,A:A,Entrées!E:E)</f>
        <v>0</v>
      </c>
      <c r="L180" s="5">
        <f>SUMIF(Sorties!B:B,A:A,Sorties!D:D)</f>
        <v>0</v>
      </c>
      <c r="N180" s="3"/>
    </row>
    <row r="181" spans="1:14" x14ac:dyDescent="0.25">
      <c r="A181" s="106" t="s">
        <v>480</v>
      </c>
      <c r="B181" s="6" t="s">
        <v>368</v>
      </c>
      <c r="C181" s="2">
        <v>22</v>
      </c>
      <c r="D181" s="100">
        <f t="shared" si="5"/>
        <v>22</v>
      </c>
      <c r="E181" s="1">
        <v>5</v>
      </c>
      <c r="F181" s="108"/>
      <c r="G181" s="108" t="str">
        <f t="shared" si="4"/>
        <v/>
      </c>
      <c r="H181" s="6" t="s">
        <v>481</v>
      </c>
      <c r="I181" s="6" t="s">
        <v>371</v>
      </c>
      <c r="J181" s="107"/>
      <c r="K181" s="5">
        <f>SUMIF(Entrées!C:C,A:A,Entrées!E:E)</f>
        <v>0</v>
      </c>
      <c r="L181" s="5">
        <f>SUMIF(Sorties!B:B,A:A,Sorties!D:D)</f>
        <v>0</v>
      </c>
      <c r="N181" s="3"/>
    </row>
    <row r="182" spans="1:14" x14ac:dyDescent="0.25">
      <c r="A182" s="106" t="s">
        <v>472</v>
      </c>
      <c r="B182" s="6" t="s">
        <v>368</v>
      </c>
      <c r="C182" s="2">
        <v>2</v>
      </c>
      <c r="D182" s="100">
        <f t="shared" si="5"/>
        <v>2</v>
      </c>
      <c r="E182" s="1">
        <v>5</v>
      </c>
      <c r="F182" s="108"/>
      <c r="G182" s="108" t="str">
        <f t="shared" si="4"/>
        <v/>
      </c>
      <c r="H182" s="6" t="s">
        <v>473</v>
      </c>
      <c r="I182" s="6" t="s">
        <v>371</v>
      </c>
      <c r="J182" s="107"/>
      <c r="K182" s="5">
        <f>SUMIF(Entrées!C:C,A:A,Entrées!E:E)</f>
        <v>0</v>
      </c>
      <c r="L182" s="5">
        <f>SUMIF(Sorties!B:B,A:A,Sorties!D:D)</f>
        <v>0</v>
      </c>
      <c r="N182" s="3"/>
    </row>
    <row r="183" spans="1:14" x14ac:dyDescent="0.25">
      <c r="A183" s="106" t="s">
        <v>474</v>
      </c>
      <c r="B183" s="6" t="s">
        <v>368</v>
      </c>
      <c r="C183" s="2">
        <v>29</v>
      </c>
      <c r="D183" s="100">
        <f t="shared" si="5"/>
        <v>29</v>
      </c>
      <c r="E183" s="1">
        <v>5</v>
      </c>
      <c r="F183" s="108"/>
      <c r="G183" s="108" t="str">
        <f t="shared" si="4"/>
        <v/>
      </c>
      <c r="H183" s="6" t="s">
        <v>475</v>
      </c>
      <c r="I183" s="6" t="s">
        <v>371</v>
      </c>
      <c r="J183" s="107"/>
      <c r="K183" s="5">
        <f>SUMIF(Entrées!C:C,A:A,Entrées!E:E)</f>
        <v>0</v>
      </c>
      <c r="L183" s="5">
        <f>SUMIF(Sorties!B:B,A:A,Sorties!D:D)</f>
        <v>0</v>
      </c>
      <c r="N183" s="3"/>
    </row>
    <row r="184" spans="1:14" x14ac:dyDescent="0.25">
      <c r="A184" s="106" t="s">
        <v>465</v>
      </c>
      <c r="B184" s="6" t="s">
        <v>368</v>
      </c>
      <c r="C184" s="2">
        <v>43</v>
      </c>
      <c r="D184" s="100">
        <f t="shared" si="5"/>
        <v>43</v>
      </c>
      <c r="E184" s="1">
        <v>5</v>
      </c>
      <c r="F184" s="108"/>
      <c r="G184" s="108" t="str">
        <f t="shared" si="4"/>
        <v/>
      </c>
      <c r="H184" s="6" t="s">
        <v>466</v>
      </c>
      <c r="I184" s="6" t="s">
        <v>371</v>
      </c>
      <c r="J184" s="107"/>
      <c r="K184" s="5">
        <f>SUMIF(Entrées!C:C,A:A,Entrées!E:E)</f>
        <v>0</v>
      </c>
      <c r="L184" s="5">
        <f>SUMIF(Sorties!B:B,A:A,Sorties!D:D)</f>
        <v>0</v>
      </c>
      <c r="N184" s="3"/>
    </row>
    <row r="185" spans="1:14" x14ac:dyDescent="0.25">
      <c r="A185" s="106" t="s">
        <v>446</v>
      </c>
      <c r="B185" s="6" t="s">
        <v>368</v>
      </c>
      <c r="C185" s="2">
        <v>5</v>
      </c>
      <c r="D185" s="100">
        <f t="shared" si="5"/>
        <v>5</v>
      </c>
      <c r="E185" s="1">
        <v>5</v>
      </c>
      <c r="F185" s="108"/>
      <c r="G185" s="108" t="str">
        <f t="shared" si="4"/>
        <v/>
      </c>
      <c r="H185" s="6" t="s">
        <v>447</v>
      </c>
      <c r="I185" s="6" t="s">
        <v>371</v>
      </c>
      <c r="J185" s="107"/>
      <c r="K185" s="5">
        <f>SUMIF(Entrées!C:C,A:A,Entrées!E:E)</f>
        <v>0</v>
      </c>
      <c r="L185" s="5">
        <f>SUMIF(Sorties!B:B,A:A,Sorties!D:D)</f>
        <v>0</v>
      </c>
      <c r="N185" s="3"/>
    </row>
    <row r="186" spans="1:14" x14ac:dyDescent="0.25">
      <c r="A186" s="106" t="s">
        <v>450</v>
      </c>
      <c r="B186" s="6" t="s">
        <v>368</v>
      </c>
      <c r="C186" s="2">
        <v>37</v>
      </c>
      <c r="D186" s="100">
        <f t="shared" si="5"/>
        <v>37</v>
      </c>
      <c r="E186" s="1">
        <v>5</v>
      </c>
      <c r="F186" s="108"/>
      <c r="G186" s="108" t="str">
        <f t="shared" si="4"/>
        <v/>
      </c>
      <c r="H186" s="6" t="s">
        <v>451</v>
      </c>
      <c r="I186" s="6" t="s">
        <v>371</v>
      </c>
      <c r="J186" s="107"/>
      <c r="K186" s="5">
        <f>SUMIF(Entrées!C:C,A:A,Entrées!E:E)</f>
        <v>0</v>
      </c>
      <c r="L186" s="5">
        <f>SUMIF(Sorties!B:B,A:A,Sorties!D:D)</f>
        <v>0</v>
      </c>
      <c r="N186" s="3"/>
    </row>
    <row r="187" spans="1:14" x14ac:dyDescent="0.25">
      <c r="A187" s="106" t="s">
        <v>458</v>
      </c>
      <c r="B187" s="6" t="s">
        <v>368</v>
      </c>
      <c r="C187" s="2">
        <v>25</v>
      </c>
      <c r="D187" s="100">
        <f t="shared" si="5"/>
        <v>25</v>
      </c>
      <c r="E187" s="1">
        <v>5</v>
      </c>
      <c r="F187" s="108"/>
      <c r="G187" s="108" t="str">
        <f t="shared" si="4"/>
        <v/>
      </c>
      <c r="H187" s="6" t="s">
        <v>459</v>
      </c>
      <c r="I187" s="6" t="s">
        <v>371</v>
      </c>
      <c r="J187" s="107"/>
      <c r="K187" s="5">
        <f>SUMIF(Entrées!C:C,A:A,Entrées!E:E)</f>
        <v>0</v>
      </c>
      <c r="L187" s="5">
        <f>SUMIF(Sorties!B:B,A:A,Sorties!D:D)</f>
        <v>0</v>
      </c>
      <c r="N187" s="3"/>
    </row>
    <row r="188" spans="1:14" x14ac:dyDescent="0.25">
      <c r="A188" s="106" t="s">
        <v>460</v>
      </c>
      <c r="B188" s="6" t="s">
        <v>368</v>
      </c>
      <c r="C188" s="2">
        <v>28</v>
      </c>
      <c r="D188" s="100">
        <f t="shared" si="5"/>
        <v>28</v>
      </c>
      <c r="E188" s="1">
        <v>5</v>
      </c>
      <c r="F188" s="108"/>
      <c r="G188" s="108" t="str">
        <f t="shared" si="4"/>
        <v/>
      </c>
      <c r="H188" s="6" t="s">
        <v>461</v>
      </c>
      <c r="I188" s="6" t="s">
        <v>371</v>
      </c>
      <c r="J188" s="107"/>
      <c r="K188" s="5">
        <f>SUMIF(Entrées!C:C,A:A,Entrées!E:E)</f>
        <v>0</v>
      </c>
      <c r="L188" s="5">
        <f>SUMIF(Sorties!B:B,A:A,Sorties!D:D)</f>
        <v>0</v>
      </c>
      <c r="N188" s="3"/>
    </row>
    <row r="189" spans="1:14" x14ac:dyDescent="0.25">
      <c r="A189" s="106" t="s">
        <v>448</v>
      </c>
      <c r="B189" s="6" t="s">
        <v>368</v>
      </c>
      <c r="C189" s="2">
        <v>42</v>
      </c>
      <c r="D189" s="100">
        <f t="shared" si="5"/>
        <v>42</v>
      </c>
      <c r="E189" s="1">
        <v>5</v>
      </c>
      <c r="F189" s="108"/>
      <c r="G189" s="108" t="str">
        <f t="shared" si="4"/>
        <v/>
      </c>
      <c r="H189" s="6" t="s">
        <v>449</v>
      </c>
      <c r="I189" s="6" t="s">
        <v>371</v>
      </c>
      <c r="J189" s="107"/>
      <c r="K189" s="5">
        <f>SUMIF(Entrées!C:C,A:A,Entrées!E:E)</f>
        <v>0</v>
      </c>
      <c r="L189" s="5">
        <f>SUMIF(Sorties!B:B,A:A,Sorties!D:D)</f>
        <v>0</v>
      </c>
      <c r="N189" s="3"/>
    </row>
    <row r="190" spans="1:14" x14ac:dyDescent="0.25">
      <c r="A190" s="106" t="s">
        <v>464</v>
      </c>
      <c r="B190" s="6" t="s">
        <v>368</v>
      </c>
      <c r="C190" s="2">
        <v>69</v>
      </c>
      <c r="D190" s="100">
        <f t="shared" si="5"/>
        <v>69</v>
      </c>
      <c r="E190" s="1">
        <v>5</v>
      </c>
      <c r="F190" s="108"/>
      <c r="G190" s="108" t="str">
        <f t="shared" si="4"/>
        <v/>
      </c>
      <c r="H190" s="6" t="s">
        <v>462</v>
      </c>
      <c r="I190" s="6" t="s">
        <v>371</v>
      </c>
      <c r="J190" s="107"/>
      <c r="K190" s="5">
        <f>SUMIF(Entrées!C:C,A:A,Entrées!E:E)</f>
        <v>0</v>
      </c>
      <c r="L190" s="5">
        <f>SUMIF(Sorties!B:B,A:A,Sorties!D:D)</f>
        <v>0</v>
      </c>
      <c r="N190" s="3"/>
    </row>
    <row r="191" spans="1:14" x14ac:dyDescent="0.25">
      <c r="A191" s="106" t="s">
        <v>463</v>
      </c>
      <c r="B191" s="6" t="s">
        <v>368</v>
      </c>
      <c r="C191" s="2">
        <v>4</v>
      </c>
      <c r="D191" s="100">
        <f t="shared" si="5"/>
        <v>4</v>
      </c>
      <c r="E191" s="1">
        <v>5</v>
      </c>
      <c r="F191" s="108"/>
      <c r="G191" s="108" t="str">
        <f t="shared" si="4"/>
        <v/>
      </c>
      <c r="H191" s="6" t="s">
        <v>467</v>
      </c>
      <c r="I191" s="6" t="s">
        <v>371</v>
      </c>
      <c r="J191" s="107"/>
      <c r="K191" s="5">
        <f>SUMIF(Entrées!C:C,A:A,Entrées!E:E)</f>
        <v>0</v>
      </c>
      <c r="L191" s="5">
        <f>SUMIF(Sorties!B:B,A:A,Sorties!D:D)</f>
        <v>0</v>
      </c>
      <c r="N191" s="3"/>
    </row>
    <row r="192" spans="1:14" x14ac:dyDescent="0.25">
      <c r="A192" s="106" t="s">
        <v>452</v>
      </c>
      <c r="B192" s="6" t="s">
        <v>368</v>
      </c>
      <c r="C192" s="2">
        <v>22</v>
      </c>
      <c r="D192" s="100">
        <f t="shared" si="5"/>
        <v>22</v>
      </c>
      <c r="E192" s="1">
        <v>5</v>
      </c>
      <c r="F192" s="108"/>
      <c r="G192" s="108" t="str">
        <f t="shared" si="4"/>
        <v/>
      </c>
      <c r="H192" s="6" t="s">
        <v>453</v>
      </c>
      <c r="I192" s="6" t="s">
        <v>371</v>
      </c>
      <c r="J192" s="107"/>
      <c r="K192" s="5">
        <f>SUMIF(Entrées!C:C,A:A,Entrées!E:E)</f>
        <v>0</v>
      </c>
      <c r="L192" s="5">
        <f>SUMIF(Sorties!B:B,A:A,Sorties!D:D)</f>
        <v>0</v>
      </c>
      <c r="N192" s="3"/>
    </row>
    <row r="193" spans="1:14" x14ac:dyDescent="0.25">
      <c r="A193" s="106" t="s">
        <v>454</v>
      </c>
      <c r="B193" s="6" t="s">
        <v>368</v>
      </c>
      <c r="C193" s="2">
        <v>33</v>
      </c>
      <c r="D193" s="100">
        <f t="shared" si="5"/>
        <v>33</v>
      </c>
      <c r="E193" s="1">
        <v>5</v>
      </c>
      <c r="F193" s="108"/>
      <c r="G193" s="108" t="str">
        <f t="shared" si="4"/>
        <v/>
      </c>
      <c r="H193" s="6" t="s">
        <v>455</v>
      </c>
      <c r="I193" s="6" t="s">
        <v>371</v>
      </c>
      <c r="J193" s="107"/>
      <c r="K193" s="5">
        <f>SUMIF(Entrées!C:C,A:A,Entrées!E:E)</f>
        <v>0</v>
      </c>
      <c r="L193" s="5">
        <f>SUMIF(Sorties!B:B,A:A,Sorties!D:D)</f>
        <v>0</v>
      </c>
      <c r="N193" s="3"/>
    </row>
    <row r="194" spans="1:14" x14ac:dyDescent="0.25">
      <c r="A194" s="106" t="s">
        <v>456</v>
      </c>
      <c r="B194" s="6" t="s">
        <v>368</v>
      </c>
      <c r="C194" s="2">
        <v>7</v>
      </c>
      <c r="D194" s="100">
        <f t="shared" si="5"/>
        <v>7</v>
      </c>
      <c r="E194" s="1">
        <v>5</v>
      </c>
      <c r="F194" s="108"/>
      <c r="G194" s="108" t="str">
        <f t="shared" si="4"/>
        <v/>
      </c>
      <c r="H194" s="6" t="s">
        <v>457</v>
      </c>
      <c r="I194" s="6" t="s">
        <v>371</v>
      </c>
      <c r="J194" s="107"/>
      <c r="K194" s="5">
        <f>SUMIF(Entrées!C:C,A:A,Entrées!E:E)</f>
        <v>0</v>
      </c>
      <c r="L194" s="5">
        <f>SUMIF(Sorties!B:B,A:A,Sorties!D:D)</f>
        <v>0</v>
      </c>
      <c r="N194" s="3"/>
    </row>
    <row r="195" spans="1:14" x14ac:dyDescent="0.25">
      <c r="A195" s="106" t="s">
        <v>501</v>
      </c>
      <c r="B195" s="6" t="s">
        <v>368</v>
      </c>
      <c r="C195" s="2">
        <v>21</v>
      </c>
      <c r="D195" s="100">
        <f t="shared" si="5"/>
        <v>21</v>
      </c>
      <c r="E195" s="1">
        <v>5</v>
      </c>
      <c r="F195" s="108"/>
      <c r="G195" s="108" t="str">
        <f t="shared" si="4"/>
        <v/>
      </c>
      <c r="H195" s="6" t="s">
        <v>493</v>
      </c>
      <c r="I195" s="6" t="s">
        <v>371</v>
      </c>
      <c r="J195" s="107"/>
      <c r="K195" s="5">
        <f>SUMIF(Entrées!C:C,A:A,Entrées!E:E)</f>
        <v>0</v>
      </c>
      <c r="L195" s="5">
        <f>SUMIF(Sorties!B:B,A:A,Sorties!D:D)</f>
        <v>0</v>
      </c>
      <c r="N195" s="3"/>
    </row>
    <row r="196" spans="1:14" x14ac:dyDescent="0.25">
      <c r="A196" s="106" t="s">
        <v>502</v>
      </c>
      <c r="B196" s="6" t="s">
        <v>368</v>
      </c>
      <c r="C196" s="2">
        <v>15</v>
      </c>
      <c r="D196" s="100">
        <f t="shared" si="5"/>
        <v>15</v>
      </c>
      <c r="E196" s="1">
        <v>5</v>
      </c>
      <c r="F196" s="108"/>
      <c r="G196" s="108" t="str">
        <f t="shared" si="4"/>
        <v/>
      </c>
      <c r="H196" s="6" t="s">
        <v>495</v>
      </c>
      <c r="I196" s="6" t="s">
        <v>371</v>
      </c>
      <c r="J196" s="107"/>
      <c r="K196" s="5">
        <f>SUMIF(Entrées!C:C,A:A,Entrées!E:E)</f>
        <v>0</v>
      </c>
      <c r="L196" s="5">
        <f>SUMIF(Sorties!B:B,A:A,Sorties!D:D)</f>
        <v>0</v>
      </c>
      <c r="N196" s="3"/>
    </row>
    <row r="197" spans="1:14" x14ac:dyDescent="0.25">
      <c r="A197" s="106" t="s">
        <v>499</v>
      </c>
      <c r="B197" s="6" t="s">
        <v>368</v>
      </c>
      <c r="C197" s="2">
        <v>3</v>
      </c>
      <c r="D197" s="100">
        <f t="shared" si="5"/>
        <v>3</v>
      </c>
      <c r="E197" s="1">
        <v>5</v>
      </c>
      <c r="F197" s="108"/>
      <c r="G197" s="108" t="str">
        <f t="shared" ref="G197:G260" si="6">IF(F197&lt;&gt;"",F197*D197,"")</f>
        <v/>
      </c>
      <c r="H197" s="6" t="s">
        <v>489</v>
      </c>
      <c r="I197" s="6" t="s">
        <v>371</v>
      </c>
      <c r="J197" s="107"/>
      <c r="K197" s="5">
        <f>SUMIF(Entrées!C:C,A:A,Entrées!E:E)</f>
        <v>0</v>
      </c>
      <c r="L197" s="5">
        <f>SUMIF(Sorties!B:B,A:A,Sorties!D:D)</f>
        <v>0</v>
      </c>
      <c r="N197" s="3"/>
    </row>
    <row r="198" spans="1:14" x14ac:dyDescent="0.25">
      <c r="A198" s="106" t="s">
        <v>500</v>
      </c>
      <c r="B198" s="6" t="s">
        <v>368</v>
      </c>
      <c r="C198" s="2">
        <v>3</v>
      </c>
      <c r="D198" s="100">
        <f t="shared" si="5"/>
        <v>3</v>
      </c>
      <c r="E198" s="1">
        <v>5</v>
      </c>
      <c r="F198" s="108"/>
      <c r="G198" s="108" t="str">
        <f t="shared" si="6"/>
        <v/>
      </c>
      <c r="H198" s="6" t="s">
        <v>491</v>
      </c>
      <c r="I198" s="6" t="s">
        <v>371</v>
      </c>
      <c r="J198" s="107"/>
      <c r="K198" s="5">
        <f>SUMIF(Entrées!C:C,A:A,Entrées!E:E)</f>
        <v>0</v>
      </c>
      <c r="L198" s="5">
        <f>SUMIF(Sorties!B:B,A:A,Sorties!D:D)</f>
        <v>0</v>
      </c>
      <c r="N198" s="3"/>
    </row>
    <row r="199" spans="1:14" x14ac:dyDescent="0.25">
      <c r="A199" s="106" t="s">
        <v>492</v>
      </c>
      <c r="B199" s="6" t="s">
        <v>368</v>
      </c>
      <c r="C199" s="2">
        <v>25</v>
      </c>
      <c r="D199" s="100">
        <f t="shared" si="5"/>
        <v>25</v>
      </c>
      <c r="E199" s="1">
        <v>5</v>
      </c>
      <c r="F199" s="108"/>
      <c r="G199" s="108" t="str">
        <f t="shared" si="6"/>
        <v/>
      </c>
      <c r="H199" s="6" t="s">
        <v>493</v>
      </c>
      <c r="I199" s="6" t="s">
        <v>371</v>
      </c>
      <c r="J199" s="107"/>
      <c r="K199" s="5">
        <f>SUMIF(Entrées!C:C,A:A,Entrées!E:E)</f>
        <v>0</v>
      </c>
      <c r="L199" s="5">
        <f>SUMIF(Sorties!B:B,A:A,Sorties!D:D)</f>
        <v>0</v>
      </c>
      <c r="N199" s="3"/>
    </row>
    <row r="200" spans="1:14" x14ac:dyDescent="0.25">
      <c r="A200" s="106" t="s">
        <v>494</v>
      </c>
      <c r="B200" s="6" t="s">
        <v>368</v>
      </c>
      <c r="C200" s="2">
        <v>11</v>
      </c>
      <c r="D200" s="100">
        <f t="shared" ref="D200:D263" si="7">C200+K200-L200</f>
        <v>11</v>
      </c>
      <c r="E200" s="1">
        <v>5</v>
      </c>
      <c r="F200" s="108"/>
      <c r="G200" s="108" t="str">
        <f t="shared" si="6"/>
        <v/>
      </c>
      <c r="H200" s="6" t="s">
        <v>495</v>
      </c>
      <c r="I200" s="6" t="s">
        <v>371</v>
      </c>
      <c r="J200" s="107"/>
      <c r="K200" s="5">
        <f>SUMIF(Entrées!C:C,A:A,Entrées!E:E)</f>
        <v>0</v>
      </c>
      <c r="L200" s="5">
        <f>SUMIF(Sorties!B:B,A:A,Sorties!D:D)</f>
        <v>0</v>
      </c>
      <c r="N200" s="3"/>
    </row>
    <row r="201" spans="1:14" x14ac:dyDescent="0.25">
      <c r="A201" s="106" t="s">
        <v>485</v>
      </c>
      <c r="B201" s="6" t="s">
        <v>368</v>
      </c>
      <c r="C201" s="2">
        <v>4</v>
      </c>
      <c r="D201" s="100">
        <f t="shared" si="7"/>
        <v>4</v>
      </c>
      <c r="E201" s="1">
        <v>5</v>
      </c>
      <c r="F201" s="108"/>
      <c r="G201" s="108" t="str">
        <f t="shared" si="6"/>
        <v/>
      </c>
      <c r="H201" s="6" t="s">
        <v>486</v>
      </c>
      <c r="I201" s="6" t="s">
        <v>371</v>
      </c>
      <c r="J201" s="107"/>
      <c r="K201" s="5">
        <f>SUMIF(Entrées!C:C,A:A,Entrées!E:E)</f>
        <v>0</v>
      </c>
      <c r="L201" s="5">
        <f>SUMIF(Sorties!B:B,A:A,Sorties!D:D)</f>
        <v>0</v>
      </c>
      <c r="N201" s="3"/>
    </row>
    <row r="202" spans="1:14" x14ac:dyDescent="0.25">
      <c r="A202" s="106" t="s">
        <v>487</v>
      </c>
      <c r="B202" s="6" t="s">
        <v>368</v>
      </c>
      <c r="C202" s="2">
        <v>26</v>
      </c>
      <c r="D202" s="100">
        <f t="shared" si="7"/>
        <v>26</v>
      </c>
      <c r="E202" s="1">
        <v>5</v>
      </c>
      <c r="F202" s="108"/>
      <c r="G202" s="108" t="str">
        <f t="shared" si="6"/>
        <v/>
      </c>
      <c r="H202" s="6" t="s">
        <v>488</v>
      </c>
      <c r="I202" s="6" t="s">
        <v>371</v>
      </c>
      <c r="J202" s="107"/>
      <c r="K202" s="5">
        <f>SUMIF(Entrées!C:C,A:A,Entrées!E:E)</f>
        <v>0</v>
      </c>
      <c r="L202" s="5">
        <f>SUMIF(Sorties!B:B,A:A,Sorties!D:D)</f>
        <v>0</v>
      </c>
      <c r="N202" s="3"/>
    </row>
    <row r="203" spans="1:14" x14ac:dyDescent="0.25">
      <c r="A203" s="106" t="s">
        <v>490</v>
      </c>
      <c r="B203" s="6" t="s">
        <v>368</v>
      </c>
      <c r="C203" s="2">
        <v>17</v>
      </c>
      <c r="D203" s="100">
        <f t="shared" si="7"/>
        <v>17</v>
      </c>
      <c r="E203" s="1">
        <v>5</v>
      </c>
      <c r="F203" s="108"/>
      <c r="G203" s="108" t="str">
        <f t="shared" si="6"/>
        <v/>
      </c>
      <c r="H203" s="6" t="s">
        <v>491</v>
      </c>
      <c r="I203" s="6" t="s">
        <v>371</v>
      </c>
      <c r="J203" s="107"/>
      <c r="K203" s="5">
        <f>SUMIF(Entrées!C:C,A:A,Entrées!E:E)</f>
        <v>0</v>
      </c>
      <c r="L203" s="5">
        <f>SUMIF(Sorties!B:B,A:A,Sorties!D:D)</f>
        <v>0</v>
      </c>
      <c r="N203" s="3"/>
    </row>
    <row r="204" spans="1:14" x14ac:dyDescent="0.25">
      <c r="A204" s="106" t="s">
        <v>497</v>
      </c>
      <c r="B204" s="6" t="s">
        <v>368</v>
      </c>
      <c r="C204" s="2">
        <v>4</v>
      </c>
      <c r="D204" s="100">
        <f t="shared" si="7"/>
        <v>4</v>
      </c>
      <c r="E204" s="1">
        <v>5</v>
      </c>
      <c r="F204" s="108"/>
      <c r="G204" s="108" t="str">
        <f t="shared" si="6"/>
        <v/>
      </c>
      <c r="H204" s="6" t="s">
        <v>498</v>
      </c>
      <c r="I204" s="6" t="s">
        <v>371</v>
      </c>
      <c r="J204" s="107"/>
      <c r="K204" s="5">
        <f>SUMIF(Entrées!C:C,A:A,Entrées!E:E)</f>
        <v>0</v>
      </c>
      <c r="L204" s="5">
        <f>SUMIF(Sorties!B:B,A:A,Sorties!D:D)</f>
        <v>0</v>
      </c>
      <c r="N204" s="3"/>
    </row>
    <row r="205" spans="1:14" x14ac:dyDescent="0.25">
      <c r="A205" s="106" t="s">
        <v>510</v>
      </c>
      <c r="B205" s="6" t="s">
        <v>368</v>
      </c>
      <c r="C205" s="2">
        <v>4</v>
      </c>
      <c r="D205" s="100">
        <f t="shared" si="7"/>
        <v>4</v>
      </c>
      <c r="E205" s="1">
        <v>1</v>
      </c>
      <c r="F205" s="108"/>
      <c r="G205" s="108" t="str">
        <f t="shared" si="6"/>
        <v/>
      </c>
      <c r="H205" s="6" t="s">
        <v>505</v>
      </c>
      <c r="I205" s="6" t="s">
        <v>371</v>
      </c>
      <c r="J205" s="107"/>
      <c r="K205" s="5">
        <f>SUMIF(Entrées!C:C,A:A,Entrées!E:E)</f>
        <v>0</v>
      </c>
      <c r="L205" s="5">
        <f>SUMIF(Sorties!B:B,A:A,Sorties!D:D)</f>
        <v>0</v>
      </c>
      <c r="N205" s="3"/>
    </row>
    <row r="206" spans="1:14" x14ac:dyDescent="0.25">
      <c r="A206" s="106" t="s">
        <v>508</v>
      </c>
      <c r="B206" s="6" t="s">
        <v>368</v>
      </c>
      <c r="C206" s="2">
        <v>7</v>
      </c>
      <c r="D206" s="100">
        <f t="shared" si="7"/>
        <v>7</v>
      </c>
      <c r="E206" s="1">
        <v>5</v>
      </c>
      <c r="F206" s="108"/>
      <c r="G206" s="108" t="str">
        <f t="shared" si="6"/>
        <v/>
      </c>
      <c r="H206" s="6" t="s">
        <v>509</v>
      </c>
      <c r="I206" s="6" t="s">
        <v>371</v>
      </c>
      <c r="J206" s="107"/>
      <c r="K206" s="5">
        <f>SUMIF(Entrées!C:C,A:A,Entrées!E:E)</f>
        <v>0</v>
      </c>
      <c r="L206" s="5">
        <f>SUMIF(Sorties!B:B,A:A,Sorties!D:D)</f>
        <v>0</v>
      </c>
      <c r="N206" s="3"/>
    </row>
    <row r="207" spans="1:14" x14ac:dyDescent="0.25">
      <c r="A207" s="106" t="s">
        <v>504</v>
      </c>
      <c r="B207" s="6" t="s">
        <v>368</v>
      </c>
      <c r="C207" s="2">
        <v>13</v>
      </c>
      <c r="D207" s="100">
        <f t="shared" si="7"/>
        <v>13</v>
      </c>
      <c r="E207" s="1">
        <v>5</v>
      </c>
      <c r="F207" s="108"/>
      <c r="G207" s="108" t="str">
        <f t="shared" si="6"/>
        <v/>
      </c>
      <c r="H207" s="6" t="s">
        <v>505</v>
      </c>
      <c r="I207" s="6" t="s">
        <v>371</v>
      </c>
      <c r="J207" s="107"/>
      <c r="K207" s="5">
        <f>SUMIF(Entrées!C:C,A:A,Entrées!E:E)</f>
        <v>0</v>
      </c>
      <c r="L207" s="5">
        <f>SUMIF(Sorties!B:B,A:A,Sorties!D:D)</f>
        <v>0</v>
      </c>
      <c r="N207" s="3"/>
    </row>
    <row r="208" spans="1:14" x14ac:dyDescent="0.25">
      <c r="A208" s="106" t="s">
        <v>506</v>
      </c>
      <c r="B208" s="6" t="s">
        <v>368</v>
      </c>
      <c r="C208" s="2">
        <v>8</v>
      </c>
      <c r="D208" s="100">
        <f t="shared" si="7"/>
        <v>8</v>
      </c>
      <c r="E208" s="1">
        <v>5</v>
      </c>
      <c r="F208" s="108"/>
      <c r="G208" s="108" t="str">
        <f t="shared" si="6"/>
        <v/>
      </c>
      <c r="H208" s="6" t="s">
        <v>507</v>
      </c>
      <c r="I208" s="6" t="s">
        <v>371</v>
      </c>
      <c r="J208" s="107"/>
      <c r="K208" s="5">
        <f>SUMIF(Entrées!C:C,A:A,Entrées!E:E)</f>
        <v>0</v>
      </c>
      <c r="L208" s="5">
        <f>SUMIF(Sorties!B:B,A:A,Sorties!D:D)</f>
        <v>0</v>
      </c>
      <c r="N208" s="3"/>
    </row>
    <row r="209" spans="1:14" x14ac:dyDescent="0.25">
      <c r="A209" s="106" t="s">
        <v>138</v>
      </c>
      <c r="B209" s="6" t="s">
        <v>99</v>
      </c>
      <c r="C209" s="2">
        <v>1</v>
      </c>
      <c r="D209" s="100">
        <f t="shared" si="7"/>
        <v>1</v>
      </c>
      <c r="E209" s="1">
        <v>1</v>
      </c>
      <c r="F209" s="108"/>
      <c r="G209" s="108" t="str">
        <f t="shared" si="6"/>
        <v/>
      </c>
      <c r="H209" s="6" t="s">
        <v>147</v>
      </c>
      <c r="I209" s="6" t="s">
        <v>113</v>
      </c>
      <c r="J209" s="20"/>
      <c r="K209" s="5">
        <f>SUMIF(Entrées!C:C,A:A,Entrées!E:E)</f>
        <v>0</v>
      </c>
      <c r="L209" s="5">
        <f>SUMIF(Sorties!B:B,A:A,Sorties!D:D)</f>
        <v>0</v>
      </c>
      <c r="N209" s="3"/>
    </row>
    <row r="210" spans="1:14" x14ac:dyDescent="0.25">
      <c r="A210" s="106" t="s">
        <v>139</v>
      </c>
      <c r="B210" s="6" t="s">
        <v>99</v>
      </c>
      <c r="C210" s="2">
        <v>15</v>
      </c>
      <c r="D210" s="100">
        <f t="shared" si="7"/>
        <v>15</v>
      </c>
      <c r="E210" s="1">
        <v>1</v>
      </c>
      <c r="F210" s="108"/>
      <c r="G210" s="108" t="str">
        <f t="shared" si="6"/>
        <v/>
      </c>
      <c r="H210" s="6" t="s">
        <v>148</v>
      </c>
      <c r="I210" s="6" t="s">
        <v>113</v>
      </c>
      <c r="J210" s="20"/>
      <c r="K210" s="5">
        <f>SUMIF(Entrées!C:C,A:A,Entrées!E:E)</f>
        <v>0</v>
      </c>
      <c r="L210" s="5">
        <f>SUMIF(Sorties!B:B,A:A,Sorties!D:D)</f>
        <v>0</v>
      </c>
      <c r="N210" s="3"/>
    </row>
    <row r="211" spans="1:14" x14ac:dyDescent="0.25">
      <c r="A211" s="106" t="s">
        <v>141</v>
      </c>
      <c r="B211" s="6" t="s">
        <v>99</v>
      </c>
      <c r="C211" s="2">
        <v>2</v>
      </c>
      <c r="D211" s="100">
        <f t="shared" si="7"/>
        <v>2</v>
      </c>
      <c r="E211" s="1">
        <v>1</v>
      </c>
      <c r="F211" s="108"/>
      <c r="G211" s="108" t="str">
        <f t="shared" si="6"/>
        <v/>
      </c>
      <c r="H211" s="6" t="s">
        <v>149</v>
      </c>
      <c r="I211" s="6" t="s">
        <v>113</v>
      </c>
      <c r="J211" s="20"/>
      <c r="K211" s="5">
        <f>SUMIF(Entrées!C:C,A:A,Entrées!E:E)</f>
        <v>0</v>
      </c>
      <c r="L211" s="5">
        <f>SUMIF(Sorties!B:B,A:A,Sorties!D:D)</f>
        <v>0</v>
      </c>
      <c r="N211" s="3"/>
    </row>
    <row r="212" spans="1:14" x14ac:dyDescent="0.25">
      <c r="A212" s="106" t="s">
        <v>142</v>
      </c>
      <c r="B212" s="6" t="s">
        <v>99</v>
      </c>
      <c r="C212" s="2">
        <v>1</v>
      </c>
      <c r="D212" s="100">
        <f t="shared" si="7"/>
        <v>1</v>
      </c>
      <c r="E212" s="1">
        <v>1</v>
      </c>
      <c r="F212" s="108"/>
      <c r="G212" s="108" t="str">
        <f t="shared" si="6"/>
        <v/>
      </c>
      <c r="H212" s="6" t="s">
        <v>150</v>
      </c>
      <c r="I212" s="6" t="s">
        <v>113</v>
      </c>
      <c r="J212" s="20"/>
      <c r="K212" s="5">
        <f>SUMIF(Entrées!C:C,A:A,Entrées!E:E)</f>
        <v>0</v>
      </c>
      <c r="L212" s="5">
        <f>SUMIF(Sorties!B:B,A:A,Sorties!D:D)</f>
        <v>0</v>
      </c>
      <c r="N212" s="3"/>
    </row>
    <row r="213" spans="1:14" x14ac:dyDescent="0.25">
      <c r="A213" s="106" t="s">
        <v>247</v>
      </c>
      <c r="B213" s="6" t="s">
        <v>99</v>
      </c>
      <c r="C213" s="2">
        <v>4</v>
      </c>
      <c r="D213" s="100">
        <f t="shared" si="7"/>
        <v>4</v>
      </c>
      <c r="E213" s="1">
        <v>1</v>
      </c>
      <c r="F213" s="108"/>
      <c r="G213" s="108" t="str">
        <f t="shared" si="6"/>
        <v/>
      </c>
      <c r="H213" s="6" t="s">
        <v>248</v>
      </c>
      <c r="I213" s="6" t="s">
        <v>113</v>
      </c>
      <c r="J213" s="20"/>
      <c r="K213" s="5">
        <f>SUMIF(Entrées!C:C,A:A,Entrées!E:E)</f>
        <v>0</v>
      </c>
      <c r="L213" s="5">
        <f>SUMIF(Sorties!B:B,A:A,Sorties!D:D)</f>
        <v>0</v>
      </c>
      <c r="N213" s="3"/>
    </row>
    <row r="214" spans="1:14" x14ac:dyDescent="0.25">
      <c r="A214" s="106" t="s">
        <v>265</v>
      </c>
      <c r="B214" s="6" t="s">
        <v>314</v>
      </c>
      <c r="C214" s="2">
        <v>23</v>
      </c>
      <c r="D214" s="100">
        <f t="shared" si="7"/>
        <v>23</v>
      </c>
      <c r="E214" s="1">
        <v>5</v>
      </c>
      <c r="F214" s="108"/>
      <c r="G214" s="108" t="str">
        <f t="shared" si="6"/>
        <v/>
      </c>
      <c r="H214" s="6" t="s">
        <v>266</v>
      </c>
      <c r="I214" s="6" t="s">
        <v>256</v>
      </c>
      <c r="J214" s="107" t="s">
        <v>267</v>
      </c>
      <c r="K214" s="5">
        <f>SUMIF(Entrées!C:C,A:A,Entrées!E:E)</f>
        <v>0</v>
      </c>
      <c r="L214" s="5">
        <f>SUMIF(Sorties!B:B,A:A,Sorties!D:D)</f>
        <v>0</v>
      </c>
      <c r="N214" s="3"/>
    </row>
    <row r="215" spans="1:14" x14ac:dyDescent="0.25">
      <c r="A215" s="106" t="s">
        <v>144</v>
      </c>
      <c r="B215" s="6" t="s">
        <v>99</v>
      </c>
      <c r="C215" s="2">
        <v>1</v>
      </c>
      <c r="D215" s="100">
        <f t="shared" si="7"/>
        <v>1</v>
      </c>
      <c r="E215" s="1">
        <v>1</v>
      </c>
      <c r="F215" s="108"/>
      <c r="G215" s="108" t="str">
        <f t="shared" si="6"/>
        <v/>
      </c>
      <c r="H215" s="6" t="s">
        <v>176</v>
      </c>
      <c r="I215" s="6" t="s">
        <v>113</v>
      </c>
      <c r="J215" s="20" t="s">
        <v>145</v>
      </c>
      <c r="K215" s="5">
        <f>SUMIF(Entrées!C:C,A:A,Entrées!E:E)</f>
        <v>0</v>
      </c>
      <c r="L215" s="5">
        <f>SUMIF(Sorties!B:B,A:A,Sorties!D:D)</f>
        <v>0</v>
      </c>
      <c r="N215" s="3"/>
    </row>
    <row r="216" spans="1:14" x14ac:dyDescent="0.25">
      <c r="A216" s="106" t="s">
        <v>151</v>
      </c>
      <c r="B216" s="6" t="s">
        <v>99</v>
      </c>
      <c r="C216" s="2">
        <v>1</v>
      </c>
      <c r="D216" s="100">
        <f t="shared" si="7"/>
        <v>1</v>
      </c>
      <c r="E216" s="1">
        <v>1</v>
      </c>
      <c r="F216" s="108"/>
      <c r="G216" s="108" t="str">
        <f t="shared" si="6"/>
        <v/>
      </c>
      <c r="H216" s="6" t="s">
        <v>175</v>
      </c>
      <c r="I216" s="6" t="s">
        <v>113</v>
      </c>
      <c r="J216" s="20" t="s">
        <v>145</v>
      </c>
      <c r="K216" s="5">
        <f>SUMIF(Entrées!C:C,A:A,Entrées!E:E)</f>
        <v>0</v>
      </c>
      <c r="L216" s="5">
        <f>SUMIF(Sorties!B:B,A:A,Sorties!D:D)</f>
        <v>0</v>
      </c>
      <c r="N216" s="3"/>
    </row>
    <row r="217" spans="1:14" x14ac:dyDescent="0.25">
      <c r="A217" s="106" t="s">
        <v>152</v>
      </c>
      <c r="B217" s="6" t="s">
        <v>99</v>
      </c>
      <c r="C217" s="2">
        <v>1</v>
      </c>
      <c r="D217" s="100">
        <f t="shared" si="7"/>
        <v>1</v>
      </c>
      <c r="E217" s="1">
        <v>1</v>
      </c>
      <c r="F217" s="108"/>
      <c r="G217" s="108" t="str">
        <f t="shared" si="6"/>
        <v/>
      </c>
      <c r="H217" s="6" t="s">
        <v>174</v>
      </c>
      <c r="I217" s="6" t="s">
        <v>113</v>
      </c>
      <c r="J217" s="20" t="s">
        <v>145</v>
      </c>
      <c r="K217" s="5">
        <f>SUMIF(Entrées!C:C,A:A,Entrées!E:E)</f>
        <v>0</v>
      </c>
      <c r="L217" s="5">
        <f>SUMIF(Sorties!B:B,A:A,Sorties!D:D)</f>
        <v>0</v>
      </c>
      <c r="N217" s="3"/>
    </row>
    <row r="218" spans="1:14" x14ac:dyDescent="0.25">
      <c r="A218" s="106" t="s">
        <v>153</v>
      </c>
      <c r="B218" s="6" t="s">
        <v>99</v>
      </c>
      <c r="C218" s="2">
        <v>4</v>
      </c>
      <c r="D218" s="100">
        <f t="shared" si="7"/>
        <v>4</v>
      </c>
      <c r="E218" s="1">
        <v>1</v>
      </c>
      <c r="F218" s="108"/>
      <c r="G218" s="108" t="str">
        <f t="shared" si="6"/>
        <v/>
      </c>
      <c r="H218" s="6" t="s">
        <v>173</v>
      </c>
      <c r="I218" s="6" t="s">
        <v>113</v>
      </c>
      <c r="J218" s="20" t="s">
        <v>145</v>
      </c>
      <c r="K218" s="5">
        <f>SUMIF(Entrées!C:C,A:A,Entrées!E:E)</f>
        <v>0</v>
      </c>
      <c r="L218" s="5">
        <f>SUMIF(Sorties!B:B,A:A,Sorties!D:D)</f>
        <v>0</v>
      </c>
      <c r="N218" s="3"/>
    </row>
    <row r="219" spans="1:14" x14ac:dyDescent="0.25">
      <c r="A219" s="106" t="s">
        <v>215</v>
      </c>
      <c r="B219" s="6" t="s">
        <v>99</v>
      </c>
      <c r="C219" s="2">
        <v>1</v>
      </c>
      <c r="D219" s="100">
        <f t="shared" si="7"/>
        <v>1</v>
      </c>
      <c r="E219" s="1">
        <v>1</v>
      </c>
      <c r="F219" s="108"/>
      <c r="G219" s="108" t="str">
        <f t="shared" si="6"/>
        <v/>
      </c>
      <c r="H219" s="6" t="s">
        <v>216</v>
      </c>
      <c r="I219" s="6" t="s">
        <v>113</v>
      </c>
      <c r="J219" s="20" t="s">
        <v>145</v>
      </c>
      <c r="K219" s="5">
        <f>SUMIF(Entrées!C:C,A:A,Entrées!E:E)</f>
        <v>0</v>
      </c>
      <c r="L219" s="5">
        <f>SUMIF(Sorties!B:B,A:A,Sorties!D:D)</f>
        <v>0</v>
      </c>
      <c r="N219" s="3"/>
    </row>
    <row r="220" spans="1:14" x14ac:dyDescent="0.25">
      <c r="A220" s="106" t="s">
        <v>154</v>
      </c>
      <c r="B220" s="6" t="s">
        <v>99</v>
      </c>
      <c r="C220" s="2">
        <v>1</v>
      </c>
      <c r="D220" s="100">
        <f t="shared" si="7"/>
        <v>1</v>
      </c>
      <c r="E220" s="1">
        <v>1</v>
      </c>
      <c r="F220" s="108"/>
      <c r="G220" s="108" t="str">
        <f t="shared" si="6"/>
        <v/>
      </c>
      <c r="H220" s="6" t="s">
        <v>172</v>
      </c>
      <c r="I220" s="6" t="s">
        <v>113</v>
      </c>
      <c r="J220" s="20" t="s">
        <v>145</v>
      </c>
      <c r="K220" s="5">
        <f>SUMIF(Entrées!C:C,A:A,Entrées!E:E)</f>
        <v>0</v>
      </c>
      <c r="L220" s="5">
        <f>SUMIF(Sorties!B:B,A:A,Sorties!D:D)</f>
        <v>0</v>
      </c>
      <c r="N220" s="3"/>
    </row>
    <row r="221" spans="1:14" x14ac:dyDescent="0.25">
      <c r="A221" s="106" t="s">
        <v>155</v>
      </c>
      <c r="B221" s="6" t="s">
        <v>99</v>
      </c>
      <c r="C221" s="2">
        <v>1</v>
      </c>
      <c r="D221" s="100">
        <f t="shared" si="7"/>
        <v>1</v>
      </c>
      <c r="E221" s="1">
        <v>1</v>
      </c>
      <c r="F221" s="108"/>
      <c r="G221" s="108" t="str">
        <f t="shared" si="6"/>
        <v/>
      </c>
      <c r="H221" s="6" t="s">
        <v>171</v>
      </c>
      <c r="I221" s="6" t="s">
        <v>113</v>
      </c>
      <c r="J221" s="20" t="s">
        <v>145</v>
      </c>
      <c r="K221" s="5">
        <f>SUMIF(Entrées!C:C,A:A,Entrées!E:E)</f>
        <v>0</v>
      </c>
      <c r="L221" s="5">
        <f>SUMIF(Sorties!B:B,A:A,Sorties!D:D)</f>
        <v>0</v>
      </c>
      <c r="N221" s="3"/>
    </row>
    <row r="222" spans="1:14" x14ac:dyDescent="0.25">
      <c r="A222" s="106" t="s">
        <v>156</v>
      </c>
      <c r="B222" s="6" t="s">
        <v>99</v>
      </c>
      <c r="C222" s="2">
        <v>3</v>
      </c>
      <c r="D222" s="100">
        <f t="shared" si="7"/>
        <v>3</v>
      </c>
      <c r="E222" s="1">
        <v>1</v>
      </c>
      <c r="F222" s="108"/>
      <c r="G222" s="108" t="str">
        <f t="shared" si="6"/>
        <v/>
      </c>
      <c r="H222" s="6" t="s">
        <v>170</v>
      </c>
      <c r="I222" s="6" t="s">
        <v>113</v>
      </c>
      <c r="J222" s="20" t="s">
        <v>145</v>
      </c>
      <c r="K222" s="5">
        <f>SUMIF(Entrées!C:C,A:A,Entrées!E:E)</f>
        <v>0</v>
      </c>
      <c r="L222" s="5">
        <f>SUMIF(Sorties!B:B,A:A,Sorties!D:D)</f>
        <v>0</v>
      </c>
      <c r="N222" s="3"/>
    </row>
    <row r="223" spans="1:14" x14ac:dyDescent="0.25">
      <c r="A223" s="106" t="s">
        <v>157</v>
      </c>
      <c r="B223" s="6" t="s">
        <v>99</v>
      </c>
      <c r="C223" s="2">
        <v>1</v>
      </c>
      <c r="D223" s="100">
        <f t="shared" si="7"/>
        <v>1</v>
      </c>
      <c r="E223" s="1">
        <v>1</v>
      </c>
      <c r="F223" s="108"/>
      <c r="G223" s="108" t="str">
        <f t="shared" si="6"/>
        <v/>
      </c>
      <c r="H223" s="6" t="s">
        <v>169</v>
      </c>
      <c r="I223" s="6" t="s">
        <v>113</v>
      </c>
      <c r="J223" s="20" t="s">
        <v>145</v>
      </c>
      <c r="K223" s="5">
        <f>SUMIF(Entrées!C:C,A:A,Entrées!E:E)</f>
        <v>0</v>
      </c>
      <c r="L223" s="5">
        <f>SUMIF(Sorties!B:B,A:A,Sorties!D:D)</f>
        <v>0</v>
      </c>
      <c r="N223" s="3"/>
    </row>
    <row r="224" spans="1:14" x14ac:dyDescent="0.25">
      <c r="A224" s="106" t="s">
        <v>143</v>
      </c>
      <c r="B224" s="6" t="s">
        <v>99</v>
      </c>
      <c r="C224" s="2">
        <v>1</v>
      </c>
      <c r="D224" s="100">
        <f t="shared" si="7"/>
        <v>1</v>
      </c>
      <c r="E224" s="1">
        <v>1</v>
      </c>
      <c r="F224" s="108"/>
      <c r="G224" s="108" t="str">
        <f t="shared" si="6"/>
        <v/>
      </c>
      <c r="H224" s="6" t="s">
        <v>177</v>
      </c>
      <c r="I224" s="6" t="s">
        <v>113</v>
      </c>
      <c r="J224" s="20" t="s">
        <v>146</v>
      </c>
      <c r="K224" s="5">
        <f>SUMIF(Entrées!C:C,A:A,Entrées!E:E)</f>
        <v>0</v>
      </c>
      <c r="L224" s="5">
        <f>SUMIF(Sorties!B:B,A:A,Sorties!D:D)</f>
        <v>0</v>
      </c>
      <c r="N224" s="3"/>
    </row>
    <row r="225" spans="1:14" x14ac:dyDescent="0.25">
      <c r="A225" s="106" t="s">
        <v>235</v>
      </c>
      <c r="B225" s="6" t="s">
        <v>314</v>
      </c>
      <c r="C225" s="2">
        <v>4</v>
      </c>
      <c r="D225" s="100">
        <f t="shared" si="7"/>
        <v>4</v>
      </c>
      <c r="E225" s="1">
        <v>1</v>
      </c>
      <c r="F225" s="108"/>
      <c r="G225" s="108" t="str">
        <f t="shared" si="6"/>
        <v/>
      </c>
      <c r="H225" s="6" t="s">
        <v>236</v>
      </c>
      <c r="I225" s="6" t="s">
        <v>113</v>
      </c>
      <c r="J225" s="107"/>
      <c r="K225" s="5">
        <f>SUMIF(Entrées!C:C,A:A,Entrées!E:E)</f>
        <v>0</v>
      </c>
      <c r="L225" s="5">
        <f>SUMIF(Sorties!B:B,A:A,Sorties!D:D)</f>
        <v>0</v>
      </c>
      <c r="N225" s="3"/>
    </row>
    <row r="226" spans="1:14" x14ac:dyDescent="0.25">
      <c r="A226" s="106" t="s">
        <v>252</v>
      </c>
      <c r="B226" s="6" t="s">
        <v>314</v>
      </c>
      <c r="C226" s="2">
        <v>1</v>
      </c>
      <c r="D226" s="100">
        <f t="shared" si="7"/>
        <v>1</v>
      </c>
      <c r="E226" s="1">
        <v>1</v>
      </c>
      <c r="F226" s="108"/>
      <c r="G226" s="108" t="str">
        <f t="shared" si="6"/>
        <v/>
      </c>
      <c r="H226" s="6" t="s">
        <v>253</v>
      </c>
      <c r="I226" s="6" t="s">
        <v>113</v>
      </c>
      <c r="J226" s="20"/>
      <c r="K226" s="5">
        <f>SUMIF(Entrées!C:C,A:A,Entrées!E:E)</f>
        <v>0</v>
      </c>
      <c r="L226" s="5">
        <f>SUMIF(Sorties!B:B,A:A,Sorties!D:D)</f>
        <v>0</v>
      </c>
      <c r="N226" s="3"/>
    </row>
    <row r="227" spans="1:14" x14ac:dyDescent="0.25">
      <c r="A227" s="106" t="s">
        <v>249</v>
      </c>
      <c r="B227" s="6" t="s">
        <v>314</v>
      </c>
      <c r="C227" s="2">
        <v>1</v>
      </c>
      <c r="D227" s="100">
        <f t="shared" si="7"/>
        <v>1</v>
      </c>
      <c r="E227" s="1">
        <v>1</v>
      </c>
      <c r="F227" s="108"/>
      <c r="G227" s="108" t="str">
        <f t="shared" si="6"/>
        <v/>
      </c>
      <c r="H227" s="6" t="s">
        <v>250</v>
      </c>
      <c r="I227" s="6" t="s">
        <v>113</v>
      </c>
      <c r="J227" s="20" t="s">
        <v>251</v>
      </c>
      <c r="K227" s="5">
        <f>SUMIF(Entrées!C:C,A:A,Entrées!E:E)</f>
        <v>0</v>
      </c>
      <c r="L227" s="5">
        <f>SUMIF(Sorties!B:B,A:A,Sorties!D:D)</f>
        <v>0</v>
      </c>
      <c r="N227" s="3"/>
    </row>
    <row r="228" spans="1:14" x14ac:dyDescent="0.25">
      <c r="A228" s="106" t="s">
        <v>393</v>
      </c>
      <c r="B228" s="6" t="s">
        <v>368</v>
      </c>
      <c r="C228" s="2">
        <v>1</v>
      </c>
      <c r="D228" s="100">
        <f t="shared" si="7"/>
        <v>1</v>
      </c>
      <c r="E228" s="1">
        <v>1</v>
      </c>
      <c r="F228" s="108"/>
      <c r="G228" s="108" t="str">
        <f t="shared" si="6"/>
        <v/>
      </c>
      <c r="H228" s="6" t="s">
        <v>394</v>
      </c>
      <c r="I228" s="6" t="s">
        <v>371</v>
      </c>
      <c r="J228" s="107"/>
      <c r="K228" s="5">
        <f>SUMIF(Entrées!C:C,A:A,Entrées!E:E)</f>
        <v>0</v>
      </c>
      <c r="L228" s="5">
        <f>SUMIF(Sorties!B:B,A:A,Sorties!D:D)</f>
        <v>0</v>
      </c>
      <c r="N228" s="3"/>
    </row>
    <row r="229" spans="1:14" x14ac:dyDescent="0.25">
      <c r="A229" s="106" t="s">
        <v>305</v>
      </c>
      <c r="B229" s="6" t="s">
        <v>163</v>
      </c>
      <c r="C229" s="2">
        <v>22</v>
      </c>
      <c r="D229" s="100">
        <f t="shared" si="7"/>
        <v>22</v>
      </c>
      <c r="E229" s="1">
        <v>5</v>
      </c>
      <c r="F229" s="108"/>
      <c r="G229" s="108" t="str">
        <f t="shared" si="6"/>
        <v/>
      </c>
      <c r="H229" s="6" t="s">
        <v>306</v>
      </c>
      <c r="I229" s="6" t="s">
        <v>113</v>
      </c>
      <c r="J229" s="107"/>
      <c r="K229" s="5">
        <f>SUMIF(Entrées!C:C,A:A,Entrées!E:E)</f>
        <v>0</v>
      </c>
      <c r="L229" s="5">
        <f>SUMIF(Sorties!B:B,A:A,Sorties!D:D)</f>
        <v>0</v>
      </c>
      <c r="N229" s="3"/>
    </row>
    <row r="230" spans="1:14" x14ac:dyDescent="0.25">
      <c r="A230" s="106" t="s">
        <v>372</v>
      </c>
      <c r="B230" s="6" t="s">
        <v>368</v>
      </c>
      <c r="C230" s="2">
        <v>1</v>
      </c>
      <c r="D230" s="100">
        <f t="shared" si="7"/>
        <v>1</v>
      </c>
      <c r="E230" s="1">
        <v>1</v>
      </c>
      <c r="F230" s="108"/>
      <c r="G230" s="108" t="str">
        <f t="shared" si="6"/>
        <v/>
      </c>
      <c r="H230" s="6" t="s">
        <v>373</v>
      </c>
      <c r="I230" s="6" t="s">
        <v>371</v>
      </c>
      <c r="J230" s="107"/>
      <c r="K230" s="5">
        <f>SUMIF(Entrées!C:C,A:A,Entrées!E:E)</f>
        <v>0</v>
      </c>
      <c r="L230" s="5">
        <f>SUMIF(Sorties!B:B,A:A,Sorties!D:D)</f>
        <v>0</v>
      </c>
      <c r="N230" s="3"/>
    </row>
    <row r="231" spans="1:14" x14ac:dyDescent="0.25">
      <c r="A231" s="47" t="s">
        <v>104</v>
      </c>
      <c r="B231" s="6" t="s">
        <v>103</v>
      </c>
      <c r="C231" s="2">
        <v>5</v>
      </c>
      <c r="D231" s="100">
        <f t="shared" si="7"/>
        <v>5</v>
      </c>
      <c r="E231" s="1">
        <v>1</v>
      </c>
      <c r="F231" s="108"/>
      <c r="G231" s="108" t="str">
        <f t="shared" si="6"/>
        <v/>
      </c>
      <c r="H231" s="6" t="s">
        <v>105</v>
      </c>
      <c r="I231" s="6" t="s">
        <v>97</v>
      </c>
      <c r="J231" s="20"/>
      <c r="K231" s="5">
        <f>SUMIF(Entrées!C:C,A:A,Entrées!E:E)</f>
        <v>0</v>
      </c>
      <c r="L231" s="5">
        <f>SUMIF(Sorties!B:B,A:A,Sorties!D:D)</f>
        <v>0</v>
      </c>
      <c r="N231" s="3"/>
    </row>
    <row r="232" spans="1:14" x14ac:dyDescent="0.25">
      <c r="A232" s="106" t="s">
        <v>258</v>
      </c>
      <c r="B232" s="6" t="s">
        <v>257</v>
      </c>
      <c r="C232" s="2">
        <v>1</v>
      </c>
      <c r="D232" s="100">
        <f t="shared" si="7"/>
        <v>1</v>
      </c>
      <c r="E232" s="1">
        <v>1</v>
      </c>
      <c r="F232" s="108"/>
      <c r="G232" s="108" t="str">
        <f t="shared" si="6"/>
        <v/>
      </c>
      <c r="H232" s="6" t="s">
        <v>259</v>
      </c>
      <c r="J232" s="20"/>
      <c r="K232" s="5">
        <f>SUMIF(Entrées!C:C,A:A,Entrées!E:E)</f>
        <v>0</v>
      </c>
      <c r="L232" s="5">
        <f>SUMIF(Sorties!B:B,A:A,Sorties!D:D)</f>
        <v>0</v>
      </c>
      <c r="N232" s="3"/>
    </row>
    <row r="233" spans="1:14" x14ac:dyDescent="0.25">
      <c r="A233" s="106" t="s">
        <v>260</v>
      </c>
      <c r="B233" s="6" t="s">
        <v>257</v>
      </c>
      <c r="C233" s="2">
        <v>1</v>
      </c>
      <c r="D233" s="100">
        <f t="shared" si="7"/>
        <v>1</v>
      </c>
      <c r="E233" s="1">
        <v>1</v>
      </c>
      <c r="F233" s="108"/>
      <c r="G233" s="108" t="str">
        <f t="shared" si="6"/>
        <v/>
      </c>
      <c r="H233" s="6" t="s">
        <v>261</v>
      </c>
      <c r="I233" s="6" t="s">
        <v>256</v>
      </c>
      <c r="J233" s="20"/>
      <c r="K233" s="5">
        <f>SUMIF(Entrées!C:C,A:A,Entrées!E:E)</f>
        <v>0</v>
      </c>
      <c r="L233" s="5">
        <f>SUMIF(Sorties!B:B,A:A,Sorties!D:D)</f>
        <v>0</v>
      </c>
      <c r="N233" s="3"/>
    </row>
    <row r="234" spans="1:14" x14ac:dyDescent="0.25">
      <c r="A234" s="106" t="s">
        <v>262</v>
      </c>
      <c r="B234" s="6" t="s">
        <v>257</v>
      </c>
      <c r="C234" s="2">
        <v>3</v>
      </c>
      <c r="D234" s="100">
        <f t="shared" si="7"/>
        <v>3</v>
      </c>
      <c r="E234" s="1">
        <v>1</v>
      </c>
      <c r="F234" s="108"/>
      <c r="G234" s="108" t="str">
        <f t="shared" si="6"/>
        <v/>
      </c>
      <c r="H234" s="6" t="s">
        <v>263</v>
      </c>
      <c r="I234" s="6" t="s">
        <v>256</v>
      </c>
      <c r="J234" s="20"/>
      <c r="K234" s="5">
        <f>SUMIF(Entrées!C:C,A:A,Entrées!E:E)</f>
        <v>0</v>
      </c>
      <c r="L234" s="5">
        <f>SUMIF(Sorties!B:B,A:A,Sorties!D:D)</f>
        <v>0</v>
      </c>
      <c r="N234" s="3"/>
    </row>
    <row r="235" spans="1:14" x14ac:dyDescent="0.25">
      <c r="A235" s="106" t="s">
        <v>349</v>
      </c>
      <c r="B235" s="6" t="s">
        <v>257</v>
      </c>
      <c r="C235" s="2">
        <v>1</v>
      </c>
      <c r="D235" s="100">
        <f t="shared" si="7"/>
        <v>1</v>
      </c>
      <c r="E235" s="1">
        <v>1</v>
      </c>
      <c r="F235" s="108"/>
      <c r="G235" s="108" t="str">
        <f t="shared" si="6"/>
        <v/>
      </c>
      <c r="H235" s="6" t="s">
        <v>350</v>
      </c>
      <c r="I235" s="6" t="s">
        <v>256</v>
      </c>
      <c r="J235" s="107"/>
      <c r="K235" s="5">
        <f>SUMIF(Entrées!C:C,A:A,Entrées!E:E)</f>
        <v>0</v>
      </c>
      <c r="L235" s="5">
        <f>SUMIF(Sorties!B:B,A:A,Sorties!D:D)</f>
        <v>0</v>
      </c>
      <c r="N235" s="3"/>
    </row>
    <row r="236" spans="1:14" x14ac:dyDescent="0.25">
      <c r="A236" s="106" t="s">
        <v>385</v>
      </c>
      <c r="B236" s="6" t="s">
        <v>368</v>
      </c>
      <c r="C236" s="2">
        <v>1</v>
      </c>
      <c r="D236" s="100">
        <f t="shared" si="7"/>
        <v>1</v>
      </c>
      <c r="E236" s="1">
        <v>1</v>
      </c>
      <c r="F236" s="108"/>
      <c r="G236" s="108" t="str">
        <f t="shared" si="6"/>
        <v/>
      </c>
      <c r="H236" s="6" t="s">
        <v>386</v>
      </c>
      <c r="I236" s="6" t="s">
        <v>371</v>
      </c>
      <c r="J236" s="107"/>
      <c r="K236" s="5">
        <f>SUMIF(Entrées!C:C,A:A,Entrées!E:E)</f>
        <v>0</v>
      </c>
      <c r="L236" s="5">
        <f>SUMIF(Sorties!B:B,A:A,Sorties!D:D)</f>
        <v>0</v>
      </c>
      <c r="N236" s="3"/>
    </row>
    <row r="237" spans="1:14" x14ac:dyDescent="0.25">
      <c r="A237" s="106" t="s">
        <v>390</v>
      </c>
      <c r="B237" s="6" t="s">
        <v>368</v>
      </c>
      <c r="C237" s="2">
        <v>3</v>
      </c>
      <c r="D237" s="100">
        <f t="shared" si="7"/>
        <v>3</v>
      </c>
      <c r="E237" s="1">
        <v>1</v>
      </c>
      <c r="F237" s="108"/>
      <c r="G237" s="108" t="str">
        <f t="shared" si="6"/>
        <v/>
      </c>
      <c r="H237" s="6" t="s">
        <v>391</v>
      </c>
      <c r="I237" s="6" t="s">
        <v>371</v>
      </c>
      <c r="J237" s="107"/>
      <c r="K237" s="5">
        <f>SUMIF(Entrées!C:C,A:A,Entrées!E:E)</f>
        <v>0</v>
      </c>
      <c r="L237" s="5">
        <f>SUMIF(Sorties!B:B,A:A,Sorties!D:D)</f>
        <v>0</v>
      </c>
      <c r="N237" s="3"/>
    </row>
    <row r="238" spans="1:14" x14ac:dyDescent="0.25">
      <c r="A238" s="106" t="s">
        <v>232</v>
      </c>
      <c r="B238" s="6" t="s">
        <v>163</v>
      </c>
      <c r="C238" s="2">
        <v>2</v>
      </c>
      <c r="D238" s="100">
        <f t="shared" si="7"/>
        <v>2</v>
      </c>
      <c r="E238" s="1">
        <v>1</v>
      </c>
      <c r="F238" s="108"/>
      <c r="G238" s="108" t="str">
        <f t="shared" si="6"/>
        <v/>
      </c>
      <c r="H238" s="6" t="s">
        <v>233</v>
      </c>
      <c r="I238" s="6" t="s">
        <v>113</v>
      </c>
      <c r="J238" s="107" t="s">
        <v>234</v>
      </c>
      <c r="K238" s="5">
        <f>SUMIF(Entrées!C:C,A:A,Entrées!E:E)</f>
        <v>0</v>
      </c>
      <c r="L238" s="5">
        <f>SUMIF(Sorties!B:B,A:A,Sorties!D:D)</f>
        <v>0</v>
      </c>
      <c r="N238" s="3"/>
    </row>
    <row r="239" spans="1:14" x14ac:dyDescent="0.25">
      <c r="A239" s="106" t="s">
        <v>244</v>
      </c>
      <c r="B239" s="6" t="s">
        <v>314</v>
      </c>
      <c r="C239" s="2">
        <v>4</v>
      </c>
      <c r="D239" s="100">
        <f t="shared" si="7"/>
        <v>4</v>
      </c>
      <c r="E239" s="1">
        <v>1</v>
      </c>
      <c r="F239" s="108"/>
      <c r="G239" s="108" t="str">
        <f t="shared" si="6"/>
        <v/>
      </c>
      <c r="H239" s="6" t="s">
        <v>245</v>
      </c>
      <c r="I239" s="6" t="s">
        <v>113</v>
      </c>
      <c r="J239" s="20" t="s">
        <v>246</v>
      </c>
      <c r="K239" s="5">
        <f>SUMIF(Entrées!C:C,A:A,Entrées!E:E)</f>
        <v>0</v>
      </c>
      <c r="L239" s="5">
        <f>SUMIF(Sorties!B:B,A:A,Sorties!D:D)</f>
        <v>0</v>
      </c>
      <c r="N239" s="3"/>
    </row>
    <row r="240" spans="1:14" x14ac:dyDescent="0.25">
      <c r="A240" s="106" t="s">
        <v>241</v>
      </c>
      <c r="B240" s="6" t="s">
        <v>314</v>
      </c>
      <c r="C240" s="2">
        <v>2</v>
      </c>
      <c r="D240" s="100">
        <f t="shared" si="7"/>
        <v>2</v>
      </c>
      <c r="E240" s="1">
        <v>1</v>
      </c>
      <c r="F240" s="108"/>
      <c r="G240" s="108" t="str">
        <f t="shared" si="6"/>
        <v/>
      </c>
      <c r="H240" s="6" t="s">
        <v>242</v>
      </c>
      <c r="I240" s="6" t="s">
        <v>113</v>
      </c>
      <c r="J240" s="20" t="s">
        <v>243</v>
      </c>
      <c r="K240" s="5">
        <f>SUMIF(Entrées!C:C,A:A,Entrées!E:E)</f>
        <v>0</v>
      </c>
      <c r="L240" s="5">
        <f>SUMIF(Sorties!B:B,A:A,Sorties!D:D)</f>
        <v>0</v>
      </c>
      <c r="N240" s="3"/>
    </row>
    <row r="241" spans="1:14" x14ac:dyDescent="0.25">
      <c r="A241" s="106" t="s">
        <v>165</v>
      </c>
      <c r="B241" s="6" t="s">
        <v>163</v>
      </c>
      <c r="C241" s="2">
        <v>3</v>
      </c>
      <c r="D241" s="100">
        <f t="shared" si="7"/>
        <v>3</v>
      </c>
      <c r="E241" s="1">
        <v>1</v>
      </c>
      <c r="F241" s="108"/>
      <c r="G241" s="108" t="str">
        <f t="shared" si="6"/>
        <v/>
      </c>
      <c r="H241" s="6" t="s">
        <v>166</v>
      </c>
      <c r="I241" s="6" t="s">
        <v>113</v>
      </c>
      <c r="J241" s="20" t="s">
        <v>182</v>
      </c>
      <c r="K241" s="5">
        <f>SUMIF(Entrées!C:C,A:A,Entrées!E:E)</f>
        <v>0</v>
      </c>
      <c r="L241" s="5">
        <f>SUMIF(Sorties!B:B,A:A,Sorties!D:D)</f>
        <v>0</v>
      </c>
      <c r="N241" s="3"/>
    </row>
    <row r="242" spans="1:14" x14ac:dyDescent="0.25">
      <c r="A242" s="106" t="s">
        <v>180</v>
      </c>
      <c r="B242" s="6" t="s">
        <v>163</v>
      </c>
      <c r="C242" s="2">
        <v>6</v>
      </c>
      <c r="D242" s="100">
        <f t="shared" si="7"/>
        <v>6</v>
      </c>
      <c r="E242" s="1">
        <v>5</v>
      </c>
      <c r="F242" s="108"/>
      <c r="G242" s="108" t="str">
        <f t="shared" si="6"/>
        <v/>
      </c>
      <c r="H242" s="6" t="s">
        <v>188</v>
      </c>
      <c r="I242" s="6" t="s">
        <v>113</v>
      </c>
      <c r="J242" s="20" t="s">
        <v>181</v>
      </c>
      <c r="K242" s="5">
        <f>SUMIF(Entrées!C:C,A:A,Entrées!E:E)</f>
        <v>0</v>
      </c>
      <c r="L242" s="5">
        <f>SUMIF(Sorties!B:B,A:A,Sorties!D:D)</f>
        <v>0</v>
      </c>
      <c r="N242" s="3"/>
    </row>
    <row r="243" spans="1:14" x14ac:dyDescent="0.25">
      <c r="A243" s="106" t="s">
        <v>186</v>
      </c>
      <c r="B243" s="6" t="s">
        <v>163</v>
      </c>
      <c r="C243" s="2">
        <v>5</v>
      </c>
      <c r="D243" s="100">
        <f t="shared" si="7"/>
        <v>5</v>
      </c>
      <c r="E243" s="1">
        <v>3</v>
      </c>
      <c r="F243" s="108"/>
      <c r="G243" s="108" t="str">
        <f t="shared" si="6"/>
        <v/>
      </c>
      <c r="H243" s="6" t="s">
        <v>187</v>
      </c>
      <c r="I243" s="6" t="s">
        <v>113</v>
      </c>
      <c r="J243" s="20" t="s">
        <v>181</v>
      </c>
      <c r="K243" s="5">
        <f>SUMIF(Entrées!C:C,A:A,Entrées!E:E)</f>
        <v>0</v>
      </c>
      <c r="L243" s="5">
        <f>SUMIF(Sorties!B:B,A:A,Sorties!D:D)</f>
        <v>0</v>
      </c>
      <c r="N243" s="3"/>
    </row>
    <row r="244" spans="1:14" x14ac:dyDescent="0.25">
      <c r="A244" s="106" t="s">
        <v>178</v>
      </c>
      <c r="B244" s="6" t="s">
        <v>163</v>
      </c>
      <c r="C244" s="2">
        <v>1</v>
      </c>
      <c r="D244" s="100">
        <f t="shared" si="7"/>
        <v>1</v>
      </c>
      <c r="E244" s="1">
        <v>1</v>
      </c>
      <c r="F244" s="108"/>
      <c r="G244" s="108" t="str">
        <f t="shared" si="6"/>
        <v/>
      </c>
      <c r="H244" s="6" t="s">
        <v>179</v>
      </c>
      <c r="I244" s="6" t="s">
        <v>113</v>
      </c>
      <c r="J244" s="20" t="s">
        <v>182</v>
      </c>
      <c r="K244" s="5">
        <f>SUMIF(Entrées!C:C,A:A,Entrées!E:E)</f>
        <v>0</v>
      </c>
      <c r="L244" s="5">
        <f>SUMIF(Sorties!B:B,A:A,Sorties!D:D)</f>
        <v>0</v>
      </c>
      <c r="N244" s="3"/>
    </row>
    <row r="245" spans="1:14" x14ac:dyDescent="0.25">
      <c r="A245" s="106" t="s">
        <v>206</v>
      </c>
      <c r="B245" s="6" t="s">
        <v>164</v>
      </c>
      <c r="C245" s="2">
        <v>1</v>
      </c>
      <c r="D245" s="100">
        <f t="shared" si="7"/>
        <v>1</v>
      </c>
      <c r="E245" s="1">
        <v>1</v>
      </c>
      <c r="F245" s="108"/>
      <c r="G245" s="108" t="str">
        <f t="shared" si="6"/>
        <v/>
      </c>
      <c r="H245" s="6" t="s">
        <v>207</v>
      </c>
      <c r="I245" s="6" t="s">
        <v>191</v>
      </c>
      <c r="J245" s="20" t="s">
        <v>208</v>
      </c>
      <c r="K245" s="5">
        <f>SUMIF(Entrées!C:C,A:A,Entrées!E:E)</f>
        <v>0</v>
      </c>
      <c r="L245" s="5">
        <f>SUMIF(Sorties!B:B,A:A,Sorties!D:D)</f>
        <v>0</v>
      </c>
      <c r="N245" s="3"/>
    </row>
    <row r="246" spans="1:14" x14ac:dyDescent="0.25">
      <c r="A246" s="106" t="s">
        <v>210</v>
      </c>
      <c r="B246" s="6" t="s">
        <v>314</v>
      </c>
      <c r="C246" s="2">
        <v>9</v>
      </c>
      <c r="D246" s="100">
        <f t="shared" si="7"/>
        <v>9</v>
      </c>
      <c r="E246" s="1">
        <v>1</v>
      </c>
      <c r="F246" s="108"/>
      <c r="G246" s="108" t="str">
        <f t="shared" si="6"/>
        <v/>
      </c>
      <c r="H246" s="6" t="s">
        <v>211</v>
      </c>
      <c r="I246" s="6" t="s">
        <v>191</v>
      </c>
      <c r="J246" s="20" t="s">
        <v>212</v>
      </c>
      <c r="K246" s="5">
        <f>SUMIF(Entrées!C:C,A:A,Entrées!E:E)</f>
        <v>0</v>
      </c>
      <c r="L246" s="5">
        <f>SUMIF(Sorties!B:B,A:A,Sorties!D:D)</f>
        <v>0</v>
      </c>
      <c r="N246" s="3"/>
    </row>
    <row r="247" spans="1:14" x14ac:dyDescent="0.25">
      <c r="A247" s="106" t="s">
        <v>213</v>
      </c>
      <c r="B247" s="6" t="s">
        <v>314</v>
      </c>
      <c r="C247" s="2">
        <v>1</v>
      </c>
      <c r="D247" s="100">
        <f t="shared" si="7"/>
        <v>1</v>
      </c>
      <c r="E247" s="1">
        <v>1</v>
      </c>
      <c r="F247" s="108"/>
      <c r="G247" s="108" t="str">
        <f t="shared" si="6"/>
        <v/>
      </c>
      <c r="H247" s="6" t="s">
        <v>214</v>
      </c>
      <c r="I247" s="6" t="s">
        <v>191</v>
      </c>
      <c r="J247" s="20" t="s">
        <v>212</v>
      </c>
      <c r="K247" s="5">
        <f>SUMIF(Entrées!C:C,A:A,Entrées!E:E)</f>
        <v>0</v>
      </c>
      <c r="L247" s="5">
        <f>SUMIF(Sorties!B:B,A:A,Sorties!D:D)</f>
        <v>0</v>
      </c>
      <c r="N247" s="3"/>
    </row>
    <row r="248" spans="1:14" x14ac:dyDescent="0.25">
      <c r="A248" s="106" t="s">
        <v>189</v>
      </c>
      <c r="B248" s="6" t="s">
        <v>99</v>
      </c>
      <c r="C248" s="2">
        <v>2</v>
      </c>
      <c r="D248" s="100">
        <f t="shared" si="7"/>
        <v>2</v>
      </c>
      <c r="E248" s="1">
        <v>1</v>
      </c>
      <c r="F248" s="108"/>
      <c r="G248" s="108" t="str">
        <f t="shared" si="6"/>
        <v/>
      </c>
      <c r="H248" s="6" t="s">
        <v>190</v>
      </c>
      <c r="I248" s="6" t="s">
        <v>191</v>
      </c>
      <c r="J248" s="20" t="s">
        <v>192</v>
      </c>
      <c r="K248" s="5">
        <f>SUMIF(Entrées!C:C,A:A,Entrées!E:E)</f>
        <v>0</v>
      </c>
      <c r="L248" s="5">
        <f>SUMIF(Sorties!B:B,A:A,Sorties!D:D)</f>
        <v>0</v>
      </c>
      <c r="N248" s="3"/>
    </row>
    <row r="249" spans="1:14" x14ac:dyDescent="0.25">
      <c r="A249" s="106" t="s">
        <v>200</v>
      </c>
      <c r="B249" s="6" t="s">
        <v>199</v>
      </c>
      <c r="C249" s="2">
        <v>1</v>
      </c>
      <c r="D249" s="100">
        <f t="shared" si="7"/>
        <v>1</v>
      </c>
      <c r="E249" s="1">
        <v>1</v>
      </c>
      <c r="F249" s="108"/>
      <c r="G249" s="108" t="str">
        <f t="shared" si="6"/>
        <v/>
      </c>
      <c r="H249" s="6" t="s">
        <v>201</v>
      </c>
      <c r="I249" s="6" t="s">
        <v>191</v>
      </c>
      <c r="J249" s="20" t="s">
        <v>202</v>
      </c>
      <c r="K249" s="5">
        <f>SUMIF(Entrées!C:C,A:A,Entrées!E:E)</f>
        <v>0</v>
      </c>
      <c r="L249" s="5">
        <f>SUMIF(Sorties!B:B,A:A,Sorties!D:D)</f>
        <v>0</v>
      </c>
      <c r="N249" s="3"/>
    </row>
    <row r="250" spans="1:14" x14ac:dyDescent="0.25">
      <c r="A250" s="106" t="s">
        <v>203</v>
      </c>
      <c r="B250" s="6" t="s">
        <v>199</v>
      </c>
      <c r="C250" s="2">
        <v>1</v>
      </c>
      <c r="D250" s="100">
        <f t="shared" si="7"/>
        <v>1</v>
      </c>
      <c r="E250" s="1">
        <v>1</v>
      </c>
      <c r="F250" s="108"/>
      <c r="G250" s="108" t="str">
        <f t="shared" si="6"/>
        <v/>
      </c>
      <c r="H250" s="6" t="s">
        <v>204</v>
      </c>
      <c r="I250" s="6" t="s">
        <v>191</v>
      </c>
      <c r="J250" s="20" t="s">
        <v>205</v>
      </c>
      <c r="K250" s="5">
        <f>SUMIF(Entrées!C:C,A:A,Entrées!E:E)</f>
        <v>0</v>
      </c>
      <c r="L250" s="5">
        <f>SUMIF(Sorties!B:B,A:A,Sorties!D:D)</f>
        <v>0</v>
      </c>
      <c r="N250" s="3"/>
    </row>
    <row r="251" spans="1:14" x14ac:dyDescent="0.25">
      <c r="A251" s="106" t="s">
        <v>193</v>
      </c>
      <c r="B251" s="6" t="s">
        <v>99</v>
      </c>
      <c r="C251" s="2">
        <v>1</v>
      </c>
      <c r="D251" s="100">
        <f t="shared" si="7"/>
        <v>1</v>
      </c>
      <c r="E251" s="1">
        <v>1</v>
      </c>
      <c r="F251" s="108"/>
      <c r="G251" s="108" t="str">
        <f t="shared" si="6"/>
        <v/>
      </c>
      <c r="H251" s="6" t="s">
        <v>194</v>
      </c>
      <c r="I251" s="6" t="s">
        <v>191</v>
      </c>
      <c r="J251" s="20" t="s">
        <v>195</v>
      </c>
      <c r="K251" s="5">
        <f>SUMIF(Entrées!C:C,A:A,Entrées!E:E)</f>
        <v>0</v>
      </c>
      <c r="L251" s="5">
        <f>SUMIF(Sorties!B:B,A:A,Sorties!D:D)</f>
        <v>0</v>
      </c>
      <c r="N251" s="3"/>
    </row>
    <row r="252" spans="1:14" x14ac:dyDescent="0.25">
      <c r="A252" s="106" t="s">
        <v>238</v>
      </c>
      <c r="B252" s="6" t="s">
        <v>237</v>
      </c>
      <c r="C252" s="2">
        <v>1</v>
      </c>
      <c r="D252" s="100">
        <f t="shared" si="7"/>
        <v>1</v>
      </c>
      <c r="E252" s="1">
        <v>1</v>
      </c>
      <c r="F252" s="108"/>
      <c r="G252" s="108" t="str">
        <f t="shared" si="6"/>
        <v/>
      </c>
      <c r="H252" s="6" t="s">
        <v>239</v>
      </c>
      <c r="I252" s="6" t="s">
        <v>191</v>
      </c>
      <c r="J252" s="20" t="s">
        <v>240</v>
      </c>
      <c r="K252" s="5">
        <f>SUMIF(Entrées!C:C,A:A,Entrées!E:E)</f>
        <v>0</v>
      </c>
      <c r="L252" s="5">
        <f>SUMIF(Sorties!B:B,A:A,Sorties!D:D)</f>
        <v>0</v>
      </c>
      <c r="N252" s="3"/>
    </row>
    <row r="253" spans="1:14" x14ac:dyDescent="0.25">
      <c r="A253" s="106" t="s">
        <v>308</v>
      </c>
      <c r="B253" s="6" t="s">
        <v>307</v>
      </c>
      <c r="C253" s="2">
        <v>2</v>
      </c>
      <c r="D253" s="100">
        <f t="shared" si="7"/>
        <v>2</v>
      </c>
      <c r="E253" s="1">
        <v>1</v>
      </c>
      <c r="F253" s="108"/>
      <c r="G253" s="108" t="str">
        <f t="shared" si="6"/>
        <v/>
      </c>
      <c r="H253" s="6" t="s">
        <v>309</v>
      </c>
      <c r="I253" s="6" t="s">
        <v>514</v>
      </c>
      <c r="J253" s="107"/>
      <c r="K253" s="5">
        <f>SUMIF(Entrées!C:C,A:A,Entrées!E:E)</f>
        <v>0</v>
      </c>
      <c r="L253" s="5">
        <f>SUMIF(Sorties!B:B,A:A,Sorties!D:D)</f>
        <v>0</v>
      </c>
      <c r="N253" s="3"/>
    </row>
    <row r="254" spans="1:14" x14ac:dyDescent="0.25">
      <c r="A254" s="106" t="s">
        <v>310</v>
      </c>
      <c r="B254" s="6" t="s">
        <v>307</v>
      </c>
      <c r="C254" s="2">
        <v>2</v>
      </c>
      <c r="D254" s="100">
        <f t="shared" si="7"/>
        <v>2</v>
      </c>
      <c r="E254" s="1">
        <v>1</v>
      </c>
      <c r="F254" s="108"/>
      <c r="G254" s="108" t="str">
        <f t="shared" si="6"/>
        <v/>
      </c>
      <c r="H254" s="6" t="s">
        <v>311</v>
      </c>
      <c r="I254" s="6" t="s">
        <v>514</v>
      </c>
      <c r="J254" s="107"/>
      <c r="K254" s="5">
        <f>SUMIF(Entrées!C:C,A:A,Entrées!E:E)</f>
        <v>0</v>
      </c>
      <c r="L254" s="5">
        <f>SUMIF(Sorties!B:B,A:A,Sorties!D:D)</f>
        <v>0</v>
      </c>
      <c r="N254" s="3"/>
    </row>
    <row r="255" spans="1:14" x14ac:dyDescent="0.25">
      <c r="A255" s="106" t="s">
        <v>586</v>
      </c>
      <c r="B255" s="6" t="s">
        <v>99</v>
      </c>
      <c r="C255" s="2">
        <v>1</v>
      </c>
      <c r="D255" s="100">
        <f t="shared" si="7"/>
        <v>1</v>
      </c>
      <c r="E255" s="1">
        <v>1</v>
      </c>
      <c r="F255" s="108"/>
      <c r="G255" s="108" t="str">
        <f t="shared" si="6"/>
        <v/>
      </c>
      <c r="H255" s="6" t="s">
        <v>587</v>
      </c>
      <c r="I255" s="6" t="s">
        <v>514</v>
      </c>
      <c r="J255" s="107"/>
      <c r="K255" s="5">
        <f>SUMIF(Entrées!C:C,A:A,Entrées!E:E)</f>
        <v>0</v>
      </c>
      <c r="L255" s="5">
        <f>SUMIF(Sorties!B:B,A:A,Sorties!D:D)</f>
        <v>0</v>
      </c>
      <c r="N255" s="3"/>
    </row>
    <row r="256" spans="1:14" x14ac:dyDescent="0.25">
      <c r="A256" s="106" t="s">
        <v>269</v>
      </c>
      <c r="B256" s="6" t="s">
        <v>268</v>
      </c>
      <c r="C256" s="2">
        <v>10</v>
      </c>
      <c r="D256" s="100">
        <f t="shared" si="7"/>
        <v>10</v>
      </c>
      <c r="E256" s="1">
        <v>1</v>
      </c>
      <c r="F256" s="108"/>
      <c r="G256" s="108" t="str">
        <f t="shared" si="6"/>
        <v/>
      </c>
      <c r="H256" s="6" t="s">
        <v>270</v>
      </c>
      <c r="I256" s="6" t="s">
        <v>256</v>
      </c>
      <c r="J256" s="107"/>
      <c r="K256" s="5">
        <f>SUMIF(Entrées!C:C,A:A,Entrées!E:E)</f>
        <v>0</v>
      </c>
      <c r="L256" s="5">
        <f>SUMIF(Sorties!B:B,A:A,Sorties!D:D)</f>
        <v>0</v>
      </c>
      <c r="N256" s="3"/>
    </row>
    <row r="257" spans="1:14" x14ac:dyDescent="0.25">
      <c r="A257" s="106" t="s">
        <v>132</v>
      </c>
      <c r="B257" s="6" t="s">
        <v>99</v>
      </c>
      <c r="C257" s="2">
        <v>1</v>
      </c>
      <c r="D257" s="100">
        <f t="shared" si="7"/>
        <v>1</v>
      </c>
      <c r="E257" s="1">
        <v>1</v>
      </c>
      <c r="F257" s="108"/>
      <c r="G257" s="108" t="str">
        <f t="shared" si="6"/>
        <v/>
      </c>
      <c r="H257" s="6" t="s">
        <v>134</v>
      </c>
      <c r="I257" s="6" t="s">
        <v>113</v>
      </c>
      <c r="J257" s="20" t="s">
        <v>133</v>
      </c>
      <c r="K257" s="5">
        <f>SUMIF(Entrées!C:C,A:A,Entrées!E:E)</f>
        <v>0</v>
      </c>
      <c r="L257" s="5">
        <f>SUMIF(Sorties!B:B,A:A,Sorties!D:D)</f>
        <v>0</v>
      </c>
      <c r="N257" s="3"/>
    </row>
    <row r="258" spans="1:14" x14ac:dyDescent="0.25">
      <c r="A258" s="106" t="s">
        <v>381</v>
      </c>
      <c r="B258" s="6" t="s">
        <v>368</v>
      </c>
      <c r="C258" s="2">
        <v>27</v>
      </c>
      <c r="D258" s="100">
        <f t="shared" si="7"/>
        <v>27</v>
      </c>
      <c r="E258" s="1">
        <v>5</v>
      </c>
      <c r="F258" s="108"/>
      <c r="G258" s="108" t="str">
        <f t="shared" si="6"/>
        <v/>
      </c>
      <c r="H258" s="6" t="s">
        <v>382</v>
      </c>
      <c r="I258" s="6" t="s">
        <v>371</v>
      </c>
      <c r="J258" s="107"/>
      <c r="K258" s="5">
        <f>SUMIF(Entrées!C:C,A:A,Entrées!E:E)</f>
        <v>0</v>
      </c>
      <c r="L258" s="5">
        <f>SUMIF(Sorties!B:B,A:A,Sorties!D:D)</f>
        <v>0</v>
      </c>
      <c r="N258" s="3"/>
    </row>
    <row r="259" spans="1:14" ht="30" x14ac:dyDescent="0.25">
      <c r="A259" s="106" t="s">
        <v>229</v>
      </c>
      <c r="B259" s="6" t="s">
        <v>314</v>
      </c>
      <c r="C259" s="2">
        <v>1</v>
      </c>
      <c r="D259" s="100">
        <f t="shared" si="7"/>
        <v>1</v>
      </c>
      <c r="E259" s="1">
        <v>1</v>
      </c>
      <c r="F259" s="108"/>
      <c r="G259" s="108" t="str">
        <f t="shared" si="6"/>
        <v/>
      </c>
      <c r="H259" s="6" t="s">
        <v>230</v>
      </c>
      <c r="I259" s="6" t="s">
        <v>191</v>
      </c>
      <c r="J259" s="107" t="s">
        <v>231</v>
      </c>
      <c r="K259" s="5">
        <f>SUMIF(Entrées!C:C,A:A,Entrées!E:E)</f>
        <v>0</v>
      </c>
      <c r="L259" s="5">
        <f>SUMIF(Sorties!B:B,A:A,Sorties!D:D)</f>
        <v>0</v>
      </c>
      <c r="N259" s="3"/>
    </row>
    <row r="260" spans="1:14" x14ac:dyDescent="0.25">
      <c r="A260" s="106" t="s">
        <v>625</v>
      </c>
      <c r="B260" s="6" t="s">
        <v>553</v>
      </c>
      <c r="C260" s="2">
        <v>19</v>
      </c>
      <c r="D260" s="100">
        <f t="shared" si="7"/>
        <v>19</v>
      </c>
      <c r="E260" s="1">
        <v>1</v>
      </c>
      <c r="F260" s="108"/>
      <c r="G260" s="108" t="str">
        <f t="shared" si="6"/>
        <v/>
      </c>
      <c r="H260" s="6" t="s">
        <v>626</v>
      </c>
      <c r="I260" s="6" t="s">
        <v>595</v>
      </c>
      <c r="J260" s="107"/>
      <c r="K260" s="5">
        <f>SUMIF(Entrées!C:C,A:A,Entrées!E:E)</f>
        <v>0</v>
      </c>
      <c r="L260" s="5">
        <f>SUMIF(Sorties!B:B,A:A,Sorties!D:D)</f>
        <v>0</v>
      </c>
      <c r="N260" s="3"/>
    </row>
    <row r="261" spans="1:14" x14ac:dyDescent="0.25">
      <c r="A261" s="106" t="s">
        <v>627</v>
      </c>
      <c r="B261" s="6" t="s">
        <v>553</v>
      </c>
      <c r="C261" s="2">
        <v>14</v>
      </c>
      <c r="D261" s="100">
        <f t="shared" si="7"/>
        <v>14</v>
      </c>
      <c r="E261" s="1">
        <v>1</v>
      </c>
      <c r="F261" s="108"/>
      <c r="G261" s="108" t="str">
        <f t="shared" ref="G261:G287" si="8">IF(F261&lt;&gt;"",F261*D261,"")</f>
        <v/>
      </c>
      <c r="H261" s="6" t="s">
        <v>628</v>
      </c>
      <c r="I261" s="6" t="s">
        <v>595</v>
      </c>
      <c r="J261" s="107"/>
      <c r="K261" s="5">
        <f>SUMIF(Entrées!C:C,A:A,Entrées!E:E)</f>
        <v>0</v>
      </c>
      <c r="L261" s="5">
        <f>SUMIF(Sorties!B:B,A:A,Sorties!D:D)</f>
        <v>0</v>
      </c>
      <c r="N261" s="3"/>
    </row>
    <row r="262" spans="1:14" x14ac:dyDescent="0.25">
      <c r="A262" s="106" t="s">
        <v>301</v>
      </c>
      <c r="B262" s="6" t="s">
        <v>268</v>
      </c>
      <c r="C262" s="2">
        <v>14</v>
      </c>
      <c r="D262" s="100">
        <f t="shared" si="7"/>
        <v>14</v>
      </c>
      <c r="E262" s="1">
        <v>5</v>
      </c>
      <c r="F262" s="108"/>
      <c r="G262" s="108" t="str">
        <f t="shared" si="8"/>
        <v/>
      </c>
      <c r="H262" s="6" t="s">
        <v>302</v>
      </c>
      <c r="I262" s="6" t="s">
        <v>256</v>
      </c>
      <c r="J262" s="107"/>
      <c r="K262" s="5">
        <f>SUMIF(Entrées!C:C,A:A,Entrées!E:E)</f>
        <v>0</v>
      </c>
      <c r="L262" s="5">
        <f>SUMIF(Sorties!B:B,A:A,Sorties!D:D)</f>
        <v>0</v>
      </c>
      <c r="N262" s="3"/>
    </row>
    <row r="263" spans="1:14" x14ac:dyDescent="0.25">
      <c r="A263" s="106" t="s">
        <v>303</v>
      </c>
      <c r="B263" s="6" t="s">
        <v>268</v>
      </c>
      <c r="C263" s="2">
        <v>4</v>
      </c>
      <c r="D263" s="100">
        <f t="shared" si="7"/>
        <v>4</v>
      </c>
      <c r="E263" s="1">
        <v>5</v>
      </c>
      <c r="F263" s="108"/>
      <c r="G263" s="108" t="str">
        <f t="shared" si="8"/>
        <v/>
      </c>
      <c r="H263" s="6" t="s">
        <v>304</v>
      </c>
      <c r="I263" s="6" t="s">
        <v>256</v>
      </c>
      <c r="J263" s="107"/>
      <c r="K263" s="5">
        <f>SUMIF(Entrées!C:C,A:A,Entrées!E:E)</f>
        <v>0</v>
      </c>
      <c r="L263" s="5">
        <f>SUMIF(Sorties!B:B,A:A,Sorties!D:D)</f>
        <v>0</v>
      </c>
      <c r="N263" s="3"/>
    </row>
    <row r="264" spans="1:14" x14ac:dyDescent="0.25">
      <c r="A264" s="106" t="s">
        <v>330</v>
      </c>
      <c r="B264" s="6" t="s">
        <v>268</v>
      </c>
      <c r="C264" s="2">
        <v>1</v>
      </c>
      <c r="D264" s="100">
        <f t="shared" ref="D264" si="9">C264+K264-L264</f>
        <v>1</v>
      </c>
      <c r="E264" s="1">
        <v>1</v>
      </c>
      <c r="F264" s="108"/>
      <c r="G264" s="108" t="str">
        <f t="shared" si="8"/>
        <v/>
      </c>
      <c r="H264" s="6" t="s">
        <v>331</v>
      </c>
      <c r="I264" s="6" t="s">
        <v>256</v>
      </c>
      <c r="J264" s="107"/>
      <c r="K264" s="5">
        <f>SUMIF(Entrées!C:C,A:A,Entrées!E:E)</f>
        <v>0</v>
      </c>
      <c r="L264" s="5">
        <f>SUMIF(Sorties!B:B,A:A,Sorties!D:D)</f>
        <v>0</v>
      </c>
      <c r="N264" s="3"/>
    </row>
    <row r="265" spans="1:14" x14ac:dyDescent="0.25">
      <c r="A265" s="106" t="s">
        <v>332</v>
      </c>
      <c r="B265" s="6" t="s">
        <v>268</v>
      </c>
      <c r="C265" s="2">
        <v>1</v>
      </c>
      <c r="D265" s="100">
        <v>44</v>
      </c>
      <c r="E265" s="1">
        <v>1</v>
      </c>
      <c r="F265" s="108">
        <v>4.4400000000000004</v>
      </c>
      <c r="G265" s="108">
        <f t="shared" si="8"/>
        <v>195.36</v>
      </c>
      <c r="I265" s="6" t="s">
        <v>333</v>
      </c>
      <c r="J265" s="107" t="s">
        <v>256</v>
      </c>
      <c r="K265" s="5">
        <f>SUMIF(Entrées!C:C,A:A,Entrées!E:E)</f>
        <v>0</v>
      </c>
      <c r="L265" s="5">
        <f>SUMIF(Sorties!B:B,A:A,Sorties!D:D)</f>
        <v>0</v>
      </c>
      <c r="N265" s="3"/>
    </row>
    <row r="266" spans="1:14" x14ac:dyDescent="0.25">
      <c r="A266" s="106" t="s">
        <v>334</v>
      </c>
      <c r="B266" s="6" t="s">
        <v>268</v>
      </c>
      <c r="C266" s="2">
        <v>1</v>
      </c>
      <c r="D266" s="100">
        <f t="shared" ref="D266:D287" si="10">C266+K266-L266</f>
        <v>1</v>
      </c>
      <c r="E266" s="1">
        <v>1</v>
      </c>
      <c r="F266" s="108"/>
      <c r="G266" s="108" t="str">
        <f t="shared" si="8"/>
        <v/>
      </c>
      <c r="H266" s="6" t="s">
        <v>335</v>
      </c>
      <c r="I266" s="6" t="s">
        <v>256</v>
      </c>
      <c r="J266" s="107"/>
      <c r="K266" s="5">
        <f>SUMIF(Entrées!C:C,A:A,Entrées!E:E)</f>
        <v>0</v>
      </c>
      <c r="L266" s="5">
        <f>SUMIF(Sorties!B:B,A:A,Sorties!D:D)</f>
        <v>0</v>
      </c>
      <c r="N266" s="3"/>
    </row>
    <row r="267" spans="1:14" x14ac:dyDescent="0.25">
      <c r="A267" s="106" t="s">
        <v>588</v>
      </c>
      <c r="B267" s="6" t="s">
        <v>99</v>
      </c>
      <c r="C267" s="2">
        <v>1</v>
      </c>
      <c r="D267" s="100">
        <f t="shared" si="10"/>
        <v>1</v>
      </c>
      <c r="E267" s="1">
        <v>1</v>
      </c>
      <c r="F267" s="108"/>
      <c r="G267" s="108" t="str">
        <f t="shared" si="8"/>
        <v/>
      </c>
      <c r="H267" s="6" t="s">
        <v>589</v>
      </c>
      <c r="I267" s="6" t="s">
        <v>514</v>
      </c>
      <c r="J267" s="107" t="s">
        <v>590</v>
      </c>
      <c r="K267" s="5">
        <f>SUMIF(Entrées!C:C,A:A,Entrées!E:E)</f>
        <v>0</v>
      </c>
      <c r="L267" s="5">
        <f>SUMIF(Sorties!B:B,A:A,Sorties!D:D)</f>
        <v>0</v>
      </c>
      <c r="N267" s="3"/>
    </row>
    <row r="268" spans="1:14" x14ac:dyDescent="0.25">
      <c r="A268" s="106" t="s">
        <v>276</v>
      </c>
      <c r="B268" s="6" t="s">
        <v>268</v>
      </c>
      <c r="C268" s="2">
        <v>1</v>
      </c>
      <c r="D268" s="100">
        <f t="shared" si="10"/>
        <v>1</v>
      </c>
      <c r="E268" s="1">
        <v>1</v>
      </c>
      <c r="F268" s="108"/>
      <c r="G268" s="108" t="str">
        <f t="shared" si="8"/>
        <v/>
      </c>
      <c r="H268" s="6" t="s">
        <v>277</v>
      </c>
      <c r="I268" s="6" t="s">
        <v>256</v>
      </c>
      <c r="J268" s="107"/>
      <c r="K268" s="5">
        <f>SUMIF(Entrées!C:C,A:A,Entrées!E:E)</f>
        <v>0</v>
      </c>
      <c r="L268" s="5">
        <f>SUMIF(Sorties!B:B,A:A,Sorties!D:D)</f>
        <v>0</v>
      </c>
      <c r="N268" s="3"/>
    </row>
    <row r="269" spans="1:14" x14ac:dyDescent="0.25">
      <c r="A269" s="106" t="s">
        <v>278</v>
      </c>
      <c r="B269" s="6" t="s">
        <v>268</v>
      </c>
      <c r="C269" s="2">
        <v>1</v>
      </c>
      <c r="D269" s="100">
        <f t="shared" si="10"/>
        <v>1</v>
      </c>
      <c r="E269" s="1">
        <v>1</v>
      </c>
      <c r="F269" s="108"/>
      <c r="G269" s="108" t="str">
        <f t="shared" si="8"/>
        <v/>
      </c>
      <c r="H269" s="6" t="s">
        <v>279</v>
      </c>
      <c r="I269" s="6" t="s">
        <v>256</v>
      </c>
      <c r="J269" s="107"/>
      <c r="K269" s="5">
        <f>SUMIF(Entrées!C:C,A:A,Entrées!E:E)</f>
        <v>0</v>
      </c>
      <c r="L269" s="5">
        <f>SUMIF(Sorties!B:B,A:A,Sorties!D:D)</f>
        <v>0</v>
      </c>
      <c r="N269" s="3"/>
    </row>
    <row r="270" spans="1:14" x14ac:dyDescent="0.25">
      <c r="A270" s="47" t="s">
        <v>101</v>
      </c>
      <c r="B270" s="6" t="s">
        <v>98</v>
      </c>
      <c r="C270" s="2">
        <v>7</v>
      </c>
      <c r="D270" s="100">
        <f t="shared" si="10"/>
        <v>7</v>
      </c>
      <c r="E270" s="1">
        <v>1</v>
      </c>
      <c r="F270" s="108"/>
      <c r="G270" s="108" t="str">
        <f t="shared" si="8"/>
        <v/>
      </c>
      <c r="H270" s="6" t="s">
        <v>102</v>
      </c>
      <c r="I270" s="6" t="s">
        <v>97</v>
      </c>
      <c r="J270" s="20"/>
      <c r="K270" s="5">
        <f>SUMIF(Entrées!C:C,A:A,Entrées!E:E)</f>
        <v>0</v>
      </c>
      <c r="L270" s="5">
        <f>SUMIF(Sorties!B:B,A:A,Sorties!D:D)</f>
        <v>0</v>
      </c>
      <c r="N270" s="3"/>
    </row>
    <row r="271" spans="1:14" x14ac:dyDescent="0.25">
      <c r="A271" s="106" t="s">
        <v>344</v>
      </c>
      <c r="B271" s="6" t="s">
        <v>268</v>
      </c>
      <c r="C271" s="2">
        <v>6</v>
      </c>
      <c r="D271" s="100">
        <f t="shared" si="10"/>
        <v>6</v>
      </c>
      <c r="E271" s="1">
        <v>5</v>
      </c>
      <c r="F271" s="108"/>
      <c r="G271" s="108" t="str">
        <f t="shared" si="8"/>
        <v/>
      </c>
      <c r="H271" s="6" t="s">
        <v>345</v>
      </c>
      <c r="I271" s="6" t="s">
        <v>256</v>
      </c>
      <c r="J271" s="107"/>
      <c r="K271" s="5">
        <f>SUMIF(Entrées!C:C,A:A,Entrées!E:E)</f>
        <v>0</v>
      </c>
      <c r="L271" s="5">
        <f>SUMIF(Sorties!B:B,A:A,Sorties!D:D)</f>
        <v>0</v>
      </c>
      <c r="N271" s="3"/>
    </row>
    <row r="272" spans="1:14" x14ac:dyDescent="0.25">
      <c r="A272" s="106" t="s">
        <v>347</v>
      </c>
      <c r="B272" s="6" t="s">
        <v>346</v>
      </c>
      <c r="C272" s="2">
        <v>1</v>
      </c>
      <c r="D272" s="100">
        <f t="shared" si="10"/>
        <v>1</v>
      </c>
      <c r="E272" s="1">
        <v>1</v>
      </c>
      <c r="F272" s="108"/>
      <c r="G272" s="108" t="str">
        <f t="shared" si="8"/>
        <v/>
      </c>
      <c r="H272" s="6" t="s">
        <v>348</v>
      </c>
      <c r="I272" s="6" t="s">
        <v>256</v>
      </c>
      <c r="J272" s="107"/>
      <c r="K272" s="5">
        <f>SUMIF(Entrées!C:C,A:A,Entrées!E:E)</f>
        <v>0</v>
      </c>
      <c r="L272" s="5">
        <f>SUMIF(Sorties!B:B,A:A,Sorties!D:D)</f>
        <v>0</v>
      </c>
      <c r="N272" s="3"/>
    </row>
    <row r="273" spans="1:14" x14ac:dyDescent="0.25">
      <c r="A273" s="106" t="s">
        <v>283</v>
      </c>
      <c r="B273" s="6" t="s">
        <v>268</v>
      </c>
      <c r="C273" s="2">
        <v>2</v>
      </c>
      <c r="D273" s="100">
        <f t="shared" si="10"/>
        <v>2</v>
      </c>
      <c r="E273" s="1">
        <v>5</v>
      </c>
      <c r="F273" s="108"/>
      <c r="G273" s="108" t="str">
        <f t="shared" si="8"/>
        <v/>
      </c>
      <c r="H273" s="6" t="s">
        <v>284</v>
      </c>
      <c r="I273" s="6" t="s">
        <v>256</v>
      </c>
      <c r="J273" s="107"/>
      <c r="K273" s="5">
        <f>SUMIF(Entrées!C:C,A:A,Entrées!E:E)</f>
        <v>0</v>
      </c>
      <c r="L273" s="5">
        <f>SUMIF(Sorties!B:B,A:A,Sorties!D:D)</f>
        <v>0</v>
      </c>
      <c r="N273" s="3"/>
    </row>
    <row r="274" spans="1:14" x14ac:dyDescent="0.25">
      <c r="A274" s="106" t="s">
        <v>280</v>
      </c>
      <c r="B274" s="6" t="s">
        <v>268</v>
      </c>
      <c r="C274" s="2">
        <v>21</v>
      </c>
      <c r="D274" s="100">
        <f t="shared" si="10"/>
        <v>21</v>
      </c>
      <c r="E274" s="1">
        <v>5</v>
      </c>
      <c r="F274" s="108"/>
      <c r="G274" s="108" t="str">
        <f t="shared" si="8"/>
        <v/>
      </c>
      <c r="H274" s="6" t="s">
        <v>281</v>
      </c>
      <c r="I274" s="6" t="s">
        <v>256</v>
      </c>
      <c r="J274" s="107" t="s">
        <v>282</v>
      </c>
      <c r="K274" s="5">
        <f>SUMIF(Entrées!C:C,A:A,Entrées!E:E)</f>
        <v>0</v>
      </c>
      <c r="L274" s="5">
        <f>SUMIF(Sorties!B:B,A:A,Sorties!D:D)</f>
        <v>0</v>
      </c>
      <c r="N274" s="3"/>
    </row>
    <row r="275" spans="1:14" x14ac:dyDescent="0.25">
      <c r="A275" s="106" t="s">
        <v>137</v>
      </c>
      <c r="B275" s="6" t="s">
        <v>99</v>
      </c>
      <c r="C275" s="2">
        <v>3</v>
      </c>
      <c r="D275" s="100">
        <f t="shared" si="10"/>
        <v>3</v>
      </c>
      <c r="E275" s="1">
        <v>1</v>
      </c>
      <c r="F275" s="108"/>
      <c r="G275" s="108" t="str">
        <f t="shared" si="8"/>
        <v/>
      </c>
      <c r="H275" s="6" t="s">
        <v>140</v>
      </c>
      <c r="I275" s="6" t="s">
        <v>113</v>
      </c>
      <c r="J275" s="20"/>
      <c r="K275" s="5">
        <f>SUMIF(Entrées!C:C,A:A,Entrées!E:E)</f>
        <v>0</v>
      </c>
      <c r="L275" s="5">
        <f>SUMIF(Sorties!B:B,A:A,Sorties!D:D)</f>
        <v>0</v>
      </c>
      <c r="N275" s="3"/>
    </row>
    <row r="276" spans="1:14" x14ac:dyDescent="0.25">
      <c r="A276" s="47" t="s">
        <v>95</v>
      </c>
      <c r="B276" s="6" t="s">
        <v>63</v>
      </c>
      <c r="C276" s="2">
        <v>9</v>
      </c>
      <c r="D276" s="100">
        <f t="shared" si="10"/>
        <v>9</v>
      </c>
      <c r="E276" s="1">
        <v>1</v>
      </c>
      <c r="F276" s="108"/>
      <c r="G276" s="108" t="str">
        <f t="shared" si="8"/>
        <v/>
      </c>
      <c r="H276" s="6" t="s">
        <v>96</v>
      </c>
      <c r="I276" s="6" t="s">
        <v>97</v>
      </c>
      <c r="J276" s="20"/>
      <c r="K276" s="5">
        <f>SUMIF(Entrées!C:C,A:A,Entrées!E:E)</f>
        <v>0</v>
      </c>
      <c r="L276" s="5">
        <f>SUMIF(Sorties!B:B,A:A,Sorties!D:D)</f>
        <v>0</v>
      </c>
      <c r="N276" s="3"/>
    </row>
    <row r="277" spans="1:14" x14ac:dyDescent="0.25">
      <c r="A277" s="106" t="s">
        <v>135</v>
      </c>
      <c r="B277" s="6" t="s">
        <v>99</v>
      </c>
      <c r="C277" s="2">
        <v>20</v>
      </c>
      <c r="D277" s="100">
        <f t="shared" si="10"/>
        <v>20</v>
      </c>
      <c r="E277" s="1">
        <v>1</v>
      </c>
      <c r="F277" s="108"/>
      <c r="G277" s="108" t="str">
        <f t="shared" si="8"/>
        <v/>
      </c>
      <c r="H277" s="6" t="s">
        <v>136</v>
      </c>
      <c r="I277" s="6" t="s">
        <v>113</v>
      </c>
      <c r="J277" s="20"/>
      <c r="K277" s="5">
        <f>SUMIF(Entrées!C:C,A:A,Entrées!E:E)</f>
        <v>0</v>
      </c>
      <c r="L277" s="5">
        <f>SUMIF(Sorties!B:B,A:A,Sorties!D:D)</f>
        <v>0</v>
      </c>
      <c r="N277" s="3"/>
    </row>
    <row r="278" spans="1:14" x14ac:dyDescent="0.25">
      <c r="A278" s="106" t="s">
        <v>274</v>
      </c>
      <c r="B278" s="6" t="s">
        <v>271</v>
      </c>
      <c r="C278" s="2">
        <v>2</v>
      </c>
      <c r="D278" s="100">
        <f t="shared" si="10"/>
        <v>2</v>
      </c>
      <c r="E278" s="1">
        <v>1</v>
      </c>
      <c r="F278" s="108"/>
      <c r="G278" s="108" t="str">
        <f t="shared" si="8"/>
        <v/>
      </c>
      <c r="H278" s="6" t="s">
        <v>275</v>
      </c>
      <c r="I278" s="6" t="s">
        <v>256</v>
      </c>
      <c r="J278" s="107"/>
      <c r="K278" s="5">
        <f>SUMIF(Entrées!C:C,A:A,Entrées!E:E)</f>
        <v>0</v>
      </c>
      <c r="L278" s="5">
        <f>SUMIF(Sorties!B:B,A:A,Sorties!D:D)</f>
        <v>0</v>
      </c>
      <c r="N278" s="3"/>
    </row>
    <row r="279" spans="1:14" x14ac:dyDescent="0.25">
      <c r="A279" s="106" t="s">
        <v>254</v>
      </c>
      <c r="B279" s="6" t="s">
        <v>264</v>
      </c>
      <c r="C279" s="2">
        <v>3</v>
      </c>
      <c r="D279" s="100">
        <f t="shared" si="10"/>
        <v>3</v>
      </c>
      <c r="E279" s="1">
        <v>1</v>
      </c>
      <c r="F279" s="108"/>
      <c r="G279" s="108" t="str">
        <f t="shared" si="8"/>
        <v/>
      </c>
      <c r="H279" s="6" t="s">
        <v>255</v>
      </c>
      <c r="I279" s="6" t="s">
        <v>256</v>
      </c>
      <c r="J279" s="20"/>
      <c r="K279" s="5">
        <f>SUMIF(Entrées!C:C,A:A,Entrées!E:E)</f>
        <v>0</v>
      </c>
      <c r="L279" s="5">
        <f>SUMIF(Sorties!B:B,A:A,Sorties!D:D)</f>
        <v>0</v>
      </c>
      <c r="N279" s="3"/>
    </row>
    <row r="280" spans="1:14" x14ac:dyDescent="0.25">
      <c r="A280" s="106" t="s">
        <v>400</v>
      </c>
      <c r="B280" s="6" t="s">
        <v>196</v>
      </c>
      <c r="C280" s="2">
        <v>1</v>
      </c>
      <c r="D280" s="100">
        <f t="shared" si="10"/>
        <v>1</v>
      </c>
      <c r="E280" s="1">
        <v>1</v>
      </c>
      <c r="F280" s="108"/>
      <c r="G280" s="108" t="str">
        <f t="shared" si="8"/>
        <v/>
      </c>
      <c r="H280" s="6" t="s">
        <v>401</v>
      </c>
      <c r="I280" s="6" t="s">
        <v>256</v>
      </c>
      <c r="J280" s="107" t="s">
        <v>402</v>
      </c>
      <c r="K280" s="5">
        <f>SUMIF(Entrées!C:C,A:A,Entrées!E:E)</f>
        <v>0</v>
      </c>
      <c r="L280" s="5">
        <f>SUMIF(Sorties!B:B,A:A,Sorties!D:D)</f>
        <v>0</v>
      </c>
      <c r="N280" s="3"/>
    </row>
    <row r="281" spans="1:14" x14ac:dyDescent="0.25">
      <c r="A281" s="106" t="s">
        <v>359</v>
      </c>
      <c r="B281" s="6" t="s">
        <v>352</v>
      </c>
      <c r="C281" s="2">
        <v>2</v>
      </c>
      <c r="D281" s="100">
        <f t="shared" si="10"/>
        <v>2</v>
      </c>
      <c r="E281" s="1">
        <v>1</v>
      </c>
      <c r="F281" s="108"/>
      <c r="G281" s="108" t="str">
        <f t="shared" si="8"/>
        <v/>
      </c>
      <c r="H281" s="6" t="s">
        <v>360</v>
      </c>
      <c r="I281" s="6" t="s">
        <v>256</v>
      </c>
      <c r="J281" s="107"/>
      <c r="K281" s="5">
        <f>SUMIF(Entrées!C:C,A:A,Entrées!E:E)</f>
        <v>0</v>
      </c>
      <c r="L281" s="5">
        <f>SUMIF(Sorties!B:B,A:A,Sorties!D:D)</f>
        <v>0</v>
      </c>
      <c r="N281" s="3"/>
    </row>
    <row r="282" spans="1:14" x14ac:dyDescent="0.25">
      <c r="A282" s="106" t="s">
        <v>361</v>
      </c>
      <c r="B282" s="6" t="s">
        <v>352</v>
      </c>
      <c r="C282" s="2">
        <v>1</v>
      </c>
      <c r="D282" s="100">
        <f t="shared" si="10"/>
        <v>1</v>
      </c>
      <c r="E282" s="1">
        <v>1</v>
      </c>
      <c r="F282" s="108"/>
      <c r="G282" s="108" t="str">
        <f t="shared" si="8"/>
        <v/>
      </c>
      <c r="H282" s="6" t="s">
        <v>362</v>
      </c>
      <c r="I282" s="6" t="s">
        <v>256</v>
      </c>
      <c r="J282" s="107"/>
      <c r="K282" s="5">
        <f>SUMIF(Entrées!C:C,A:A,Entrées!E:E)</f>
        <v>0</v>
      </c>
      <c r="L282" s="5">
        <f>SUMIF(Sorties!B:B,A:A,Sorties!D:D)</f>
        <v>0</v>
      </c>
      <c r="N282" s="3"/>
    </row>
    <row r="283" spans="1:14" x14ac:dyDescent="0.25">
      <c r="A283" s="106" t="s">
        <v>363</v>
      </c>
      <c r="B283" s="6" t="s">
        <v>352</v>
      </c>
      <c r="C283" s="2">
        <v>1</v>
      </c>
      <c r="D283" s="100">
        <f t="shared" si="10"/>
        <v>1</v>
      </c>
      <c r="E283" s="1">
        <v>1</v>
      </c>
      <c r="F283" s="108"/>
      <c r="G283" s="108" t="str">
        <f t="shared" si="8"/>
        <v/>
      </c>
      <c r="H283" s="6" t="s">
        <v>364</v>
      </c>
      <c r="I283" s="6" t="s">
        <v>256</v>
      </c>
      <c r="J283" s="107"/>
      <c r="K283" s="5">
        <f>SUMIF(Entrées!C:C,A:A,Entrées!E:E)</f>
        <v>0</v>
      </c>
      <c r="L283" s="5">
        <f>SUMIF(Sorties!B:B,A:A,Sorties!D:D)</f>
        <v>0</v>
      </c>
      <c r="N283" s="3"/>
    </row>
    <row r="284" spans="1:14" x14ac:dyDescent="0.25">
      <c r="A284" s="106" t="s">
        <v>357</v>
      </c>
      <c r="B284" s="6" t="s">
        <v>352</v>
      </c>
      <c r="C284" s="2">
        <v>2</v>
      </c>
      <c r="D284" s="100">
        <f t="shared" si="10"/>
        <v>2</v>
      </c>
      <c r="E284" s="1">
        <v>1</v>
      </c>
      <c r="F284" s="108"/>
      <c r="G284" s="108" t="str">
        <f t="shared" si="8"/>
        <v/>
      </c>
      <c r="H284" s="6" t="s">
        <v>358</v>
      </c>
      <c r="I284" s="6" t="s">
        <v>256</v>
      </c>
      <c r="J284" s="107"/>
      <c r="K284" s="5">
        <f>SUMIF(Entrées!C:C,A:A,Entrées!E:E)</f>
        <v>0</v>
      </c>
      <c r="L284" s="5">
        <f>SUMIF(Sorties!B:B,A:A,Sorties!D:D)</f>
        <v>0</v>
      </c>
      <c r="N284" s="3"/>
    </row>
    <row r="285" spans="1:14" x14ac:dyDescent="0.25">
      <c r="A285" s="106" t="s">
        <v>355</v>
      </c>
      <c r="B285" s="6" t="s">
        <v>352</v>
      </c>
      <c r="C285" s="2">
        <v>2</v>
      </c>
      <c r="D285" s="100">
        <f t="shared" si="10"/>
        <v>2</v>
      </c>
      <c r="E285" s="1">
        <v>1</v>
      </c>
      <c r="F285" s="108"/>
      <c r="G285" s="108" t="str">
        <f t="shared" si="8"/>
        <v/>
      </c>
      <c r="H285" s="6" t="s">
        <v>356</v>
      </c>
      <c r="I285" s="6" t="s">
        <v>256</v>
      </c>
      <c r="J285" s="107"/>
      <c r="K285" s="5">
        <f>SUMIF(Entrées!C:C,A:A,Entrées!E:E)</f>
        <v>0</v>
      </c>
      <c r="L285" s="5">
        <f>SUMIF(Sorties!B:B,A:A,Sorties!D:D)</f>
        <v>0</v>
      </c>
      <c r="N285" s="3"/>
    </row>
    <row r="286" spans="1:14" x14ac:dyDescent="0.25">
      <c r="A286" s="106" t="s">
        <v>317</v>
      </c>
      <c r="B286" s="6" t="s">
        <v>321</v>
      </c>
      <c r="C286" s="2">
        <v>1</v>
      </c>
      <c r="D286" s="100">
        <f t="shared" si="10"/>
        <v>1</v>
      </c>
      <c r="E286" s="1">
        <v>1</v>
      </c>
      <c r="F286" s="108"/>
      <c r="G286" s="108" t="str">
        <f t="shared" si="8"/>
        <v/>
      </c>
      <c r="H286" s="6" t="s">
        <v>318</v>
      </c>
      <c r="I286" s="6" t="s">
        <v>256</v>
      </c>
      <c r="J286" s="107"/>
      <c r="K286" s="5">
        <f>SUMIF(Entrées!C:C,A:A,Entrées!E:E)</f>
        <v>0</v>
      </c>
      <c r="L286" s="5">
        <f>SUMIF(Sorties!B:B,A:A,Sorties!D:D)</f>
        <v>0</v>
      </c>
      <c r="N286" s="3"/>
    </row>
    <row r="287" spans="1:14" x14ac:dyDescent="0.25">
      <c r="A287" s="106" t="s">
        <v>328</v>
      </c>
      <c r="B287" s="6" t="s">
        <v>268</v>
      </c>
      <c r="C287" s="2">
        <v>1</v>
      </c>
      <c r="D287" s="100">
        <f t="shared" si="10"/>
        <v>1</v>
      </c>
      <c r="E287" s="1">
        <v>1</v>
      </c>
      <c r="F287" s="108"/>
      <c r="G287" s="108" t="str">
        <f t="shared" si="8"/>
        <v/>
      </c>
      <c r="H287" s="6" t="s">
        <v>329</v>
      </c>
      <c r="I287" s="6" t="s">
        <v>256</v>
      </c>
      <c r="J287" s="107"/>
      <c r="K287" s="5">
        <f>SUMIF(Entrées!C:C,A:A,Entrées!E:E)</f>
        <v>0</v>
      </c>
      <c r="L287" s="5">
        <f>SUMIF(Sorties!B:B,A:A,Sorties!D:D)</f>
        <v>0</v>
      </c>
      <c r="N287" s="3"/>
    </row>
    <row r="288" spans="1:14" ht="30" customHeight="1" x14ac:dyDescent="0.25">
      <c r="A288" s="104"/>
      <c r="B288" s="54"/>
      <c r="C288" s="55"/>
      <c r="D288" s="55"/>
      <c r="E288" s="56" t="s">
        <v>6</v>
      </c>
      <c r="F288" s="56"/>
      <c r="G288" s="109" t="s">
        <v>655</v>
      </c>
      <c r="H288" s="54" t="s">
        <v>6</v>
      </c>
      <c r="I288" s="54" t="s">
        <v>6</v>
      </c>
      <c r="J288" s="56" t="s">
        <v>6</v>
      </c>
      <c r="K288" s="56" t="s">
        <v>6</v>
      </c>
      <c r="L288" s="56" t="s">
        <v>6</v>
      </c>
      <c r="N288" s="3"/>
    </row>
    <row r="289" spans="1:34" x14ac:dyDescent="0.25">
      <c r="A289" s="105"/>
      <c r="N289" s="3"/>
    </row>
    <row r="290" spans="1:34" x14ac:dyDescent="0.25">
      <c r="N290" s="3"/>
    </row>
    <row r="291" spans="1:34" x14ac:dyDescent="0.25">
      <c r="N291" s="3"/>
    </row>
    <row r="292" spans="1:34" x14ac:dyDescent="0.25">
      <c r="N292" s="3"/>
    </row>
    <row r="293" spans="1:34" x14ac:dyDescent="0.25">
      <c r="N293" s="3"/>
    </row>
    <row r="294" spans="1:34" s="2" customFormat="1" x14ac:dyDescent="0.25">
      <c r="A294" s="47"/>
      <c r="B294" s="1"/>
      <c r="D294" s="1"/>
      <c r="E294" s="1"/>
      <c r="F294" s="1"/>
      <c r="G294" s="1"/>
      <c r="H294" s="6"/>
      <c r="I294" s="6"/>
      <c r="J294" s="1"/>
      <c r="K294" s="1"/>
      <c r="L294" s="1"/>
      <c r="M294" s="1"/>
      <c r="N294" s="3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s="2" customFormat="1" x14ac:dyDescent="0.25">
      <c r="A295" s="47"/>
      <c r="B295" s="1"/>
      <c r="D295" s="1"/>
      <c r="E295" s="1"/>
      <c r="F295" s="1"/>
      <c r="G295" s="1"/>
      <c r="H295" s="6"/>
      <c r="I295" s="6"/>
      <c r="J295" s="1"/>
      <c r="K295" s="1"/>
      <c r="L295" s="1"/>
      <c r="M295" s="1"/>
      <c r="N295" s="3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s="2" customFormat="1" x14ac:dyDescent="0.25">
      <c r="A296" s="47"/>
      <c r="B296" s="1"/>
      <c r="D296" s="1"/>
      <c r="E296" s="1"/>
      <c r="F296" s="1"/>
      <c r="G296" s="1"/>
      <c r="H296" s="6"/>
      <c r="I296" s="6"/>
      <c r="J296" s="1"/>
      <c r="K296" s="1"/>
      <c r="L296" s="1"/>
      <c r="M296" s="1"/>
      <c r="N296" s="3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s="2" customFormat="1" x14ac:dyDescent="0.25">
      <c r="A297" s="47"/>
      <c r="B297" s="1"/>
      <c r="D297" s="1"/>
      <c r="E297" s="1"/>
      <c r="F297" s="1"/>
      <c r="G297" s="1"/>
      <c r="H297" s="6"/>
      <c r="I297" s="6"/>
      <c r="J297" s="1"/>
      <c r="K297" s="1"/>
      <c r="L297" s="1"/>
      <c r="M297" s="1"/>
      <c r="N297" s="3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s="2" customFormat="1" x14ac:dyDescent="0.25">
      <c r="A298" s="47"/>
      <c r="B298" s="1"/>
      <c r="D298" s="1"/>
      <c r="E298" s="1"/>
      <c r="F298" s="1"/>
      <c r="G298" s="1"/>
      <c r="H298" s="6"/>
      <c r="I298" s="6"/>
      <c r="J298" s="1"/>
      <c r="K298" s="1"/>
      <c r="L298" s="1"/>
      <c r="M298" s="1"/>
      <c r="N298" s="3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s="2" customFormat="1" x14ac:dyDescent="0.25">
      <c r="A299" s="47"/>
      <c r="B299" s="1"/>
      <c r="D299" s="1"/>
      <c r="E299" s="1"/>
      <c r="F299" s="1"/>
      <c r="G299" s="1"/>
      <c r="H299" s="6"/>
      <c r="I299" s="6"/>
      <c r="J299" s="1"/>
      <c r="K299" s="1"/>
      <c r="L299" s="1"/>
      <c r="M299" s="1"/>
      <c r="N299" s="3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:34" s="2" customFormat="1" x14ac:dyDescent="0.25">
      <c r="A300" s="47"/>
      <c r="B300" s="1"/>
      <c r="D300" s="1"/>
      <c r="E300" s="1"/>
      <c r="F300" s="1"/>
      <c r="G300" s="1"/>
      <c r="H300" s="6"/>
      <c r="I300" s="6"/>
      <c r="J300" s="1"/>
      <c r="K300" s="1"/>
      <c r="L300" s="1"/>
      <c r="M300" s="1"/>
      <c r="N300" s="3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:34" s="2" customFormat="1" x14ac:dyDescent="0.25">
      <c r="A301" s="47"/>
      <c r="B301" s="1"/>
      <c r="D301" s="1"/>
      <c r="E301" s="1"/>
      <c r="F301" s="1"/>
      <c r="G301" s="1"/>
      <c r="H301" s="6"/>
      <c r="I301" s="6"/>
      <c r="J301" s="1"/>
      <c r="K301" s="1"/>
      <c r="L301" s="1"/>
      <c r="M301" s="1"/>
      <c r="N301" s="3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s="2" customFormat="1" x14ac:dyDescent="0.25">
      <c r="A302" s="47"/>
      <c r="B302" s="1"/>
      <c r="D302" s="1"/>
      <c r="E302" s="1"/>
      <c r="F302" s="1"/>
      <c r="G302" s="1"/>
      <c r="H302" s="6"/>
      <c r="I302" s="6"/>
      <c r="J302" s="1"/>
      <c r="K302" s="1"/>
      <c r="L302" s="1"/>
      <c r="M302" s="1"/>
      <c r="N302" s="3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:34" s="2" customFormat="1" x14ac:dyDescent="0.25">
      <c r="A303" s="47"/>
      <c r="B303" s="1"/>
      <c r="D303" s="1"/>
      <c r="E303" s="1"/>
      <c r="F303" s="1"/>
      <c r="G303" s="1"/>
      <c r="H303" s="6"/>
      <c r="I303" s="6"/>
      <c r="J303" s="1"/>
      <c r="K303" s="1"/>
      <c r="L303" s="1"/>
      <c r="M303" s="1"/>
      <c r="N303" s="3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</sheetData>
  <sheetProtection sort="0" autoFilter="0" pivotTables="0"/>
  <autoFilter ref="A3:L288" xr:uid="{00000000-0009-0000-0000-000001000000}"/>
  <sortState xmlns:xlrd2="http://schemas.microsoft.com/office/spreadsheetml/2017/richdata2" ref="A8:L288">
    <sortCondition ref="A1"/>
  </sortState>
  <conditionalFormatting sqref="B3:B288">
    <cfRule type="expression" dxfId="10" priority="5">
      <formula>AND(ISERROR(VLOOKUP(B3,Liste_Catégories,1,FALSE)),B3&lt;&gt;"Catégorie",LEN(B3)&gt;0)</formula>
    </cfRule>
  </conditionalFormatting>
  <conditionalFormatting sqref="D3:D288">
    <cfRule type="expression" dxfId="9" priority="1">
      <formula>AND(D3&lt;&gt;"Stock actuel",LEN(D3)&gt;0,D3&lt;=0)</formula>
    </cfRule>
    <cfRule type="expression" dxfId="8" priority="2">
      <formula>AND(D3&lt;&gt;"Stock actuel",LEN(D3)&gt;0,D3&lt;=E3)</formula>
    </cfRule>
  </conditionalFormatting>
  <dataValidations count="1">
    <dataValidation type="list" allowBlank="1" showInputMessage="1" showErrorMessage="1" errorTitle="Choisir dans la liste" error="Choisir dans la liste !" sqref="B3:B288" xr:uid="{00000000-0002-0000-0100-000000000000}">
      <formula1>Liste_Catégories</formula1>
    </dataValidation>
  </dataValidations>
  <hyperlinks>
    <hyperlink ref="B3" location="Catégories!A1" display="Catégorie" xr:uid="{00000000-0004-0000-0100-000000000000}"/>
    <hyperlink ref="K3" location="Entrées!A1" display="Entrées" xr:uid="{00000000-0004-0000-0100-000001000000}"/>
    <hyperlink ref="L3" location="Sorties!A1" display="Sorties" xr:uid="{00000000-0004-0000-0100-000002000000}"/>
  </hyperlinks>
  <pageMargins left="0.7" right="0.7" top="0.75" bottom="0.75" header="0.3" footer="0.3"/>
  <pageSetup paperSize="9" orientation="portrait" verticalDpi="4294967293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AD24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ColWidth="11.42578125" defaultRowHeight="15" x14ac:dyDescent="0.25"/>
  <cols>
    <col min="1" max="1" width="11.42578125" style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3" customWidth="1"/>
    <col min="7" max="7" width="13.28515625" style="67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30" s="36" customFormat="1" ht="21" x14ac:dyDescent="0.25">
      <c r="A1" s="34" t="s">
        <v>16</v>
      </c>
      <c r="B1" s="34"/>
      <c r="C1" s="35"/>
      <c r="D1" s="35"/>
      <c r="E1" s="57">
        <f>SUBTOTAL(9,E3:E9)</f>
        <v>5695</v>
      </c>
      <c r="F1" s="58"/>
      <c r="G1" s="59">
        <f>SUBTOTAL(9,G3:G9)</f>
        <v>9150.7999999999993</v>
      </c>
      <c r="H1" s="35"/>
      <c r="K1" s="37"/>
      <c r="L1" s="37"/>
    </row>
    <row r="2" spans="1:30" s="10" customFormat="1" ht="48.75" customHeight="1" x14ac:dyDescent="0.25">
      <c r="A2" s="14"/>
      <c r="B2" s="14"/>
      <c r="C2" s="14"/>
      <c r="D2" s="14"/>
      <c r="E2" s="15"/>
      <c r="F2" s="60"/>
      <c r="G2" s="61"/>
      <c r="H2" s="14"/>
      <c r="K2" s="11"/>
      <c r="L2" s="11"/>
    </row>
    <row r="3" spans="1:30" s="33" customFormat="1" ht="32.25" customHeight="1" x14ac:dyDescent="0.25">
      <c r="A3" s="51" t="s">
        <v>17</v>
      </c>
      <c r="B3" s="51" t="s">
        <v>18</v>
      </c>
      <c r="C3" s="75" t="s">
        <v>2</v>
      </c>
      <c r="D3" s="75" t="s">
        <v>4</v>
      </c>
      <c r="E3" s="52" t="s">
        <v>8</v>
      </c>
      <c r="F3" s="62" t="s">
        <v>19</v>
      </c>
      <c r="G3" s="62" t="s">
        <v>22</v>
      </c>
      <c r="H3" s="53" t="s">
        <v>9</v>
      </c>
      <c r="K3" s="33" t="s">
        <v>3</v>
      </c>
      <c r="L3" s="33" t="s">
        <v>3</v>
      </c>
    </row>
    <row r="4" spans="1:30" x14ac:dyDescent="0.25">
      <c r="A4" s="12">
        <v>45040</v>
      </c>
      <c r="B4" s="6">
        <v>987654321</v>
      </c>
      <c r="C4">
        <v>666666</v>
      </c>
      <c r="D4" s="6" t="s">
        <v>70</v>
      </c>
      <c r="E4" s="2">
        <v>500</v>
      </c>
      <c r="F4" s="63">
        <v>3.2</v>
      </c>
      <c r="G4" s="64">
        <f>E4*F4</f>
        <v>1600</v>
      </c>
      <c r="H4" s="20" t="s">
        <v>657</v>
      </c>
      <c r="J4" s="3"/>
    </row>
    <row r="5" spans="1:30" x14ac:dyDescent="0.25">
      <c r="A5" s="12">
        <v>45037</v>
      </c>
      <c r="B5" s="6">
        <v>987654321</v>
      </c>
      <c r="C5">
        <v>55555</v>
      </c>
      <c r="D5" s="6" t="s">
        <v>648</v>
      </c>
      <c r="E5" s="2">
        <v>100</v>
      </c>
      <c r="F5" s="63">
        <v>6.75</v>
      </c>
      <c r="G5" s="64">
        <f>E5*F5</f>
        <v>675</v>
      </c>
      <c r="H5" s="20"/>
      <c r="J5" s="3"/>
    </row>
    <row r="6" spans="1:30" x14ac:dyDescent="0.25">
      <c r="A6" s="12">
        <v>45037</v>
      </c>
      <c r="B6" s="6">
        <v>987654321</v>
      </c>
      <c r="C6">
        <v>4014</v>
      </c>
      <c r="D6" s="6" t="s">
        <v>70</v>
      </c>
      <c r="E6" s="2">
        <v>80</v>
      </c>
      <c r="F6" s="63">
        <v>11.26</v>
      </c>
      <c r="G6" s="64">
        <f>E6*F6</f>
        <v>900.8</v>
      </c>
      <c r="H6" s="20"/>
      <c r="J6" s="3"/>
    </row>
    <row r="7" spans="1:30" x14ac:dyDescent="0.25">
      <c r="A7" s="12">
        <v>45037</v>
      </c>
      <c r="B7" s="6">
        <v>987654321</v>
      </c>
      <c r="C7">
        <v>888888</v>
      </c>
      <c r="D7" s="6" t="s">
        <v>158</v>
      </c>
      <c r="E7" s="2">
        <v>15</v>
      </c>
      <c r="F7" s="63">
        <v>65</v>
      </c>
      <c r="G7" s="64">
        <f>E7*F7</f>
        <v>975</v>
      </c>
      <c r="H7" s="20" t="s">
        <v>647</v>
      </c>
      <c r="J7" s="3"/>
    </row>
    <row r="8" spans="1:30" x14ac:dyDescent="0.25">
      <c r="A8" s="12">
        <v>45019</v>
      </c>
      <c r="B8" s="6">
        <v>372802</v>
      </c>
      <c r="C8" t="s">
        <v>71</v>
      </c>
      <c r="D8" s="6" t="s">
        <v>62</v>
      </c>
      <c r="E8" s="2">
        <v>5000</v>
      </c>
      <c r="F8" s="63">
        <v>1</v>
      </c>
      <c r="G8" s="64">
        <f>E8*F8</f>
        <v>5000</v>
      </c>
      <c r="H8" s="20"/>
      <c r="J8" s="3"/>
    </row>
    <row r="9" spans="1:30" ht="28.5" customHeight="1" x14ac:dyDescent="0.25">
      <c r="A9" s="54"/>
      <c r="B9" s="54"/>
      <c r="C9" s="54"/>
      <c r="D9" s="54"/>
      <c r="E9" s="55"/>
      <c r="F9" s="65"/>
      <c r="G9" s="66"/>
      <c r="H9" s="56" t="s">
        <v>6</v>
      </c>
      <c r="J9" s="3"/>
    </row>
    <row r="10" spans="1:30" x14ac:dyDescent="0.25">
      <c r="C10" s="4"/>
      <c r="J10" s="3"/>
    </row>
    <row r="11" spans="1:30" x14ac:dyDescent="0.25">
      <c r="J11" s="3"/>
    </row>
    <row r="12" spans="1:30" x14ac:dyDescent="0.25">
      <c r="J12" s="3"/>
    </row>
    <row r="13" spans="1:30" x14ac:dyDescent="0.25">
      <c r="J13" s="3"/>
    </row>
    <row r="14" spans="1:30" x14ac:dyDescent="0.25">
      <c r="C14"/>
      <c r="J14" s="3"/>
    </row>
    <row r="15" spans="1:30" s="2" customFormat="1" x14ac:dyDescent="0.25">
      <c r="C15"/>
      <c r="D15" s="1"/>
      <c r="F15" s="63"/>
      <c r="G15" s="67"/>
      <c r="H15" s="1"/>
      <c r="I15" s="1"/>
      <c r="J15" s="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s="2" customFormat="1" x14ac:dyDescent="0.25">
      <c r="C16"/>
      <c r="D16" s="1"/>
      <c r="F16" s="63"/>
      <c r="G16" s="67"/>
      <c r="H16" s="1"/>
      <c r="I16" s="1"/>
      <c r="J16" s="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3:30" s="2" customFormat="1" x14ac:dyDescent="0.25">
      <c r="C17"/>
      <c r="D17" s="1"/>
      <c r="F17" s="63"/>
      <c r="G17" s="67"/>
      <c r="H17" s="1"/>
      <c r="I17" s="1"/>
      <c r="J17" s="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3:30" s="2" customFormat="1" x14ac:dyDescent="0.25">
      <c r="C18"/>
      <c r="D18" s="1"/>
      <c r="F18" s="63"/>
      <c r="G18" s="67"/>
      <c r="H18" s="1"/>
      <c r="I18" s="1"/>
      <c r="J18" s="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3:30" s="2" customFormat="1" x14ac:dyDescent="0.25">
      <c r="C19"/>
      <c r="D19" s="1"/>
      <c r="F19" s="63"/>
      <c r="G19" s="67"/>
      <c r="H19" s="1"/>
      <c r="I19" s="1"/>
      <c r="J19" s="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3:30" s="2" customFormat="1" x14ac:dyDescent="0.25">
      <c r="C20"/>
      <c r="D20" s="1"/>
      <c r="F20" s="63"/>
      <c r="G20" s="67"/>
      <c r="H20" s="1"/>
      <c r="I20" s="1"/>
      <c r="J20" s="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3:30" s="2" customFormat="1" x14ac:dyDescent="0.25">
      <c r="C21"/>
      <c r="D21" s="1"/>
      <c r="F21" s="63"/>
      <c r="G21" s="67"/>
      <c r="H21" s="1"/>
      <c r="I21" s="1"/>
      <c r="J21" s="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3:30" s="2" customFormat="1" x14ac:dyDescent="0.25">
      <c r="C22" s="1"/>
      <c r="D22" s="1"/>
      <c r="F22" s="63"/>
      <c r="G22" s="67"/>
      <c r="H22" s="1"/>
      <c r="I22" s="1"/>
      <c r="J22" s="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3:30" s="2" customFormat="1" x14ac:dyDescent="0.25">
      <c r="C23" s="1"/>
      <c r="D23" s="1"/>
      <c r="F23" s="63"/>
      <c r="G23" s="67"/>
      <c r="H23" s="1"/>
      <c r="I23" s="1"/>
      <c r="J23" s="3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3:30" s="2" customFormat="1" x14ac:dyDescent="0.25">
      <c r="C24" s="1"/>
      <c r="D24" s="1"/>
      <c r="F24" s="63"/>
      <c r="G24" s="67"/>
      <c r="H24" s="1"/>
      <c r="I24" s="1"/>
      <c r="J24" s="3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</sheetData>
  <sheetProtection sheet="1" objects="1" scenarios="1" sort="0" autoFilter="0" pivotTables="0"/>
  <autoFilter ref="A3:H9" xr:uid="{00000000-0009-0000-0000-000002000000}"/>
  <conditionalFormatting sqref="C3:C9">
    <cfRule type="expression" dxfId="7" priority="2">
      <formula>AND(ISERROR(VLOOKUP(C3,Liste_Pièces,1,FALSE)),C3&lt;&gt;"Pièce",LEN(C3)&gt;0)</formula>
    </cfRule>
  </conditionalFormatting>
  <conditionalFormatting sqref="D3:D9">
    <cfRule type="expression" dxfId="6" priority="1">
      <formula>AND(ISERROR(VLOOKUP(D3,Liste_Fournisseurs,1,FALSE)),D3&lt;&gt;"Fournisseur",LEN(D3)&gt;0)</formula>
    </cfRule>
  </conditionalFormatting>
  <dataValidations count="2">
    <dataValidation type="list" allowBlank="1" showInputMessage="1" showErrorMessage="1" errorTitle="Choisir dans la liste" error="Choisir dans la liste !" sqref="D3:D9" xr:uid="{00000000-0002-0000-0200-000000000000}">
      <formula1>Liste_Fournisseurs</formula1>
    </dataValidation>
    <dataValidation type="list" allowBlank="1" showInputMessage="1" showErrorMessage="1" errorTitle="Choisir dans la liste" error="Choisir dans la liste !" sqref="C3:C9" xr:uid="{00000000-0002-0000-0200-000001000000}">
      <formula1>Liste_Pièces</formula1>
    </dataValidation>
  </dataValidations>
  <hyperlinks>
    <hyperlink ref="C3" location="Inventaire!A1" display="Pièce" xr:uid="{00000000-0004-0000-0200-000000000000}"/>
    <hyperlink ref="D3" location="Fournisseurs!A1" display="Fournisseur" xr:uid="{00000000-0004-0000-0200-000001000000}"/>
  </hyperlink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/>
  <dimension ref="A1:AA25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ColWidth="11.42578125" defaultRowHeight="15" x14ac:dyDescent="0.25"/>
  <cols>
    <col min="1" max="1" width="12" style="1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6" customFormat="1" ht="21" x14ac:dyDescent="0.25">
      <c r="A1" s="24" t="s">
        <v>20</v>
      </c>
      <c r="B1" s="25"/>
      <c r="C1" s="25"/>
      <c r="D1" s="38">
        <f>SUBTOTAL(9,D3:D10)</f>
        <v>304</v>
      </c>
      <c r="E1" s="25"/>
      <c r="H1" s="27"/>
      <c r="I1" s="27"/>
    </row>
    <row r="2" spans="1:27" s="10" customFormat="1" ht="47.25" customHeight="1" x14ac:dyDescent="0.25">
      <c r="A2" s="14"/>
      <c r="B2" s="14"/>
      <c r="C2" s="14"/>
      <c r="D2" s="15"/>
      <c r="E2" s="14"/>
      <c r="H2" s="11"/>
      <c r="I2" s="11"/>
    </row>
    <row r="3" spans="1:27" s="33" customFormat="1" ht="33.75" customHeight="1" x14ac:dyDescent="0.25">
      <c r="A3" s="51" t="s">
        <v>17</v>
      </c>
      <c r="B3" s="75" t="s">
        <v>2</v>
      </c>
      <c r="C3" s="75" t="s">
        <v>5</v>
      </c>
      <c r="D3" s="52" t="s">
        <v>8</v>
      </c>
      <c r="E3" s="53" t="s">
        <v>9</v>
      </c>
      <c r="H3" s="33" t="s">
        <v>3</v>
      </c>
      <c r="I3" s="33" t="s">
        <v>3</v>
      </c>
      <c r="X3" s="33" t="s">
        <v>1</v>
      </c>
      <c r="AA3" s="33" t="s">
        <v>0</v>
      </c>
    </row>
    <row r="4" spans="1:27" x14ac:dyDescent="0.25">
      <c r="A4" s="12">
        <v>45040</v>
      </c>
      <c r="B4" s="6">
        <v>666666</v>
      </c>
      <c r="C4" s="6" t="s">
        <v>523</v>
      </c>
      <c r="D4" s="2">
        <v>200</v>
      </c>
      <c r="E4" s="20" t="s">
        <v>658</v>
      </c>
      <c r="G4" s="3"/>
    </row>
    <row r="5" spans="1:27" x14ac:dyDescent="0.25">
      <c r="A5" s="12">
        <v>45036</v>
      </c>
      <c r="B5" s="6" t="s">
        <v>549</v>
      </c>
      <c r="C5" s="6" t="s">
        <v>89</v>
      </c>
      <c r="D5" s="2">
        <v>1</v>
      </c>
      <c r="E5" s="20" t="s">
        <v>552</v>
      </c>
      <c r="G5" s="3"/>
    </row>
    <row r="6" spans="1:27" x14ac:dyDescent="0.25">
      <c r="A6" s="12">
        <v>45035</v>
      </c>
      <c r="B6" s="6">
        <v>888888</v>
      </c>
      <c r="C6" s="6" t="s">
        <v>89</v>
      </c>
      <c r="D6" s="2">
        <v>2</v>
      </c>
      <c r="E6" s="20" t="s">
        <v>517</v>
      </c>
      <c r="G6" s="3"/>
    </row>
    <row r="7" spans="1:27" x14ac:dyDescent="0.25">
      <c r="A7" s="12">
        <v>45035</v>
      </c>
      <c r="B7" s="6">
        <v>134523</v>
      </c>
      <c r="C7" s="6" t="s">
        <v>89</v>
      </c>
      <c r="D7" s="2">
        <v>1</v>
      </c>
      <c r="E7" s="20" t="s">
        <v>517</v>
      </c>
      <c r="G7" s="3"/>
    </row>
    <row r="8" spans="1:27" x14ac:dyDescent="0.25">
      <c r="A8" s="12">
        <v>45035</v>
      </c>
      <c r="B8" s="6">
        <v>2033011</v>
      </c>
      <c r="C8" s="6" t="s">
        <v>89</v>
      </c>
      <c r="D8" s="2">
        <v>100</v>
      </c>
      <c r="E8" s="20" t="s">
        <v>516</v>
      </c>
      <c r="G8" s="3"/>
    </row>
    <row r="9" spans="1:27" x14ac:dyDescent="0.25">
      <c r="A9" s="12">
        <v>45019</v>
      </c>
      <c r="B9" s="6" t="s">
        <v>71</v>
      </c>
      <c r="C9" s="6" t="s">
        <v>60</v>
      </c>
      <c r="D9" s="2">
        <v>0</v>
      </c>
      <c r="E9" s="20"/>
      <c r="G9" s="3"/>
    </row>
    <row r="10" spans="1:27" ht="24.75" customHeight="1" x14ac:dyDescent="0.25">
      <c r="A10" s="54"/>
      <c r="B10" s="54"/>
      <c r="C10" s="54"/>
      <c r="D10" s="55"/>
      <c r="E10" s="56" t="s">
        <v>6</v>
      </c>
      <c r="G10" s="3"/>
    </row>
    <row r="11" spans="1:27" x14ac:dyDescent="0.25">
      <c r="B11" s="4"/>
      <c r="G11" s="3"/>
    </row>
    <row r="12" spans="1:27" x14ac:dyDescent="0.25">
      <c r="G12" s="3"/>
    </row>
    <row r="13" spans="1:27" x14ac:dyDescent="0.25">
      <c r="G13" s="3"/>
    </row>
    <row r="14" spans="1:27" x14ac:dyDescent="0.25">
      <c r="G14" s="3"/>
    </row>
    <row r="15" spans="1:27" x14ac:dyDescent="0.25">
      <c r="B15"/>
      <c r="G15" s="3"/>
    </row>
    <row r="16" spans="1:27" s="2" customFormat="1" x14ac:dyDescent="0.25">
      <c r="B16"/>
      <c r="C16" s="1"/>
      <c r="E16" s="1"/>
      <c r="F16" s="1"/>
      <c r="G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s="2" customFormat="1" x14ac:dyDescent="0.25">
      <c r="B17"/>
      <c r="C17" s="1"/>
      <c r="E17" s="1"/>
      <c r="F17" s="1"/>
      <c r="G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s="2" customFormat="1" x14ac:dyDescent="0.25">
      <c r="B18"/>
      <c r="C18" s="1"/>
      <c r="E18" s="1"/>
      <c r="F18" s="1"/>
      <c r="G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s="2" customFormat="1" x14ac:dyDescent="0.25">
      <c r="B19"/>
      <c r="C19" s="1"/>
      <c r="E19" s="1"/>
      <c r="F19" s="1"/>
      <c r="G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s="2" customFormat="1" x14ac:dyDescent="0.25">
      <c r="B20"/>
      <c r="C20" s="1"/>
      <c r="E20" s="1"/>
      <c r="F20" s="1"/>
      <c r="G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s="2" customFormat="1" x14ac:dyDescent="0.25">
      <c r="B21"/>
      <c r="C21" s="1"/>
      <c r="E21" s="1"/>
      <c r="F21" s="1"/>
      <c r="G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s="2" customFormat="1" x14ac:dyDescent="0.25">
      <c r="B22"/>
      <c r="C22" s="1"/>
      <c r="E22" s="1"/>
      <c r="F22" s="1"/>
      <c r="G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s="2" customFormat="1" x14ac:dyDescent="0.25">
      <c r="B23" s="1"/>
      <c r="C23" s="1"/>
      <c r="E23" s="1"/>
      <c r="F23" s="1"/>
      <c r="G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s="2" customFormat="1" x14ac:dyDescent="0.25">
      <c r="B24" s="1"/>
      <c r="C24" s="1"/>
      <c r="E24" s="1"/>
      <c r="F24" s="1"/>
      <c r="G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s="2" customFormat="1" x14ac:dyDescent="0.25">
      <c r="B25" s="1"/>
      <c r="C25" s="1"/>
      <c r="E25" s="1"/>
      <c r="F25" s="1"/>
      <c r="G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</sheetData>
  <sheetProtection sheet="1" objects="1" scenarios="1" sort="0" autoFilter="0" pivotTables="0"/>
  <autoFilter ref="B3:E10" xr:uid="{00000000-0009-0000-0000-000003000000}"/>
  <conditionalFormatting sqref="B3:B10">
    <cfRule type="expression" dxfId="5" priority="2">
      <formula>AND(ISERROR(VLOOKUP(B3,Liste_Pièces,1,FALSE)),B3&lt;&gt;"Pièce",LEN(B3)&gt;0)</formula>
    </cfRule>
  </conditionalFormatting>
  <conditionalFormatting sqref="C3:C10">
    <cfRule type="expression" dxfId="4" priority="1">
      <formula>AND(ISERROR(VLOOKUP(C3,Liste_Techniciens,1,FALSE)),C3&lt;&gt;"Technicien",LEN(C3)&gt;0)</formula>
    </cfRule>
  </conditionalFormatting>
  <dataValidations count="2">
    <dataValidation type="list" allowBlank="1" showInputMessage="1" showErrorMessage="1" errorTitle="Choisir dans la liste" error="Choisir dans la liste !" sqref="B10 B3" xr:uid="{00000000-0002-0000-0300-000000000000}">
      <formula1>Liste_Pièces</formula1>
    </dataValidation>
    <dataValidation type="list" allowBlank="1" showInputMessage="1" showErrorMessage="1" errorTitle="Choisir dans la liste" error="Choisir dans la liste !" sqref="C3:C10" xr:uid="{00000000-0002-0000-0300-000001000000}">
      <formula1>Liste_Techniciens</formula1>
    </dataValidation>
  </dataValidations>
  <hyperlinks>
    <hyperlink ref="B3" location="Inventaire!A1" display="Pièce" xr:uid="{00000000-0004-0000-0300-000000000000}"/>
    <hyperlink ref="C3" location="Techniciens!A1" display="Technicien" xr:uid="{00000000-0004-0000-0300-000001000000}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20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7" style="8" customWidth="1"/>
    <col min="3" max="3" width="61.5703125" customWidth="1"/>
  </cols>
  <sheetData>
    <row r="1" spans="1:3" s="42" customFormat="1" ht="21" x14ac:dyDescent="0.35">
      <c r="A1" s="39" t="s">
        <v>52</v>
      </c>
      <c r="B1" s="40">
        <f>SUBTOTAL(9,B3:B20)</f>
        <v>304</v>
      </c>
      <c r="C1" s="41"/>
    </row>
    <row r="2" spans="1:3" s="7" customFormat="1" ht="42" customHeight="1" x14ac:dyDescent="0.25">
      <c r="A2" s="13"/>
      <c r="B2" s="13"/>
      <c r="C2" s="13"/>
    </row>
    <row r="3" spans="1:3" s="43" customFormat="1" ht="30" x14ac:dyDescent="0.25">
      <c r="A3" s="51" t="s">
        <v>14</v>
      </c>
      <c r="B3" s="81" t="s">
        <v>39</v>
      </c>
      <c r="C3" s="51" t="s">
        <v>9</v>
      </c>
    </row>
    <row r="4" spans="1:3" x14ac:dyDescent="0.25">
      <c r="A4" t="s">
        <v>41</v>
      </c>
      <c r="B4" s="9">
        <f>SUMIF(Sorties!C:C,Techniciens!A:A,Sorties!D:D)</f>
        <v>0</v>
      </c>
      <c r="C4" s="21"/>
    </row>
    <row r="5" spans="1:3" x14ac:dyDescent="0.25">
      <c r="A5" t="s">
        <v>522</v>
      </c>
      <c r="B5" s="9">
        <f>SUMIF(Sorties!C:C,Techniciens!A:A,Sorties!D:D)</f>
        <v>0</v>
      </c>
      <c r="C5" s="21" t="s">
        <v>521</v>
      </c>
    </row>
    <row r="6" spans="1:3" x14ac:dyDescent="0.25">
      <c r="A6" t="s">
        <v>60</v>
      </c>
      <c r="B6" s="9">
        <f>SUMIF(Sorties!C:C,Techniciens!A:A,Sorties!D:D)</f>
        <v>0</v>
      </c>
      <c r="C6" s="21" t="s">
        <v>525</v>
      </c>
    </row>
    <row r="7" spans="1:3" x14ac:dyDescent="0.25">
      <c r="A7" t="s">
        <v>518</v>
      </c>
      <c r="B7" s="9">
        <f>SUMIF(Sorties!C:C,Techniciens!A:A,Sorties!D:D)</f>
        <v>0</v>
      </c>
      <c r="C7" s="21" t="s">
        <v>525</v>
      </c>
    </row>
    <row r="8" spans="1:3" x14ac:dyDescent="0.25">
      <c r="A8" t="s">
        <v>529</v>
      </c>
      <c r="B8" s="9">
        <f>SUMIF(Sorties!C:C,Techniciens!A:A,Sorties!D:D)</f>
        <v>0</v>
      </c>
      <c r="C8" s="21" t="s">
        <v>530</v>
      </c>
    </row>
    <row r="9" spans="1:3" x14ac:dyDescent="0.25">
      <c r="A9" t="s">
        <v>523</v>
      </c>
      <c r="B9" s="9">
        <f>SUMIF(Sorties!C:C,Techniciens!A:A,Sorties!D:D)</f>
        <v>200</v>
      </c>
      <c r="C9" s="21" t="s">
        <v>525</v>
      </c>
    </row>
    <row r="10" spans="1:3" x14ac:dyDescent="0.25">
      <c r="A10" t="s">
        <v>531</v>
      </c>
      <c r="B10" s="9">
        <f>SUMIF(Sorties!C:C,Techniciens!A:A,Sorties!D:D)</f>
        <v>0</v>
      </c>
      <c r="C10" s="21" t="s">
        <v>530</v>
      </c>
    </row>
    <row r="11" spans="1:3" x14ac:dyDescent="0.25">
      <c r="A11" t="s">
        <v>520</v>
      </c>
      <c r="B11" s="9">
        <f>SUMIF(Sorties!C:C,Techniciens!A:A,Sorties!D:D)</f>
        <v>0</v>
      </c>
      <c r="C11" s="21" t="s">
        <v>525</v>
      </c>
    </row>
    <row r="12" spans="1:3" x14ac:dyDescent="0.25">
      <c r="A12" t="s">
        <v>519</v>
      </c>
      <c r="B12" s="9">
        <f>SUMIF(Sorties!C:C,Techniciens!A:A,Sorties!D:D)</f>
        <v>0</v>
      </c>
      <c r="C12" s="21" t="s">
        <v>521</v>
      </c>
    </row>
    <row r="13" spans="1:3" x14ac:dyDescent="0.25">
      <c r="A13" t="s">
        <v>528</v>
      </c>
      <c r="B13" s="9">
        <f>SUMIF(Sorties!C:C,Techniciens!A:A,Sorties!D:D)</f>
        <v>0</v>
      </c>
      <c r="C13" s="21" t="s">
        <v>525</v>
      </c>
    </row>
    <row r="14" spans="1:3" x14ac:dyDescent="0.25">
      <c r="A14" t="s">
        <v>88</v>
      </c>
      <c r="B14" s="9">
        <f>SUMIF(Sorties!C:C,Techniciens!A:A,Sorties!D:D)</f>
        <v>0</v>
      </c>
      <c r="C14" s="21" t="s">
        <v>526</v>
      </c>
    </row>
    <row r="15" spans="1:3" x14ac:dyDescent="0.25">
      <c r="A15" t="s">
        <v>61</v>
      </c>
      <c r="B15" s="9">
        <f>SUMIF(Sorties!C:C,Techniciens!A:A,Sorties!D:D)</f>
        <v>0</v>
      </c>
      <c r="C15" s="21" t="s">
        <v>525</v>
      </c>
    </row>
    <row r="16" spans="1:3" x14ac:dyDescent="0.25">
      <c r="A16" t="s">
        <v>650</v>
      </c>
      <c r="B16" s="9">
        <f>SUMIF(Sorties!C:C,Techniciens!A:A,Sorties!D:D)</f>
        <v>0</v>
      </c>
      <c r="C16" s="21" t="s">
        <v>651</v>
      </c>
    </row>
    <row r="17" spans="1:3" x14ac:dyDescent="0.25">
      <c r="A17" t="s">
        <v>89</v>
      </c>
      <c r="B17" s="9">
        <f>SUMIF(Sorties!C:C,Techniciens!A:A,Sorties!D:D)</f>
        <v>104</v>
      </c>
      <c r="C17" s="21" t="s">
        <v>527</v>
      </c>
    </row>
    <row r="18" spans="1:3" x14ac:dyDescent="0.25">
      <c r="A18" t="s">
        <v>524</v>
      </c>
      <c r="B18" s="9">
        <f>SUMIF(Sorties!C:C,Techniciens!A:A,Sorties!D:D)</f>
        <v>0</v>
      </c>
      <c r="C18" s="21" t="s">
        <v>525</v>
      </c>
    </row>
    <row r="19" spans="1:3" x14ac:dyDescent="0.25">
      <c r="A19" t="s">
        <v>532</v>
      </c>
      <c r="B19" s="9">
        <f>SUMIF(Sorties!C:C,Techniciens!A:A,Sorties!D:D)</f>
        <v>0</v>
      </c>
      <c r="C19" s="21" t="s">
        <v>533</v>
      </c>
    </row>
    <row r="20" spans="1:3" ht="26.25" customHeight="1" x14ac:dyDescent="0.25">
      <c r="A20" s="54"/>
      <c r="B20" s="54"/>
      <c r="C20" s="54"/>
    </row>
  </sheetData>
  <sheetProtection sheet="1" objects="1" scenarios="1" sort="0" autoFilter="0" pivotTables="0"/>
  <autoFilter ref="A3:C19" xr:uid="{00000000-0009-0000-0000-000004000000}"/>
  <sortState xmlns:xlrd2="http://schemas.microsoft.com/office/spreadsheetml/2017/richdata2" ref="A4:C20">
    <sortCondition ref="A4"/>
  </sortState>
  <hyperlinks>
    <hyperlink ref="B3" location="Sorties!A1" display="Nombre de sorties" xr:uid="{00000000-0004-0000-04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D15"/>
  <sheetViews>
    <sheetView workbookViewId="0">
      <pane ySplit="3" topLeftCell="A4" activePane="bottomLeft" state="frozen"/>
      <selection activeCell="C7" sqref="C7"/>
      <selection pane="bottomLeft" activeCell="A4" sqref="A4"/>
    </sheetView>
  </sheetViews>
  <sheetFormatPr baseColWidth="10" defaultRowHeight="15" x14ac:dyDescent="0.25"/>
  <cols>
    <col min="1" max="1" width="46.5703125" customWidth="1"/>
    <col min="2" max="2" width="17.5703125" style="8" customWidth="1"/>
    <col min="3" max="3" width="17.5703125" style="79" customWidth="1"/>
    <col min="4" max="4" width="61.5703125" customWidth="1"/>
  </cols>
  <sheetData>
    <row r="1" spans="1:4" s="42" customFormat="1" ht="21" x14ac:dyDescent="0.35">
      <c r="A1" s="39" t="s">
        <v>53</v>
      </c>
      <c r="B1" s="40">
        <f>SUBTOTAL(9,B3:B15)</f>
        <v>5695</v>
      </c>
      <c r="C1" s="76">
        <f>SUBTOTAL(9,C3:C15)</f>
        <v>9150.7999999999993</v>
      </c>
      <c r="D1" s="41"/>
    </row>
    <row r="2" spans="1:4" s="7" customFormat="1" ht="42" customHeight="1" x14ac:dyDescent="0.25">
      <c r="A2" s="13"/>
      <c r="B2" s="13"/>
      <c r="C2" s="77"/>
      <c r="D2" s="13"/>
    </row>
    <row r="3" spans="1:4" s="45" customFormat="1" ht="33.75" customHeight="1" x14ac:dyDescent="0.25">
      <c r="A3" s="51" t="s">
        <v>14</v>
      </c>
      <c r="B3" s="81" t="s">
        <v>40</v>
      </c>
      <c r="C3" s="82" t="s">
        <v>21</v>
      </c>
      <c r="D3" s="51" t="s">
        <v>9</v>
      </c>
    </row>
    <row r="4" spans="1:4" x14ac:dyDescent="0.25">
      <c r="A4" s="6" t="s">
        <v>70</v>
      </c>
      <c r="B4" s="9">
        <f>SUMIF(Entrées!D:D,Fournisseurs!A:A,Entrées!E:E)</f>
        <v>580</v>
      </c>
      <c r="C4" s="78">
        <f>SUMIF(Entrées!D:D,Fournisseurs!A:A,Entrées!G:G)</f>
        <v>2500.8000000000002</v>
      </c>
      <c r="D4" s="21"/>
    </row>
    <row r="5" spans="1:4" x14ac:dyDescent="0.25">
      <c r="A5" s="6" t="s">
        <v>90</v>
      </c>
      <c r="B5" s="9">
        <f>SUMIF(Entrées!D:D,Fournisseurs!A:A,Entrées!E:E)</f>
        <v>0</v>
      </c>
      <c r="C5" s="78">
        <f>SUMIF(Entrées!D:D,Fournisseurs!A:A,Entrées!G:G)</f>
        <v>0</v>
      </c>
      <c r="D5" s="21"/>
    </row>
    <row r="6" spans="1:4" x14ac:dyDescent="0.25">
      <c r="A6" s="6" t="s">
        <v>27</v>
      </c>
      <c r="B6" s="9">
        <f>SUMIF(Entrées!D:D,Fournisseurs!A:A,Entrées!E:E)</f>
        <v>0</v>
      </c>
      <c r="C6" s="78">
        <f>SUMIF(Entrées!D:D,Fournisseurs!A:A,Entrées!G:G)</f>
        <v>0</v>
      </c>
      <c r="D6" s="21"/>
    </row>
    <row r="7" spans="1:4" x14ac:dyDescent="0.25">
      <c r="A7" s="6" t="s">
        <v>648</v>
      </c>
      <c r="B7" s="9">
        <f>SUMIF(Entrées!D:D,Fournisseurs!A:A,Entrées!E:E)</f>
        <v>100</v>
      </c>
      <c r="C7" s="78">
        <f>SUMIF(Entrées!D:D,Fournisseurs!A:A,Entrées!G:G)</f>
        <v>675</v>
      </c>
      <c r="D7" s="21" t="s">
        <v>649</v>
      </c>
    </row>
    <row r="8" spans="1:4" x14ac:dyDescent="0.25">
      <c r="A8" s="6" t="s">
        <v>23</v>
      </c>
      <c r="B8" s="9">
        <f>SUMIF(Entrées!D:D,Fournisseurs!A:A,Entrées!E:E)</f>
        <v>0</v>
      </c>
      <c r="C8" s="78">
        <f>SUMIF(Entrées!D:D,Fournisseurs!A:A,Entrées!G:G)</f>
        <v>0</v>
      </c>
      <c r="D8" s="21"/>
    </row>
    <row r="9" spans="1:4" x14ac:dyDescent="0.25">
      <c r="A9" s="6" t="s">
        <v>25</v>
      </c>
      <c r="B9" s="9">
        <f>SUMIF(Entrées!D:D,Fournisseurs!A:A,Entrées!E:E)</f>
        <v>0</v>
      </c>
      <c r="C9" s="78">
        <f>SUMIF(Entrées!D:D,Fournisseurs!A:A,Entrées!G:G)</f>
        <v>0</v>
      </c>
      <c r="D9" s="21"/>
    </row>
    <row r="10" spans="1:4" x14ac:dyDescent="0.25">
      <c r="A10" s="6" t="s">
        <v>26</v>
      </c>
      <c r="B10" s="9">
        <f>SUMIF(Entrées!D:D,Fournisseurs!A:A,Entrées!E:E)</f>
        <v>0</v>
      </c>
      <c r="C10" s="78">
        <f>SUMIF(Entrées!D:D,Fournisseurs!A:A,Entrées!G:G)</f>
        <v>0</v>
      </c>
      <c r="D10" s="21"/>
    </row>
    <row r="11" spans="1:4" x14ac:dyDescent="0.25">
      <c r="A11" s="6" t="s">
        <v>24</v>
      </c>
      <c r="B11" s="9">
        <f>SUMIF(Entrées!D:D,Fournisseurs!A:A,Entrées!E:E)</f>
        <v>0</v>
      </c>
      <c r="C11" s="78">
        <f>SUMIF(Entrées!D:D,Fournisseurs!A:A,Entrées!G:G)</f>
        <v>0</v>
      </c>
      <c r="D11" s="21"/>
    </row>
    <row r="12" spans="1:4" x14ac:dyDescent="0.25">
      <c r="A12" s="6" t="s">
        <v>91</v>
      </c>
      <c r="B12" s="9">
        <f>SUMIF(Entrées!D:D,Fournisseurs!A:A,Entrées!E:E)</f>
        <v>0</v>
      </c>
      <c r="C12" s="78">
        <f>SUMIF(Entrées!D:D,Fournisseurs!A:A,Entrées!G:G)</f>
        <v>0</v>
      </c>
      <c r="D12" s="21"/>
    </row>
    <row r="13" spans="1:4" x14ac:dyDescent="0.25">
      <c r="A13" s="6" t="s">
        <v>158</v>
      </c>
      <c r="B13" s="9">
        <f>SUMIF(Entrées!D:D,Fournisseurs!A:A,Entrées!E:E)</f>
        <v>15</v>
      </c>
      <c r="C13" s="78">
        <f>SUMIF(Entrées!D:D,Fournisseurs!A:A,Entrées!G:G)</f>
        <v>975</v>
      </c>
      <c r="D13" s="21"/>
    </row>
    <row r="14" spans="1:4" x14ac:dyDescent="0.25">
      <c r="A14" s="6" t="s">
        <v>62</v>
      </c>
      <c r="B14" s="9">
        <f>SUMIF(Entrées!D:D,Fournisseurs!A:A,Entrées!E:E)</f>
        <v>5000</v>
      </c>
      <c r="C14" s="78">
        <f>SUMIF(Entrées!D:D,Fournisseurs!A:A,Entrées!G:G)</f>
        <v>5000</v>
      </c>
      <c r="D14" s="21"/>
    </row>
    <row r="15" spans="1:4" ht="25.5" customHeight="1" x14ac:dyDescent="0.25">
      <c r="A15" s="83"/>
      <c r="B15" s="83"/>
      <c r="C15" s="84"/>
      <c r="D15" s="83"/>
    </row>
  </sheetData>
  <sheetProtection sheet="1" objects="1" scenarios="1" sort="0" autoFilter="0" pivotTables="0"/>
  <autoFilter ref="A3:D14" xr:uid="{00000000-0009-0000-0000-000005000000}">
    <sortState xmlns:xlrd2="http://schemas.microsoft.com/office/spreadsheetml/2017/richdata2" ref="A4:D14">
      <sortCondition ref="A12"/>
    </sortState>
  </autoFilter>
  <sortState xmlns:xlrd2="http://schemas.microsoft.com/office/spreadsheetml/2017/richdata2" ref="A4:D15">
    <sortCondition ref="A4"/>
  </sortState>
  <hyperlinks>
    <hyperlink ref="B3" location="Entrées!A1" display="Nombre d'entrées" xr:uid="{00000000-0004-0000-05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C48"/>
  <sheetViews>
    <sheetView workbookViewId="0">
      <pane ySplit="3" topLeftCell="A19" activePane="bottomLeft" state="frozen"/>
      <selection activeCell="B2" sqref="B2"/>
      <selection pane="bottomLeft" activeCell="C31" sqref="C31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2" customFormat="1" ht="21" x14ac:dyDescent="0.35">
      <c r="A1" s="39" t="s">
        <v>54</v>
      </c>
      <c r="B1" s="46">
        <f>SUBTOTAL(9,B3:B48)</f>
        <v>11992</v>
      </c>
      <c r="C1" s="41"/>
    </row>
    <row r="2" spans="1:3" s="7" customFormat="1" ht="43.5" customHeight="1" x14ac:dyDescent="0.25">
      <c r="A2" s="13"/>
      <c r="B2" s="17"/>
      <c r="C2" s="13"/>
    </row>
    <row r="3" spans="1:3" s="44" customFormat="1" ht="31.5" customHeight="1" x14ac:dyDescent="0.25">
      <c r="A3" s="51" t="s">
        <v>14</v>
      </c>
      <c r="B3" s="85" t="s">
        <v>15</v>
      </c>
      <c r="C3" s="51" t="s">
        <v>9</v>
      </c>
    </row>
    <row r="4" spans="1:3" x14ac:dyDescent="0.25">
      <c r="A4" s="6" t="s">
        <v>41</v>
      </c>
      <c r="B4" s="18">
        <f>SUMIF(Inventaire!B:B,Catégories!A:A,Inventaire!D:D)</f>
        <v>0</v>
      </c>
      <c r="C4" s="21"/>
    </row>
    <row r="5" spans="1:3" x14ac:dyDescent="0.25">
      <c r="A5" s="6" t="s">
        <v>632</v>
      </c>
      <c r="B5" s="18">
        <f>SUMIF(Inventaire!B:B,Catégories!A:A,Inventaire!D:D)</f>
        <v>1</v>
      </c>
      <c r="C5" s="21"/>
    </row>
    <row r="6" spans="1:3" x14ac:dyDescent="0.25">
      <c r="A6" s="6" t="s">
        <v>314</v>
      </c>
      <c r="B6" s="18">
        <f>SUMIF(Inventaire!B:B,Catégories!A:A,Inventaire!D:D)</f>
        <v>51</v>
      </c>
      <c r="C6" s="21"/>
    </row>
    <row r="7" spans="1:3" x14ac:dyDescent="0.25">
      <c r="A7" s="6" t="s">
        <v>607</v>
      </c>
      <c r="B7" s="18">
        <f>SUMIF(Inventaire!B:B,Catégories!A:A,Inventaire!D:D)</f>
        <v>58</v>
      </c>
      <c r="C7" s="21"/>
    </row>
    <row r="8" spans="1:3" x14ac:dyDescent="0.25">
      <c r="A8" s="6" t="s">
        <v>583</v>
      </c>
      <c r="B8" s="18">
        <f>SUMIF(Inventaire!B:B,Catégories!A:A,Inventaire!D:D)</f>
        <v>75</v>
      </c>
      <c r="C8" s="21"/>
    </row>
    <row r="9" spans="1:3" x14ac:dyDescent="0.25">
      <c r="A9" s="6" t="s">
        <v>324</v>
      </c>
      <c r="B9" s="18">
        <f>SUMIF(Inventaire!B:B,Catégories!A:A,Inventaire!D:D)</f>
        <v>1</v>
      </c>
      <c r="C9" s="21"/>
    </row>
    <row r="10" spans="1:3" x14ac:dyDescent="0.25">
      <c r="A10" s="6" t="s">
        <v>582</v>
      </c>
      <c r="B10" s="18">
        <f>SUMIF(Inventaire!B:B,Catégories!A:A,Inventaire!D:D)</f>
        <v>2</v>
      </c>
      <c r="C10" s="21"/>
    </row>
    <row r="11" spans="1:3" x14ac:dyDescent="0.25">
      <c r="A11" s="6" t="s">
        <v>352</v>
      </c>
      <c r="B11" s="18">
        <f>SUMIF(Inventaire!B:B,Catégories!A:A,Inventaire!D:D)</f>
        <v>57</v>
      </c>
      <c r="C11" s="21"/>
    </row>
    <row r="12" spans="1:3" x14ac:dyDescent="0.25">
      <c r="A12" s="6" t="s">
        <v>321</v>
      </c>
      <c r="B12" s="18">
        <f>SUMIF(Inventaire!B:B,Catégories!A:A,Inventaire!D:D)</f>
        <v>4</v>
      </c>
      <c r="C12" s="21"/>
    </row>
    <row r="13" spans="1:3" x14ac:dyDescent="0.25">
      <c r="A13" s="6" t="s">
        <v>602</v>
      </c>
      <c r="B13" s="18">
        <f>SUMIF(Inventaire!B:B,Catégories!A:A,Inventaire!D:D)</f>
        <v>13</v>
      </c>
      <c r="C13" s="21"/>
    </row>
    <row r="14" spans="1:3" x14ac:dyDescent="0.25">
      <c r="A14" s="6" t="s">
        <v>612</v>
      </c>
      <c r="B14" s="18">
        <f>SUMIF(Inventaire!B:B,Catégories!A:A,Inventaire!D:D)</f>
        <v>0</v>
      </c>
      <c r="C14" s="21"/>
    </row>
    <row r="15" spans="1:3" x14ac:dyDescent="0.25">
      <c r="A15" s="6" t="s">
        <v>237</v>
      </c>
      <c r="B15" s="18">
        <f>SUMIF(Inventaire!B:B,Catégories!A:A,Inventaire!D:D)</f>
        <v>1</v>
      </c>
      <c r="C15" s="21"/>
    </row>
    <row r="16" spans="1:3" x14ac:dyDescent="0.25">
      <c r="A16" s="6" t="s">
        <v>271</v>
      </c>
      <c r="B16" s="18">
        <f>SUMIF(Inventaire!B:B,Catégories!A:A,Inventaire!D:D)</f>
        <v>6</v>
      </c>
      <c r="C16" s="21"/>
    </row>
    <row r="17" spans="1:3" x14ac:dyDescent="0.25">
      <c r="A17" s="6" t="s">
        <v>98</v>
      </c>
      <c r="B17" s="18">
        <f>SUMIF(Inventaire!B:B,Catégories!A:A,Inventaire!D:D)</f>
        <v>27</v>
      </c>
      <c r="C17" s="21"/>
    </row>
    <row r="18" spans="1:3" x14ac:dyDescent="0.25">
      <c r="A18" s="6" t="s">
        <v>544</v>
      </c>
      <c r="B18" s="18">
        <f>SUMIF(Inventaire!B:B,Catégories!A:A,Inventaire!D:D)</f>
        <v>1162</v>
      </c>
      <c r="C18" s="21"/>
    </row>
    <row r="19" spans="1:3" x14ac:dyDescent="0.25">
      <c r="A19" s="6" t="s">
        <v>163</v>
      </c>
      <c r="B19" s="18">
        <f>SUMIF(Inventaire!B:B,Catégories!A:A,Inventaire!D:D)</f>
        <v>50</v>
      </c>
      <c r="C19" s="21"/>
    </row>
    <row r="20" spans="1:3" x14ac:dyDescent="0.25">
      <c r="A20" s="6" t="s">
        <v>257</v>
      </c>
      <c r="B20" s="18">
        <f>SUMIF(Inventaire!B:B,Catégories!A:A,Inventaire!D:D)</f>
        <v>7</v>
      </c>
      <c r="C20" s="21"/>
    </row>
    <row r="21" spans="1:3" x14ac:dyDescent="0.25">
      <c r="A21" s="6" t="s">
        <v>199</v>
      </c>
      <c r="B21" s="18">
        <f>SUMIF(Inventaire!B:B,Catégories!A:A,Inventaire!D:D)</f>
        <v>2</v>
      </c>
      <c r="C21" s="21"/>
    </row>
    <row r="22" spans="1:3" x14ac:dyDescent="0.25">
      <c r="A22" s="6" t="s">
        <v>336</v>
      </c>
      <c r="B22" s="18">
        <f>SUMIF(Inventaire!B:B,Catégories!A:A,Inventaire!D:D)</f>
        <v>1</v>
      </c>
      <c r="C22" s="21"/>
    </row>
    <row r="23" spans="1:3" x14ac:dyDescent="0.25">
      <c r="A23" s="6" t="s">
        <v>164</v>
      </c>
      <c r="B23" s="18">
        <f>SUMIF(Inventaire!B:B,Catégories!A:A,Inventaire!D:D)</f>
        <v>9</v>
      </c>
      <c r="C23" s="21"/>
    </row>
    <row r="24" spans="1:3" x14ac:dyDescent="0.25">
      <c r="A24" s="6" t="s">
        <v>99</v>
      </c>
      <c r="B24" s="18">
        <f>SUMIF(Inventaire!B:B,Catégories!A:A,Inventaire!D:D)</f>
        <v>218</v>
      </c>
      <c r="C24" s="21"/>
    </row>
    <row r="25" spans="1:3" x14ac:dyDescent="0.25">
      <c r="A25" s="6" t="s">
        <v>100</v>
      </c>
      <c r="B25" s="18">
        <f>SUMIF(Inventaire!B:B,Catégories!A:A,Inventaire!D:D)</f>
        <v>5000</v>
      </c>
      <c r="C25" s="21"/>
    </row>
    <row r="26" spans="1:3" x14ac:dyDescent="0.25">
      <c r="A26" s="6" t="s">
        <v>368</v>
      </c>
      <c r="B26" s="18">
        <f>SUMIF(Inventaire!B:B,Catégories!A:A,Inventaire!D:D)</f>
        <v>984</v>
      </c>
      <c r="C26" s="21"/>
    </row>
    <row r="27" spans="1:3" x14ac:dyDescent="0.25">
      <c r="A27" s="6" t="s">
        <v>94</v>
      </c>
      <c r="B27" s="18">
        <f>SUMIF(Inventaire!B:B,Catégories!A:A,Inventaire!D:D)</f>
        <v>9</v>
      </c>
      <c r="C27" s="21"/>
    </row>
    <row r="28" spans="1:3" x14ac:dyDescent="0.25">
      <c r="A28" s="6" t="s">
        <v>594</v>
      </c>
      <c r="B28" s="18">
        <f>SUMIF(Inventaire!B:B,Catégories!A:A,Inventaire!D:D)</f>
        <v>92</v>
      </c>
      <c r="C28" s="21"/>
    </row>
    <row r="29" spans="1:3" x14ac:dyDescent="0.25">
      <c r="A29" s="6" t="s">
        <v>272</v>
      </c>
      <c r="B29" s="18">
        <f>SUMIF(Inventaire!B:B,Catégories!A:A,Inventaire!D:D)</f>
        <v>2</v>
      </c>
      <c r="C29" s="21"/>
    </row>
    <row r="30" spans="1:3" x14ac:dyDescent="0.25">
      <c r="A30" s="6" t="s">
        <v>559</v>
      </c>
      <c r="B30" s="18">
        <f>SUMIF(Inventaire!B:B,Catégories!A:A,Inventaire!D:D)</f>
        <v>28</v>
      </c>
      <c r="C30" s="21"/>
    </row>
    <row r="31" spans="1:3" x14ac:dyDescent="0.25">
      <c r="A31" s="6" t="s">
        <v>652</v>
      </c>
      <c r="B31" s="18">
        <f>SUMIF(Inventaire!B:B,Catégories!A:A,Inventaire!D:D)</f>
        <v>0</v>
      </c>
      <c r="C31" s="21" t="s">
        <v>653</v>
      </c>
    </row>
    <row r="32" spans="1:3" x14ac:dyDescent="0.25">
      <c r="A32" s="6" t="s">
        <v>222</v>
      </c>
      <c r="B32" s="18">
        <f>SUMIF(Inventaire!B:B,Catégories!A:A,Inventaire!D:D)</f>
        <v>1</v>
      </c>
      <c r="C32" s="21"/>
    </row>
    <row r="33" spans="1:3" x14ac:dyDescent="0.25">
      <c r="A33" s="6" t="s">
        <v>629</v>
      </c>
      <c r="B33" s="18">
        <f>SUMIF(Inventaire!B:B,Catégories!A:A,Inventaire!D:D)</f>
        <v>9</v>
      </c>
      <c r="C33" s="21"/>
    </row>
    <row r="34" spans="1:3" x14ac:dyDescent="0.25">
      <c r="A34" s="6" t="s">
        <v>63</v>
      </c>
      <c r="B34" s="18">
        <f>SUMIF(Inventaire!B:B,Catégories!A:A,Inventaire!D:D)</f>
        <v>3209</v>
      </c>
      <c r="C34" s="21"/>
    </row>
    <row r="35" spans="1:3" x14ac:dyDescent="0.25">
      <c r="A35" s="6" t="s">
        <v>553</v>
      </c>
      <c r="B35" s="18">
        <f>SUMIF(Inventaire!B:B,Catégories!A:A,Inventaire!D:D)</f>
        <v>92</v>
      </c>
      <c r="C35" s="21"/>
    </row>
    <row r="36" spans="1:3" x14ac:dyDescent="0.25">
      <c r="A36" s="6" t="s">
        <v>268</v>
      </c>
      <c r="B36" s="18">
        <f>SUMIF(Inventaire!B:B,Catégories!A:A,Inventaire!D:D)</f>
        <v>110</v>
      </c>
      <c r="C36" s="21"/>
    </row>
    <row r="37" spans="1:3" x14ac:dyDescent="0.25">
      <c r="A37" s="6" t="s">
        <v>375</v>
      </c>
      <c r="B37" s="18">
        <f>SUMIF(Inventaire!B:B,Catégories!A:A,Inventaire!D:D)</f>
        <v>84</v>
      </c>
      <c r="C37" s="21"/>
    </row>
    <row r="38" spans="1:3" x14ac:dyDescent="0.25">
      <c r="A38" s="6" t="s">
        <v>225</v>
      </c>
      <c r="B38" s="18">
        <f>SUMIF(Inventaire!B:B,Catégories!A:A,Inventaire!D:D)</f>
        <v>1</v>
      </c>
      <c r="C38" s="21"/>
    </row>
    <row r="39" spans="1:3" x14ac:dyDescent="0.25">
      <c r="A39" s="6" t="s">
        <v>64</v>
      </c>
      <c r="B39" s="18">
        <f>SUMIF(Inventaire!B:B,Catégories!A:A,Inventaire!D:D)</f>
        <v>0</v>
      </c>
      <c r="C39" s="21"/>
    </row>
    <row r="40" spans="1:3" x14ac:dyDescent="0.25">
      <c r="A40" s="6" t="s">
        <v>196</v>
      </c>
      <c r="B40" s="18">
        <f>SUMIF(Inventaire!B:B,Catégories!A:A,Inventaire!D:D)</f>
        <v>7</v>
      </c>
      <c r="C40" s="21"/>
    </row>
    <row r="41" spans="1:3" x14ac:dyDescent="0.25">
      <c r="A41" s="6" t="s">
        <v>397</v>
      </c>
      <c r="B41" s="18">
        <f>SUMIF(Inventaire!B:B,Catégories!A:A,Inventaire!D:D)</f>
        <v>1</v>
      </c>
      <c r="C41" s="21"/>
    </row>
    <row r="42" spans="1:3" x14ac:dyDescent="0.25">
      <c r="A42" s="6" t="s">
        <v>307</v>
      </c>
      <c r="B42" s="18">
        <f>SUMIF(Inventaire!B:B,Catégories!A:A,Inventaire!D:D)</f>
        <v>4</v>
      </c>
      <c r="C42" s="21"/>
    </row>
    <row r="43" spans="1:3" x14ac:dyDescent="0.25">
      <c r="A43" s="6" t="s">
        <v>103</v>
      </c>
      <c r="B43" s="18">
        <f>SUMIF(Inventaire!B:B,Catégories!A:A,Inventaire!D:D)</f>
        <v>5</v>
      </c>
      <c r="C43" s="21"/>
    </row>
    <row r="44" spans="1:3" x14ac:dyDescent="0.25">
      <c r="A44" s="6" t="s">
        <v>346</v>
      </c>
      <c r="B44" s="18">
        <f>SUMIF(Inventaire!B:B,Catégories!A:A,Inventaire!D:D)</f>
        <v>1</v>
      </c>
      <c r="C44" s="21"/>
    </row>
    <row r="45" spans="1:3" x14ac:dyDescent="0.25">
      <c r="A45" s="6" t="s">
        <v>264</v>
      </c>
      <c r="B45" s="18">
        <f>SUMIF(Inventaire!B:B,Catégories!A:A,Inventaire!D:D)</f>
        <v>3</v>
      </c>
      <c r="C45" s="21"/>
    </row>
    <row r="46" spans="1:3" x14ac:dyDescent="0.25">
      <c r="A46" s="6" t="s">
        <v>512</v>
      </c>
      <c r="B46" s="18">
        <f>SUMIF(Inventaire!B:B,Catégories!A:A,Inventaire!D:D)</f>
        <v>199</v>
      </c>
      <c r="C46" s="21"/>
    </row>
    <row r="47" spans="1:3" x14ac:dyDescent="0.25">
      <c r="A47" s="6" t="s">
        <v>218</v>
      </c>
      <c r="B47" s="18">
        <f>SUMIF(Inventaire!B:B,Catégories!A:A,Inventaire!D:D)</f>
        <v>406</v>
      </c>
      <c r="C47" s="21"/>
    </row>
    <row r="48" spans="1:3" s="47" customFormat="1" ht="24" customHeight="1" x14ac:dyDescent="0.25">
      <c r="A48" s="86"/>
      <c r="B48" s="87"/>
      <c r="C48" s="86"/>
    </row>
  </sheetData>
  <sheetProtection sheet="1" objects="1" scenarios="1" sort="0" autoFilter="0" pivotTables="0"/>
  <autoFilter ref="A3:C47" xr:uid="{00000000-0009-0000-0000-000006000000}"/>
  <sortState xmlns:xlrd2="http://schemas.microsoft.com/office/spreadsheetml/2017/richdata2" ref="A4:C48">
    <sortCondition ref="A4"/>
  </sortState>
  <hyperlinks>
    <hyperlink ref="B3" location="Inventaire!A1" display="Nombre de pièces" xr:uid="{00000000-0004-0000-0600-000000000000}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O47"/>
  <sheetViews>
    <sheetView zoomScaleNormal="100" workbookViewId="0"/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15" ht="42.75" customHeight="1" x14ac:dyDescent="0.35">
      <c r="A1" s="94" t="s">
        <v>44</v>
      </c>
      <c r="H1" s="94" t="s">
        <v>48</v>
      </c>
    </row>
    <row r="3" spans="1:15" s="47" customFormat="1" x14ac:dyDescent="0.25">
      <c r="A3" s="97" t="s">
        <v>43</v>
      </c>
      <c r="H3" s="97" t="s">
        <v>45</v>
      </c>
      <c r="J3" s="97" t="s">
        <v>4</v>
      </c>
    </row>
    <row r="4" spans="1:15" s="96" customFormat="1" x14ac:dyDescent="0.25">
      <c r="A4" s="95" t="s">
        <v>28</v>
      </c>
      <c r="B4" t="s">
        <v>46</v>
      </c>
      <c r="H4" s="95" t="s">
        <v>47</v>
      </c>
      <c r="I4" s="95" t="s">
        <v>17</v>
      </c>
      <c r="J4" t="s">
        <v>613</v>
      </c>
      <c r="K4" t="s">
        <v>62</v>
      </c>
      <c r="L4" t="s">
        <v>158</v>
      </c>
      <c r="M4" t="s">
        <v>648</v>
      </c>
      <c r="N4" t="s">
        <v>70</v>
      </c>
      <c r="O4" s="96" t="s">
        <v>42</v>
      </c>
    </row>
    <row r="5" spans="1:15" x14ac:dyDescent="0.25">
      <c r="A5" t="s">
        <v>613</v>
      </c>
      <c r="B5" s="110"/>
      <c r="H5" t="s">
        <v>58</v>
      </c>
      <c r="I5" t="s">
        <v>59</v>
      </c>
      <c r="J5" s="110"/>
      <c r="K5" s="110">
        <v>5000</v>
      </c>
      <c r="L5" s="110">
        <v>15</v>
      </c>
      <c r="M5" s="110">
        <v>100</v>
      </c>
      <c r="N5" s="110">
        <v>80</v>
      </c>
      <c r="O5" s="110">
        <v>5195</v>
      </c>
    </row>
    <row r="6" spans="1:15" x14ac:dyDescent="0.25">
      <c r="A6" t="s">
        <v>63</v>
      </c>
      <c r="B6" s="110">
        <v>3209</v>
      </c>
      <c r="H6" t="s">
        <v>634</v>
      </c>
      <c r="I6" t="s">
        <v>613</v>
      </c>
      <c r="J6" s="110"/>
      <c r="K6" s="110"/>
      <c r="L6" s="110"/>
      <c r="M6" s="110"/>
      <c r="N6" s="110"/>
      <c r="O6" s="110"/>
    </row>
    <row r="7" spans="1:15" x14ac:dyDescent="0.25">
      <c r="A7" t="s">
        <v>99</v>
      </c>
      <c r="B7" s="110">
        <v>218</v>
      </c>
      <c r="H7" t="s">
        <v>42</v>
      </c>
      <c r="J7" s="110"/>
      <c r="K7" s="110">
        <v>5000</v>
      </c>
      <c r="L7" s="110">
        <v>15</v>
      </c>
      <c r="M7" s="110">
        <v>100</v>
      </c>
      <c r="N7" s="110">
        <v>80</v>
      </c>
      <c r="O7" s="110">
        <v>5195</v>
      </c>
    </row>
    <row r="8" spans="1:15" x14ac:dyDescent="0.25">
      <c r="A8" t="s">
        <v>94</v>
      </c>
      <c r="B8" s="110">
        <v>9</v>
      </c>
    </row>
    <row r="9" spans="1:15" x14ac:dyDescent="0.25">
      <c r="A9" t="s">
        <v>103</v>
      </c>
      <c r="B9" s="110">
        <v>5</v>
      </c>
    </row>
    <row r="10" spans="1:15" x14ac:dyDescent="0.25">
      <c r="A10" t="s">
        <v>98</v>
      </c>
      <c r="B10" s="110">
        <v>27</v>
      </c>
    </row>
    <row r="11" spans="1:15" x14ac:dyDescent="0.25">
      <c r="A11" t="s">
        <v>100</v>
      </c>
      <c r="B11" s="110">
        <v>5000</v>
      </c>
    </row>
    <row r="12" spans="1:15" ht="5.25" customHeight="1" x14ac:dyDescent="0.25">
      <c r="A12" t="s">
        <v>164</v>
      </c>
      <c r="B12" s="110">
        <v>9</v>
      </c>
    </row>
    <row r="13" spans="1:15" ht="5.25" customHeight="1" x14ac:dyDescent="0.25">
      <c r="A13" t="s">
        <v>199</v>
      </c>
      <c r="B13" s="110">
        <v>2</v>
      </c>
    </row>
    <row r="14" spans="1:15" ht="5.25" customHeight="1" x14ac:dyDescent="0.25">
      <c r="A14" t="s">
        <v>196</v>
      </c>
      <c r="B14" s="110">
        <v>7</v>
      </c>
    </row>
    <row r="15" spans="1:15" ht="5.25" customHeight="1" x14ac:dyDescent="0.25">
      <c r="A15" t="s">
        <v>163</v>
      </c>
      <c r="B15" s="110">
        <v>50</v>
      </c>
    </row>
    <row r="16" spans="1:15" ht="5.25" customHeight="1" x14ac:dyDescent="0.25">
      <c r="A16" t="s">
        <v>271</v>
      </c>
      <c r="B16" s="110">
        <v>6</v>
      </c>
    </row>
    <row r="17" spans="1:15" ht="5.25" customHeight="1" x14ac:dyDescent="0.25">
      <c r="A17" t="s">
        <v>272</v>
      </c>
      <c r="B17" s="110">
        <v>2</v>
      </c>
    </row>
    <row r="18" spans="1:15" ht="5.25" customHeight="1" x14ac:dyDescent="0.25">
      <c r="A18" t="s">
        <v>225</v>
      </c>
      <c r="B18" s="110">
        <v>1</v>
      </c>
    </row>
    <row r="19" spans="1:15" ht="23.25" x14ac:dyDescent="0.35">
      <c r="A19" t="s">
        <v>222</v>
      </c>
      <c r="B19" s="110">
        <v>1</v>
      </c>
      <c r="H19" s="94" t="s">
        <v>49</v>
      </c>
    </row>
    <row r="20" spans="1:15" x14ac:dyDescent="0.25">
      <c r="A20" t="s">
        <v>218</v>
      </c>
      <c r="B20" s="110">
        <v>106</v>
      </c>
    </row>
    <row r="21" spans="1:15" x14ac:dyDescent="0.25">
      <c r="A21" t="s">
        <v>257</v>
      </c>
      <c r="B21" s="110">
        <v>7</v>
      </c>
      <c r="H21" s="97" t="s">
        <v>50</v>
      </c>
      <c r="I21" s="47"/>
      <c r="J21" s="97" t="s">
        <v>4</v>
      </c>
      <c r="K21" s="47"/>
      <c r="L21" s="47"/>
      <c r="M21" s="47"/>
      <c r="N21" s="47"/>
      <c r="O21" s="47"/>
    </row>
    <row r="22" spans="1:15" x14ac:dyDescent="0.25">
      <c r="A22" t="s">
        <v>237</v>
      </c>
      <c r="B22" s="110">
        <v>1</v>
      </c>
      <c r="H22" s="95" t="s">
        <v>47</v>
      </c>
      <c r="I22" s="95" t="s">
        <v>17</v>
      </c>
      <c r="J22" t="s">
        <v>613</v>
      </c>
      <c r="K22" t="s">
        <v>62</v>
      </c>
      <c r="L22" t="s">
        <v>158</v>
      </c>
      <c r="M22" t="s">
        <v>648</v>
      </c>
      <c r="N22" t="s">
        <v>70</v>
      </c>
      <c r="O22" s="96" t="s">
        <v>42</v>
      </c>
    </row>
    <row r="23" spans="1:15" x14ac:dyDescent="0.25">
      <c r="A23" t="s">
        <v>268</v>
      </c>
      <c r="B23" s="110">
        <v>110</v>
      </c>
      <c r="H23" t="s">
        <v>58</v>
      </c>
      <c r="I23" t="s">
        <v>59</v>
      </c>
      <c r="J23" s="98"/>
      <c r="K23" s="98">
        <v>5000</v>
      </c>
      <c r="L23" s="98">
        <v>975</v>
      </c>
      <c r="M23" s="98">
        <v>675</v>
      </c>
      <c r="N23" s="98">
        <v>900.8</v>
      </c>
      <c r="O23" s="98">
        <v>7550.8</v>
      </c>
    </row>
    <row r="24" spans="1:15" x14ac:dyDescent="0.25">
      <c r="A24" t="s">
        <v>264</v>
      </c>
      <c r="B24" s="110">
        <v>3</v>
      </c>
      <c r="H24" t="s">
        <v>634</v>
      </c>
      <c r="I24" t="s">
        <v>613</v>
      </c>
      <c r="J24" s="98"/>
      <c r="K24" s="98"/>
      <c r="L24" s="98"/>
      <c r="M24" s="98"/>
      <c r="N24" s="98"/>
      <c r="O24" s="98"/>
    </row>
    <row r="25" spans="1:15" x14ac:dyDescent="0.25">
      <c r="A25" t="s">
        <v>375</v>
      </c>
      <c r="B25" s="110">
        <v>84</v>
      </c>
      <c r="H25" t="s">
        <v>42</v>
      </c>
      <c r="J25" s="98"/>
      <c r="K25" s="98">
        <v>5000</v>
      </c>
      <c r="L25" s="98">
        <v>975</v>
      </c>
      <c r="M25" s="98">
        <v>675</v>
      </c>
      <c r="N25" s="98">
        <v>900.8</v>
      </c>
      <c r="O25" s="98">
        <v>7550.8</v>
      </c>
    </row>
    <row r="26" spans="1:15" x14ac:dyDescent="0.25">
      <c r="A26" t="s">
        <v>368</v>
      </c>
      <c r="B26" s="110">
        <v>984</v>
      </c>
    </row>
    <row r="27" spans="1:15" x14ac:dyDescent="0.25">
      <c r="A27" t="s">
        <v>314</v>
      </c>
      <c r="B27" s="110">
        <v>51</v>
      </c>
    </row>
    <row r="28" spans="1:15" x14ac:dyDescent="0.25">
      <c r="A28" t="s">
        <v>324</v>
      </c>
      <c r="B28" s="110">
        <v>1</v>
      </c>
    </row>
    <row r="29" spans="1:15" ht="6.75" customHeight="1" x14ac:dyDescent="0.25">
      <c r="A29" t="s">
        <v>352</v>
      </c>
      <c r="B29" s="110">
        <v>57</v>
      </c>
    </row>
    <row r="30" spans="1:15" ht="6.75" customHeight="1" x14ac:dyDescent="0.25">
      <c r="A30" t="s">
        <v>336</v>
      </c>
      <c r="B30" s="110">
        <v>1</v>
      </c>
    </row>
    <row r="31" spans="1:15" ht="6.75" customHeight="1" x14ac:dyDescent="0.25">
      <c r="A31" t="s">
        <v>321</v>
      </c>
      <c r="B31" s="110">
        <v>4</v>
      </c>
    </row>
    <row r="32" spans="1:15" ht="6.75" customHeight="1" x14ac:dyDescent="0.25">
      <c r="A32" t="s">
        <v>307</v>
      </c>
      <c r="B32" s="110">
        <v>4</v>
      </c>
    </row>
    <row r="33" spans="1:13" ht="6.75" customHeight="1" x14ac:dyDescent="0.25">
      <c r="A33" t="s">
        <v>346</v>
      </c>
      <c r="B33" s="110">
        <v>1</v>
      </c>
    </row>
    <row r="34" spans="1:13" ht="6.75" customHeight="1" x14ac:dyDescent="0.25">
      <c r="A34" t="s">
        <v>397</v>
      </c>
      <c r="B34" s="110">
        <v>1</v>
      </c>
    </row>
    <row r="35" spans="1:13" ht="6.75" customHeight="1" x14ac:dyDescent="0.25">
      <c r="A35" t="s">
        <v>512</v>
      </c>
      <c r="B35" s="110">
        <v>199</v>
      </c>
    </row>
    <row r="36" spans="1:13" ht="6.75" customHeight="1" x14ac:dyDescent="0.25">
      <c r="A36" t="s">
        <v>544</v>
      </c>
      <c r="B36" s="110">
        <v>1162</v>
      </c>
    </row>
    <row r="37" spans="1:13" ht="6.75" customHeight="1" x14ac:dyDescent="0.25">
      <c r="A37" t="s">
        <v>583</v>
      </c>
      <c r="B37" s="110">
        <v>75</v>
      </c>
    </row>
    <row r="38" spans="1:13" ht="23.25" x14ac:dyDescent="0.35">
      <c r="A38" t="s">
        <v>553</v>
      </c>
      <c r="B38" s="110">
        <v>92</v>
      </c>
      <c r="H38" s="94" t="s">
        <v>51</v>
      </c>
    </row>
    <row r="39" spans="1:13" x14ac:dyDescent="0.25">
      <c r="A39" t="s">
        <v>559</v>
      </c>
      <c r="B39" s="110">
        <v>28</v>
      </c>
    </row>
    <row r="40" spans="1:13" x14ac:dyDescent="0.25">
      <c r="A40" t="s">
        <v>582</v>
      </c>
      <c r="B40" s="110">
        <v>2</v>
      </c>
      <c r="H40" s="97" t="s">
        <v>45</v>
      </c>
      <c r="I40" s="47"/>
      <c r="J40" s="92" t="s">
        <v>5</v>
      </c>
      <c r="K40" s="47"/>
      <c r="L40" s="47"/>
      <c r="M40" s="47"/>
    </row>
    <row r="41" spans="1:13" x14ac:dyDescent="0.25">
      <c r="A41" t="s">
        <v>602</v>
      </c>
      <c r="B41" s="110">
        <v>13</v>
      </c>
      <c r="H41" s="95" t="s">
        <v>47</v>
      </c>
      <c r="I41" s="95" t="s">
        <v>17</v>
      </c>
      <c r="J41" t="s">
        <v>613</v>
      </c>
      <c r="K41" t="s">
        <v>60</v>
      </c>
      <c r="L41" t="s">
        <v>89</v>
      </c>
      <c r="M41" s="96" t="s">
        <v>42</v>
      </c>
    </row>
    <row r="42" spans="1:13" x14ac:dyDescent="0.25">
      <c r="A42" t="s">
        <v>594</v>
      </c>
      <c r="B42" s="110">
        <v>92</v>
      </c>
      <c r="H42" t="s">
        <v>58</v>
      </c>
      <c r="I42" t="s">
        <v>59</v>
      </c>
      <c r="J42" s="110"/>
      <c r="K42" s="110">
        <v>0</v>
      </c>
      <c r="L42" s="110">
        <v>104</v>
      </c>
      <c r="M42" s="110">
        <v>104</v>
      </c>
    </row>
    <row r="43" spans="1:13" x14ac:dyDescent="0.25">
      <c r="A43" t="s">
        <v>607</v>
      </c>
      <c r="B43" s="110">
        <v>58</v>
      </c>
      <c r="H43" t="s">
        <v>634</v>
      </c>
      <c r="I43" t="s">
        <v>613</v>
      </c>
      <c r="J43" s="110"/>
      <c r="K43" s="110"/>
      <c r="L43" s="110"/>
      <c r="M43" s="110"/>
    </row>
    <row r="44" spans="1:13" x14ac:dyDescent="0.25">
      <c r="A44" t="s">
        <v>629</v>
      </c>
      <c r="B44" s="110">
        <v>9</v>
      </c>
      <c r="H44" t="s">
        <v>42</v>
      </c>
      <c r="J44" s="110"/>
      <c r="K44" s="110">
        <v>0</v>
      </c>
      <c r="L44" s="110">
        <v>104</v>
      </c>
      <c r="M44" s="110">
        <v>104</v>
      </c>
    </row>
    <row r="45" spans="1:13" x14ac:dyDescent="0.25">
      <c r="A45" t="s">
        <v>632</v>
      </c>
      <c r="B45" s="110">
        <v>1</v>
      </c>
    </row>
    <row r="46" spans="1:13" x14ac:dyDescent="0.25">
      <c r="A46" t="s">
        <v>42</v>
      </c>
      <c r="B46" s="110">
        <v>11692</v>
      </c>
      <c r="H46" s="99"/>
    </row>
    <row r="47" spans="1:13" x14ac:dyDescent="0.25">
      <c r="H47" s="93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C19"/>
  <sheetViews>
    <sheetView workbookViewId="0">
      <selection activeCell="B24" sqref="B23:B24"/>
    </sheetView>
  </sheetViews>
  <sheetFormatPr baseColWidth="10" defaultColWidth="11.42578125" defaultRowHeight="15.75" customHeight="1" x14ac:dyDescent="0.2"/>
  <cols>
    <col min="1" max="1" width="23.42578125" style="90" customWidth="1"/>
    <col min="2" max="2" width="36" style="90" customWidth="1"/>
    <col min="3" max="16384" width="11.42578125" style="90"/>
  </cols>
  <sheetData>
    <row r="1" spans="1:3" ht="15.75" customHeight="1" x14ac:dyDescent="0.2">
      <c r="A1" s="88" t="s">
        <v>29</v>
      </c>
      <c r="B1" s="89" t="s">
        <v>92</v>
      </c>
    </row>
    <row r="2" spans="1:3" ht="15.75" customHeight="1" x14ac:dyDescent="0.2">
      <c r="A2" s="88" t="s">
        <v>30</v>
      </c>
      <c r="B2" s="89" t="s">
        <v>209</v>
      </c>
    </row>
    <row r="4" spans="1:3" ht="15.75" customHeight="1" x14ac:dyDescent="0.2">
      <c r="A4" s="68" t="s">
        <v>31</v>
      </c>
      <c r="B4" s="91">
        <f>IFERROR(VLOOKUP("134623",Pièces,4,FALSE),0)</f>
        <v>0</v>
      </c>
    </row>
    <row r="5" spans="1:3" ht="15.75" customHeight="1" x14ac:dyDescent="0.2">
      <c r="A5" s="69"/>
      <c r="B5" s="70"/>
    </row>
    <row r="6" spans="1:3" ht="15.75" customHeight="1" x14ac:dyDescent="0.2">
      <c r="A6" s="69"/>
      <c r="B6" s="70"/>
    </row>
    <row r="7" spans="1:3" ht="15.75" customHeight="1" x14ac:dyDescent="0.2">
      <c r="A7" s="69"/>
      <c r="B7" s="70"/>
    </row>
    <row r="8" spans="1:3" ht="15.75" customHeight="1" x14ac:dyDescent="0.2">
      <c r="A8" s="68" t="s">
        <v>32</v>
      </c>
      <c r="B8" s="71"/>
    </row>
    <row r="9" spans="1:3" ht="15.75" customHeight="1" x14ac:dyDescent="0.2">
      <c r="A9" s="72" t="s">
        <v>2</v>
      </c>
      <c r="B9" s="48">
        <v>888888</v>
      </c>
      <c r="C9" s="74">
        <f ca="1">IFERROR(MATCH(VD_Pièce,Liste_Pièces,0)-1,0)</f>
        <v>1</v>
      </c>
    </row>
    <row r="10" spans="1:3" ht="15.75" customHeight="1" x14ac:dyDescent="0.2">
      <c r="A10" s="72" t="s">
        <v>4</v>
      </c>
      <c r="B10" s="48" t="s">
        <v>70</v>
      </c>
      <c r="C10" s="74">
        <f ca="1">IFERROR(MATCH(VD_Fournisseur,Liste_Fournisseurs,0)-1,0)</f>
        <v>1</v>
      </c>
    </row>
    <row r="11" spans="1:3" ht="15.75" customHeight="1" x14ac:dyDescent="0.2">
      <c r="A11" s="72" t="s">
        <v>5</v>
      </c>
      <c r="B11" s="48" t="s">
        <v>523</v>
      </c>
      <c r="C11" s="74">
        <f ca="1">IFERROR(MATCH(VD_Technicien,Liste_Techniciens,0)-1,0)</f>
        <v>6</v>
      </c>
    </row>
    <row r="12" spans="1:3" ht="15.75" customHeight="1" x14ac:dyDescent="0.2">
      <c r="A12" s="72" t="s">
        <v>28</v>
      </c>
      <c r="B12" s="48" t="s">
        <v>632</v>
      </c>
      <c r="C12" s="74">
        <f ca="1">IFERROR(MATCH(VD_Technicien,Liste_Techniciens,0)-1,0)</f>
        <v>6</v>
      </c>
    </row>
    <row r="13" spans="1:3" ht="15.75" customHeight="1" x14ac:dyDescent="0.2">
      <c r="A13" s="69"/>
      <c r="B13" s="70"/>
    </row>
    <row r="14" spans="1:3" ht="15.75" customHeight="1" x14ac:dyDescent="0.2">
      <c r="A14" s="73" t="s">
        <v>33</v>
      </c>
      <c r="B14" s="68"/>
    </row>
    <row r="15" spans="1:3" ht="15.75" customHeight="1" x14ac:dyDescent="0.2">
      <c r="A15" s="49" t="s">
        <v>34</v>
      </c>
      <c r="B15" s="50" t="s">
        <v>67</v>
      </c>
    </row>
    <row r="16" spans="1:3" ht="15.75" customHeight="1" x14ac:dyDescent="0.2">
      <c r="A16" s="49" t="s">
        <v>35</v>
      </c>
      <c r="B16" s="50" t="s">
        <v>36</v>
      </c>
    </row>
    <row r="17" spans="1:2" ht="15.75" customHeight="1" x14ac:dyDescent="0.2">
      <c r="A17" s="49" t="s">
        <v>37</v>
      </c>
      <c r="B17" s="50" t="s">
        <v>36</v>
      </c>
    </row>
    <row r="18" spans="1:2" ht="15.75" customHeight="1" x14ac:dyDescent="0.2">
      <c r="A18" s="49" t="s">
        <v>38</v>
      </c>
      <c r="B18" s="50" t="s">
        <v>36</v>
      </c>
    </row>
    <row r="19" spans="1:2" ht="15.75" customHeight="1" x14ac:dyDescent="0.2">
      <c r="A19" s="73"/>
      <c r="B19" s="68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 xr:uid="{00000000-0002-0000-0800-000000000000}">
      <formula1>"oui,non"</formula1>
    </dataValidation>
    <dataValidation type="list" allowBlank="1" showInputMessage="1" showErrorMessage="1" errorTitle="Choisir dans la liste" error="Choisir dans la liste !" sqref="B10" xr:uid="{00000000-0002-0000-0800-000001000000}">
      <formula1>Liste_Fournisseurs</formula1>
    </dataValidation>
    <dataValidation type="list" allowBlank="1" showInputMessage="1" showErrorMessage="1" errorTitle="Choisir dans la liste" error="Choisir dans la liste !" sqref="B9" xr:uid="{00000000-0002-0000-0800-000002000000}">
      <formula1>Liste_Pièces</formula1>
    </dataValidation>
    <dataValidation type="list" allowBlank="1" showInputMessage="1" showErrorMessage="1" errorTitle="Choisir dans la liste" error="Choisir dans la liste !" sqref="B11" xr:uid="{00000000-0002-0000-0800-000003000000}">
      <formula1>Liste_Techniciens</formula1>
    </dataValidation>
    <dataValidation type="list" allowBlank="1" showInputMessage="1" showErrorMessage="1" errorTitle="Choisir dans la liste" error="Choisir dans la liste !" sqref="B12" xr:uid="{00000000-0002-0000-0800-000004000000}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23</vt:i4>
      </vt:variant>
    </vt:vector>
  </HeadingPairs>
  <TitlesOfParts>
    <vt:vector size="32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FinPourSomme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bastr</cp:lastModifiedBy>
  <dcterms:created xsi:type="dcterms:W3CDTF">2013-02-01T10:35:05Z</dcterms:created>
  <dcterms:modified xsi:type="dcterms:W3CDTF">2023-04-24T10:48:56Z</dcterms:modified>
</cp:coreProperties>
</file>