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Temp\excel\"/>
    </mc:Choice>
  </mc:AlternateContent>
  <xr:revisionPtr revIDLastSave="0" documentId="13_ncr:1_{35F02A4A-EBBF-48CD-A9AE-27B1779743FB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Catégories!$A$3:$C$35</definedName>
    <definedName name="_xlnm._FilterDatabase" localSheetId="2" hidden="1">Entrées!$A$3:$H$5</definedName>
    <definedName name="_xlnm._FilterDatabase" localSheetId="5" hidden="1">Fournisseurs!$A$3:$D$13</definedName>
    <definedName name="_xlnm._FilterDatabase" localSheetId="1" hidden="1">Inventaire!$A$3:$J$228</definedName>
    <definedName name="_xlnm._FilterDatabase" localSheetId="3" hidden="1">Sorties!$B$3:$E$9</definedName>
    <definedName name="_xlnm._FilterDatabase" localSheetId="4" hidden="1">Techniciens!$A$3:$C$8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Catégories!$A$3:$C$36</definedName>
    <definedName name="Cellule_Travail">Paramètres!$B$4</definedName>
    <definedName name="Entrées">Entrées!$A$3:$H$5</definedName>
    <definedName name="Fournisseurs">Fournisseurs!$A$3:$D$14</definedName>
    <definedName name="Inventaire">Inventaire!$B$3:$J$228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Inventaire!$A$3:$J$228</definedName>
    <definedName name="Raison_Sociale">Paramètres!$B$1</definedName>
    <definedName name="Sorties">Sorties!$A$3:$E$9</definedName>
    <definedName name="Techniciens">Techniciens!$A$3:$C$9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91029"/>
  <pivotCaches>
    <pivotCache cacheId="20" r:id="rId10"/>
    <pivotCache cacheId="28" r:id="rId11"/>
    <pivotCache cacheId="32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7" l="1"/>
  <c r="J4" i="10"/>
  <c r="I4" i="10"/>
  <c r="J5" i="10"/>
  <c r="I5" i="10"/>
  <c r="J65" i="10"/>
  <c r="I65" i="10"/>
  <c r="J149" i="10"/>
  <c r="I149" i="10"/>
  <c r="J150" i="10"/>
  <c r="I150" i="10"/>
  <c r="J152" i="10"/>
  <c r="I152" i="10"/>
  <c r="J151" i="10"/>
  <c r="I151" i="10"/>
  <c r="J16" i="10"/>
  <c r="I16" i="10"/>
  <c r="J140" i="10"/>
  <c r="I140" i="10"/>
  <c r="J139" i="10"/>
  <c r="I139" i="10"/>
  <c r="J142" i="10"/>
  <c r="I142" i="10"/>
  <c r="J141" i="10"/>
  <c r="I141" i="10"/>
  <c r="J148" i="10"/>
  <c r="I148" i="10"/>
  <c r="J15" i="10"/>
  <c r="I15" i="10"/>
  <c r="J144" i="10"/>
  <c r="I144" i="10"/>
  <c r="J143" i="10"/>
  <c r="I143" i="10"/>
  <c r="J147" i="10"/>
  <c r="I147" i="10"/>
  <c r="J14" i="10"/>
  <c r="I14" i="10"/>
  <c r="J146" i="10"/>
  <c r="I146" i="10"/>
  <c r="J145" i="10"/>
  <c r="I145" i="10"/>
  <c r="J13" i="10"/>
  <c r="I13" i="10"/>
  <c r="J120" i="10"/>
  <c r="I120" i="10"/>
  <c r="J125" i="10"/>
  <c r="I125" i="10"/>
  <c r="J123" i="10"/>
  <c r="I123" i="10"/>
  <c r="J122" i="10"/>
  <c r="I122" i="10"/>
  <c r="J127" i="10"/>
  <c r="I127" i="10"/>
  <c r="J126" i="10"/>
  <c r="I126" i="10"/>
  <c r="J124" i="10"/>
  <c r="I124" i="10"/>
  <c r="J121" i="10"/>
  <c r="I121" i="10"/>
  <c r="J135" i="10"/>
  <c r="I135" i="10"/>
  <c r="J128" i="10"/>
  <c r="I128" i="10"/>
  <c r="J134" i="10"/>
  <c r="I134" i="10"/>
  <c r="J132" i="10"/>
  <c r="I132" i="10"/>
  <c r="J131" i="10"/>
  <c r="I131" i="10"/>
  <c r="J138" i="10"/>
  <c r="I138" i="10"/>
  <c r="J137" i="10"/>
  <c r="I137" i="10"/>
  <c r="J136" i="10"/>
  <c r="I136" i="10"/>
  <c r="J130" i="10"/>
  <c r="I130" i="10"/>
  <c r="J133" i="10"/>
  <c r="I133" i="10"/>
  <c r="J129" i="10"/>
  <c r="I129" i="10"/>
  <c r="J75" i="10"/>
  <c r="I75" i="10"/>
  <c r="J74" i="10"/>
  <c r="I74" i="10"/>
  <c r="J12" i="10"/>
  <c r="I12" i="10"/>
  <c r="J11" i="10"/>
  <c r="I11" i="10"/>
  <c r="J76" i="10"/>
  <c r="I76" i="10"/>
  <c r="J10" i="10"/>
  <c r="I10" i="10"/>
  <c r="J57" i="10"/>
  <c r="I57" i="10"/>
  <c r="J56" i="10"/>
  <c r="I56" i="10"/>
  <c r="J55" i="10"/>
  <c r="I55" i="10"/>
  <c r="J53" i="10"/>
  <c r="I53" i="10"/>
  <c r="J54" i="10"/>
  <c r="I54" i="10"/>
  <c r="J52" i="10"/>
  <c r="I52" i="10"/>
  <c r="J51" i="10"/>
  <c r="I51" i="10"/>
  <c r="J50" i="10"/>
  <c r="I50" i="10"/>
  <c r="J33" i="10"/>
  <c r="I33" i="10"/>
  <c r="J32" i="10"/>
  <c r="I32" i="10"/>
  <c r="J31" i="10"/>
  <c r="I31" i="10"/>
  <c r="J83" i="10"/>
  <c r="I83" i="10"/>
  <c r="J49" i="10"/>
  <c r="I49" i="10"/>
  <c r="J48" i="10"/>
  <c r="I48" i="10"/>
  <c r="J47" i="10"/>
  <c r="I47" i="10"/>
  <c r="J46" i="10"/>
  <c r="I46" i="10"/>
  <c r="J30" i="10"/>
  <c r="I30" i="10"/>
  <c r="J45" i="10"/>
  <c r="I45" i="10"/>
  <c r="J44" i="10"/>
  <c r="I44" i="10"/>
  <c r="J29" i="10"/>
  <c r="I29" i="10"/>
  <c r="J43" i="10"/>
  <c r="I43" i="10"/>
  <c r="J42" i="10"/>
  <c r="I42" i="10"/>
  <c r="J28" i="10"/>
  <c r="I28" i="10"/>
  <c r="J41" i="10"/>
  <c r="I41" i="10"/>
  <c r="J40" i="10"/>
  <c r="I40" i="10"/>
  <c r="J39" i="10"/>
  <c r="I39" i="10"/>
  <c r="J38" i="10"/>
  <c r="I38" i="10"/>
  <c r="J37" i="10"/>
  <c r="I37" i="10"/>
  <c r="J36" i="10"/>
  <c r="I36" i="10"/>
  <c r="J27" i="10"/>
  <c r="I27" i="10"/>
  <c r="J35" i="10"/>
  <c r="I35" i="10"/>
  <c r="J26" i="10"/>
  <c r="I26" i="10"/>
  <c r="J34" i="10"/>
  <c r="I34" i="10"/>
  <c r="J62" i="10"/>
  <c r="I62" i="10"/>
  <c r="J61" i="10"/>
  <c r="I61" i="10"/>
  <c r="J220" i="10"/>
  <c r="I220" i="10"/>
  <c r="J79" i="10"/>
  <c r="I79" i="10"/>
  <c r="J20" i="10"/>
  <c r="I20" i="10"/>
  <c r="J19" i="10"/>
  <c r="I19" i="10"/>
  <c r="J172" i="10"/>
  <c r="I172" i="10"/>
  <c r="J68" i="10"/>
  <c r="I68" i="10"/>
  <c r="J181" i="10"/>
  <c r="I181" i="10"/>
  <c r="J71" i="10"/>
  <c r="I71" i="10"/>
  <c r="J78" i="10"/>
  <c r="I78" i="10"/>
  <c r="J180" i="10"/>
  <c r="I180" i="10"/>
  <c r="J58" i="10"/>
  <c r="I58" i="10"/>
  <c r="J59" i="10"/>
  <c r="I59" i="10"/>
  <c r="J201" i="10"/>
  <c r="I201" i="10"/>
  <c r="J67" i="10"/>
  <c r="I67" i="10"/>
  <c r="J60" i="10"/>
  <c r="I60" i="10"/>
  <c r="J9" i="10"/>
  <c r="I9" i="10"/>
  <c r="J7" i="10"/>
  <c r="I7" i="10"/>
  <c r="J6" i="10"/>
  <c r="I6" i="10"/>
  <c r="J18" i="10"/>
  <c r="I18" i="10"/>
  <c r="J174" i="10"/>
  <c r="I174" i="10"/>
  <c r="J77" i="10"/>
  <c r="I77" i="10"/>
  <c r="J93" i="10"/>
  <c r="I93" i="10"/>
  <c r="J223" i="10"/>
  <c r="I223" i="10"/>
  <c r="J222" i="10"/>
  <c r="I222" i="10"/>
  <c r="J221" i="10"/>
  <c r="I221" i="10"/>
  <c r="J224" i="10"/>
  <c r="I224" i="10"/>
  <c r="J225" i="10"/>
  <c r="I225" i="10"/>
  <c r="J73" i="10"/>
  <c r="I73" i="10"/>
  <c r="J8" i="10"/>
  <c r="I8" i="10"/>
  <c r="J179" i="10"/>
  <c r="I179" i="10"/>
  <c r="J212" i="10"/>
  <c r="I212" i="10"/>
  <c r="J211" i="10"/>
  <c r="I211" i="10"/>
  <c r="J92" i="10"/>
  <c r="I92" i="10"/>
  <c r="J70" i="10"/>
  <c r="I70" i="10"/>
  <c r="J91" i="10"/>
  <c r="I91" i="10"/>
  <c r="J84" i="10"/>
  <c r="I84" i="10"/>
  <c r="J207" i="10"/>
  <c r="I207" i="10"/>
  <c r="J206" i="10"/>
  <c r="I206" i="10"/>
  <c r="J205" i="10"/>
  <c r="I205" i="10"/>
  <c r="J227" i="10"/>
  <c r="I227" i="10"/>
  <c r="J85" i="10"/>
  <c r="I85" i="10"/>
  <c r="J69" i="10"/>
  <c r="I69" i="10"/>
  <c r="J116" i="10"/>
  <c r="I116" i="10"/>
  <c r="J117" i="10"/>
  <c r="I117" i="10"/>
  <c r="J226" i="10"/>
  <c r="I226" i="10"/>
  <c r="J23" i="10"/>
  <c r="I23" i="10"/>
  <c r="J22" i="10"/>
  <c r="I22" i="10"/>
  <c r="J198" i="10"/>
  <c r="I198" i="10"/>
  <c r="J197" i="10"/>
  <c r="I197" i="10"/>
  <c r="J173" i="10"/>
  <c r="I173" i="10"/>
  <c r="J204" i="10"/>
  <c r="I204" i="10"/>
  <c r="J203" i="10"/>
  <c r="I203" i="10"/>
  <c r="J82" i="10"/>
  <c r="I82" i="10"/>
  <c r="J86" i="10"/>
  <c r="I86" i="10"/>
  <c r="J81" i="10"/>
  <c r="I81" i="10"/>
  <c r="J87" i="10"/>
  <c r="I87" i="10"/>
  <c r="J80" i="10"/>
  <c r="I80" i="10"/>
  <c r="J64" i="10"/>
  <c r="I64" i="10"/>
  <c r="J63" i="10"/>
  <c r="I63" i="10"/>
  <c r="J109" i="10"/>
  <c r="I109" i="10"/>
  <c r="J66" i="10"/>
  <c r="I66" i="10"/>
  <c r="J213" i="10"/>
  <c r="I213" i="10"/>
  <c r="J214" i="10"/>
  <c r="I214" i="10"/>
  <c r="J209" i="10"/>
  <c r="I209" i="10"/>
  <c r="J208" i="10"/>
  <c r="I208" i="10"/>
  <c r="J218" i="10"/>
  <c r="I218" i="10"/>
  <c r="J17" i="10"/>
  <c r="I17" i="10"/>
  <c r="J199" i="10"/>
  <c r="I199" i="10"/>
  <c r="J158" i="10"/>
  <c r="I158" i="10"/>
  <c r="J196" i="10"/>
  <c r="I196" i="10"/>
  <c r="J202" i="10"/>
  <c r="I202" i="10"/>
  <c r="J191" i="10"/>
  <c r="I191" i="10"/>
  <c r="J190" i="10"/>
  <c r="I190" i="10"/>
  <c r="J178" i="10"/>
  <c r="I178" i="10"/>
  <c r="J177" i="10"/>
  <c r="I177" i="10"/>
  <c r="J176" i="10"/>
  <c r="I176" i="10"/>
  <c r="J219" i="10"/>
  <c r="I219" i="10"/>
  <c r="J170" i="10"/>
  <c r="I170" i="10"/>
  <c r="J171" i="10"/>
  <c r="I171" i="10"/>
  <c r="J157" i="10"/>
  <c r="I157" i="10"/>
  <c r="J183" i="10"/>
  <c r="I183" i="10"/>
  <c r="J184" i="10"/>
  <c r="I184" i="10"/>
  <c r="J187" i="10"/>
  <c r="I187" i="10"/>
  <c r="J169" i="10"/>
  <c r="I169" i="10"/>
  <c r="J182" i="10"/>
  <c r="I182" i="10"/>
  <c r="J88" i="10"/>
  <c r="I88" i="10"/>
  <c r="J89" i="10"/>
  <c r="I89" i="10"/>
  <c r="J90" i="10"/>
  <c r="I90" i="10"/>
  <c r="J25" i="10"/>
  <c r="I25" i="10"/>
  <c r="J163" i="10"/>
  <c r="I163" i="10"/>
  <c r="J189" i="10"/>
  <c r="I189" i="10"/>
  <c r="J194" i="10"/>
  <c r="I194" i="10"/>
  <c r="J193" i="10"/>
  <c r="I193" i="10"/>
  <c r="J21" i="10"/>
  <c r="I21" i="10"/>
  <c r="J24" i="10"/>
  <c r="I24" i="10"/>
  <c r="J195" i="10"/>
  <c r="I195" i="10"/>
  <c r="J192" i="10"/>
  <c r="I192" i="10"/>
  <c r="J186" i="10"/>
  <c r="I186" i="10"/>
  <c r="J118" i="10"/>
  <c r="I118" i="10"/>
  <c r="J119" i="10"/>
  <c r="I119" i="10"/>
  <c r="J105" i="10"/>
  <c r="I105" i="10"/>
  <c r="J106" i="10"/>
  <c r="I106" i="10"/>
  <c r="J107" i="10"/>
  <c r="I107" i="10"/>
  <c r="J185" i="10"/>
  <c r="I185" i="10"/>
  <c r="J188" i="10"/>
  <c r="I188" i="10"/>
  <c r="J168" i="10"/>
  <c r="I168" i="10"/>
  <c r="J159" i="10"/>
  <c r="I159" i="10"/>
  <c r="J160" i="10"/>
  <c r="I160" i="10"/>
  <c r="J161" i="10"/>
  <c r="I161" i="10"/>
  <c r="J162" i="10"/>
  <c r="I162" i="10"/>
  <c r="J164" i="10"/>
  <c r="I164" i="10"/>
  <c r="J165" i="10"/>
  <c r="I165" i="10"/>
  <c r="J166" i="10"/>
  <c r="I166" i="10"/>
  <c r="J167" i="10"/>
  <c r="I167" i="10"/>
  <c r="J103" i="10"/>
  <c r="I103" i="10"/>
  <c r="J104" i="10"/>
  <c r="I104" i="10"/>
  <c r="C5" i="12"/>
  <c r="B5" i="12"/>
  <c r="J156" i="10"/>
  <c r="I156" i="10"/>
  <c r="J155" i="10"/>
  <c r="I155" i="10"/>
  <c r="J154" i="10"/>
  <c r="I154" i="10"/>
  <c r="J153" i="10"/>
  <c r="I153" i="10"/>
  <c r="J215" i="10"/>
  <c r="I215" i="10"/>
  <c r="J217" i="10"/>
  <c r="I217" i="10"/>
  <c r="J200" i="10"/>
  <c r="I200" i="10"/>
  <c r="J94" i="10"/>
  <c r="I94" i="10"/>
  <c r="J102" i="10"/>
  <c r="I102" i="10"/>
  <c r="J96" i="10"/>
  <c r="I96" i="10"/>
  <c r="J97" i="10"/>
  <c r="I97" i="10"/>
  <c r="J98" i="10"/>
  <c r="I98" i="10"/>
  <c r="J95" i="10"/>
  <c r="I95" i="10"/>
  <c r="J101" i="10"/>
  <c r="I101" i="10"/>
  <c r="J100" i="10"/>
  <c r="I100" i="10"/>
  <c r="J99" i="10"/>
  <c r="I99" i="10"/>
  <c r="J114" i="10"/>
  <c r="I114" i="10"/>
  <c r="J115" i="10"/>
  <c r="I115" i="10"/>
  <c r="J72" i="10"/>
  <c r="I72" i="10"/>
  <c r="J175" i="10"/>
  <c r="I175" i="10"/>
  <c r="J210" i="10"/>
  <c r="I210" i="10"/>
  <c r="J216" i="10"/>
  <c r="I216" i="10"/>
  <c r="J113" i="10"/>
  <c r="I113" i="10"/>
  <c r="J112" i="10"/>
  <c r="I112" i="10"/>
  <c r="J111" i="10"/>
  <c r="I111" i="10"/>
  <c r="J110" i="10"/>
  <c r="I110" i="10"/>
  <c r="J108" i="10"/>
  <c r="I108" i="10"/>
  <c r="C12" i="12"/>
  <c r="B12" i="12"/>
  <c r="C6" i="12"/>
  <c r="B6" i="12"/>
  <c r="B4" i="13"/>
  <c r="B5" i="13"/>
  <c r="C4" i="12"/>
  <c r="B4" i="12"/>
  <c r="G4" i="14"/>
  <c r="C13" i="12"/>
  <c r="B13" i="12"/>
  <c r="B6" i="13"/>
  <c r="B7" i="13"/>
  <c r="B9" i="12"/>
  <c r="B8" i="12"/>
  <c r="B7" i="12"/>
  <c r="B8" i="13"/>
  <c r="D4" i="10" l="1"/>
  <c r="D5" i="10"/>
  <c r="B34" i="11" s="1"/>
  <c r="D65" i="10"/>
  <c r="D149" i="10"/>
  <c r="D150" i="10"/>
  <c r="D152" i="10"/>
  <c r="D151" i="10"/>
  <c r="D16" i="10"/>
  <c r="D140" i="10"/>
  <c r="D139" i="10"/>
  <c r="D142" i="10"/>
  <c r="D141" i="10"/>
  <c r="D148" i="10"/>
  <c r="D15" i="10"/>
  <c r="D144" i="10"/>
  <c r="D143" i="10"/>
  <c r="D147" i="10"/>
  <c r="D14" i="10"/>
  <c r="D146" i="10"/>
  <c r="D145" i="10"/>
  <c r="D13" i="10"/>
  <c r="D120" i="10"/>
  <c r="D125" i="10"/>
  <c r="D123" i="10"/>
  <c r="D122" i="10"/>
  <c r="D124" i="10"/>
  <c r="D127" i="10"/>
  <c r="D126" i="10"/>
  <c r="D121" i="10"/>
  <c r="D135" i="10"/>
  <c r="D128" i="10"/>
  <c r="D134" i="10"/>
  <c r="D132" i="10"/>
  <c r="D131" i="10"/>
  <c r="D138" i="10"/>
  <c r="D137" i="10"/>
  <c r="D136" i="10"/>
  <c r="D130" i="10"/>
  <c r="D133" i="10"/>
  <c r="D129" i="10"/>
  <c r="D75" i="10"/>
  <c r="D74" i="10"/>
  <c r="D12" i="10"/>
  <c r="D11" i="10"/>
  <c r="D76" i="10"/>
  <c r="D10" i="10"/>
  <c r="D57" i="10"/>
  <c r="D56" i="10"/>
  <c r="D55" i="10"/>
  <c r="D53" i="10"/>
  <c r="D54" i="10"/>
  <c r="D52" i="10"/>
  <c r="D51" i="10"/>
  <c r="D50" i="10"/>
  <c r="D33" i="10"/>
  <c r="D32" i="10"/>
  <c r="D31" i="10"/>
  <c r="D83" i="10"/>
  <c r="D49" i="10"/>
  <c r="D48" i="10"/>
  <c r="D47" i="10"/>
  <c r="D46" i="10"/>
  <c r="D30" i="10"/>
  <c r="D45" i="10"/>
  <c r="D44" i="10"/>
  <c r="D29" i="10"/>
  <c r="D43" i="10"/>
  <c r="D42" i="10"/>
  <c r="D28" i="10"/>
  <c r="D41" i="10"/>
  <c r="D40" i="10"/>
  <c r="D38" i="10"/>
  <c r="D39" i="10"/>
  <c r="D37" i="10"/>
  <c r="D36" i="10"/>
  <c r="D27" i="10"/>
  <c r="D35" i="10"/>
  <c r="D26" i="10"/>
  <c r="D34" i="10"/>
  <c r="D61" i="10"/>
  <c r="D62" i="10"/>
  <c r="D220" i="10"/>
  <c r="D79" i="10"/>
  <c r="B29" i="11" s="1"/>
  <c r="D20" i="10"/>
  <c r="D19" i="10"/>
  <c r="D172" i="10"/>
  <c r="D68" i="10"/>
  <c r="D181" i="10"/>
  <c r="D71" i="10"/>
  <c r="D78" i="10"/>
  <c r="D180" i="10"/>
  <c r="D58" i="10"/>
  <c r="D59" i="10"/>
  <c r="D201" i="10"/>
  <c r="D67" i="10"/>
  <c r="D60" i="10"/>
  <c r="D9" i="10"/>
  <c r="D7" i="10"/>
  <c r="D6" i="10"/>
  <c r="D18" i="10"/>
  <c r="D174" i="10"/>
  <c r="D77" i="10"/>
  <c r="D93" i="10"/>
  <c r="D223" i="10"/>
  <c r="D222" i="10"/>
  <c r="D221" i="10"/>
  <c r="D224" i="10"/>
  <c r="D73" i="10"/>
  <c r="D225" i="10"/>
  <c r="D8" i="10"/>
  <c r="D179" i="10"/>
  <c r="D212" i="10"/>
  <c r="B32" i="11" s="1"/>
  <c r="D211" i="10"/>
  <c r="D92" i="10"/>
  <c r="D70" i="10"/>
  <c r="D91" i="10"/>
  <c r="D84" i="10"/>
  <c r="B15" i="11" s="1"/>
  <c r="D207" i="10"/>
  <c r="D206" i="10"/>
  <c r="D205" i="10"/>
  <c r="D227" i="10"/>
  <c r="D85" i="10"/>
  <c r="D69" i="10"/>
  <c r="B6" i="11" s="1"/>
  <c r="D116" i="10"/>
  <c r="D117" i="10"/>
  <c r="D226" i="10"/>
  <c r="D23" i="10"/>
  <c r="D22" i="10"/>
  <c r="D198" i="10"/>
  <c r="D197" i="10"/>
  <c r="D203" i="10"/>
  <c r="D173" i="10"/>
  <c r="D204" i="10"/>
  <c r="D82" i="10"/>
  <c r="D86" i="10"/>
  <c r="D81" i="10"/>
  <c r="D87" i="10"/>
  <c r="D80" i="10"/>
  <c r="D64" i="10"/>
  <c r="D63" i="10"/>
  <c r="D109" i="10"/>
  <c r="D66" i="10"/>
  <c r="D213" i="10"/>
  <c r="D214" i="10"/>
  <c r="D209" i="10"/>
  <c r="D208" i="10"/>
  <c r="D218" i="10"/>
  <c r="D17" i="10"/>
  <c r="D199" i="10"/>
  <c r="D158" i="10"/>
  <c r="D196" i="10"/>
  <c r="B9" i="11" s="1"/>
  <c r="D202" i="10"/>
  <c r="D191" i="10"/>
  <c r="D190" i="10"/>
  <c r="D178" i="10"/>
  <c r="D177" i="10"/>
  <c r="D176" i="10"/>
  <c r="D219" i="10"/>
  <c r="B33" i="11" s="1"/>
  <c r="D157" i="10"/>
  <c r="D170" i="10"/>
  <c r="D171" i="10"/>
  <c r="D183" i="10"/>
  <c r="D184" i="10"/>
  <c r="D187" i="10"/>
  <c r="D169" i="10"/>
  <c r="D182" i="10"/>
  <c r="D88" i="10"/>
  <c r="B26" i="11" s="1"/>
  <c r="D89" i="10"/>
  <c r="B22" i="11" s="1"/>
  <c r="D90" i="10"/>
  <c r="B35" i="11" s="1"/>
  <c r="D25" i="10"/>
  <c r="D163" i="10"/>
  <c r="D189" i="10"/>
  <c r="D194" i="10"/>
  <c r="D193" i="10"/>
  <c r="D21" i="10"/>
  <c r="D24" i="10"/>
  <c r="D195" i="10"/>
  <c r="D192" i="10"/>
  <c r="D186" i="10"/>
  <c r="D118" i="10"/>
  <c r="D119" i="10"/>
  <c r="D105" i="10"/>
  <c r="D106" i="10"/>
  <c r="D107" i="10"/>
  <c r="D185" i="10"/>
  <c r="D188" i="10"/>
  <c r="D168" i="10"/>
  <c r="D159" i="10"/>
  <c r="D160" i="10"/>
  <c r="D161" i="10"/>
  <c r="D162" i="10"/>
  <c r="D164" i="10"/>
  <c r="D165" i="10"/>
  <c r="D166" i="10"/>
  <c r="D167" i="10"/>
  <c r="D103" i="10"/>
  <c r="D104" i="10"/>
  <c r="D156" i="10"/>
  <c r="D155" i="10"/>
  <c r="D154" i="10"/>
  <c r="D153" i="10"/>
  <c r="D215" i="10"/>
  <c r="D217" i="10"/>
  <c r="D200" i="10"/>
  <c r="D94" i="10"/>
  <c r="D102" i="10"/>
  <c r="D96" i="10"/>
  <c r="D97" i="10"/>
  <c r="D98" i="10"/>
  <c r="D95" i="10"/>
  <c r="D101" i="10"/>
  <c r="D100" i="10"/>
  <c r="D99" i="10"/>
  <c r="D114" i="10"/>
  <c r="D115" i="10"/>
  <c r="D72" i="10"/>
  <c r="D175" i="10"/>
  <c r="B31" i="11" s="1"/>
  <c r="D210" i="10"/>
  <c r="D113" i="10"/>
  <c r="D216" i="10"/>
  <c r="B18" i="11"/>
  <c r="D112" i="10"/>
  <c r="D111" i="10"/>
  <c r="D110" i="10"/>
  <c r="D108" i="10"/>
  <c r="B25" i="11" l="1"/>
  <c r="B19" i="11"/>
  <c r="B30" i="11"/>
  <c r="B7" i="11"/>
  <c r="B8" i="11"/>
  <c r="B5" i="11"/>
  <c r="B10" i="11"/>
  <c r="B21" i="11"/>
  <c r="B24" i="11"/>
  <c r="B16" i="11"/>
  <c r="B11" i="11"/>
  <c r="B13" i="11"/>
  <c r="B14" i="11"/>
  <c r="B28" i="11"/>
  <c r="B12" i="11"/>
  <c r="B20" i="11"/>
  <c r="B17" i="11"/>
  <c r="B23" i="11"/>
  <c r="B27" i="11"/>
  <c r="B4" i="11"/>
  <c r="C8" i="12" l="1"/>
  <c r="B11" i="12" l="1"/>
  <c r="C10" i="12"/>
  <c r="B10" i="12"/>
  <c r="C11" i="17"/>
  <c r="C11" i="12"/>
  <c r="C9" i="12"/>
  <c r="C7" i="12"/>
  <c r="C12" i="17"/>
  <c r="C10" i="17"/>
  <c r="C9" i="17" l="1"/>
  <c r="C4" i="16" l="1"/>
  <c r="C3" i="16"/>
  <c r="G1" i="14" l="1"/>
  <c r="C1" i="12"/>
  <c r="C1" i="10" l="1"/>
  <c r="D1" i="15"/>
  <c r="E1" i="14"/>
  <c r="I1" i="10" l="1"/>
  <c r="B1" i="12"/>
  <c r="J1" i="10"/>
  <c r="B1" i="13"/>
  <c r="D1" i="10" l="1"/>
  <c r="B1" i="11" l="1"/>
</calcChain>
</file>

<file path=xl/sharedStrings.xml><?xml version="1.0" encoding="utf-8"?>
<sst xmlns="http://schemas.openxmlformats.org/spreadsheetml/2006/main" count="1051" uniqueCount="520">
  <si>
    <t>CONTENANCE</t>
  </si>
  <si>
    <t>LOT</t>
  </si>
  <si>
    <t>Pièce</t>
  </si>
  <si>
    <t>CARACTERISTIQUE</t>
  </si>
  <si>
    <t>Fournisseur</t>
  </si>
  <si>
    <t>Technicien</t>
  </si>
  <si>
    <t/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</si>
  <si>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</si>
  <si>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</si>
  <si>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</si>
  <si>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</si>
  <si>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</si>
  <si>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</si>
  <si>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</si>
  <si>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</si>
  <si>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</si>
  <si>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</si>
  <si>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</si>
  <si>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</si>
  <si>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</si>
  <si>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</si>
  <si>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</si>
  <si>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</si>
  <si>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Hewlett-Packard</t>
  </si>
  <si>
    <t>Lenovo</t>
  </si>
  <si>
    <t>IBM</t>
  </si>
  <si>
    <t>Kyocera</t>
  </si>
  <si>
    <t>Eaton</t>
  </si>
  <si>
    <t>Catégorie</t>
  </si>
  <si>
    <t>Raison sociale</t>
  </si>
  <si>
    <t>Titre</t>
  </si>
  <si>
    <t>Cellule de travail :</t>
  </si>
  <si>
    <t>Valeurs par défaut dans les formulaires</t>
  </si>
  <si>
    <t>Personnalisation du classeur</t>
  </si>
  <si>
    <t>Appliquer plein écran ?</t>
  </si>
  <si>
    <t>Afficher formules ?</t>
  </si>
  <si>
    <t>oui</t>
  </si>
  <si>
    <t>Afficher feuilles ?</t>
  </si>
  <si>
    <t>Afficher entêtes ?</t>
  </si>
  <si>
    <t>Nombre de sorties</t>
  </si>
  <si>
    <t>Nombre d'entrées</t>
  </si>
  <si>
    <t>...</t>
  </si>
  <si>
    <t>Total général</t>
  </si>
  <si>
    <t>Stocks actuels</t>
  </si>
  <si>
    <t>Inventaire par catégorie</t>
  </si>
  <si>
    <t>Quantités</t>
  </si>
  <si>
    <t>Total</t>
  </si>
  <si>
    <t>Années</t>
  </si>
  <si>
    <t>Entrées par fournisseur (quantités)</t>
  </si>
  <si>
    <t>Entrées par fournisseur (montants)</t>
  </si>
  <si>
    <t>Montants HT</t>
  </si>
  <si>
    <t>Sorties par technicien (quantités)</t>
  </si>
  <si>
    <t>Fichier des techniciens</t>
  </si>
  <si>
    <t>Fichier des fournisseurs</t>
  </si>
  <si>
    <t>Fichier des catégories</t>
  </si>
  <si>
    <t>Seuil d'alerte</t>
  </si>
  <si>
    <t>Descriptif</t>
  </si>
  <si>
    <t>Stockage</t>
  </si>
  <si>
    <t>2023</t>
  </si>
  <si>
    <t>avr</t>
  </si>
  <si>
    <t>Axel</t>
  </si>
  <si>
    <t>Atelier</t>
  </si>
  <si>
    <t>Pierre</t>
  </si>
  <si>
    <t>Staelens</t>
  </si>
  <si>
    <t>Presse-étoupes</t>
  </si>
  <si>
    <t>Rondelles</t>
  </si>
  <si>
    <t>Presse-étoupes synthétique AGRO M16X1,5</t>
  </si>
  <si>
    <t>Entrepôt</t>
  </si>
  <si>
    <t>non</t>
  </si>
  <si>
    <t>Presse-étoupes synthétique AGRO M20X1,5</t>
  </si>
  <si>
    <t>Presse-étoupes synthétique AGRO M25X1,5</t>
  </si>
  <si>
    <t>AGRO</t>
  </si>
  <si>
    <t>E M8</t>
  </si>
  <si>
    <t>Ecrou 6 pans din 934 M8</t>
  </si>
  <si>
    <t>AGR15551710</t>
  </si>
  <si>
    <t>AGR15552013</t>
  </si>
  <si>
    <t>AGR825525</t>
  </si>
  <si>
    <t>AGR15552517</t>
  </si>
  <si>
    <t>AGR825532</t>
  </si>
  <si>
    <t>Contre écrou synthétique AGRO 32X1,5</t>
  </si>
  <si>
    <t>AGR825540</t>
  </si>
  <si>
    <t>Contre écrou synthétique AGRO M40X1,5</t>
  </si>
  <si>
    <t>AGR155550138</t>
  </si>
  <si>
    <t>Presse-étoupes synthétique AGRO M50X1,5</t>
  </si>
  <si>
    <t>AGR825550</t>
  </si>
  <si>
    <t>Contre écrou synthétique AGRO M50X1,5</t>
  </si>
  <si>
    <t>AGR825563</t>
  </si>
  <si>
    <t>Contre écrou synthétique AGRO M63X1,5</t>
  </si>
  <si>
    <t>Presse-étoupes OBO V-TEC VM M32</t>
  </si>
  <si>
    <t>Jonathan</t>
  </si>
  <si>
    <t>Bureau</t>
  </si>
  <si>
    <t>Samuel</t>
  </si>
  <si>
    <t>CEBEO</t>
  </si>
  <si>
    <t>Rittal</t>
  </si>
  <si>
    <t>Ac-Electricité</t>
  </si>
  <si>
    <t>G3</t>
  </si>
  <si>
    <t>Gaine thermorétractable</t>
  </si>
  <si>
    <t>SMOE-82252 (CES-4)</t>
  </si>
  <si>
    <t>Passe-parois thermorétractable Raychem TE SMOE-82252 / CES 4</t>
  </si>
  <si>
    <t>G4</t>
  </si>
  <si>
    <t>Connecteurs</t>
  </si>
  <si>
    <t>Disjoncteurs</t>
  </si>
  <si>
    <t>Ecrous</t>
  </si>
  <si>
    <t>RSES-525A</t>
  </si>
  <si>
    <t>Ensemble de 3 prises équerre 250 A Interface type A Raychem TE RSES-525A</t>
  </si>
  <si>
    <t>Terminaisons</t>
  </si>
  <si>
    <t>IXSU-F4131</t>
  </si>
  <si>
    <t>Terminaison pour cable PRC montage intérieur Raychem TE IXSU-F4131</t>
  </si>
  <si>
    <t>Gaine thermorétractable 3M HDT-A 48.0/15.0mm X 1M</t>
  </si>
  <si>
    <t>BIZ218004</t>
  </si>
  <si>
    <t>Gaine thermorétractable BizLine 218004 38.0/12.0mm X 1M</t>
  </si>
  <si>
    <t>BIZ215006</t>
  </si>
  <si>
    <t>Gaine thermorétractable BizLine 18.0/6.0mm X 1 M</t>
  </si>
  <si>
    <t>A9F74416</t>
  </si>
  <si>
    <t xml:space="preserve">Disjoncteur Schneider A9F74416 4P 16A C </t>
  </si>
  <si>
    <t>H2</t>
  </si>
  <si>
    <t>Acti9 iC60 N 400V</t>
  </si>
  <si>
    <t>A9F74432</t>
  </si>
  <si>
    <t>Disjoncteur Schneider A9F74432 4P 32A C</t>
  </si>
  <si>
    <t>A9F74440</t>
  </si>
  <si>
    <t>Disjoncteur Schneider A9F74440 4P 40A C</t>
  </si>
  <si>
    <t>A9F68202</t>
  </si>
  <si>
    <t>Acti9 iT60 N 400V</t>
  </si>
  <si>
    <t>A9F74210</t>
  </si>
  <si>
    <t>Disjoncteur Schneider A9F68202 2P 2A C</t>
  </si>
  <si>
    <t>A9F74216</t>
  </si>
  <si>
    <t>Disjoncteur Schneider A9F74216 2P 16A C</t>
  </si>
  <si>
    <t>Disjoncteur Schneider A9F74210 2P 10A C</t>
  </si>
  <si>
    <t>A9F68220</t>
  </si>
  <si>
    <t>Disjoncteur Schneider A9F68220 2P 20A C</t>
  </si>
  <si>
    <t>A9F75220</t>
  </si>
  <si>
    <t>Disjoncteur Schneider A9F75220 2P 20A D</t>
  </si>
  <si>
    <t>A9F68102</t>
  </si>
  <si>
    <t>Disjoncteur Schneider A9F68102 1P 2A C</t>
  </si>
  <si>
    <t>NCN325</t>
  </si>
  <si>
    <t>10kA/15kA</t>
  </si>
  <si>
    <t>Disjoncteur Hager NCN325 3P 25A C</t>
  </si>
  <si>
    <t>SN201 M-C16</t>
  </si>
  <si>
    <t>Disjoncteur 1P ABB SN201 M-C16 230 V</t>
  </si>
  <si>
    <t>S232 C25</t>
  </si>
  <si>
    <t>GB2CB06</t>
  </si>
  <si>
    <t>GB2CB07</t>
  </si>
  <si>
    <t>Disjoncteur 2P ABB S232 C25</t>
  </si>
  <si>
    <t>GB2CB09</t>
  </si>
  <si>
    <t>GB2CD12</t>
  </si>
  <si>
    <t>GV3L50</t>
  </si>
  <si>
    <t>GV2ME03</t>
  </si>
  <si>
    <t>Déclencheur magnéto-thermique</t>
  </si>
  <si>
    <t>Déclencheur magnétique</t>
  </si>
  <si>
    <t>Disjoncteur magnéto-thermique Schneider GB2CB06 1P 1A</t>
  </si>
  <si>
    <t>Disjoncteur magnéto-thermique Schneider GB2CB07 1P 2A</t>
  </si>
  <si>
    <t>Disjoncteur magnéto-thermique Schneider GB2CB09 1P 4A</t>
  </si>
  <si>
    <t>Disjoncteur magnéto-thermique Schneider GB2CD12 1P+N 6A</t>
  </si>
  <si>
    <t>GV2ME05</t>
  </si>
  <si>
    <t>GV2ME07</t>
  </si>
  <si>
    <t>GV2ME10</t>
  </si>
  <si>
    <t>GV2ME16</t>
  </si>
  <si>
    <t>GV2ME22</t>
  </si>
  <si>
    <t>GV2ME32</t>
  </si>
  <si>
    <t>GV2RT08</t>
  </si>
  <si>
    <t>Schneider</t>
  </si>
  <si>
    <t>A9R01463</t>
  </si>
  <si>
    <t>Acti9 - iID 400V/415V - Type A</t>
  </si>
  <si>
    <t>A9R04463</t>
  </si>
  <si>
    <t>Acti9 iID 400V/415V - Type A</t>
  </si>
  <si>
    <t>Contacteurs</t>
  </si>
  <si>
    <t>Différentiels</t>
  </si>
  <si>
    <t>LC1D09BD</t>
  </si>
  <si>
    <t>Contacteur Schneider LC1D09BD 3P AC-3 440V 9A</t>
  </si>
  <si>
    <t>Interrupteur différentiel Schneider A9R04463 4P 63A 300mA</t>
  </si>
  <si>
    <t xml:space="preserve">Interrupteur différentiel Schneider A9R01463 4P 63A 30mA </t>
  </si>
  <si>
    <t>Disjoncteur moteur Schneider GV2RT08 3P 2,5..4A</t>
  </si>
  <si>
    <t>Disjoncteur moteur Schneider GV2ME32 3P 24..32A</t>
  </si>
  <si>
    <t>Disjoncteur moteur Schneider GV2ME22 3P 20..25A</t>
  </si>
  <si>
    <t>Disjoncteur moteur Schneider GV2ME16 3P 9..14A</t>
  </si>
  <si>
    <t>Disjoncteur moteur Schneider GV2ME10 3P 4..6,3A</t>
  </si>
  <si>
    <t>Disjoncteur moteur Schneider GV2ME07 3P 1,6..2,5A</t>
  </si>
  <si>
    <t>Disjoncteur moteur Schneider GV2ME05 3P 0,63..1A</t>
  </si>
  <si>
    <t>Disjoncteur moteur Schneider GV2ME03 3P 0,25..0,4A</t>
  </si>
  <si>
    <t>Disjoncteur moteur Schneider magnétique GV3L50 3P 50A</t>
  </si>
  <si>
    <t>LC2D09BD</t>
  </si>
  <si>
    <t xml:space="preserve">Contacteur inverseur Schneider LC2D09BD 3P AC-3 440V 9A </t>
  </si>
  <si>
    <t>LC1D25P7</t>
  </si>
  <si>
    <t>Bobine 230V CA</t>
  </si>
  <si>
    <t>Bobine 24V CC</t>
  </si>
  <si>
    <t>CAD32P7</t>
  </si>
  <si>
    <t>Contacteur Schneider CAD32P7 - 3 F + 2 O - instantané - 10A</t>
  </si>
  <si>
    <t>230V CA</t>
  </si>
  <si>
    <t>LC1DT40P7</t>
  </si>
  <si>
    <t>Contacteur Schneider LC1DT40P7 - 4P AC-1 440V 40A</t>
  </si>
  <si>
    <t>Contacteur Schneider LC1D25P7 3P AC-3 440V 25A</t>
  </si>
  <si>
    <t>LV430406</t>
  </si>
  <si>
    <t>Disjoncteur Schneider LV430406 Compact NSX160N 160A - 3P</t>
  </si>
  <si>
    <t>H4</t>
  </si>
  <si>
    <t>Sans déclencheur</t>
  </si>
  <si>
    <t>LV432404</t>
  </si>
  <si>
    <t>Disjoncteur Schneider LV432404 Compact NSX400H 400A 3P</t>
  </si>
  <si>
    <t>sans déclencheur</t>
  </si>
  <si>
    <t>Sectionneurs</t>
  </si>
  <si>
    <t>Sectionneur Schneider 31106 Interpact INS250 3P 250 A</t>
  </si>
  <si>
    <t>Sectionneur Schneider 28913 Interpact INS160 4P 160A</t>
  </si>
  <si>
    <t>Déclencheurs</t>
  </si>
  <si>
    <t>LV430431</t>
  </si>
  <si>
    <t>Déclencheur Schneider LV430431 TM125D 3P3D</t>
  </si>
  <si>
    <t>Pour disjoncteur NSX160/250</t>
  </si>
  <si>
    <t>LV432081</t>
  </si>
  <si>
    <t>Déclencheur Schneider LV432081 400A-3P3D</t>
  </si>
  <si>
    <t>Compact NSX400-630 - déclencheur micrologic 2.3</t>
  </si>
  <si>
    <t>LV429210</t>
  </si>
  <si>
    <t>Bloc Vigi Schneider LV429210 MH 3p 200 à 440V sensibilité 0,03 à 10A</t>
  </si>
  <si>
    <t>Compact NSX100-250F/N/H/S/L</t>
  </si>
  <si>
    <t>Gestion de stock Entrepôt 342</t>
  </si>
  <si>
    <t>LV429516</t>
  </si>
  <si>
    <t>Cache-borne Schneider LV429516 court 4p</t>
  </si>
  <si>
    <t>Compact NSX100-250F/N/H/S/L-INS/INV</t>
  </si>
  <si>
    <t>LV429518</t>
  </si>
  <si>
    <t>Cache-borne Schneider LV429518 long 4P</t>
  </si>
  <si>
    <t>GV2ME14</t>
  </si>
  <si>
    <t>Disjoncteur Schneider GV2ME14 6..10A - 3P 3d</t>
  </si>
  <si>
    <t>Disjoncteur Legrand 420013 DPX³160 16kA 400V - 4P-63A</t>
  </si>
  <si>
    <t>Variateurs</t>
  </si>
  <si>
    <t>6SE6440-2UD25-5CA1</t>
  </si>
  <si>
    <t>Variateur Siemens 6SE6440-2UD25-5CA1 micromaster MM440 3AC 380-480V +10/-10% 47-63 hz</t>
  </si>
  <si>
    <t>Moteur 5.5kW (7.5kW VT)</t>
  </si>
  <si>
    <t>Panneau de commande</t>
  </si>
  <si>
    <t>6SE6400-0AP00-0AA1</t>
  </si>
  <si>
    <t>Panneau de commande Siemens 6SE6400-0AP00-0AA1 en texte clair (AOP) N/A</t>
  </si>
  <si>
    <t>Résistances</t>
  </si>
  <si>
    <t>6ES7972-0DA00-0AA0</t>
  </si>
  <si>
    <t>Résistance de terminaison Siemens 6ES7972-0DA00-0AA0 RS485 pour la terminaison de réseaux PROFIBUS/MPI</t>
  </si>
  <si>
    <t>SIMATIC ET200</t>
  </si>
  <si>
    <t>NZM3-XKSA</t>
  </si>
  <si>
    <t>Caches-cornes Eaton NZM3-XKSA</t>
  </si>
  <si>
    <t>Utilisation avec : _x000D_
NZM3(-4), PN3(-4), N(S)3(-4)</t>
  </si>
  <si>
    <t>LA9D65A69</t>
  </si>
  <si>
    <t>Jeux de barres puissance inverseur Schneider LA9D65A69 D40A a D65A</t>
  </si>
  <si>
    <t>TheSys D</t>
  </si>
  <si>
    <t>GVAE11</t>
  </si>
  <si>
    <t>Contact auxiliaire Schneider GVAE11 - 1O + 1F</t>
  </si>
  <si>
    <t>Commandes</t>
  </si>
  <si>
    <t>LV432603</t>
  </si>
  <si>
    <t>Commande rotative téléscopique Schneider LV432603</t>
  </si>
  <si>
    <t>Compact NSX400-630</t>
  </si>
  <si>
    <t>LADN31</t>
  </si>
  <si>
    <t>Contact auxiliaire LADN31 - 3F+1O</t>
  </si>
  <si>
    <t>Bornes vis-étriers</t>
  </si>
  <si>
    <t>LADN22S</t>
  </si>
  <si>
    <t>Contact auxiliaire Schneider LADN22S 2O-2F</t>
  </si>
  <si>
    <t>Rouge</t>
  </si>
  <si>
    <t>GV1L3</t>
  </si>
  <si>
    <t>Limiteur additif Schneider 63A - pour disj. moteur</t>
  </si>
  <si>
    <t>GVAN20</t>
  </si>
  <si>
    <t>Contact auxiliaire Schneider GVAN20 - 2F - 50/38 Hz 4T</t>
  </si>
  <si>
    <t>Montage à gauche</t>
  </si>
  <si>
    <t>GVAN11</t>
  </si>
  <si>
    <t>Contact auxiliaire Schneider GVAN11 1O+1F - 230 M L - 50/38 Hz- 4T - 6A</t>
  </si>
  <si>
    <t>TI250 5A</t>
  </si>
  <si>
    <t>Transformateur de courant TI250 5 A</t>
  </si>
  <si>
    <t>H1</t>
  </si>
  <si>
    <t>Convertisseurs</t>
  </si>
  <si>
    <t>K109PT</t>
  </si>
  <si>
    <t>Convertisseur de température Seneca K109PT</t>
  </si>
  <si>
    <t>K109UI</t>
  </si>
  <si>
    <t>Convertisseur analogique Seneca K109UI</t>
  </si>
  <si>
    <t>K121</t>
  </si>
  <si>
    <t>Convertisseur analogique Seneca K121</t>
  </si>
  <si>
    <t>Transformateurs</t>
  </si>
  <si>
    <t>GV2AF3</t>
  </si>
  <si>
    <t>Bloc de raccordement Schneider GV2AF3</t>
  </si>
  <si>
    <t>LC1D09..D38</t>
  </si>
  <si>
    <t>Relais</t>
  </si>
  <si>
    <t>MY4IN 24VDC(S)</t>
  </si>
  <si>
    <t>Relais électromagnétique Omron MY4IN 24VDC (S)</t>
  </si>
  <si>
    <t>Compteurs</t>
  </si>
  <si>
    <t>Horloges</t>
  </si>
  <si>
    <t>Compteur horaire Schneider 15440 - Modulaire -230 Vca</t>
  </si>
  <si>
    <t>TBG40.X7 711025</t>
  </si>
  <si>
    <t>Compteur horaire Télé TBG40.X7 711025 12-48V DC</t>
  </si>
  <si>
    <t>RE17LLBM</t>
  </si>
  <si>
    <t>Relais tempo 1OF - L Li - 1s à 100H -24 à 240VAC</t>
  </si>
  <si>
    <t>RE22R1AMR</t>
  </si>
  <si>
    <t>Relais temporisateur de travail RE22R1AMR - 1OF - 24 à 240V ca-cc</t>
  </si>
  <si>
    <t>RXM4AB2P7</t>
  </si>
  <si>
    <t>Relais miniature Schneider RXM4AB2P7 4OF - 12A - 230VAC</t>
  </si>
  <si>
    <t>Embrochab test+DEL</t>
  </si>
  <si>
    <t>RXM4AB2BD</t>
  </si>
  <si>
    <t>Relais miniature Schneider RXM4AB2BD 4OF - 12a - 24VDC</t>
  </si>
  <si>
    <t>Presse-étoupes OBO V-TEC VM M40 LGR</t>
  </si>
  <si>
    <t>Contre-écrou synthétique OBO 116 M40 LGR PS</t>
  </si>
  <si>
    <t>Contre-écrou synthétique AGRO M25X1,5</t>
  </si>
  <si>
    <t>3RH1131-1BB40</t>
  </si>
  <si>
    <t>Contacteur auxiliaire Siemens 3RH1131-1BB40 3NO + 1NF 24 V CC</t>
  </si>
  <si>
    <t>5TT5800-0</t>
  </si>
  <si>
    <t>Contacteur INSTA Siemens 5TT5800-0 CA 230V, 400V 20A</t>
  </si>
  <si>
    <t>3RH2911-2HA21</t>
  </si>
  <si>
    <t xml:space="preserve">Contacteur auxiliaire Siemens 3RH2911-2HA21 1NF + 2NO </t>
  </si>
  <si>
    <t>5SL6104-7</t>
  </si>
  <si>
    <t>Disjoncteur modulaire Siemens 5SL6104-7 230/400V 6kA , 1 pole , C , 4A</t>
  </si>
  <si>
    <t>3RT2016-1BB42</t>
  </si>
  <si>
    <t>Contacteur de puissance Siemens 3RT2016-1BB42 , AC-3e/AC-3, 9 A , 4 kW / 400V , 3P , DC 24V</t>
  </si>
  <si>
    <t>3RV2901-1E</t>
  </si>
  <si>
    <t>Interrupteur auxiliaire Siemens 3RC2901-1E 1 NO + 1 NF</t>
  </si>
  <si>
    <t>Pour disjoncteur 3RV2</t>
  </si>
  <si>
    <t>PLC-BSC-230UC/21</t>
  </si>
  <si>
    <t>Socle pour relais Phoenix Contact PLC-BSC-230UC/21 230V</t>
  </si>
  <si>
    <t>PLC-RSC- 24UC/21</t>
  </si>
  <si>
    <t>Socle pour relais Phoenix Contact PLC-RSC- 24UC/21 24V</t>
  </si>
  <si>
    <t>HI11-P1/P3Z</t>
  </si>
  <si>
    <t>Contacteur auxiliaire Eaton HI11-P1/P3Z 1F 1O 1P,3P</t>
  </si>
  <si>
    <t>Télérupteur/Dimmer</t>
  </si>
  <si>
    <t>MTR2000ER</t>
  </si>
  <si>
    <t>Télérupteur Radio Yokis MTR2000ER 10A</t>
  </si>
  <si>
    <t>MTV500M</t>
  </si>
  <si>
    <t>Télévariateur temporisable Yokis MTV500M 500W</t>
  </si>
  <si>
    <t>Cache vis Schneider 28956 3P/4P 1 paire</t>
  </si>
  <si>
    <t>Compact INS100 à 160</t>
  </si>
  <si>
    <t>Accessoires disjoncteurs</t>
  </si>
  <si>
    <t>Contact auxiliaire Schneider 29450 1 OF ou 1 SD ou 1 SDE ou 1 SDV</t>
  </si>
  <si>
    <t>Compact NSX</t>
  </si>
  <si>
    <t>XCSDMP5902</t>
  </si>
  <si>
    <t>Interrupteur de sécurité Schneider XCSDMP5902 electromagnétique 1O+1F+1O</t>
  </si>
  <si>
    <t>BPS33</t>
  </si>
  <si>
    <t xml:space="preserve">Actionneur Schmersal BPS33 </t>
  </si>
  <si>
    <t>Capteurs</t>
  </si>
  <si>
    <t>BNS33-11ZG</t>
  </si>
  <si>
    <t>Interrupteur de sécurité Schmersal BNS 33-11ZG</t>
  </si>
  <si>
    <t>Accessoires sectionneurs</t>
  </si>
  <si>
    <t>Interrupteur auxiliaire Socomec 29990012</t>
  </si>
  <si>
    <t>3TK2830-1CB30</t>
  </si>
  <si>
    <t>Relais de sécurité 3TK2830-1CB30</t>
  </si>
  <si>
    <t>XPSAK311144</t>
  </si>
  <si>
    <t>Contrôleur Schneider XPSAK311144 - Arrêt d'urgence - 24V CA CC</t>
  </si>
  <si>
    <t>PNOZ s4</t>
  </si>
  <si>
    <t>Relais de sécurité Pilz PNOZ s4</t>
  </si>
  <si>
    <t>PNOZ s7.2</t>
  </si>
  <si>
    <t>Relais de sécurité Pilz PNOZ s7.2</t>
  </si>
  <si>
    <t>PNOZ s9</t>
  </si>
  <si>
    <t>Relais temporisé de sécurité Pilz PONZ s9</t>
  </si>
  <si>
    <t>Démarreurs</t>
  </si>
  <si>
    <t>3RW4038-1BB14</t>
  </si>
  <si>
    <t>Démarreur progressif Siemens SIRIUS 3RW4038-1BB14 , 37kW 480 V</t>
  </si>
  <si>
    <t>72.01.8.240.0000</t>
  </si>
  <si>
    <t>Relais de contrôle Finder 72.01.8.240.0000</t>
  </si>
  <si>
    <t>Compteur d'énergie Socomec 48250403 DIRIS A30</t>
  </si>
  <si>
    <t>7KM3220-0BA01-1DA0</t>
  </si>
  <si>
    <t>Centrale de mesure Siemens 7KM3220-0BA01-1DA0</t>
  </si>
  <si>
    <t>RT424024</t>
  </si>
  <si>
    <t>Relais de puissance Schrack RT424024</t>
  </si>
  <si>
    <t>Thermostats</t>
  </si>
  <si>
    <t>RT602 SN SZ</t>
  </si>
  <si>
    <t>Régulateur de température AEG RT602 SN SZ</t>
  </si>
  <si>
    <t>KFU8-FSSP-1.D</t>
  </si>
  <si>
    <t>Convertisseur fréquence-tension-courant Pepperl+Fuchs KFU8-FSSP-1.D</t>
  </si>
  <si>
    <t>Convertisseur programmable PR Electronics 4116</t>
  </si>
  <si>
    <t>Boitiers</t>
  </si>
  <si>
    <t>?</t>
  </si>
  <si>
    <t>Boitier métalique 80X75X60</t>
  </si>
  <si>
    <t>XAPM1201H29</t>
  </si>
  <si>
    <t>Boite à boutons vide Schneider XAPM1201H29 - Zinc - 1 Ouverture</t>
  </si>
  <si>
    <t>XAPM1201</t>
  </si>
  <si>
    <t>Boite à boutons vide Schneider XAPM1201 - Métallique - 1 trou</t>
  </si>
  <si>
    <t>XALD02</t>
  </si>
  <si>
    <t>Boite 2 trous Schneider XALD02</t>
  </si>
  <si>
    <t>XALD102</t>
  </si>
  <si>
    <t>Boite 1 bouton poussoir VERT Schneider XALD102 marquage 'l'</t>
  </si>
  <si>
    <t>XALK178E</t>
  </si>
  <si>
    <t>Boite jaune arrêt urgence Schneider XALK178E - pousser tourner 1F+1O</t>
  </si>
  <si>
    <t>A9A15151</t>
  </si>
  <si>
    <t>Support bouton/voyant diamètre 22 Schneider A9A15151</t>
  </si>
  <si>
    <t>Clipsage rail modulaire</t>
  </si>
  <si>
    <t>Fusibles</t>
  </si>
  <si>
    <t>3NA3136</t>
  </si>
  <si>
    <t>Fusible Siemens 3NA3136 160A 500V</t>
  </si>
  <si>
    <t>H3</t>
  </si>
  <si>
    <t>IEC269-2</t>
  </si>
  <si>
    <t>Fusible Socomec 269-2 aM 100A - 500V</t>
  </si>
  <si>
    <t>Fusible Legrand 16545 aM 100A - 500V</t>
  </si>
  <si>
    <t>Répartiteurs</t>
  </si>
  <si>
    <t>Répartiteur Schneider 04000 Multiclip 4P 80A 24M</t>
  </si>
  <si>
    <t>Répartiteur Schneider 04014 Multiclip 4P , 200A , 1 rangée</t>
  </si>
  <si>
    <t>Répartiteur Schneider 04152 Linergy BW - 12 Bornes 1à16mm</t>
  </si>
  <si>
    <t>Fusible NH Jean Muller 16A 500V</t>
  </si>
  <si>
    <t>Fusible Siba 3022113.20 20A 10/17,5kV</t>
  </si>
  <si>
    <t>NH000GG50V40</t>
  </si>
  <si>
    <t>Fusible Mersen NH000GG50V40 40A 500V</t>
  </si>
  <si>
    <t>Fusible NH Jean Muller 125 A 500 V</t>
  </si>
  <si>
    <t>Fusible NH Jean Muller 160 A 500V gG</t>
  </si>
  <si>
    <t xml:space="preserve">L232517 </t>
  </si>
  <si>
    <t>Fusible Ferraz Shawmut L232517 315 A 500V aM</t>
  </si>
  <si>
    <t>3NA3354</t>
  </si>
  <si>
    <t>Fusible Siemens 3NA3354 355A 500V NH3-gG</t>
  </si>
  <si>
    <t>Fusible Socomec 67220400 400A 500V T.2 gG</t>
  </si>
  <si>
    <t xml:space="preserve">L300183 </t>
  </si>
  <si>
    <t>Fusible Mersen L300183  690V 800A</t>
  </si>
  <si>
    <t>Fusible ETI 004116110 800A/500V NH4a gG</t>
  </si>
  <si>
    <t>HFD325</t>
  </si>
  <si>
    <t>Porte fusible Hager HFD325 3P - 250A</t>
  </si>
  <si>
    <t>Porte fusible Legrand 019948 1P - 250A</t>
  </si>
  <si>
    <t>Porte fusible Legrand 019950 1P - 400A</t>
  </si>
  <si>
    <t>Sectionneurs-fusible</t>
  </si>
  <si>
    <t>3NP1143-1DA22</t>
  </si>
  <si>
    <t xml:space="preserve">Interrupteur-sectionneur Siemens 3NP1143-1DA22 </t>
  </si>
  <si>
    <t>VCCD1</t>
  </si>
  <si>
    <t>Interrupteur-sectionneur - 3P - 690V 32A</t>
  </si>
  <si>
    <t>Poignée rouge cadenassable</t>
  </si>
  <si>
    <t>Horloge astronomique Theben SELEKTA 170 top 2 24VDC</t>
  </si>
  <si>
    <t>Horloge astronomique Theben SELEKTA 175 top 2 230VAC</t>
  </si>
  <si>
    <t>Fusible 5x20 0,1A T</t>
  </si>
  <si>
    <t>Fusible 5x20 0,2A F</t>
  </si>
  <si>
    <t>Fusible 5x20 0,2A T</t>
  </si>
  <si>
    <t>Fusible 5x20 0,315A F</t>
  </si>
  <si>
    <t>Fusible 5x20 0,315A T</t>
  </si>
  <si>
    <t>Fusible 5x20 0,4A T</t>
  </si>
  <si>
    <t>Fusible 5x20 0,5A T</t>
  </si>
  <si>
    <t>Fusible 5x20 0,63A T</t>
  </si>
  <si>
    <t>Fusible 5x20 0,8A T</t>
  </si>
  <si>
    <t>Fusible 5x20 1A T</t>
  </si>
  <si>
    <t>Fusible 5x20 1A F</t>
  </si>
  <si>
    <t>Fusible 5x20 1,25A T</t>
  </si>
  <si>
    <t>Fusible 5x20 1,6 T</t>
  </si>
  <si>
    <t>Fusible 5x20 1,6A F</t>
  </si>
  <si>
    <t>Fusible 5x20 2A T</t>
  </si>
  <si>
    <t>Fusible 5x20 2,5A T</t>
  </si>
  <si>
    <t>Fusible 5x20 2,5A F</t>
  </si>
  <si>
    <t>Fusible 5x20 3,15A T</t>
  </si>
  <si>
    <t>Fusible 5x20 4A T</t>
  </si>
  <si>
    <t>Fusible 5x20 5A T</t>
  </si>
  <si>
    <t>Fusible 5x20 6,3A T</t>
  </si>
  <si>
    <t>Fusible 5x20 5A F</t>
  </si>
  <si>
    <t>Fusible 5x20 6,3A F</t>
  </si>
  <si>
    <t>Fusible 5x20 8A F</t>
  </si>
  <si>
    <t>Fusible 5x20 10A T</t>
  </si>
  <si>
    <t>Fusible 6x32 0,2A T</t>
  </si>
  <si>
    <t>Fusible 6x32 0,25A T</t>
  </si>
  <si>
    <t>Fusible 6x32 2A T</t>
  </si>
  <si>
    <t>Fusible 6x32 1A T</t>
  </si>
  <si>
    <t>Fusible 6x32 5A T</t>
  </si>
  <si>
    <t>Fusible 6x32 6,3A T</t>
  </si>
  <si>
    <t>Fusible 6x32 15A T</t>
  </si>
  <si>
    <t>Fusible 8,5x31,5 2A gG</t>
  </si>
  <si>
    <t>2CSM277063R1801</t>
  </si>
  <si>
    <t>Fusible 8,5x31,5 2A aM</t>
  </si>
  <si>
    <t>2CSM258743R1801</t>
  </si>
  <si>
    <t>2CSM257563R1801</t>
  </si>
  <si>
    <t>Fusible 8,5x31,5 10A gG</t>
  </si>
  <si>
    <t>Fusible 8,5x31,5 16A gG</t>
  </si>
  <si>
    <t>Fusible 8,5x31,5 6A aM</t>
  </si>
  <si>
    <t>Fusible 8,5x31,5 4A aM</t>
  </si>
  <si>
    <t>FR10GG50V05</t>
  </si>
  <si>
    <t>Fusible 10x38 0,5A gG</t>
  </si>
  <si>
    <t>FR10GG50V2</t>
  </si>
  <si>
    <t>Fusible 10x38 2A gG</t>
  </si>
  <si>
    <t>FR10GG50V1</t>
  </si>
  <si>
    <t>Fusible 10x38 1A gG</t>
  </si>
  <si>
    <t>FR10GG50V4</t>
  </si>
  <si>
    <t>Fusible 10x38 4A gG</t>
  </si>
  <si>
    <t>FR10GG50V6</t>
  </si>
  <si>
    <t>Fusible 10x38 6A gG</t>
  </si>
  <si>
    <t>FR10GG50V8</t>
  </si>
  <si>
    <t>Fusible 10x38 8A gG</t>
  </si>
  <si>
    <t>FR10GG50V10</t>
  </si>
  <si>
    <t>Fusible 10x38 10A gG</t>
  </si>
  <si>
    <t>FR10GG50V16</t>
  </si>
  <si>
    <t>Fusible 10x38 16A gG</t>
  </si>
  <si>
    <t>Fusible 10x38 20A gG</t>
  </si>
  <si>
    <t>FR10GG50V25</t>
  </si>
  <si>
    <t>FR10GG50V20</t>
  </si>
  <si>
    <t>FR10GG40V32</t>
  </si>
  <si>
    <t>Fusible 10x38 32A gG</t>
  </si>
  <si>
    <t>Fusible 10x38 25A gG</t>
  </si>
  <si>
    <t>FR10AM50V1</t>
  </si>
  <si>
    <t>Fusible 10x38 1A aM</t>
  </si>
  <si>
    <t>FR10AM50V2</t>
  </si>
  <si>
    <t>Fusible 10x38 2A aM</t>
  </si>
  <si>
    <t>FR10AM50V4</t>
  </si>
  <si>
    <t>Fusible 10x38 4A aM</t>
  </si>
  <si>
    <t>FR10AM50V6</t>
  </si>
  <si>
    <t>Fusible 10x38 6A aM</t>
  </si>
  <si>
    <t>FR10AM50V10</t>
  </si>
  <si>
    <t>Fusible 10x38 10A aM</t>
  </si>
  <si>
    <t>FR10AM50V16</t>
  </si>
  <si>
    <t>Fusible 10x38 16A aM</t>
  </si>
  <si>
    <t>FR10AM50V20</t>
  </si>
  <si>
    <t>Fusible 10x38 20A aM</t>
  </si>
  <si>
    <t>FR10AM40V25</t>
  </si>
  <si>
    <t>Fusible 10x38 25A aM</t>
  </si>
  <si>
    <t>Fusible 14x51 6A gG</t>
  </si>
  <si>
    <t>FR14GG69V10</t>
  </si>
  <si>
    <t>Fusible 14x51 10A gG</t>
  </si>
  <si>
    <t>FR14GG69V16</t>
  </si>
  <si>
    <t>Fusible 14x51 16A gG</t>
  </si>
  <si>
    <t>Fusible 14x51 20A gG</t>
  </si>
  <si>
    <t>FR14GG69V25</t>
  </si>
  <si>
    <t>Fusible 14x51 25A gG</t>
  </si>
  <si>
    <t>FR14GG50V32</t>
  </si>
  <si>
    <t>Fusible 14x51 32A gG</t>
  </si>
  <si>
    <t>FR14GG50V40</t>
  </si>
  <si>
    <t>Fusible 14x51 40A gG</t>
  </si>
  <si>
    <t>Fusible 14x51 50A gG</t>
  </si>
  <si>
    <t>FR14GG69V4</t>
  </si>
  <si>
    <t>Fusible 14x51 4A gG</t>
  </si>
  <si>
    <t>FR14AM69V20</t>
  </si>
  <si>
    <t>FR14AM69V25</t>
  </si>
  <si>
    <t>FR14AM50V32</t>
  </si>
  <si>
    <t>FR14AM50V40</t>
  </si>
  <si>
    <t>Fusible 22x58 50A gG</t>
  </si>
  <si>
    <t>FR22GG69V63</t>
  </si>
  <si>
    <t>Fusible 22x58 63A gG</t>
  </si>
  <si>
    <t>FR22GG69V80</t>
  </si>
  <si>
    <t>Fusible 22x58 80A gG</t>
  </si>
  <si>
    <t>FR22GG50V100</t>
  </si>
  <si>
    <t>Fusible 22x58 100A gG</t>
  </si>
  <si>
    <t>FR22AM69V63</t>
  </si>
  <si>
    <t>Bouchon OBO M20</t>
  </si>
  <si>
    <t>Tubes</t>
  </si>
  <si>
    <t>Entrées 20mm Helia 134523</t>
  </si>
  <si>
    <t>J2</t>
  </si>
  <si>
    <t>Manchons 20mm Helia 134623</t>
  </si>
  <si>
    <t>Test du code</t>
  </si>
  <si>
    <t>Blablabla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</si>
</sst>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9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4" borderId="0" xfId="0" applyFont="1" applyFill="1"/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6" fillId="3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>
      <alignment vertical="top"/>
    </xf>
    <xf numFmtId="0" fontId="13" fillId="0" borderId="0" xfId="0" applyFont="1" applyAlignment="1" applyProtection="1">
      <alignment horizontal="center"/>
      <protection locked="0"/>
    </xf>
    <xf numFmtId="0" fontId="7" fillId="5" borderId="0" xfId="0" applyFont="1" applyFill="1" applyAlignment="1">
      <alignment horizontal="left" vertical="top" wrapText="1"/>
    </xf>
    <xf numFmtId="1" fontId="7" fillId="5" borderId="0" xfId="0" applyNumberFormat="1" applyFont="1" applyFill="1" applyAlignment="1">
      <alignment horizontal="center" vertical="top" wrapText="1"/>
    </xf>
    <xf numFmtId="0" fontId="7" fillId="5" borderId="0" xfId="0" applyFont="1" applyFill="1" applyAlignment="1">
      <alignment horizontal="center" vertical="top" wrapText="1"/>
    </xf>
    <xf numFmtId="0" fontId="0" fillId="5" borderId="0" xfId="0" applyFill="1" applyAlignment="1">
      <alignment horizontal="left" vertical="center"/>
    </xf>
    <xf numFmtId="1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" fontId="10" fillId="3" borderId="0" xfId="0" applyNumberFormat="1" applyFont="1" applyFill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/>
    <xf numFmtId="0" fontId="1" fillId="0" borderId="0" xfId="0" applyFont="1"/>
    <xf numFmtId="0" fontId="1" fillId="0" borderId="0" xfId="0" applyFont="1" applyAlignment="1">
      <alignment horizontal="left"/>
    </xf>
    <xf numFmtId="0" fontId="1" fillId="5" borderId="0" xfId="0" applyFont="1" applyFill="1" applyAlignment="1">
      <alignment horizontal="left"/>
    </xf>
    <xf numFmtId="0" fontId="1" fillId="3" borderId="0" xfId="0" applyFont="1" applyFill="1"/>
    <xf numFmtId="0" fontId="12" fillId="5" borderId="0" xfId="0" applyFont="1" applyFill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/>
    <xf numFmtId="0" fontId="16" fillId="0" borderId="0" xfId="0" applyFont="1" applyProtection="1">
      <protection locked="0"/>
    </xf>
    <xf numFmtId="0" fontId="16" fillId="0" borderId="0" xfId="0" applyFont="1"/>
    <xf numFmtId="0" fontId="17" fillId="0" borderId="0" xfId="0" applyFont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1" fontId="0" fillId="6" borderId="0" xfId="0" applyNumberFormat="1" applyFill="1" applyAlignment="1">
      <alignment horizontal="center" vertical="center"/>
    </xf>
    <xf numFmtId="0" fontId="8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7" fillId="5" borderId="0" xfId="0" applyFont="1" applyFill="1" applyAlignment="1">
      <alignment vertical="top" wrapText="1"/>
    </xf>
    <xf numFmtId="0" fontId="0" fillId="5" borderId="0" xfId="0" applyFill="1" applyAlignment="1">
      <alignment vertical="top"/>
    </xf>
    <xf numFmtId="0" fontId="0" fillId="0" borderId="0" xfId="0" quotePrefix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NumberFormat="1"/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tatistiques!A1"/><Relationship Id="rId3" Type="http://schemas.openxmlformats.org/officeDocument/2006/relationships/hyperlink" Target="#Techniciens!A1"/><Relationship Id="rId7" Type="http://schemas.openxmlformats.org/officeDocument/2006/relationships/hyperlink" Target="#Param&#232;tres!A1"/><Relationship Id="rId2" Type="http://schemas.openxmlformats.org/officeDocument/2006/relationships/hyperlink" Target="#Inventaire!A1"/><Relationship Id="rId1" Type="http://schemas.openxmlformats.org/officeDocument/2006/relationships/hyperlink" Target="#Cat&#233;gories!A1"/><Relationship Id="rId6" Type="http://schemas.openxmlformats.org/officeDocument/2006/relationships/hyperlink" Target="#Fournisseurs!A1"/><Relationship Id="rId5" Type="http://schemas.openxmlformats.org/officeDocument/2006/relationships/hyperlink" Target="#Entr&#233;es!A1"/><Relationship Id="rId4" Type="http://schemas.openxmlformats.org/officeDocument/2006/relationships/hyperlink" Target="#Sorties!A1"/><Relationship Id="rId9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  <xdr:twoCellAnchor editAs="oneCell">
    <xdr:from>
      <xdr:col>1</xdr:col>
      <xdr:colOff>3243943</xdr:colOff>
      <xdr:row>0</xdr:row>
      <xdr:rowOff>0</xdr:rowOff>
    </xdr:from>
    <xdr:to>
      <xdr:col>7</xdr:col>
      <xdr:colOff>735693</xdr:colOff>
      <xdr:row>3</xdr:row>
      <xdr:rowOff>84211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B2E65B6-F814-451D-F0BD-395FAA2C1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44043" y="0"/>
          <a:ext cx="4828721" cy="1292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40369</xdr:rowOff>
    </xdr:from>
    <xdr:to>
      <xdr:col>0</xdr:col>
      <xdr:colOff>569231</xdr:colOff>
      <xdr:row>1</xdr:row>
      <xdr:rowOff>497941</xdr:rowOff>
    </xdr:to>
    <xdr:sp macro="[0]!Feuil8.Afficher_Form_Ajout_Pièces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1673679</xdr:colOff>
      <xdr:row>1</xdr:row>
      <xdr:rowOff>40369</xdr:rowOff>
    </xdr:from>
    <xdr:to>
      <xdr:col>0</xdr:col>
      <xdr:colOff>2207419</xdr:colOff>
      <xdr:row>1</xdr:row>
      <xdr:rowOff>497941</xdr:rowOff>
    </xdr:to>
    <xdr:sp macro="[0]!Feuil8.Supprimer_Pièces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644976</xdr:colOff>
      <xdr:row>1</xdr:row>
      <xdr:rowOff>40369</xdr:rowOff>
    </xdr:from>
    <xdr:to>
      <xdr:col>0</xdr:col>
      <xdr:colOff>1069069</xdr:colOff>
      <xdr:row>1</xdr:row>
      <xdr:rowOff>497941</xdr:rowOff>
    </xdr:to>
    <xdr:sp macro="[0]!Feuil8.Afficher_Form_Modif_Pièces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40369</xdr:rowOff>
    </xdr:from>
    <xdr:to>
      <xdr:col>0</xdr:col>
      <xdr:colOff>1597536</xdr:colOff>
      <xdr:row>1</xdr:row>
      <xdr:rowOff>497941</xdr:rowOff>
    </xdr:to>
    <xdr:sp macro="[0]!Feuil8.Trier_Pièces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2321474</xdr:colOff>
      <xdr:row>1</xdr:row>
      <xdr:rowOff>40741</xdr:rowOff>
    </xdr:from>
    <xdr:to>
      <xdr:col>0</xdr:col>
      <xdr:colOff>2740832</xdr:colOff>
      <xdr:row>1</xdr:row>
      <xdr:rowOff>498285</xdr:rowOff>
    </xdr:to>
    <xdr:sp macro="" textlink="">
      <xdr:nvSpPr>
        <xdr:cNvPr id="25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2816620</xdr:colOff>
      <xdr:row>1</xdr:row>
      <xdr:rowOff>40480</xdr:rowOff>
    </xdr:from>
    <xdr:to>
      <xdr:col>1</xdr:col>
      <xdr:colOff>421716</xdr:colOff>
      <xdr:row>1</xdr:row>
      <xdr:rowOff>498024</xdr:rowOff>
    </xdr:to>
    <xdr:sp macro="[0]!Enregistrer" textlink="">
      <xdr:nvSpPr>
        <xdr:cNvPr id="26" name="Bouton_Accueil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158297</xdr:colOff>
      <xdr:row>1</xdr:row>
      <xdr:rowOff>69396</xdr:rowOff>
    </xdr:from>
    <xdr:to>
      <xdr:col>0</xdr:col>
      <xdr:colOff>609600</xdr:colOff>
      <xdr:row>1</xdr:row>
      <xdr:rowOff>523340</xdr:rowOff>
    </xdr:to>
    <xdr:sp macro="[0]!Feuil11.Afficher_Form_Ajout_Entré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8166</xdr:colOff>
      <xdr:row>1</xdr:row>
      <xdr:rowOff>69396</xdr:rowOff>
    </xdr:from>
    <xdr:to>
      <xdr:col>2</xdr:col>
      <xdr:colOff>460262</xdr:colOff>
      <xdr:row>1</xdr:row>
      <xdr:rowOff>523340</xdr:rowOff>
    </xdr:to>
    <xdr:sp macro="[0]!Feuil11.Supprimer_Entré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678996</xdr:colOff>
      <xdr:row>1</xdr:row>
      <xdr:rowOff>69396</xdr:rowOff>
    </xdr:from>
    <xdr:to>
      <xdr:col>1</xdr:col>
      <xdr:colOff>369206</xdr:colOff>
      <xdr:row>1</xdr:row>
      <xdr:rowOff>523340</xdr:rowOff>
    </xdr:to>
    <xdr:sp macro="[0]!Feuil11.Afficher_Form_Modif_Entrée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426416</xdr:colOff>
      <xdr:row>1</xdr:row>
      <xdr:rowOff>69396</xdr:rowOff>
    </xdr:from>
    <xdr:to>
      <xdr:col>1</xdr:col>
      <xdr:colOff>877719</xdr:colOff>
      <xdr:row>1</xdr:row>
      <xdr:rowOff>523340</xdr:rowOff>
    </xdr:to>
    <xdr:sp macro="[0]!Feuil11.Trier_Entré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564340</xdr:colOff>
      <xdr:row>1</xdr:row>
      <xdr:rowOff>70675</xdr:rowOff>
    </xdr:from>
    <xdr:to>
      <xdr:col>2</xdr:col>
      <xdr:colOff>1000931</xdr:colOff>
      <xdr:row>1</xdr:row>
      <xdr:rowOff>529126</xdr:rowOff>
    </xdr:to>
    <xdr:sp macro="" textlink="">
      <xdr:nvSpPr>
        <xdr:cNvPr id="10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1075812</xdr:colOff>
      <xdr:row>1</xdr:row>
      <xdr:rowOff>73135</xdr:rowOff>
    </xdr:from>
    <xdr:to>
      <xdr:col>2</xdr:col>
      <xdr:colOff>1529335</xdr:colOff>
      <xdr:row>1</xdr:row>
      <xdr:rowOff>530679</xdr:rowOff>
    </xdr:to>
    <xdr:sp macro="[0]!Enregistrer" textlink="">
      <xdr:nvSpPr>
        <xdr:cNvPr id="11" name="Bouton_Accueil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112031</xdr:colOff>
      <xdr:row>1</xdr:row>
      <xdr:rowOff>73931</xdr:rowOff>
    </xdr:from>
    <xdr:to>
      <xdr:col>0</xdr:col>
      <xdr:colOff>566055</xdr:colOff>
      <xdr:row>1</xdr:row>
      <xdr:rowOff>528782</xdr:rowOff>
    </xdr:to>
    <xdr:sp macro="[0]!Feuil12.Afficher_Form_Ajout_Sort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871310</xdr:colOff>
      <xdr:row>1</xdr:row>
      <xdr:rowOff>73931</xdr:rowOff>
    </xdr:from>
    <xdr:to>
      <xdr:col>1</xdr:col>
      <xdr:colOff>1299824</xdr:colOff>
      <xdr:row>1</xdr:row>
      <xdr:rowOff>528782</xdr:rowOff>
    </xdr:to>
    <xdr:sp macro="[0]!Feuil12.Supprimer_Sort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611869</xdr:colOff>
      <xdr:row>1</xdr:row>
      <xdr:rowOff>73931</xdr:rowOff>
    </xdr:from>
    <xdr:to>
      <xdr:col>1</xdr:col>
      <xdr:colOff>266700</xdr:colOff>
      <xdr:row>1</xdr:row>
      <xdr:rowOff>528782</xdr:rowOff>
    </xdr:to>
    <xdr:sp macro="[0]!Feuil12.Afficher_Form_Modif_Sort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340236</xdr:colOff>
      <xdr:row>1</xdr:row>
      <xdr:rowOff>73931</xdr:rowOff>
    </xdr:from>
    <xdr:to>
      <xdr:col>1</xdr:col>
      <xdr:colOff>794260</xdr:colOff>
      <xdr:row>1</xdr:row>
      <xdr:rowOff>528782</xdr:rowOff>
    </xdr:to>
    <xdr:sp macro="[0]!Feuil12.Trier_Sort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73396</xdr:rowOff>
    </xdr:from>
    <xdr:to>
      <xdr:col>1</xdr:col>
      <xdr:colOff>1863168</xdr:colOff>
      <xdr:row>1</xdr:row>
      <xdr:rowOff>530940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1938956</xdr:colOff>
      <xdr:row>1</xdr:row>
      <xdr:rowOff>73135</xdr:rowOff>
    </xdr:from>
    <xdr:to>
      <xdr:col>2</xdr:col>
      <xdr:colOff>184493</xdr:colOff>
      <xdr:row>1</xdr:row>
      <xdr:rowOff>530679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157390</xdr:colOff>
      <xdr:row>1</xdr:row>
      <xdr:rowOff>32203</xdr:rowOff>
    </xdr:from>
    <xdr:to>
      <xdr:col>0</xdr:col>
      <xdr:colOff>609600</xdr:colOff>
      <xdr:row>1</xdr:row>
      <xdr:rowOff>487054</xdr:rowOff>
    </xdr:to>
    <xdr:sp macro="[0]!Feuil4.Afficher_Form_Ajout_Technicien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1716769</xdr:colOff>
      <xdr:row>1</xdr:row>
      <xdr:rowOff>32203</xdr:rowOff>
    </xdr:from>
    <xdr:to>
      <xdr:col>0</xdr:col>
      <xdr:colOff>2168865</xdr:colOff>
      <xdr:row>1</xdr:row>
      <xdr:rowOff>487054</xdr:rowOff>
    </xdr:to>
    <xdr:sp macro="[0]!Feuil4.Supprimer_Technicie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679903</xdr:colOff>
      <xdr:row>1</xdr:row>
      <xdr:rowOff>32203</xdr:rowOff>
    </xdr:from>
    <xdr:to>
      <xdr:col>0</xdr:col>
      <xdr:colOff>1133020</xdr:colOff>
      <xdr:row>1</xdr:row>
      <xdr:rowOff>487054</xdr:rowOff>
    </xdr:to>
    <xdr:sp macro="[0]!Feuil4.Afficher_Form_Modif_Technicien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1187509</xdr:colOff>
      <xdr:row>1</xdr:row>
      <xdr:rowOff>32203</xdr:rowOff>
    </xdr:from>
    <xdr:to>
      <xdr:col>0</xdr:col>
      <xdr:colOff>1639719</xdr:colOff>
      <xdr:row>1</xdr:row>
      <xdr:rowOff>487054</xdr:rowOff>
    </xdr:to>
    <xdr:sp macro="[0]!Feuil4.Trier_Technicien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2273850</xdr:colOff>
      <xdr:row>1</xdr:row>
      <xdr:rowOff>33482</xdr:rowOff>
    </xdr:from>
    <xdr:to>
      <xdr:col>0</xdr:col>
      <xdr:colOff>2707720</xdr:colOff>
      <xdr:row>1</xdr:row>
      <xdr:rowOff>491933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2784415</xdr:colOff>
      <xdr:row>1</xdr:row>
      <xdr:rowOff>35035</xdr:rowOff>
    </xdr:from>
    <xdr:to>
      <xdr:col>1</xdr:col>
      <xdr:colOff>140951</xdr:colOff>
      <xdr:row>1</xdr:row>
      <xdr:rowOff>492579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62592</xdr:rowOff>
    </xdr:from>
    <xdr:to>
      <xdr:col>0</xdr:col>
      <xdr:colOff>525689</xdr:colOff>
      <xdr:row>1</xdr:row>
      <xdr:rowOff>504745</xdr:rowOff>
    </xdr:to>
    <xdr:sp macro="[0]!Feuil9.Afficher_Form_Ajout_Fournisseu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1634672</xdr:colOff>
      <xdr:row>1</xdr:row>
      <xdr:rowOff>62592</xdr:rowOff>
    </xdr:from>
    <xdr:to>
      <xdr:col>0</xdr:col>
      <xdr:colOff>2085861</xdr:colOff>
      <xdr:row>1</xdr:row>
      <xdr:rowOff>504745</xdr:rowOff>
    </xdr:to>
    <xdr:sp macro="[0]!Feuil9.Supprimer_Fournisseu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595992</xdr:colOff>
      <xdr:row>1</xdr:row>
      <xdr:rowOff>62592</xdr:rowOff>
    </xdr:from>
    <xdr:to>
      <xdr:col>0</xdr:col>
      <xdr:colOff>1035504</xdr:colOff>
      <xdr:row>1</xdr:row>
      <xdr:rowOff>504745</xdr:rowOff>
    </xdr:to>
    <xdr:sp macro="[0]!Feuil9.Afficher_Form_Modif_Fourniss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62592</xdr:rowOff>
    </xdr:from>
    <xdr:to>
      <xdr:col>0</xdr:col>
      <xdr:colOff>1555808</xdr:colOff>
      <xdr:row>1</xdr:row>
      <xdr:rowOff>504745</xdr:rowOff>
    </xdr:to>
    <xdr:sp macro="[0]!Feuil9.Trier_Fournisseur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2177241</xdr:colOff>
      <xdr:row>1</xdr:row>
      <xdr:rowOff>62964</xdr:rowOff>
    </xdr:from>
    <xdr:to>
      <xdr:col>0</xdr:col>
      <xdr:colOff>2626530</xdr:colOff>
      <xdr:row>1</xdr:row>
      <xdr:rowOff>521415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2702318</xdr:colOff>
      <xdr:row>1</xdr:row>
      <xdr:rowOff>65424</xdr:rowOff>
    </xdr:from>
    <xdr:to>
      <xdr:col>1</xdr:col>
      <xdr:colOff>44342</xdr:colOff>
      <xdr:row>1</xdr:row>
      <xdr:rowOff>523875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111576</xdr:colOff>
      <xdr:row>1</xdr:row>
      <xdr:rowOff>40369</xdr:rowOff>
    </xdr:from>
    <xdr:to>
      <xdr:col>0</xdr:col>
      <xdr:colOff>535669</xdr:colOff>
      <xdr:row>1</xdr:row>
      <xdr:rowOff>497941</xdr:rowOff>
    </xdr:to>
    <xdr:sp macro="[0]!Feuil10.Afficher_Form_Ajout_Catégor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1641024</xdr:colOff>
      <xdr:row>1</xdr:row>
      <xdr:rowOff>40369</xdr:rowOff>
    </xdr:from>
    <xdr:to>
      <xdr:col>0</xdr:col>
      <xdr:colOff>2098562</xdr:colOff>
      <xdr:row>1</xdr:row>
      <xdr:rowOff>497941</xdr:rowOff>
    </xdr:to>
    <xdr:sp macro="[0]!Feuil10.Supprimer_Catégor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40369</xdr:rowOff>
    </xdr:from>
    <xdr:to>
      <xdr:col>0</xdr:col>
      <xdr:colOff>1064531</xdr:colOff>
      <xdr:row>1</xdr:row>
      <xdr:rowOff>497941</xdr:rowOff>
    </xdr:to>
    <xdr:sp macro="[0]!Feuil10.Afficher_Form_Modif_Catégor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1139881</xdr:colOff>
      <xdr:row>1</xdr:row>
      <xdr:rowOff>40369</xdr:rowOff>
    </xdr:from>
    <xdr:to>
      <xdr:col>0</xdr:col>
      <xdr:colOff>1564881</xdr:colOff>
      <xdr:row>1</xdr:row>
      <xdr:rowOff>497941</xdr:rowOff>
    </xdr:to>
    <xdr:sp macro="[0]!Feuil10.Trier_Catégor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2207175</xdr:colOff>
      <xdr:row>1</xdr:row>
      <xdr:rowOff>40741</xdr:rowOff>
    </xdr:from>
    <xdr:to>
      <xdr:col>0</xdr:col>
      <xdr:colOff>2631975</xdr:colOff>
      <xdr:row>1</xdr:row>
      <xdr:rowOff>498285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2707763</xdr:colOff>
      <xdr:row>1</xdr:row>
      <xdr:rowOff>40480</xdr:rowOff>
    </xdr:from>
    <xdr:to>
      <xdr:col>1</xdr:col>
      <xdr:colOff>73369</xdr:colOff>
      <xdr:row>1</xdr:row>
      <xdr:rowOff>498024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br>
            <a:rPr lang="fr-FR" sz="1100"/>
          </a:b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br>
            <a:rPr lang="fr-FR" sz="1100" baseline="0"/>
          </a:br>
          <a:r>
            <a:rPr lang="fr-FR" sz="1100" b="1" baseline="0"/>
            <a:t>6 - Exploiter les Statistiques</a:t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r" refreshedDate="45035.274279513891" createdVersion="4" refreshedVersion="8" minRefreshableVersion="3" recordCount="225" xr:uid="{00000000-000A-0000-FFFF-FFFF05000000}">
  <cacheSource type="worksheet">
    <worksheetSource name="Pièces"/>
  </cacheSource>
  <cacheFields count="10">
    <cacheField name="Pièce" numFmtId="0">
      <sharedItems containsBlank="1" containsMixedTypes="1" containsNumber="1" minValue="4000" maxValue="7100195504"/>
    </cacheField>
    <cacheField name="Catégorie" numFmtId="0">
      <sharedItems containsBlank="1" count="39">
        <s v="Tubes"/>
        <s v="Répartiteurs"/>
        <s v="Convertisseurs"/>
        <s v="Fusibles"/>
        <s v="Compteurs"/>
        <s v="Sectionneurs"/>
        <s v="Accessoires disjoncteurs"/>
        <s v="Disjoncteurs"/>
        <s v="Horloges"/>
        <s v="Presse-étoupes"/>
        <s v="Accessoires sectionneurs"/>
        <s v="Gaine thermorétractable"/>
        <s v="Boitiers"/>
        <s v="Sectionneurs-fusible"/>
        <s v="Contacteurs"/>
        <s v="Démarreurs"/>
        <s v="Relais"/>
        <s v="Résistances"/>
        <s v="Panneau de commande"/>
        <s v="Variateurs"/>
        <s v="Différentiels"/>
        <s v="Capteurs"/>
        <s v="Ecrous"/>
        <s v="Terminaisons"/>
        <s v="Déclencheurs"/>
        <s v="Commandes"/>
        <s v="Télérupteur/Dimmer"/>
        <s v="Connecteurs"/>
        <s v="Thermostats"/>
        <s v="Transformateurs"/>
        <m/>
        <s v="Accessoires" u="1"/>
        <s v="Consommables" u="1"/>
        <s v="Assemblage" u="1"/>
        <s v="Environnement électrique" u="1"/>
        <s v="Imprimantes" u="1"/>
        <s v="Visserie mecanique" u="1"/>
        <s v="Accesoires disjoncteurs" u="1"/>
        <s v="Rondelles" u="1"/>
      </sharedItems>
    </cacheField>
    <cacheField name="Stock initial" numFmtId="1">
      <sharedItems containsString="0" containsBlank="1" containsNumber="1" containsInteger="1" minValue="0" maxValue="856"/>
    </cacheField>
    <cacheField name="Stock actuel" numFmtId="1">
      <sharedItems containsString="0" containsBlank="1" containsNumber="1" containsInteger="1" minValue="0" maxValue="5000"/>
    </cacheField>
    <cacheField name="Seuil d'alerte" numFmtId="0">
      <sharedItems containsMixedTypes="1" containsNumber="1" containsInteger="1" minValue="1" maxValue="250"/>
    </cacheField>
    <cacheField name="Descriptif" numFmtId="0">
      <sharedItems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0" maxValue="5000"/>
    </cacheField>
    <cacheField name="Sorties" numFmtId="0">
      <sharedItems containsMixedTypes="1" containsNumber="1" containsInteger="1" minValue="0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r" refreshedDate="45035.274280555554" createdVersion="4" refreshedVersion="8" minRefreshableVersion="3" recordCount="2" xr:uid="{00000000-000A-0000-FFFF-FFFF0D000000}">
  <cacheSource type="worksheet">
    <worksheetSource name="Entrées"/>
  </cacheSource>
  <cacheFields count="9">
    <cacheField name="Date" numFmtId="0">
      <sharedItems containsNonDate="0" containsDate="1" containsString="0" containsBlank="1" minDate="2023-04-03T00:00:00" maxDate="2023-04-04T00:00:00" count="2">
        <d v="2023-04-03T00:00:00"/>
        <m/>
      </sharedItems>
      <fieldGroup par="8" base="0">
        <rangePr groupBy="months" startDate="2023-04-03T00:00:00" endDate="2023-04-0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4/2023"/>
        </groupItems>
      </fieldGroup>
    </cacheField>
    <cacheField name="Référence commande" numFmtId="0">
      <sharedItems containsString="0" containsBlank="1" containsNumber="1" containsInteger="1" minValue="372802" maxValue="372802"/>
    </cacheField>
    <cacheField name="Pièce" numFmtId="0">
      <sharedItems containsBlank="1"/>
    </cacheField>
    <cacheField name="Fournisseur" numFmtId="0">
      <sharedItems containsBlank="1" count="8">
        <s v="Staelens"/>
        <m/>
        <s v="Acer" u="1"/>
        <s v="IBM" u="1"/>
        <s v="Lenovo" u="1"/>
        <s v="Eaton" u="1"/>
        <s v="Belkin" u="1"/>
        <s v="Hewlett-Packard" u="1"/>
      </sharedItems>
    </cacheField>
    <cacheField name="Quantité" numFmtId="1">
      <sharedItems containsString="0" containsBlank="1" containsNumber="1" containsInteger="1" minValue="5000" maxValue="5000"/>
    </cacheField>
    <cacheField name="PUHT" numFmtId="168">
      <sharedItems containsString="0" containsBlank="1" containsNumber="1" containsInteger="1" minValue="0" maxValue="0"/>
    </cacheField>
    <cacheField name="Montant HT" numFmtId="168">
      <sharedItems containsString="0" containsBlank="1" containsNumber="1" containsInteger="1" minValue="0" maxValue="0"/>
    </cacheField>
    <cacheField name="Observations" numFmtId="0">
      <sharedItems containsBlank="1"/>
    </cacheField>
    <cacheField name="Années" numFmtId="0" databaseField="0">
      <fieldGroup base="0">
        <rangePr groupBy="years" startDate="2023-04-03T00:00:00" endDate="2023-04-04T00:00:00"/>
        <groupItems count="3">
          <s v="&lt;03/04/2023"/>
          <s v="2023"/>
          <s v="&gt;04/04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r" refreshedDate="45035.274281365739" createdVersion="4" refreshedVersion="8" minRefreshableVersion="3" recordCount="6" xr:uid="{00000000-000A-0000-FFFF-FFFF11000000}">
  <cacheSource type="worksheet">
    <worksheetSource name="Sorties"/>
  </cacheSource>
  <cacheFields count="6">
    <cacheField name="Date" numFmtId="0">
      <sharedItems containsNonDate="0" containsDate="1" containsString="0" containsBlank="1" minDate="2023-04-03T00:00:00" maxDate="2023-04-21T00:00:00" count="4">
        <d v="2023-04-19T00:00:00"/>
        <d v="2023-04-20T00:00:00"/>
        <d v="2023-04-03T00:00:00"/>
        <m/>
      </sharedItems>
      <fieldGroup par="5" base="0">
        <rangePr groupBy="months" startDate="2023-04-03T00:00:00" endDate="2023-04-2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4/2023"/>
        </groupItems>
      </fieldGroup>
    </cacheField>
    <cacheField name="Pièce" numFmtId="0">
      <sharedItems containsBlank="1" containsMixedTypes="1" containsNumber="1" containsInteger="1" minValue="4014" maxValue="2033011"/>
    </cacheField>
    <cacheField name="Technicien" numFmtId="0">
      <sharedItems containsBlank="1" count="9">
        <s v="Samuel"/>
        <s v="Axel"/>
        <s v="Pierre"/>
        <m/>
        <s v="Rose" u="1"/>
        <s v="Louis" u="1"/>
        <s v="..." u="1"/>
        <s v="Gérard" u="1"/>
        <s v="Michel" u="1"/>
      </sharedItems>
    </cacheField>
    <cacheField name="Quantité" numFmtId="1">
      <sharedItems containsString="0" containsBlank="1" containsNumber="1" containsInteger="1" minValue="0" maxValue="2"/>
    </cacheField>
    <cacheField name="Observations" numFmtId="0">
      <sharedItems containsBlank="1"/>
    </cacheField>
    <cacheField name="Années" numFmtId="0" databaseField="0">
      <fieldGroup base="0">
        <rangePr groupBy="years" startDate="2023-04-03T00:00:00" endDate="2023-04-21T00:00:00"/>
        <groupItems count="3">
          <s v="&lt;03/04/2023"/>
          <s v="2023"/>
          <s v="&gt;21/04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5">
  <r>
    <n v="134623"/>
    <x v="0"/>
    <n v="100"/>
    <n v="100"/>
    <n v="10"/>
    <s v="Manchons 20mm Helia 134623"/>
    <s v="J2"/>
    <m/>
    <n v="0"/>
    <n v="0"/>
  </r>
  <r>
    <n v="134523"/>
    <x v="0"/>
    <n v="100"/>
    <n v="100"/>
    <n v="10"/>
    <s v="Entrées 20mm Helia 134523"/>
    <s v="J2"/>
    <m/>
    <n v="0"/>
    <n v="0"/>
  </r>
  <r>
    <n v="4000"/>
    <x v="1"/>
    <n v="2"/>
    <n v="2"/>
    <n v="1"/>
    <s v="Répartiteur Schneider 04000 Multiclip 4P 80A 24M"/>
    <s v="H4"/>
    <m/>
    <n v="0"/>
    <n v="0"/>
  </r>
  <r>
    <n v="4014"/>
    <x v="1"/>
    <n v="1"/>
    <n v="0"/>
    <n v="1"/>
    <s v="Répartiteur Schneider 04014 Multiclip 4P , 200A , 1 rangée"/>
    <s v="H4"/>
    <m/>
    <n v="0"/>
    <n v="1"/>
  </r>
  <r>
    <n v="4116"/>
    <x v="2"/>
    <n v="1"/>
    <n v="1"/>
    <n v="1"/>
    <s v="Convertisseur programmable PR Electronics 4116"/>
    <s v="H1"/>
    <m/>
    <n v="0"/>
    <n v="0"/>
  </r>
  <r>
    <n v="4152"/>
    <x v="1"/>
    <n v="1"/>
    <n v="1"/>
    <n v="1"/>
    <s v="Répartiteur Schneider 04152 Linergy BW - 12 Bornes 1à16mm"/>
    <s v="H4"/>
    <m/>
    <n v="0"/>
    <n v="0"/>
  </r>
  <r>
    <n v="12302"/>
    <x v="3"/>
    <n v="6"/>
    <n v="4"/>
    <n v="5"/>
    <s v="Fusible 8,5x31,5 2A gG"/>
    <s v="H3"/>
    <m/>
    <n v="0"/>
    <n v="2"/>
  </r>
  <r>
    <n v="12310"/>
    <x v="3"/>
    <n v="4"/>
    <n v="4"/>
    <n v="5"/>
    <s v="Fusible 8,5x31,5 10A gG"/>
    <s v="H3"/>
    <m/>
    <n v="0"/>
    <n v="0"/>
  </r>
  <r>
    <n v="12316"/>
    <x v="3"/>
    <n v="5"/>
    <n v="5"/>
    <n v="5"/>
    <s v="Fusible 8,5x31,5 16A gG"/>
    <s v="H3"/>
    <m/>
    <n v="0"/>
    <n v="0"/>
  </r>
  <r>
    <n v="14306"/>
    <x v="3"/>
    <n v="5"/>
    <n v="5"/>
    <n v="5"/>
    <s v="Fusible 14x51 6A gG"/>
    <s v="H3"/>
    <m/>
    <n v="0"/>
    <n v="0"/>
  </r>
  <r>
    <n v="14320"/>
    <x v="3"/>
    <n v="1"/>
    <n v="1"/>
    <n v="5"/>
    <s v="Fusible 14x51 20A gG"/>
    <s v="H3"/>
    <m/>
    <n v="0"/>
    <n v="0"/>
  </r>
  <r>
    <n v="14350"/>
    <x v="3"/>
    <n v="1"/>
    <n v="1"/>
    <n v="1"/>
    <s v="Fusible 14x51 50A gG"/>
    <s v="H3"/>
    <m/>
    <n v="0"/>
    <n v="0"/>
  </r>
  <r>
    <n v="15350"/>
    <x v="3"/>
    <n v="2"/>
    <n v="1"/>
    <n v="1"/>
    <s v="Fusible 22x58 50A gG"/>
    <s v="H3"/>
    <m/>
    <n v="0"/>
    <n v="1"/>
  </r>
  <r>
    <n v="15440"/>
    <x v="4"/>
    <n v="2"/>
    <n v="2"/>
    <n v="1"/>
    <s v="Compteur horaire Schneider 15440 - Modulaire -230 Vca"/>
    <s v="H1"/>
    <m/>
    <n v="0"/>
    <n v="0"/>
  </r>
  <r>
    <n v="16545"/>
    <x v="3"/>
    <n v="1"/>
    <n v="1"/>
    <n v="1"/>
    <s v="Fusible Legrand 16545 aM 100A - 500V"/>
    <s v="H3"/>
    <m/>
    <n v="0"/>
    <n v="0"/>
  </r>
  <r>
    <n v="19948"/>
    <x v="3"/>
    <n v="2"/>
    <n v="2"/>
    <n v="1"/>
    <s v="Porte fusible Legrand 019948 1P - 250A"/>
    <s v="H3"/>
    <m/>
    <n v="0"/>
    <n v="0"/>
  </r>
  <r>
    <n v="19950"/>
    <x v="3"/>
    <n v="2"/>
    <n v="2"/>
    <n v="1"/>
    <s v="Porte fusible Legrand 019950 1P - 400A"/>
    <s v="H3"/>
    <m/>
    <n v="0"/>
    <n v="0"/>
  </r>
  <r>
    <n v="28913"/>
    <x v="5"/>
    <n v="1"/>
    <n v="1"/>
    <n v="1"/>
    <s v="Sectionneur Schneider 28913 Interpact INS160 4P 160A"/>
    <s v="H4"/>
    <m/>
    <n v="0"/>
    <n v="0"/>
  </r>
  <r>
    <n v="28956"/>
    <x v="6"/>
    <n v="3"/>
    <n v="3"/>
    <n v="1"/>
    <s v="Cache vis Schneider 28956 3P/4P 1 paire"/>
    <s v="H4"/>
    <s v="Compact INS100 à 160"/>
    <n v="0"/>
    <n v="0"/>
  </r>
  <r>
    <n v="29450"/>
    <x v="6"/>
    <n v="1"/>
    <n v="1"/>
    <n v="1"/>
    <s v="Contact auxiliaire Schneider 29450 1 OF ou 1 SD ou 1 SDE ou 1 SDV"/>
    <s v="H4"/>
    <s v="Compact NSX"/>
    <n v="0"/>
    <n v="0"/>
  </r>
  <r>
    <n v="31106"/>
    <x v="5"/>
    <n v="1"/>
    <n v="1"/>
    <n v="1"/>
    <s v="Sectionneur Schneider 31106 Interpact INS250 3P 250 A"/>
    <s v="H4"/>
    <m/>
    <n v="0"/>
    <n v="0"/>
  </r>
  <r>
    <n v="420013"/>
    <x v="7"/>
    <n v="1"/>
    <n v="1"/>
    <n v="1"/>
    <s v="Disjoncteur Legrand 420013 DPX³160 16kA 400V - 4P-63A"/>
    <s v="H4"/>
    <m/>
    <n v="0"/>
    <n v="0"/>
  </r>
  <r>
    <n v="520610"/>
    <x v="3"/>
    <n v="2"/>
    <n v="2"/>
    <n v="5"/>
    <s v="Fusible 5x20 0,2A F"/>
    <s v="H3"/>
    <m/>
    <n v="0"/>
    <n v="0"/>
  </r>
  <r>
    <n v="520612"/>
    <x v="3"/>
    <n v="10"/>
    <n v="10"/>
    <n v="5"/>
    <s v="Fusible 5x20 0,315A F"/>
    <s v="H3"/>
    <m/>
    <n v="0"/>
    <n v="0"/>
  </r>
  <r>
    <n v="520617"/>
    <x v="3"/>
    <n v="2"/>
    <n v="2"/>
    <n v="5"/>
    <s v="Fusible 5x20 1A F"/>
    <s v="H3"/>
    <m/>
    <n v="0"/>
    <n v="0"/>
  </r>
  <r>
    <n v="520619"/>
    <x v="3"/>
    <n v="2"/>
    <n v="2"/>
    <n v="5"/>
    <s v="Fusible 5x20 1,6A F"/>
    <s v="H3"/>
    <m/>
    <n v="0"/>
    <n v="0"/>
  </r>
  <r>
    <n v="520621"/>
    <x v="3"/>
    <n v="1"/>
    <n v="1"/>
    <n v="5"/>
    <s v="Fusible 5x20 2,5A F"/>
    <s v="H3"/>
    <m/>
    <n v="0"/>
    <n v="0"/>
  </r>
  <r>
    <n v="520624"/>
    <x v="3"/>
    <n v="2"/>
    <n v="2"/>
    <n v="5"/>
    <s v="Fusible 5x20 5A F"/>
    <s v="H3"/>
    <m/>
    <n v="0"/>
    <n v="0"/>
  </r>
  <r>
    <n v="520625"/>
    <x v="3"/>
    <n v="5"/>
    <n v="5"/>
    <n v="5"/>
    <s v="Fusible 5x20 6,3A F"/>
    <s v="H3"/>
    <m/>
    <n v="0"/>
    <n v="0"/>
  </r>
  <r>
    <n v="520626"/>
    <x v="3"/>
    <n v="2"/>
    <n v="2"/>
    <n v="5"/>
    <s v="Fusible 5x20 8A F"/>
    <s v="H3"/>
    <m/>
    <n v="0"/>
    <n v="0"/>
  </r>
  <r>
    <n v="522507"/>
    <x v="3"/>
    <n v="10"/>
    <n v="10"/>
    <n v="5"/>
    <s v="Fusible 5x20 0,1A T"/>
    <s v="H3"/>
    <m/>
    <n v="0"/>
    <n v="0"/>
  </r>
  <r>
    <n v="522510"/>
    <x v="3"/>
    <n v="20"/>
    <n v="20"/>
    <n v="5"/>
    <s v="Fusible 5x20 0,2A T"/>
    <s v="H3"/>
    <m/>
    <n v="0"/>
    <n v="0"/>
  </r>
  <r>
    <n v="522512"/>
    <x v="3"/>
    <n v="10"/>
    <n v="10"/>
    <n v="5"/>
    <s v="Fusible 5x20 0,315A T"/>
    <s v="H3"/>
    <m/>
    <n v="0"/>
    <n v="0"/>
  </r>
  <r>
    <n v="522513"/>
    <x v="3"/>
    <n v="10"/>
    <n v="10"/>
    <n v="5"/>
    <s v="Fusible 5x20 0,4A T"/>
    <s v="H3"/>
    <m/>
    <n v="0"/>
    <n v="0"/>
  </r>
  <r>
    <n v="522514"/>
    <x v="3"/>
    <n v="30"/>
    <n v="30"/>
    <n v="5"/>
    <s v="Fusible 5x20 0,5A T"/>
    <s v="H3"/>
    <m/>
    <n v="0"/>
    <n v="0"/>
  </r>
  <r>
    <n v="522515"/>
    <x v="3"/>
    <n v="25"/>
    <n v="25"/>
    <n v="5"/>
    <s v="Fusible 5x20 0,63A T"/>
    <s v="H3"/>
    <m/>
    <n v="0"/>
    <n v="0"/>
  </r>
  <r>
    <n v="522516"/>
    <x v="3"/>
    <n v="20"/>
    <n v="20"/>
    <n v="5"/>
    <s v="Fusible 5x20 0,8A T"/>
    <s v="H3"/>
    <m/>
    <n v="0"/>
    <n v="0"/>
  </r>
  <r>
    <n v="522517"/>
    <x v="3"/>
    <n v="73"/>
    <n v="73"/>
    <n v="5"/>
    <s v="Fusible 5x20 1A T"/>
    <s v="H3"/>
    <m/>
    <n v="0"/>
    <n v="0"/>
  </r>
  <r>
    <n v="522518"/>
    <x v="3"/>
    <n v="12"/>
    <n v="12"/>
    <n v="5"/>
    <s v="Fusible 5x20 1,25A T"/>
    <s v="H3"/>
    <m/>
    <n v="0"/>
    <n v="0"/>
  </r>
  <r>
    <n v="522519"/>
    <x v="3"/>
    <n v="2"/>
    <n v="2"/>
    <n v="5"/>
    <s v="Fusible 5x20 1,6 T"/>
    <s v="H3"/>
    <m/>
    <n v="0"/>
    <n v="0"/>
  </r>
  <r>
    <n v="522520"/>
    <x v="3"/>
    <n v="2"/>
    <n v="2"/>
    <n v="5"/>
    <s v="Fusible 5x20 2A T"/>
    <s v="H3"/>
    <m/>
    <n v="0"/>
    <n v="0"/>
  </r>
  <r>
    <n v="522521"/>
    <x v="3"/>
    <n v="11"/>
    <n v="11"/>
    <n v="5"/>
    <s v="Fusible 5x20 2,5A T"/>
    <s v="H3"/>
    <m/>
    <n v="0"/>
    <n v="0"/>
  </r>
  <r>
    <n v="522522"/>
    <x v="3"/>
    <n v="7"/>
    <n v="7"/>
    <n v="5"/>
    <s v="Fusible 5x20 3,15A T"/>
    <s v="H3"/>
    <m/>
    <n v="0"/>
    <n v="0"/>
  </r>
  <r>
    <n v="522523"/>
    <x v="3"/>
    <n v="3"/>
    <n v="3"/>
    <n v="5"/>
    <s v="Fusible 5x20 4A T"/>
    <s v="H3"/>
    <m/>
    <n v="0"/>
    <n v="0"/>
  </r>
  <r>
    <n v="522524"/>
    <x v="3"/>
    <n v="3"/>
    <n v="3"/>
    <n v="5"/>
    <s v="Fusible 5x20 5A T"/>
    <s v="H3"/>
    <m/>
    <n v="0"/>
    <n v="0"/>
  </r>
  <r>
    <n v="522525"/>
    <x v="3"/>
    <n v="5"/>
    <n v="5"/>
    <n v="5"/>
    <s v="Fusible 5x20 6,3A T"/>
    <s v="H3"/>
    <m/>
    <n v="0"/>
    <n v="0"/>
  </r>
  <r>
    <n v="522527"/>
    <x v="3"/>
    <n v="10"/>
    <n v="10"/>
    <n v="5"/>
    <s v="Fusible 5x20 10A T"/>
    <s v="H3"/>
    <m/>
    <n v="0"/>
    <n v="0"/>
  </r>
  <r>
    <n v="632310"/>
    <x v="3"/>
    <n v="3"/>
    <n v="3"/>
    <n v="5"/>
    <s v="Fusible 6x32 0,2A T"/>
    <s v="H3"/>
    <m/>
    <n v="0"/>
    <n v="0"/>
  </r>
  <r>
    <n v="632311"/>
    <x v="3"/>
    <n v="15"/>
    <n v="15"/>
    <n v="5"/>
    <s v="Fusible 6x32 0,25A T"/>
    <s v="H3"/>
    <m/>
    <n v="0"/>
    <n v="0"/>
  </r>
  <r>
    <n v="632317"/>
    <x v="3"/>
    <n v="5"/>
    <n v="5"/>
    <n v="5"/>
    <s v="Fusible 6x32 1A T"/>
    <s v="H3"/>
    <m/>
    <n v="0"/>
    <n v="0"/>
  </r>
  <r>
    <n v="632320"/>
    <x v="3"/>
    <n v="4"/>
    <n v="4"/>
    <n v="5"/>
    <s v="Fusible 6x32 2A T"/>
    <s v="H3"/>
    <m/>
    <n v="0"/>
    <n v="0"/>
  </r>
  <r>
    <n v="632324"/>
    <x v="3"/>
    <n v="3"/>
    <n v="3"/>
    <n v="5"/>
    <s v="Fusible 6x32 5A T"/>
    <s v="H3"/>
    <m/>
    <n v="0"/>
    <n v="0"/>
  </r>
  <r>
    <n v="632325"/>
    <x v="3"/>
    <n v="11"/>
    <n v="11"/>
    <n v="5"/>
    <s v="Fusible 6x32 6,3A T"/>
    <s v="H3"/>
    <m/>
    <n v="0"/>
    <n v="0"/>
  </r>
  <r>
    <n v="632329"/>
    <x v="3"/>
    <n v="10"/>
    <n v="10"/>
    <n v="5"/>
    <s v="Fusible 6x32 15A T"/>
    <s v="H3"/>
    <m/>
    <n v="0"/>
    <n v="0"/>
  </r>
  <r>
    <n v="777022"/>
    <x v="3"/>
    <n v="3"/>
    <n v="3"/>
    <n v="1"/>
    <s v="Fusible NH Jean Muller 160 A 500V gG"/>
    <s v="H3"/>
    <m/>
    <n v="0"/>
    <n v="0"/>
  </r>
  <r>
    <n v="777055"/>
    <x v="3"/>
    <n v="1"/>
    <n v="1"/>
    <n v="1"/>
    <s v="Fusible NH Jean Muller 125 A 500 V"/>
    <s v="H3"/>
    <m/>
    <n v="0"/>
    <n v="0"/>
  </r>
  <r>
    <n v="777959"/>
    <x v="3"/>
    <n v="1"/>
    <n v="1"/>
    <n v="1"/>
    <s v="Fusible NH Jean Muller 16A 500V"/>
    <s v="H3"/>
    <m/>
    <n v="0"/>
    <n v="0"/>
  </r>
  <r>
    <n v="1704100"/>
    <x v="8"/>
    <n v="1"/>
    <n v="1"/>
    <n v="1"/>
    <s v="Horloge astronomique Theben SELEKTA 170 top 2 24VDC"/>
    <s v="H1"/>
    <m/>
    <n v="0"/>
    <n v="0"/>
  </r>
  <r>
    <n v="1750100"/>
    <x v="8"/>
    <n v="1"/>
    <n v="1"/>
    <n v="1"/>
    <s v="Horloge astronomique Theben SELEKTA 175 top 2 230VAC"/>
    <s v="H1"/>
    <m/>
    <n v="0"/>
    <n v="0"/>
  </r>
  <r>
    <n v="2022870"/>
    <x v="9"/>
    <n v="140"/>
    <n v="140"/>
    <n v="10"/>
    <s v="Presse-étoupes OBO V-TEC VM M32"/>
    <s v="G3"/>
    <m/>
    <n v="0"/>
    <n v="0"/>
  </r>
  <r>
    <n v="2022872"/>
    <x v="9"/>
    <n v="19"/>
    <n v="19"/>
    <n v="5"/>
    <s v="Presse-étoupes OBO V-TEC VM M40 LGR"/>
    <s v="G3"/>
    <m/>
    <n v="0"/>
    <n v="0"/>
  </r>
  <r>
    <n v="2033011"/>
    <x v="9"/>
    <n v="400"/>
    <n v="400"/>
    <n v="50"/>
    <s v="Bouchon OBO M20"/>
    <s v="G3"/>
    <m/>
    <n v="0"/>
    <n v="0"/>
  </r>
  <r>
    <n v="2049562"/>
    <x v="9"/>
    <n v="24"/>
    <n v="24"/>
    <n v="5"/>
    <s v="Contre-écrou synthétique OBO 116 M40 LGR PS"/>
    <s v="G3"/>
    <m/>
    <n v="0"/>
    <n v="0"/>
  </r>
  <r>
    <n v="3022113.2"/>
    <x v="3"/>
    <n v="3"/>
    <n v="3"/>
    <n v="1"/>
    <s v="Fusible Siba 3022113.20 20A 10/17,5kV"/>
    <s v="H3"/>
    <m/>
    <n v="0"/>
    <n v="0"/>
  </r>
  <r>
    <n v="4116110"/>
    <x v="3"/>
    <n v="3"/>
    <n v="3"/>
    <n v="1"/>
    <s v="Fusible ETI 004116110 800A/500V NH4a gG"/>
    <s v="H3"/>
    <m/>
    <n v="0"/>
    <n v="0"/>
  </r>
  <r>
    <n v="29990012"/>
    <x v="10"/>
    <n v="1"/>
    <n v="1"/>
    <n v="1"/>
    <s v="Interrupteur auxiliaire Socomec 29990012"/>
    <s v="H1"/>
    <m/>
    <n v="0"/>
    <n v="0"/>
  </r>
  <r>
    <n v="48250403"/>
    <x v="4"/>
    <n v="1"/>
    <n v="1"/>
    <n v="1"/>
    <s v="Compteur d'énergie Socomec 48250403 DIRIS A30"/>
    <s v="H1"/>
    <m/>
    <n v="0"/>
    <n v="0"/>
  </r>
  <r>
    <n v="67220400"/>
    <x v="3"/>
    <n v="3"/>
    <n v="3"/>
    <n v="1"/>
    <s v="Fusible Socomec 67220400 400A 500V T.2 gG"/>
    <s v="H3"/>
    <m/>
    <n v="0"/>
    <n v="0"/>
  </r>
  <r>
    <n v="7100195504"/>
    <x v="11"/>
    <n v="3"/>
    <n v="3"/>
    <n v="1"/>
    <s v="Gaine thermorétractable 3M HDT-A 48.0/15.0mm X 1M"/>
    <s v="G4"/>
    <m/>
    <n v="0"/>
    <n v="0"/>
  </r>
  <r>
    <s v="?"/>
    <x v="12"/>
    <n v="1"/>
    <n v="1"/>
    <n v="1"/>
    <s v="Boitier métalique 80X75X60"/>
    <s v="H1"/>
    <m/>
    <n v="0"/>
    <n v="0"/>
  </r>
  <r>
    <s v="2CSM257563R1801"/>
    <x v="3"/>
    <n v="2"/>
    <n v="2"/>
    <n v="5"/>
    <s v="Fusible 8,5x31,5 6A aM"/>
    <s v="H3"/>
    <m/>
    <n v="0"/>
    <n v="0"/>
  </r>
  <r>
    <s v="2CSM258743R1801"/>
    <x v="3"/>
    <n v="8"/>
    <n v="8"/>
    <n v="5"/>
    <s v="Fusible 8,5x31,5 4A aM"/>
    <s v="H3"/>
    <m/>
    <n v="0"/>
    <n v="0"/>
  </r>
  <r>
    <s v="2CSM277063R1801"/>
    <x v="3"/>
    <n v="1"/>
    <n v="1"/>
    <n v="5"/>
    <s v="Fusible 8,5x31,5 2A aM"/>
    <s v="H3"/>
    <m/>
    <n v="0"/>
    <n v="0"/>
  </r>
  <r>
    <s v="3NA3136"/>
    <x v="3"/>
    <n v="1"/>
    <n v="1"/>
    <n v="1"/>
    <s v="Fusible Siemens 3NA3136 160A 500V"/>
    <s v="H3"/>
    <m/>
    <n v="0"/>
    <n v="0"/>
  </r>
  <r>
    <s v="3NA3354"/>
    <x v="3"/>
    <n v="3"/>
    <n v="3"/>
    <n v="1"/>
    <s v="Fusible Siemens 3NA3354 355A 500V NH3-gG"/>
    <s v="H3"/>
    <m/>
    <n v="0"/>
    <n v="0"/>
  </r>
  <r>
    <s v="3NP1143-1DA22"/>
    <x v="13"/>
    <n v="1"/>
    <n v="1"/>
    <n v="1"/>
    <s v="Interrupteur-sectionneur Siemens 3NP1143-1DA22 "/>
    <s v="H3"/>
    <m/>
    <n v="0"/>
    <n v="0"/>
  </r>
  <r>
    <s v="3RH1131-1BB40"/>
    <x v="14"/>
    <n v="1"/>
    <n v="1"/>
    <n v="1"/>
    <s v="Contacteur auxiliaire Siemens 3RH1131-1BB40 3NO + 1NF 24 V CC"/>
    <s v="H2"/>
    <m/>
    <n v="0"/>
    <n v="0"/>
  </r>
  <r>
    <s v="3RH2911-2HA21"/>
    <x v="14"/>
    <n v="3"/>
    <n v="3"/>
    <n v="1"/>
    <s v="Contacteur auxiliaire Siemens 3RH2911-2HA21 1NF + 2NO "/>
    <s v="H2"/>
    <m/>
    <n v="0"/>
    <n v="0"/>
  </r>
  <r>
    <s v="3RT2016-1BB42"/>
    <x v="14"/>
    <n v="1"/>
    <n v="1"/>
    <n v="1"/>
    <s v="Contacteur de puissance Siemens 3RT2016-1BB42 , AC-3e/AC-3, 9 A , 4 kW / 400V , 3P , DC 24V"/>
    <s v="H2"/>
    <m/>
    <n v="0"/>
    <n v="0"/>
  </r>
  <r>
    <s v="3RV2901-1E"/>
    <x v="6"/>
    <n v="1"/>
    <n v="1"/>
    <n v="1"/>
    <s v="Interrupteur auxiliaire Siemens 3RC2901-1E 1 NO + 1 NF"/>
    <s v="H4"/>
    <s v="Pour disjoncteur 3RV2"/>
    <n v="0"/>
    <n v="0"/>
  </r>
  <r>
    <s v="3RW4038-1BB14"/>
    <x v="15"/>
    <n v="1"/>
    <n v="1"/>
    <n v="1"/>
    <s v="Démarreur progressif Siemens SIRIUS 3RW4038-1BB14 , 37kW 480 V"/>
    <s v="H2"/>
    <m/>
    <n v="0"/>
    <n v="0"/>
  </r>
  <r>
    <s v="3TK2830-1CB30"/>
    <x v="16"/>
    <n v="1"/>
    <n v="1"/>
    <n v="1"/>
    <s v="Relais de sécurité 3TK2830-1CB30"/>
    <s v="H1"/>
    <m/>
    <n v="0"/>
    <n v="0"/>
  </r>
  <r>
    <s v="5SL6104-7"/>
    <x v="7"/>
    <n v="1"/>
    <n v="1"/>
    <n v="1"/>
    <s v="Disjoncteur modulaire Siemens 5SL6104-7 230/400V 6kA , 1 pole , C , 4A"/>
    <s v="H2"/>
    <m/>
    <n v="0"/>
    <n v="0"/>
  </r>
  <r>
    <s v="5TT5800-0"/>
    <x v="14"/>
    <n v="1"/>
    <n v="1"/>
    <n v="1"/>
    <s v="Contacteur INSTA Siemens 5TT5800-0 CA 230V, 400V 20A"/>
    <s v="H2"/>
    <m/>
    <n v="0"/>
    <n v="0"/>
  </r>
  <r>
    <s v="6ES7972-0DA00-0AA0"/>
    <x v="17"/>
    <n v="1"/>
    <n v="1"/>
    <n v="1"/>
    <s v="Résistance de terminaison Siemens 6ES7972-0DA00-0AA0 RS485 pour la terminaison de réseaux PROFIBUS/MPI"/>
    <m/>
    <s v="SIMATIC ET200"/>
    <n v="0"/>
    <n v="0"/>
  </r>
  <r>
    <s v="6SE6400-0AP00-0AA1"/>
    <x v="18"/>
    <n v="1"/>
    <n v="1"/>
    <n v="1"/>
    <s v="Panneau de commande Siemens 6SE6400-0AP00-0AA1 en texte clair (AOP) N/A"/>
    <s v="H4"/>
    <m/>
    <n v="0"/>
    <n v="0"/>
  </r>
  <r>
    <s v="6SE6440-2UD25-5CA1"/>
    <x v="19"/>
    <n v="1"/>
    <n v="1"/>
    <n v="1"/>
    <s v="Variateur Siemens 6SE6440-2UD25-5CA1 micromaster MM440 3AC 380-480V +10/-10% 47-63 hz"/>
    <s v="H4"/>
    <s v="Moteur 5.5kW (7.5kW VT)"/>
    <n v="0"/>
    <n v="0"/>
  </r>
  <r>
    <s v="72.01.8.240.0000"/>
    <x v="16"/>
    <n v="1"/>
    <n v="1"/>
    <n v="1"/>
    <s v="Relais de contrôle Finder 72.01.8.240.0000"/>
    <s v="H1"/>
    <m/>
    <n v="0"/>
    <n v="0"/>
  </r>
  <r>
    <s v="7KM3220-0BA01-1DA0"/>
    <x v="4"/>
    <n v="1"/>
    <n v="1"/>
    <n v="1"/>
    <s v="Centrale de mesure Siemens 7KM3220-0BA01-1DA0"/>
    <s v="H1"/>
    <m/>
    <n v="0"/>
    <n v="0"/>
  </r>
  <r>
    <s v="A9A15151"/>
    <x v="12"/>
    <n v="2"/>
    <n v="2"/>
    <n v="1"/>
    <s v="Support bouton/voyant diamètre 22 Schneider A9A15151"/>
    <m/>
    <s v="Clipsage rail modulaire"/>
    <n v="0"/>
    <n v="0"/>
  </r>
  <r>
    <s v="A9F68102"/>
    <x v="7"/>
    <n v="6"/>
    <n v="6"/>
    <n v="1"/>
    <s v="Disjoncteur Schneider A9F68102 1P 2A C"/>
    <s v="H2"/>
    <s v="Acti9 iT60 N 400V"/>
    <n v="0"/>
    <n v="0"/>
  </r>
  <r>
    <s v="A9F68202"/>
    <x v="7"/>
    <n v="3"/>
    <n v="3"/>
    <n v="1"/>
    <s v="Disjoncteur Schneider A9F68202 2P 2A C"/>
    <s v="H2"/>
    <s v="Acti9 iT60 N 400V"/>
    <n v="0"/>
    <n v="0"/>
  </r>
  <r>
    <s v="A9F68220"/>
    <x v="7"/>
    <n v="29"/>
    <n v="29"/>
    <n v="1"/>
    <s v="Disjoncteur Schneider A9F68220 2P 20A C"/>
    <s v="H2"/>
    <s v="Acti9 iT60 N 400V"/>
    <n v="0"/>
    <n v="0"/>
  </r>
  <r>
    <s v="A9F74210"/>
    <x v="7"/>
    <n v="11"/>
    <n v="11"/>
    <n v="1"/>
    <s v="Disjoncteur Schneider A9F74210 2P 10A C"/>
    <s v="H2"/>
    <s v="Acti9 iC60 N 400V"/>
    <n v="0"/>
    <n v="0"/>
  </r>
  <r>
    <s v="A9F74216"/>
    <x v="7"/>
    <n v="15"/>
    <n v="15"/>
    <n v="1"/>
    <s v="Disjoncteur Schneider A9F74216 2P 16A C"/>
    <s v="H2"/>
    <s v="Acti9 iC60 N 400V"/>
    <n v="0"/>
    <n v="0"/>
  </r>
  <r>
    <s v="A9F74416"/>
    <x v="7"/>
    <n v="10"/>
    <n v="10"/>
    <n v="1"/>
    <s v="Disjoncteur Schneider A9F74416 4P 16A C "/>
    <s v="H2"/>
    <s v="Acti9 iC60 N 400V"/>
    <n v="0"/>
    <n v="0"/>
  </r>
  <r>
    <s v="A9F74432"/>
    <x v="7"/>
    <n v="12"/>
    <n v="12"/>
    <n v="1"/>
    <s v="Disjoncteur Schneider A9F74432 4P 32A C"/>
    <s v="H2"/>
    <s v="Acti9 iC60 N 400V"/>
    <n v="0"/>
    <n v="0"/>
  </r>
  <r>
    <s v="A9F74440"/>
    <x v="7"/>
    <n v="2"/>
    <n v="2"/>
    <n v="1"/>
    <s v="Disjoncteur Schneider A9F74440 4P 40A C"/>
    <s v="H2"/>
    <s v="Acti9 iC60 N 400V"/>
    <n v="0"/>
    <n v="0"/>
  </r>
  <r>
    <s v="A9F75220"/>
    <x v="7"/>
    <n v="9"/>
    <n v="9"/>
    <n v="1"/>
    <s v="Disjoncteur Schneider A9F75220 2P 20A D"/>
    <s v="H2"/>
    <s v="Acti9 iC60 N 400V"/>
    <n v="0"/>
    <n v="0"/>
  </r>
  <r>
    <s v="A9R01463"/>
    <x v="20"/>
    <n v="6"/>
    <n v="6"/>
    <n v="1"/>
    <s v="Interrupteur différentiel Schneider A9R01463 4P 63A 30mA "/>
    <s v="H2"/>
    <s v="Acti9 - iID 400V/415V - Type A"/>
    <n v="0"/>
    <n v="0"/>
  </r>
  <r>
    <s v="A9R04463"/>
    <x v="20"/>
    <n v="2"/>
    <n v="2"/>
    <n v="1"/>
    <s v="Interrupteur différentiel Schneider A9R04463 4P 63A 300mA"/>
    <s v="H2"/>
    <s v="Acti9 iID 400V/415V - Type A"/>
    <n v="0"/>
    <n v="0"/>
  </r>
  <r>
    <s v="AGR15551710"/>
    <x v="9"/>
    <n v="856"/>
    <n v="856"/>
    <n v="50"/>
    <s v="Presse-étoupes synthétique AGRO M16X1,5"/>
    <s v="G3"/>
    <m/>
    <n v="0"/>
    <n v="0"/>
  </r>
  <r>
    <s v="AGR15552013"/>
    <x v="9"/>
    <n v="550"/>
    <n v="550"/>
    <n v="50"/>
    <s v="Presse-étoupes synthétique AGRO M20X1,5"/>
    <s v="G3"/>
    <m/>
    <n v="0"/>
    <n v="0"/>
  </r>
  <r>
    <s v="AGR15552517"/>
    <x v="9"/>
    <n v="825"/>
    <n v="825"/>
    <n v="50"/>
    <s v="Presse-étoupes synthétique AGRO M25X1,5"/>
    <s v="G3"/>
    <m/>
    <n v="0"/>
    <n v="0"/>
  </r>
  <r>
    <s v="AGR155550138"/>
    <x v="9"/>
    <n v="140"/>
    <n v="140"/>
    <n v="10"/>
    <s v="Presse-étoupes synthétique AGRO M50X1,5"/>
    <s v="G3"/>
    <m/>
    <n v="0"/>
    <n v="0"/>
  </r>
  <r>
    <s v="AGR825525"/>
    <x v="9"/>
    <n v="25"/>
    <n v="25"/>
    <n v="10"/>
    <s v="Contre-écrou synthétique AGRO M25X1,5"/>
    <s v="G3"/>
    <m/>
    <n v="0"/>
    <n v="0"/>
  </r>
  <r>
    <s v="AGR825532"/>
    <x v="9"/>
    <n v="50"/>
    <n v="50"/>
    <n v="10"/>
    <s v="Contre écrou synthétique AGRO 32X1,5"/>
    <s v="G3"/>
    <m/>
    <n v="0"/>
    <n v="0"/>
  </r>
  <r>
    <s v="AGR825540"/>
    <x v="9"/>
    <n v="50"/>
    <n v="50"/>
    <n v="10"/>
    <s v="Contre écrou synthétique AGRO M40X1,5"/>
    <s v="G3"/>
    <m/>
    <n v="0"/>
    <n v="0"/>
  </r>
  <r>
    <s v="AGR825550"/>
    <x v="9"/>
    <n v="9"/>
    <n v="9"/>
    <n v="5"/>
    <s v="Contre écrou synthétique AGRO M50X1,5"/>
    <s v="G3"/>
    <m/>
    <n v="0"/>
    <n v="0"/>
  </r>
  <r>
    <s v="AGR825563"/>
    <x v="9"/>
    <n v="10"/>
    <n v="10"/>
    <n v="5"/>
    <s v="Contre écrou synthétique AGRO M63X1,5"/>
    <s v="G3"/>
    <m/>
    <n v="0"/>
    <n v="0"/>
  </r>
  <r>
    <s v="BIZ215006"/>
    <x v="11"/>
    <n v="1"/>
    <n v="1"/>
    <n v="1"/>
    <s v="Gaine thermorétractable BizLine 18.0/6.0mm X 1 M"/>
    <s v="G4"/>
    <m/>
    <n v="0"/>
    <n v="0"/>
  </r>
  <r>
    <s v="BIZ218004"/>
    <x v="11"/>
    <n v="5"/>
    <n v="5"/>
    <n v="1"/>
    <s v="Gaine thermorétractable BizLine 218004 38.0/12.0mm X 1M"/>
    <s v="G4"/>
    <m/>
    <n v="0"/>
    <n v="0"/>
  </r>
  <r>
    <s v="BNS33-11ZG"/>
    <x v="21"/>
    <n v="2"/>
    <n v="2"/>
    <n v="1"/>
    <s v="Interrupteur de sécurité Schmersal BNS 33-11ZG"/>
    <s v="H1"/>
    <m/>
    <n v="0"/>
    <n v="0"/>
  </r>
  <r>
    <s v="BPS33"/>
    <x v="21"/>
    <n v="1"/>
    <n v="1"/>
    <n v="1"/>
    <s v="Actionneur Schmersal BPS33 "/>
    <s v="H1"/>
    <m/>
    <n v="0"/>
    <n v="0"/>
  </r>
  <r>
    <s v="CAD32P7"/>
    <x v="14"/>
    <n v="5"/>
    <n v="5"/>
    <n v="5"/>
    <s v="Contacteur Schneider CAD32P7 - 3 F + 2 O - instantané - 10A"/>
    <s v="H2"/>
    <s v="230V CA"/>
    <n v="0"/>
    <n v="0"/>
  </r>
  <r>
    <s v="E M8"/>
    <x v="22"/>
    <n v="0"/>
    <n v="5000"/>
    <n v="250"/>
    <s v="Ecrou 6 pans din 934 M8"/>
    <s v="Entrepôt"/>
    <m/>
    <n v="5000"/>
    <n v="0"/>
  </r>
  <r>
    <s v="FR10AM40V25"/>
    <x v="3"/>
    <n v="7"/>
    <n v="7"/>
    <n v="5"/>
    <s v="Fusible 10x38 25A aM"/>
    <s v="H3"/>
    <m/>
    <n v="0"/>
    <n v="0"/>
  </r>
  <r>
    <s v="FR10AM50V1"/>
    <x v="3"/>
    <n v="1"/>
    <n v="1"/>
    <n v="5"/>
    <s v="Fusible 10x38 1A aM"/>
    <s v="H3"/>
    <m/>
    <n v="0"/>
    <n v="0"/>
  </r>
  <r>
    <s v="FR10AM50V10"/>
    <x v="3"/>
    <n v="10"/>
    <n v="10"/>
    <n v="5"/>
    <s v="Fusible 10x38 10A aM"/>
    <s v="H3"/>
    <m/>
    <n v="0"/>
    <n v="0"/>
  </r>
  <r>
    <s v="FR10AM50V16"/>
    <x v="3"/>
    <n v="6"/>
    <n v="6"/>
    <n v="5"/>
    <s v="Fusible 10x38 16A aM"/>
    <s v="H3"/>
    <m/>
    <n v="0"/>
    <n v="0"/>
  </r>
  <r>
    <s v="FR10AM50V2"/>
    <x v="3"/>
    <n v="4"/>
    <n v="4"/>
    <n v="5"/>
    <s v="Fusible 10x38 2A aM"/>
    <s v="H3"/>
    <m/>
    <n v="0"/>
    <n v="0"/>
  </r>
  <r>
    <s v="FR10AM50V20"/>
    <x v="3"/>
    <n v="22"/>
    <n v="22"/>
    <n v="5"/>
    <s v="Fusible 10x38 20A aM"/>
    <s v="H3"/>
    <m/>
    <n v="0"/>
    <n v="0"/>
  </r>
  <r>
    <s v="FR10AM50V4"/>
    <x v="3"/>
    <n v="2"/>
    <n v="2"/>
    <n v="5"/>
    <s v="Fusible 10x38 4A aM"/>
    <s v="H3"/>
    <m/>
    <n v="0"/>
    <n v="0"/>
  </r>
  <r>
    <s v="FR10AM50V6"/>
    <x v="3"/>
    <n v="29"/>
    <n v="29"/>
    <n v="5"/>
    <s v="Fusible 10x38 6A aM"/>
    <s v="H3"/>
    <m/>
    <n v="0"/>
    <n v="0"/>
  </r>
  <r>
    <s v="FR10GG40V32"/>
    <x v="3"/>
    <n v="43"/>
    <n v="43"/>
    <n v="5"/>
    <s v="Fusible 10x38 32A gG"/>
    <s v="H3"/>
    <m/>
    <n v="0"/>
    <n v="0"/>
  </r>
  <r>
    <s v="FR10GG50V05"/>
    <x v="3"/>
    <n v="5"/>
    <n v="5"/>
    <n v="5"/>
    <s v="Fusible 10x38 0,5A gG"/>
    <s v="H3"/>
    <m/>
    <n v="0"/>
    <n v="0"/>
  </r>
  <r>
    <s v="FR10GG50V1"/>
    <x v="3"/>
    <n v="37"/>
    <n v="37"/>
    <n v="5"/>
    <s v="Fusible 10x38 1A gG"/>
    <s v="H3"/>
    <m/>
    <n v="0"/>
    <n v="0"/>
  </r>
  <r>
    <s v="FR10GG50V10"/>
    <x v="3"/>
    <n v="25"/>
    <n v="25"/>
    <n v="5"/>
    <s v="Fusible 10x38 10A gG"/>
    <s v="H3"/>
    <m/>
    <n v="0"/>
    <n v="0"/>
  </r>
  <r>
    <s v="FR10GG50V16"/>
    <x v="3"/>
    <n v="28"/>
    <n v="28"/>
    <n v="5"/>
    <s v="Fusible 10x38 16A gG"/>
    <s v="H3"/>
    <m/>
    <n v="0"/>
    <n v="0"/>
  </r>
  <r>
    <s v="FR10GG50V2"/>
    <x v="3"/>
    <n v="42"/>
    <n v="42"/>
    <n v="5"/>
    <s v="Fusible 10x38 2A gG"/>
    <s v="H3"/>
    <m/>
    <n v="0"/>
    <n v="0"/>
  </r>
  <r>
    <s v="FR10GG50V20"/>
    <x v="3"/>
    <n v="69"/>
    <n v="69"/>
    <n v="5"/>
    <s v="Fusible 10x38 20A gG"/>
    <s v="H3"/>
    <m/>
    <n v="0"/>
    <n v="0"/>
  </r>
  <r>
    <s v="FR10GG50V25"/>
    <x v="3"/>
    <n v="4"/>
    <n v="4"/>
    <n v="5"/>
    <s v="Fusible 10x38 25A gG"/>
    <s v="H3"/>
    <m/>
    <n v="0"/>
    <n v="0"/>
  </r>
  <r>
    <s v="FR10GG50V4"/>
    <x v="3"/>
    <n v="22"/>
    <n v="22"/>
    <n v="5"/>
    <s v="Fusible 10x38 4A gG"/>
    <s v="H3"/>
    <m/>
    <n v="0"/>
    <n v="0"/>
  </r>
  <r>
    <s v="FR10GG50V6"/>
    <x v="3"/>
    <n v="33"/>
    <n v="33"/>
    <n v="5"/>
    <s v="Fusible 10x38 6A gG"/>
    <s v="H3"/>
    <m/>
    <n v="0"/>
    <n v="0"/>
  </r>
  <r>
    <s v="FR10GG50V8"/>
    <x v="3"/>
    <n v="7"/>
    <n v="7"/>
    <n v="5"/>
    <s v="Fusible 10x38 8A gG"/>
    <s v="H3"/>
    <m/>
    <n v="0"/>
    <n v="0"/>
  </r>
  <r>
    <s v="FR14AM50V32"/>
    <x v="3"/>
    <n v="21"/>
    <n v="21"/>
    <n v="5"/>
    <s v="Fusible 14x51 32A gG"/>
    <s v="H3"/>
    <m/>
    <n v="0"/>
    <n v="0"/>
  </r>
  <r>
    <s v="FR14AM50V40"/>
    <x v="3"/>
    <n v="15"/>
    <n v="15"/>
    <n v="5"/>
    <s v="Fusible 14x51 40A gG"/>
    <s v="H3"/>
    <m/>
    <n v="0"/>
    <n v="0"/>
  </r>
  <r>
    <s v="FR14AM69V20"/>
    <x v="3"/>
    <n v="3"/>
    <n v="3"/>
    <n v="5"/>
    <s v="Fusible 14x51 20A gG"/>
    <s v="H3"/>
    <m/>
    <n v="0"/>
    <n v="0"/>
  </r>
  <r>
    <s v="FR14AM69V25"/>
    <x v="3"/>
    <n v="3"/>
    <n v="3"/>
    <n v="5"/>
    <s v="Fusible 14x51 25A gG"/>
    <s v="H3"/>
    <m/>
    <n v="0"/>
    <n v="0"/>
  </r>
  <r>
    <s v="FR14GG50V32"/>
    <x v="3"/>
    <n v="25"/>
    <n v="25"/>
    <n v="5"/>
    <s v="Fusible 14x51 32A gG"/>
    <s v="H3"/>
    <m/>
    <n v="0"/>
    <n v="0"/>
  </r>
  <r>
    <s v="FR14GG50V40"/>
    <x v="3"/>
    <n v="11"/>
    <n v="11"/>
    <n v="5"/>
    <s v="Fusible 14x51 40A gG"/>
    <s v="H3"/>
    <m/>
    <n v="0"/>
    <n v="0"/>
  </r>
  <r>
    <s v="FR14GG69V10"/>
    <x v="3"/>
    <n v="4"/>
    <n v="4"/>
    <n v="5"/>
    <s v="Fusible 14x51 10A gG"/>
    <s v="H3"/>
    <m/>
    <n v="0"/>
    <n v="0"/>
  </r>
  <r>
    <s v="FR14GG69V16"/>
    <x v="3"/>
    <n v="26"/>
    <n v="26"/>
    <n v="5"/>
    <s v="Fusible 14x51 16A gG"/>
    <s v="H3"/>
    <m/>
    <n v="0"/>
    <n v="0"/>
  </r>
  <r>
    <s v="FR14GG69V25"/>
    <x v="3"/>
    <n v="17"/>
    <n v="17"/>
    <n v="5"/>
    <s v="Fusible 14x51 25A gG"/>
    <s v="H3"/>
    <m/>
    <n v="0"/>
    <n v="0"/>
  </r>
  <r>
    <s v="FR14GG69V4"/>
    <x v="3"/>
    <n v="4"/>
    <n v="4"/>
    <n v="5"/>
    <s v="Fusible 14x51 4A gG"/>
    <s v="H3"/>
    <m/>
    <n v="0"/>
    <n v="0"/>
  </r>
  <r>
    <s v="FR22AM69V63"/>
    <x v="3"/>
    <n v="4"/>
    <n v="4"/>
    <n v="1"/>
    <s v="Fusible 22x58 63A gG"/>
    <s v="H3"/>
    <m/>
    <n v="0"/>
    <n v="0"/>
  </r>
  <r>
    <s v="FR22GG50V100"/>
    <x v="3"/>
    <n v="7"/>
    <n v="7"/>
    <n v="5"/>
    <s v="Fusible 22x58 100A gG"/>
    <s v="H3"/>
    <m/>
    <n v="0"/>
    <n v="0"/>
  </r>
  <r>
    <s v="FR22GG69V63"/>
    <x v="3"/>
    <n v="13"/>
    <n v="13"/>
    <n v="5"/>
    <s v="Fusible 22x58 63A gG"/>
    <s v="H3"/>
    <m/>
    <n v="0"/>
    <n v="0"/>
  </r>
  <r>
    <s v="FR22GG69V80"/>
    <x v="3"/>
    <n v="8"/>
    <n v="8"/>
    <n v="5"/>
    <s v="Fusible 22x58 80A gG"/>
    <s v="H3"/>
    <m/>
    <n v="0"/>
    <n v="0"/>
  </r>
  <r>
    <s v="GB2CB06"/>
    <x v="7"/>
    <n v="1"/>
    <n v="1"/>
    <n v="1"/>
    <s v="Disjoncteur magnéto-thermique Schneider GB2CB06 1P 1A"/>
    <s v="H2"/>
    <m/>
    <n v="0"/>
    <n v="0"/>
  </r>
  <r>
    <s v="GB2CB07"/>
    <x v="7"/>
    <n v="15"/>
    <n v="15"/>
    <n v="1"/>
    <s v="Disjoncteur magnéto-thermique Schneider GB2CB07 1P 2A"/>
    <s v="H2"/>
    <m/>
    <n v="0"/>
    <n v="0"/>
  </r>
  <r>
    <s v="GB2CB09"/>
    <x v="7"/>
    <n v="2"/>
    <n v="2"/>
    <n v="1"/>
    <s v="Disjoncteur magnéto-thermique Schneider GB2CB09 1P 4A"/>
    <s v="H2"/>
    <m/>
    <n v="0"/>
    <n v="0"/>
  </r>
  <r>
    <s v="GB2CD12"/>
    <x v="7"/>
    <n v="1"/>
    <n v="1"/>
    <n v="1"/>
    <s v="Disjoncteur magnéto-thermique Schneider GB2CD12 1P+N 6A"/>
    <s v="H2"/>
    <m/>
    <n v="0"/>
    <n v="0"/>
  </r>
  <r>
    <s v="GV1L3"/>
    <x v="7"/>
    <n v="4"/>
    <n v="4"/>
    <n v="1"/>
    <s v="Limiteur additif Schneider 63A - pour disj. moteur"/>
    <s v="H2"/>
    <m/>
    <n v="0"/>
    <n v="0"/>
  </r>
  <r>
    <s v="GV2AF3"/>
    <x v="6"/>
    <n v="23"/>
    <n v="23"/>
    <n v="5"/>
    <s v="Bloc de raccordement Schneider GV2AF3"/>
    <s v="H1"/>
    <s v="LC1D09..D38"/>
    <n v="0"/>
    <n v="0"/>
  </r>
  <r>
    <s v="GV2ME03"/>
    <x v="7"/>
    <n v="1"/>
    <n v="1"/>
    <n v="1"/>
    <s v="Disjoncteur moteur Schneider GV2ME03 3P 0,25..0,4A"/>
    <s v="H2"/>
    <s v="Déclencheur magnéto-thermique"/>
    <n v="0"/>
    <n v="0"/>
  </r>
  <r>
    <s v="GV2ME05"/>
    <x v="7"/>
    <n v="1"/>
    <n v="1"/>
    <n v="1"/>
    <s v="Disjoncteur moteur Schneider GV2ME05 3P 0,63..1A"/>
    <s v="H2"/>
    <s v="Déclencheur magnéto-thermique"/>
    <n v="0"/>
    <n v="0"/>
  </r>
  <r>
    <s v="GV2ME07"/>
    <x v="7"/>
    <n v="1"/>
    <n v="1"/>
    <n v="1"/>
    <s v="Disjoncteur moteur Schneider GV2ME07 3P 1,6..2,5A"/>
    <s v="H2"/>
    <s v="Déclencheur magnéto-thermique"/>
    <n v="0"/>
    <n v="0"/>
  </r>
  <r>
    <s v="GV2ME10"/>
    <x v="7"/>
    <n v="4"/>
    <n v="4"/>
    <n v="1"/>
    <s v="Disjoncteur moteur Schneider GV2ME10 3P 4..6,3A"/>
    <s v="H2"/>
    <s v="Déclencheur magnéto-thermique"/>
    <n v="0"/>
    <n v="0"/>
  </r>
  <r>
    <s v="GV2ME14"/>
    <x v="7"/>
    <n v="1"/>
    <n v="1"/>
    <n v="1"/>
    <s v="Disjoncteur Schneider GV2ME14 6..10A - 3P 3d"/>
    <s v="H2"/>
    <s v="Déclencheur magnéto-thermique"/>
    <n v="0"/>
    <n v="0"/>
  </r>
  <r>
    <s v="GV2ME16"/>
    <x v="7"/>
    <n v="1"/>
    <n v="1"/>
    <n v="1"/>
    <s v="Disjoncteur moteur Schneider GV2ME16 3P 9..14A"/>
    <s v="H2"/>
    <s v="Déclencheur magnéto-thermique"/>
    <n v="0"/>
    <n v="0"/>
  </r>
  <r>
    <s v="GV2ME22"/>
    <x v="7"/>
    <n v="1"/>
    <n v="1"/>
    <n v="1"/>
    <s v="Disjoncteur moteur Schneider GV2ME22 3P 20..25A"/>
    <s v="H2"/>
    <s v="Déclencheur magnéto-thermique"/>
    <n v="0"/>
    <n v="0"/>
  </r>
  <r>
    <s v="GV2ME32"/>
    <x v="7"/>
    <n v="3"/>
    <n v="3"/>
    <n v="1"/>
    <s v="Disjoncteur moteur Schneider GV2ME32 3P 24..32A"/>
    <s v="H2"/>
    <s v="Déclencheur magnéto-thermique"/>
    <n v="0"/>
    <n v="0"/>
  </r>
  <r>
    <s v="GV2RT08"/>
    <x v="7"/>
    <n v="1"/>
    <n v="1"/>
    <n v="1"/>
    <s v="Disjoncteur moteur Schneider GV2RT08 3P 2,5..4A"/>
    <s v="H2"/>
    <s v="Déclencheur magnéto-thermique"/>
    <n v="0"/>
    <n v="0"/>
  </r>
  <r>
    <s v="GV3L50"/>
    <x v="7"/>
    <n v="1"/>
    <n v="1"/>
    <n v="1"/>
    <s v="Disjoncteur moteur Schneider magnétique GV3L50 3P 50A"/>
    <s v="H2"/>
    <s v="Déclencheur magnétique"/>
    <n v="0"/>
    <n v="0"/>
  </r>
  <r>
    <s v="GVAE11"/>
    <x v="6"/>
    <n v="4"/>
    <n v="4"/>
    <n v="1"/>
    <s v="Contact auxiliaire Schneider GVAE11 - 1O + 1F"/>
    <s v="H2"/>
    <m/>
    <n v="0"/>
    <n v="0"/>
  </r>
  <r>
    <s v="GVAN11"/>
    <x v="6"/>
    <n v="1"/>
    <n v="1"/>
    <n v="1"/>
    <s v="Contact auxiliaire Schneider GVAN11 1O+1F - 230 M L - 50/38 Hz- 4T - 6A"/>
    <s v="H2"/>
    <m/>
    <n v="0"/>
    <n v="0"/>
  </r>
  <r>
    <s v="GVAN20"/>
    <x v="6"/>
    <n v="1"/>
    <n v="1"/>
    <n v="1"/>
    <s v="Contact auxiliaire Schneider GVAN20 - 2F - 50/38 Hz 4T"/>
    <s v="H2"/>
    <s v="Montage à gauche"/>
    <n v="0"/>
    <n v="0"/>
  </r>
  <r>
    <s v="HFD325"/>
    <x v="3"/>
    <n v="1"/>
    <n v="1"/>
    <n v="1"/>
    <s v="Porte fusible Hager HFD325 3P - 250A"/>
    <s v="H3"/>
    <m/>
    <n v="0"/>
    <n v="0"/>
  </r>
  <r>
    <s v="HI11-P1/P3Z"/>
    <x v="14"/>
    <n v="22"/>
    <n v="22"/>
    <n v="5"/>
    <s v="Contacteur auxiliaire Eaton HI11-P1/P3Z 1F 1O 1P,3P"/>
    <s v="H2"/>
    <m/>
    <n v="0"/>
    <n v="0"/>
  </r>
  <r>
    <s v="IEC269-2"/>
    <x v="3"/>
    <n v="1"/>
    <n v="1"/>
    <n v="1"/>
    <s v="Fusible Socomec 269-2 aM 100A - 500V"/>
    <s v="H3"/>
    <m/>
    <n v="0"/>
    <n v="0"/>
  </r>
  <r>
    <s v="IXSU-F4131"/>
    <x v="23"/>
    <n v="5"/>
    <n v="5"/>
    <n v="1"/>
    <s v="Terminaison pour cable PRC montage intérieur Raychem TE IXSU-F4131"/>
    <s v="G4"/>
    <m/>
    <n v="0"/>
    <n v="0"/>
  </r>
  <r>
    <s v="K109PT"/>
    <x v="2"/>
    <n v="1"/>
    <n v="1"/>
    <n v="1"/>
    <s v="Convertisseur de température Seneca K109PT"/>
    <m/>
    <m/>
    <n v="0"/>
    <n v="0"/>
  </r>
  <r>
    <s v="K109UI"/>
    <x v="2"/>
    <n v="1"/>
    <n v="1"/>
    <n v="1"/>
    <s v="Convertisseur analogique Seneca K109UI"/>
    <s v="H1"/>
    <m/>
    <n v="0"/>
    <n v="0"/>
  </r>
  <r>
    <s v="K121"/>
    <x v="2"/>
    <n v="3"/>
    <n v="3"/>
    <n v="1"/>
    <s v="Convertisseur analogique Seneca K121"/>
    <s v="H1"/>
    <m/>
    <n v="0"/>
    <n v="0"/>
  </r>
  <r>
    <s v="KFU8-FSSP-1.D"/>
    <x v="2"/>
    <n v="1"/>
    <n v="1"/>
    <n v="1"/>
    <s v="Convertisseur fréquence-tension-courant Pepperl+Fuchs KFU8-FSSP-1.D"/>
    <s v="H1"/>
    <m/>
    <n v="0"/>
    <n v="0"/>
  </r>
  <r>
    <s v="L232517 "/>
    <x v="3"/>
    <n v="1"/>
    <n v="1"/>
    <n v="1"/>
    <s v="Fusible Ferraz Shawmut L232517 315 A 500V aM"/>
    <s v="H3"/>
    <m/>
    <n v="0"/>
    <n v="0"/>
  </r>
  <r>
    <s v="L300183 "/>
    <x v="3"/>
    <n v="3"/>
    <n v="3"/>
    <n v="1"/>
    <s v="Fusible Mersen L300183  690V 800A"/>
    <s v="H3"/>
    <m/>
    <n v="0"/>
    <n v="0"/>
  </r>
  <r>
    <s v="LA9D65A69"/>
    <x v="14"/>
    <n v="2"/>
    <n v="2"/>
    <n v="1"/>
    <s v="Jeux de barres puissance inverseur Schneider LA9D65A69 D40A a D65A"/>
    <s v="H2"/>
    <s v="TheSys D"/>
    <n v="0"/>
    <n v="0"/>
  </r>
  <r>
    <s v="LADN22S"/>
    <x v="6"/>
    <n v="4"/>
    <n v="4"/>
    <n v="1"/>
    <s v="Contact auxiliaire Schneider LADN22S 2O-2F"/>
    <s v="H2"/>
    <s v="Rouge"/>
    <n v="0"/>
    <n v="0"/>
  </r>
  <r>
    <s v="LADN31"/>
    <x v="6"/>
    <n v="2"/>
    <n v="2"/>
    <n v="1"/>
    <s v="Contact auxiliaire LADN31 - 3F+1O"/>
    <s v="H2"/>
    <s v="Bornes vis-étriers"/>
    <n v="0"/>
    <n v="0"/>
  </r>
  <r>
    <s v="LC1D09BD"/>
    <x v="14"/>
    <n v="3"/>
    <n v="3"/>
    <n v="1"/>
    <s v="Contacteur Schneider LC1D09BD 3P AC-3 440V 9A"/>
    <s v="H2"/>
    <s v="Bobine 24V CC"/>
    <n v="0"/>
    <n v="0"/>
  </r>
  <r>
    <s v="LC1D25P7"/>
    <x v="14"/>
    <n v="6"/>
    <n v="6"/>
    <n v="5"/>
    <s v="Contacteur Schneider LC1D25P7 3P AC-3 440V 25A"/>
    <s v="H2"/>
    <s v="Bobine 230V CA"/>
    <n v="0"/>
    <n v="0"/>
  </r>
  <r>
    <s v="LC1DT40P7"/>
    <x v="14"/>
    <n v="5"/>
    <n v="5"/>
    <n v="3"/>
    <s v="Contacteur Schneider LC1DT40P7 - 4P AC-1 440V 40A"/>
    <s v="H2"/>
    <s v="Bobine 230V CA"/>
    <n v="0"/>
    <n v="0"/>
  </r>
  <r>
    <s v="LC2D09BD"/>
    <x v="14"/>
    <n v="1"/>
    <n v="1"/>
    <n v="1"/>
    <s v="Contacteur inverseur Schneider LC2D09BD 3P AC-3 440V 9A "/>
    <s v="H2"/>
    <s v="Bobine 24V CC"/>
    <n v="0"/>
    <n v="0"/>
  </r>
  <r>
    <s v="LV429210"/>
    <x v="20"/>
    <n v="1"/>
    <n v="1"/>
    <n v="1"/>
    <s v="Bloc Vigi Schneider LV429210 MH 3p 200 à 440V sensibilité 0,03 à 10A"/>
    <s v="H4"/>
    <s v="Compact NSX100-250F/N/H/S/L"/>
    <n v="0"/>
    <n v="0"/>
  </r>
  <r>
    <s v="LV429516"/>
    <x v="6"/>
    <n v="9"/>
    <n v="9"/>
    <n v="1"/>
    <s v="Cache-borne Schneider LV429516 court 4p"/>
    <s v="H4"/>
    <s v="Compact NSX100-250F/N/H/S/L-INS/INV"/>
    <n v="0"/>
    <n v="0"/>
  </r>
  <r>
    <s v="LV429518"/>
    <x v="6"/>
    <n v="1"/>
    <n v="1"/>
    <n v="1"/>
    <s v="Cache-borne Schneider LV429518 long 4P"/>
    <s v="H4"/>
    <s v="Compact NSX100-250F/N/H/S/L-INS/INV"/>
    <n v="0"/>
    <n v="0"/>
  </r>
  <r>
    <s v="LV430406"/>
    <x v="7"/>
    <n v="2"/>
    <n v="2"/>
    <n v="1"/>
    <s v="Disjoncteur Schneider LV430406 Compact NSX160N 160A - 3P"/>
    <s v="H4"/>
    <s v="Sans déclencheur"/>
    <n v="0"/>
    <n v="0"/>
  </r>
  <r>
    <s v="LV430431"/>
    <x v="24"/>
    <n v="1"/>
    <n v="1"/>
    <n v="1"/>
    <s v="Déclencheur Schneider LV430431 TM125D 3P3D"/>
    <s v="H4"/>
    <s v="Pour disjoncteur NSX160/250"/>
    <n v="0"/>
    <n v="0"/>
  </r>
  <r>
    <s v="LV432081"/>
    <x v="24"/>
    <n v="1"/>
    <n v="1"/>
    <n v="1"/>
    <s v="Déclencheur Schneider LV432081 400A-3P3D"/>
    <s v="H4"/>
    <s v="Compact NSX400-630 - déclencheur micrologic 2.3"/>
    <n v="0"/>
    <n v="0"/>
  </r>
  <r>
    <s v="LV432404"/>
    <x v="7"/>
    <n v="1"/>
    <n v="1"/>
    <n v="1"/>
    <s v="Disjoncteur Schneider LV432404 Compact NSX400H 400A 3P"/>
    <s v="H4"/>
    <s v="Sans déclencheur"/>
    <n v="0"/>
    <n v="0"/>
  </r>
  <r>
    <s v="LV432603"/>
    <x v="25"/>
    <n v="1"/>
    <n v="1"/>
    <n v="1"/>
    <s v="Commande rotative téléscopique Schneider LV432603"/>
    <s v="H4"/>
    <s v="Compact NSX400-630"/>
    <n v="0"/>
    <n v="0"/>
  </r>
  <r>
    <s v="MTR2000ER"/>
    <x v="26"/>
    <n v="2"/>
    <n v="2"/>
    <n v="1"/>
    <s v="Télérupteur Radio Yokis MTR2000ER 10A"/>
    <s v="H1"/>
    <m/>
    <n v="0"/>
    <n v="0"/>
  </r>
  <r>
    <s v="MTV500M"/>
    <x v="26"/>
    <n v="2"/>
    <n v="2"/>
    <n v="1"/>
    <s v="Télévariateur temporisable Yokis MTV500M 500W"/>
    <s v="H1"/>
    <m/>
    <n v="0"/>
    <n v="0"/>
  </r>
  <r>
    <s v="MY4IN 24VDC(S)"/>
    <x v="16"/>
    <n v="10"/>
    <n v="10"/>
    <n v="1"/>
    <s v="Relais électromagnétique Omron MY4IN 24VDC (S)"/>
    <s v="H1"/>
    <m/>
    <n v="0"/>
    <n v="0"/>
  </r>
  <r>
    <s v="NCN325"/>
    <x v="7"/>
    <n v="1"/>
    <n v="1"/>
    <n v="1"/>
    <s v="Disjoncteur Hager NCN325 3P 25A C"/>
    <s v="H2"/>
    <s v="10kA/15kA"/>
    <n v="0"/>
    <n v="0"/>
  </r>
  <r>
    <s v="NH000GG50V40"/>
    <x v="3"/>
    <n v="27"/>
    <n v="27"/>
    <n v="5"/>
    <s v="Fusible Mersen NH000GG50V40 40A 500V"/>
    <s v="H3"/>
    <m/>
    <n v="0"/>
    <n v="0"/>
  </r>
  <r>
    <s v="NZM3-XKSA"/>
    <x v="6"/>
    <n v="1"/>
    <n v="1"/>
    <n v="1"/>
    <s v="Caches-cornes Eaton NZM3-XKSA"/>
    <s v="H4"/>
    <s v="Utilisation avec : _x000d__x000a_NZM3(-4), PN3(-4), N(S)3(-4)"/>
    <n v="0"/>
    <n v="0"/>
  </r>
  <r>
    <s v="PLC-BSC-230UC/21"/>
    <x v="16"/>
    <n v="14"/>
    <n v="14"/>
    <n v="5"/>
    <s v="Socle pour relais Phoenix Contact PLC-BSC-230UC/21 230V"/>
    <s v="H1"/>
    <m/>
    <n v="0"/>
    <n v="0"/>
  </r>
  <r>
    <s v="PLC-RSC- 24UC/21"/>
    <x v="16"/>
    <n v="4"/>
    <n v="4"/>
    <n v="5"/>
    <s v="Socle pour relais Phoenix Contact PLC-RSC- 24UC/21 24V"/>
    <s v="H1"/>
    <m/>
    <n v="0"/>
    <n v="0"/>
  </r>
  <r>
    <s v="PNOZ s4"/>
    <x v="16"/>
    <n v="1"/>
    <n v="1"/>
    <n v="1"/>
    <s v="Relais de sécurité Pilz PNOZ s4"/>
    <s v="H1"/>
    <m/>
    <n v="0"/>
    <n v="0"/>
  </r>
  <r>
    <s v="PNOZ s7.2"/>
    <x v="16"/>
    <n v="1"/>
    <n v="1"/>
    <n v="1"/>
    <s v="Relais de sécurité Pilz PNOZ s7.2"/>
    <s v="H1"/>
    <m/>
    <n v="0"/>
    <n v="0"/>
  </r>
  <r>
    <s v="PNOZ s9"/>
    <x v="16"/>
    <n v="1"/>
    <n v="1"/>
    <n v="1"/>
    <s v="Relais temporisé de sécurité Pilz PONZ s9"/>
    <s v="H1"/>
    <m/>
    <n v="0"/>
    <n v="0"/>
  </r>
  <r>
    <s v="RE17LLBM"/>
    <x v="16"/>
    <n v="1"/>
    <n v="1"/>
    <n v="1"/>
    <s v="Relais tempo 1OF - L Li - 1s à 100H -24 à 240VAC"/>
    <s v="H1"/>
    <m/>
    <n v="0"/>
    <n v="0"/>
  </r>
  <r>
    <s v="RE22R1AMR"/>
    <x v="16"/>
    <n v="1"/>
    <n v="1"/>
    <n v="1"/>
    <s v="Relais temporisateur de travail RE22R1AMR - 1OF - 24 à 240V ca-cc"/>
    <s v="H1"/>
    <m/>
    <n v="0"/>
    <n v="0"/>
  </r>
  <r>
    <s v="RSES-525A"/>
    <x v="27"/>
    <n v="7"/>
    <n v="7"/>
    <n v="1"/>
    <s v="Ensemble de 3 prises équerre 250 A Interface type A Raychem TE RSES-525A"/>
    <s v="G4"/>
    <m/>
    <n v="0"/>
    <n v="0"/>
  </r>
  <r>
    <s v="RT424024"/>
    <x v="16"/>
    <n v="6"/>
    <n v="6"/>
    <n v="5"/>
    <s v="Relais de puissance Schrack RT424024"/>
    <s v="H1"/>
    <m/>
    <n v="0"/>
    <n v="0"/>
  </r>
  <r>
    <s v="RT602 SN SZ"/>
    <x v="28"/>
    <n v="1"/>
    <n v="1"/>
    <n v="1"/>
    <s v="Régulateur de température AEG RT602 SN SZ"/>
    <s v="H1"/>
    <m/>
    <n v="0"/>
    <n v="0"/>
  </r>
  <r>
    <s v="RXM4AB2BD"/>
    <x v="16"/>
    <n v="2"/>
    <n v="2"/>
    <n v="5"/>
    <s v="Relais miniature Schneider RXM4AB2BD 4OF - 12a - 24VDC"/>
    <s v="H1"/>
    <m/>
    <n v="0"/>
    <n v="0"/>
  </r>
  <r>
    <s v="RXM4AB2P7"/>
    <x v="16"/>
    <n v="21"/>
    <n v="21"/>
    <n v="5"/>
    <s v="Relais miniature Schneider RXM4AB2P7 4OF - 12A - 230VAC"/>
    <s v="H1"/>
    <s v="Embrochab test+DEL"/>
    <n v="0"/>
    <n v="0"/>
  </r>
  <r>
    <s v="S232 C25"/>
    <x v="7"/>
    <n v="3"/>
    <n v="3"/>
    <n v="1"/>
    <s v="Disjoncteur 2P ABB S232 C25"/>
    <s v="H2"/>
    <m/>
    <n v="0"/>
    <n v="0"/>
  </r>
  <r>
    <s v="SMOE-82252 (CES-4)"/>
    <x v="9"/>
    <n v="9"/>
    <n v="9"/>
    <n v="1"/>
    <s v="Passe-parois thermorétractable Raychem TE SMOE-82252 / CES 4"/>
    <s v="G4"/>
    <m/>
    <n v="0"/>
    <n v="0"/>
  </r>
  <r>
    <s v="SN201 M-C16"/>
    <x v="7"/>
    <n v="20"/>
    <n v="20"/>
    <n v="1"/>
    <s v="Disjoncteur 1P ABB SN201 M-C16 230 V"/>
    <s v="H2"/>
    <m/>
    <n v="0"/>
    <n v="0"/>
  </r>
  <r>
    <s v="TBG40.X7 711025"/>
    <x v="4"/>
    <n v="2"/>
    <n v="2"/>
    <n v="1"/>
    <s v="Compteur horaire Télé TBG40.X7 711025 12-48V DC"/>
    <s v="H1"/>
    <m/>
    <n v="0"/>
    <n v="0"/>
  </r>
  <r>
    <s v="TI250 5A"/>
    <x v="29"/>
    <n v="3"/>
    <n v="3"/>
    <n v="1"/>
    <s v="Transformateur de courant TI250 5 A"/>
    <s v="H1"/>
    <m/>
    <n v="0"/>
    <n v="0"/>
  </r>
  <r>
    <s v="VCCD1"/>
    <x v="5"/>
    <n v="1"/>
    <n v="1"/>
    <n v="1"/>
    <s v="Interrupteur-sectionneur - 3P - 690V 32A"/>
    <s v="H1"/>
    <s v="Poignée rouge cadenassable"/>
    <n v="0"/>
    <n v="0"/>
  </r>
  <r>
    <s v="XALD02"/>
    <x v="12"/>
    <n v="2"/>
    <n v="2"/>
    <n v="1"/>
    <s v="Boite 2 trous Schneider XALD02"/>
    <s v="H1"/>
    <m/>
    <n v="0"/>
    <n v="0"/>
  </r>
  <r>
    <s v="XALD102"/>
    <x v="12"/>
    <n v="1"/>
    <n v="1"/>
    <n v="1"/>
    <s v="Boite 1 bouton poussoir VERT Schneider XALD102 marquage 'l'"/>
    <s v="H1"/>
    <m/>
    <n v="0"/>
    <n v="0"/>
  </r>
  <r>
    <s v="XALK178E"/>
    <x v="12"/>
    <n v="1"/>
    <n v="1"/>
    <n v="1"/>
    <s v="Boite jaune arrêt urgence Schneider XALK178E - pousser tourner 1F+1O"/>
    <s v="H1"/>
    <m/>
    <n v="0"/>
    <n v="0"/>
  </r>
  <r>
    <s v="XAPM1201"/>
    <x v="12"/>
    <n v="2"/>
    <n v="2"/>
    <n v="1"/>
    <s v="Boite à boutons vide Schneider XAPM1201 - Métallique - 1 trou"/>
    <s v="H1"/>
    <m/>
    <n v="0"/>
    <n v="0"/>
  </r>
  <r>
    <s v="XAPM1201H29"/>
    <x v="12"/>
    <n v="2"/>
    <n v="2"/>
    <n v="1"/>
    <s v="Boite à boutons vide Schneider XAPM1201H29 - Zinc - 1 Ouverture"/>
    <s v="H1"/>
    <m/>
    <n v="0"/>
    <n v="0"/>
  </r>
  <r>
    <s v="XCSDMP5902"/>
    <x v="21"/>
    <n v="1"/>
    <n v="1"/>
    <n v="1"/>
    <s v="Interrupteur de sécurité Schneider XCSDMP5902 electromagnétique 1O+1F+1O"/>
    <s v="H1"/>
    <m/>
    <n v="0"/>
    <n v="0"/>
  </r>
  <r>
    <s v="XPSAK311144"/>
    <x v="16"/>
    <n v="1"/>
    <n v="1"/>
    <n v="1"/>
    <s v="Contrôleur Schneider XPSAK311144 - Arrêt d'urgence - 24V CA CC"/>
    <s v="H1"/>
    <m/>
    <n v="0"/>
    <n v="0"/>
  </r>
  <r>
    <m/>
    <x v="30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n v="372802"/>
    <s v="E M8"/>
    <x v="0"/>
    <n v="5000"/>
    <n v="0"/>
    <n v="0"/>
    <m/>
  </r>
  <r>
    <x v="1"/>
    <m/>
    <m/>
    <x v="1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15350"/>
    <x v="0"/>
    <n v="1"/>
    <m/>
  </r>
  <r>
    <x v="0"/>
    <n v="4014"/>
    <x v="1"/>
    <n v="1"/>
    <s v="Blablabla"/>
  </r>
  <r>
    <x v="0"/>
    <n v="12302"/>
    <x v="2"/>
    <n v="2"/>
    <s v="Test du code"/>
  </r>
  <r>
    <x v="1"/>
    <n v="2033011"/>
    <x v="0"/>
    <n v="0"/>
    <m/>
  </r>
  <r>
    <x v="2"/>
    <s v="E M8"/>
    <x v="1"/>
    <n v="0"/>
    <m/>
  </r>
  <r>
    <x v="3"/>
    <m/>
    <x v="3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3000000}" name="Tableau croisé dynamique5" cacheId="32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40:M43" firstHeaderRow="1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axis="axisCol" compact="0" outline="0" showAll="0" defaultSubtotal="0">
      <items count="9">
        <item m="1" x="7"/>
        <item m="1" x="5"/>
        <item m="1" x="8"/>
        <item x="2"/>
        <item m="1" x="4"/>
        <item x="3"/>
        <item m="1" x="6"/>
        <item x="1"/>
        <item x="0"/>
      </items>
    </pivotField>
    <pivotField dataField="1"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5"/>
    <field x="0"/>
  </rowFields>
  <rowItems count="2">
    <i>
      <x/>
      <x v="3"/>
    </i>
    <i t="grand">
      <x/>
    </i>
  </rowItems>
  <colFields count="1">
    <field x="2"/>
  </colFields>
  <colItems count="4">
    <i>
      <x v="3"/>
    </i>
    <i>
      <x v="7"/>
    </i>
    <i>
      <x v="8"/>
    </i>
    <i t="grand">
      <x/>
    </i>
  </colItems>
  <dataFields count="1">
    <dataField name="Quantités" fld="3" baseField="0" baseItem="0"/>
  </dataFields>
  <formats count="11">
    <format dxfId="21">
      <pivotArea field="5" type="button" dataOnly="0" labelOnly="1" outline="0" axis="axisRow" fieldPosition="0"/>
    </format>
    <format dxfId="20">
      <pivotArea field="0" type="button" dataOnly="0" labelOnly="1" outline="0" axis="axisRow" fieldPosition="1"/>
    </format>
    <format dxfId="19">
      <pivotArea dataOnly="0" labelOnly="1" grandCol="1" outline="0" fieldPosition="0"/>
    </format>
    <format dxfId="18">
      <pivotArea field="5" type="button" dataOnly="0" labelOnly="1" outline="0" axis="axisRow" fieldPosition="0"/>
    </format>
    <format dxfId="17">
      <pivotArea field="0" type="button" dataOnly="0" labelOnly="1" outline="0" axis="axisRow" fieldPosition="1"/>
    </format>
    <format dxfId="16">
      <pivotArea dataOnly="0" labelOnly="1" grandCol="1" outline="0" fieldPosition="0"/>
    </format>
    <format dxfId="15">
      <pivotArea field="5" type="button" dataOnly="0" labelOnly="1" outline="0" axis="axisRow" fieldPosition="0"/>
    </format>
    <format dxfId="14">
      <pivotArea field="0" type="button" dataOnly="0" labelOnly="1" outline="0" axis="axisRow" fieldPosition="1"/>
    </format>
    <format dxfId="13">
      <pivotArea dataOnly="0" labelOnly="1" grandCol="1" outline="0" fieldPosition="0"/>
    </format>
    <format dxfId="12">
      <pivotArea type="origin" dataOnly="0" labelOnly="1" outline="0" fieldPosition="0"/>
    </format>
    <format dxfId="11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2000000}" name="Tableau croisé dynamique3" cacheId="28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21:K24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9">
        <item m="1" x="6"/>
        <item m="1" x="5"/>
        <item m="1" x="7"/>
        <item m="1" x="3"/>
        <item m="1" x="4"/>
        <item x="1"/>
        <item m="1" x="2"/>
        <item x="0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2">
    <i>
      <x/>
      <x v="3"/>
    </i>
    <i t="grand">
      <x/>
    </i>
  </rowItems>
  <colFields count="1">
    <field x="3"/>
  </colFields>
  <colItems count="2">
    <i>
      <x v="7"/>
    </i>
    <i t="grand">
      <x/>
    </i>
  </colItems>
  <dataFields count="1">
    <dataField name="Montants HT" fld="6" baseField="0" baseItem="3" numFmtId="169"/>
  </dataFields>
  <formats count="16">
    <format dxfId="37">
      <pivotArea field="8" type="button" dataOnly="0" labelOnly="1" outline="0" axis="axisRow" fieldPosition="0"/>
    </format>
    <format dxfId="36">
      <pivotArea field="0" type="button" dataOnly="0" labelOnly="1" outline="0" axis="axisRow" fieldPosition="1"/>
    </format>
    <format dxfId="3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4">
      <pivotArea dataOnly="0" labelOnly="1" grandCol="1" outline="0" fieldPosition="0"/>
    </format>
    <format dxfId="33">
      <pivotArea field="8" type="button" dataOnly="0" labelOnly="1" outline="0" axis="axisRow" fieldPosition="0"/>
    </format>
    <format dxfId="32">
      <pivotArea field="0" type="button" dataOnly="0" labelOnly="1" outline="0" axis="axisRow" fieldPosition="1"/>
    </format>
    <format dxfId="31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0">
      <pivotArea dataOnly="0" labelOnly="1" grandCol="1" outline="0" fieldPosition="0"/>
    </format>
    <format dxfId="29">
      <pivotArea field="8" type="button" dataOnly="0" labelOnly="1" outline="0" axis="axisRow" fieldPosition="0"/>
    </format>
    <format dxfId="28">
      <pivotArea field="0" type="button" dataOnly="0" labelOnly="1" outline="0" axis="axisRow" fieldPosition="1"/>
    </format>
    <format dxfId="27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6">
      <pivotArea dataOnly="0" labelOnly="1" grandCol="1" outline="0" fieldPosition="0"/>
    </format>
    <format dxfId="25">
      <pivotArea type="origin" dataOnly="0" labelOnly="1" outline="0" fieldPosition="0"/>
    </format>
    <format dxfId="24">
      <pivotArea field="3" type="button" dataOnly="0" labelOnly="1" outline="0" axis="axisCol" fieldPosition="0"/>
    </format>
    <format dxfId="23">
      <pivotArea type="topRight" dataOnly="0" labelOnly="1" outline="0" fieldPosition="0"/>
    </format>
    <format dxfId="2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Tableau croisé dynamique2" cacheId="28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3:K6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9">
        <item m="1" x="6"/>
        <item m="1" x="5"/>
        <item m="1" x="7"/>
        <item m="1" x="3"/>
        <item m="1" x="4"/>
        <item x="1"/>
        <item m="1" x="2"/>
        <item x="0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2">
    <i>
      <x/>
      <x v="3"/>
    </i>
    <i t="grand">
      <x/>
    </i>
  </rowItems>
  <colFields count="1">
    <field x="3"/>
  </colFields>
  <colItems count="2">
    <i>
      <x v="7"/>
    </i>
    <i t="grand">
      <x/>
    </i>
  </colItems>
  <dataFields count="1">
    <dataField name="Quantités" fld="4" baseField="0" baseItem="0"/>
  </dataFields>
  <formats count="15">
    <format dxfId="52">
      <pivotArea field="8" type="button" dataOnly="0" labelOnly="1" outline="0" axis="axisRow" fieldPosition="0"/>
    </format>
    <format dxfId="51">
      <pivotArea field="0" type="button" dataOnly="0" labelOnly="1" outline="0" axis="axisRow" fieldPosition="1"/>
    </format>
    <format dxfId="50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9">
      <pivotArea dataOnly="0" labelOnly="1" grandCol="1" outline="0" fieldPosition="0"/>
    </format>
    <format dxfId="48">
      <pivotArea field="8" type="button" dataOnly="0" labelOnly="1" outline="0" axis="axisRow" fieldPosition="0"/>
    </format>
    <format dxfId="47">
      <pivotArea field="0" type="button" dataOnly="0" labelOnly="1" outline="0" axis="axisRow" fieldPosition="1"/>
    </format>
    <format dxfId="46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5">
      <pivotArea dataOnly="0" labelOnly="1" grandCol="1" outline="0" fieldPosition="0"/>
    </format>
    <format dxfId="44">
      <pivotArea field="8" type="button" dataOnly="0" labelOnly="1" outline="0" axis="axisRow" fieldPosition="0"/>
    </format>
    <format dxfId="43">
      <pivotArea field="0" type="button" dataOnly="0" labelOnly="1" outline="0" axis="axisRow" fieldPosition="1"/>
    </format>
    <format dxfId="42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1">
      <pivotArea dataOnly="0" labelOnly="1" grandCol="1" outline="0" fieldPosition="0"/>
    </format>
    <format dxfId="40">
      <pivotArea type="origin" dataOnly="0" labelOnly="1" outline="0" fieldPosition="0"/>
    </format>
    <format dxfId="39">
      <pivotArea field="3" type="button" dataOnly="0" labelOnly="1" outline="0" axis="axisCol" fieldPosition="0"/>
    </format>
    <format dxfId="38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20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A3:B5" firstHeaderRow="2" firstDataRow="2" firstDataCol="1"/>
  <pivotFields count="10">
    <pivotField compact="0" outline="0" showAll="0"/>
    <pivotField axis="axisRow" compact="0" outline="0" showAll="0">
      <items count="40">
        <item m="1" x="31"/>
        <item m="1" x="33"/>
        <item m="1" x="32"/>
        <item m="1" x="34"/>
        <item m="1" x="35"/>
        <item h="1" x="30"/>
        <item h="1" m="1" x="36"/>
        <item h="1" x="9"/>
        <item h="1" m="1" x="38"/>
        <item h="1" x="7"/>
        <item h="1" x="11"/>
        <item h="1" x="23"/>
        <item h="1" x="27"/>
        <item h="1" x="22"/>
        <item h="1" x="20"/>
        <item h="1" x="24"/>
        <item h="1" x="5"/>
        <item h="1" x="14"/>
        <item h="1" m="1" x="37"/>
        <item h="1" x="4"/>
        <item h="1" x="8"/>
        <item h="1" x="17"/>
        <item h="1" x="18"/>
        <item h="1" x="19"/>
        <item h="1" x="2"/>
        <item h="1" x="25"/>
        <item h="1" x="16"/>
        <item h="1" x="29"/>
        <item h="1" x="1"/>
        <item h="1" x="3"/>
        <item h="1" x="6"/>
        <item h="1" x="10"/>
        <item h="1" x="12"/>
        <item h="1" x="15"/>
        <item h="1" x="21"/>
        <item h="1" x="26"/>
        <item h="1" x="28"/>
        <item h="1" x="13"/>
        <item h="1" x="0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1">
    <i t="grand">
      <x/>
    </i>
  </rowItems>
  <colItems count="1">
    <i/>
  </colItems>
  <dataFields count="1">
    <dataField name="Stocks actuels" fld="3" baseField="1" baseItem="0"/>
  </dataFields>
  <formats count="5">
    <format dxfId="57">
      <pivotArea field="1" type="button" dataOnly="0" labelOnly="1" outline="0" axis="axisRow" fieldPosition="0"/>
    </format>
    <format dxfId="56">
      <pivotArea field="1" type="button" dataOnly="0" labelOnly="1" outline="0" axis="axisRow" fieldPosition="0"/>
    </format>
    <format dxfId="55">
      <pivotArea field="1" type="button" dataOnly="0" labelOnly="1" outline="0" axis="axisRow" fieldPosition="0"/>
    </format>
    <format dxfId="54">
      <pivotArea type="origin" dataOnly="0" labelOnly="1" outline="0" fieldPosition="0"/>
    </format>
    <format dxfId="53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C5"/>
  <sheetViews>
    <sheetView workbookViewId="0"/>
  </sheetViews>
  <sheetFormatPr baseColWidth="10" defaultColWidth="11.42578125" defaultRowHeight="15" x14ac:dyDescent="0.25"/>
  <cols>
    <col min="1" max="1" width="11.42578125" style="22"/>
    <col min="2" max="2" width="47.7109375" style="22" customWidth="1"/>
    <col min="3" max="16384" width="11.42578125" style="22"/>
  </cols>
  <sheetData>
    <row r="1" spans="3:3" ht="31.5" customHeight="1" x14ac:dyDescent="0.25"/>
    <row r="2" spans="3:3" ht="31.5" customHeight="1" x14ac:dyDescent="0.25"/>
    <row r="3" spans="3:3" ht="31.5" customHeight="1" x14ac:dyDescent="0.35">
      <c r="C3" s="23" t="str">
        <f>Raison_Sociale</f>
        <v>Ac-Electricité</v>
      </c>
    </row>
    <row r="4" spans="3:3" ht="31.5" customHeight="1" x14ac:dyDescent="0.35">
      <c r="C4" s="23" t="str">
        <f>Titre</f>
        <v>Gestion de stock Entrepôt 342</v>
      </c>
    </row>
    <row r="5" spans="3:3" ht="318.75" customHeight="1" x14ac:dyDescent="0.25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F243"/>
  <sheetViews>
    <sheetView workbookViewId="0">
      <pane ySplit="3" topLeftCell="A163" activePane="bottomLeft" state="frozen"/>
      <selection activeCell="B2" sqref="B2"/>
      <selection pane="bottomLeft" activeCell="D6" sqref="D6"/>
    </sheetView>
  </sheetViews>
  <sheetFormatPr baseColWidth="10" defaultColWidth="11.42578125" defaultRowHeight="15" x14ac:dyDescent="0.25"/>
  <cols>
    <col min="1" max="1" width="40.5703125" style="47" customWidth="1"/>
    <col min="2" max="2" width="28.28515625" style="1" customWidth="1"/>
    <col min="3" max="3" width="10.7109375" style="2" customWidth="1"/>
    <col min="4" max="4" width="11" style="1" customWidth="1"/>
    <col min="5" max="5" width="11.42578125" style="1" customWidth="1"/>
    <col min="6" max="6" width="65.7109375" style="6" customWidth="1"/>
    <col min="7" max="7" width="27.42578125" style="6" customWidth="1"/>
    <col min="8" max="8" width="35.42578125" style="1" customWidth="1"/>
    <col min="9" max="10" width="12.140625" style="1" customWidth="1"/>
    <col min="11" max="11" width="21.140625" style="1" customWidth="1"/>
    <col min="12" max="12" width="21.7109375" style="1" customWidth="1"/>
    <col min="13" max="14" width="0" style="2" hidden="1" customWidth="1"/>
    <col min="15" max="15" width="20.140625" style="1" customWidth="1"/>
    <col min="16" max="16" width="19.28515625" style="1" customWidth="1"/>
    <col min="17" max="17" width="18.140625" style="1" customWidth="1"/>
    <col min="18" max="18" width="16.85546875" style="1" customWidth="1"/>
    <col min="19" max="20" width="17.42578125" style="1" customWidth="1"/>
    <col min="21" max="21" width="19.140625" style="1" customWidth="1"/>
    <col min="22" max="22" width="18.5703125" style="1" customWidth="1"/>
    <col min="23" max="23" width="17.5703125" style="1" customWidth="1"/>
    <col min="24" max="24" width="18.140625" style="1" customWidth="1"/>
    <col min="25" max="16384" width="11.42578125" style="1"/>
  </cols>
  <sheetData>
    <row r="1" spans="1:32" s="31" customFormat="1" ht="21" x14ac:dyDescent="0.25">
      <c r="A1" s="101" t="s">
        <v>7</v>
      </c>
      <c r="B1" s="28"/>
      <c r="C1" s="29">
        <f>SUBTOTAL(9,C3:C228)</f>
        <v>4699</v>
      </c>
      <c r="D1" s="29">
        <f>SUBTOTAL(9,D3:D228)</f>
        <v>9695</v>
      </c>
      <c r="E1" s="28"/>
      <c r="F1" s="30"/>
      <c r="G1" s="30"/>
      <c r="H1" s="28"/>
      <c r="I1" s="29">
        <f>SUBTOTAL(9,I3:I228)</f>
        <v>5000</v>
      </c>
      <c r="J1" s="29">
        <f>SUBTOTAL(9,J3:J228)</f>
        <v>4</v>
      </c>
      <c r="M1" s="32"/>
      <c r="N1" s="32"/>
    </row>
    <row r="2" spans="1:32" s="10" customFormat="1" ht="46.5" customHeight="1" x14ac:dyDescent="0.25">
      <c r="A2" s="102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3" customFormat="1" ht="36.75" customHeight="1" x14ac:dyDescent="0.25">
      <c r="A3" s="103" t="s">
        <v>2</v>
      </c>
      <c r="B3" s="75" t="s">
        <v>28</v>
      </c>
      <c r="C3" s="52" t="s">
        <v>13</v>
      </c>
      <c r="D3" s="53" t="s">
        <v>12</v>
      </c>
      <c r="E3" s="53" t="s">
        <v>55</v>
      </c>
      <c r="F3" s="53" t="s">
        <v>56</v>
      </c>
      <c r="G3" s="53" t="s">
        <v>57</v>
      </c>
      <c r="H3" s="53" t="s">
        <v>9</v>
      </c>
      <c r="I3" s="80" t="s">
        <v>10</v>
      </c>
      <c r="J3" s="80" t="s">
        <v>11</v>
      </c>
      <c r="M3" s="33" t="s">
        <v>3</v>
      </c>
      <c r="N3" s="33" t="s">
        <v>3</v>
      </c>
      <c r="AC3" s="33" t="s">
        <v>1</v>
      </c>
      <c r="AF3" s="33" t="s">
        <v>0</v>
      </c>
    </row>
    <row r="4" spans="1:32" x14ac:dyDescent="0.25">
      <c r="A4" s="106">
        <v>134623</v>
      </c>
      <c r="B4" s="6" t="s">
        <v>514</v>
      </c>
      <c r="C4" s="2">
        <v>100</v>
      </c>
      <c r="D4" s="100">
        <f>C4+I4-J4</f>
        <v>100</v>
      </c>
      <c r="E4" s="1">
        <v>10</v>
      </c>
      <c r="F4" s="6" t="s">
        <v>517</v>
      </c>
      <c r="G4" s="6" t="s">
        <v>516</v>
      </c>
      <c r="H4" s="107"/>
      <c r="I4" s="5">
        <f>SUMIF(Entrées!C:C,A:A,Entrées!E:E)</f>
        <v>0</v>
      </c>
      <c r="J4" s="5">
        <f>SUMIF(Sorties!B:B,A:A,Sorties!D:D)</f>
        <v>0</v>
      </c>
      <c r="L4" s="3"/>
    </row>
    <row r="5" spans="1:32" x14ac:dyDescent="0.25">
      <c r="A5" s="106">
        <v>134523</v>
      </c>
      <c r="B5" s="6" t="s">
        <v>514</v>
      </c>
      <c r="C5" s="2">
        <v>100</v>
      </c>
      <c r="D5" s="100">
        <f>C5+I5-J5</f>
        <v>100</v>
      </c>
      <c r="E5" s="1">
        <v>10</v>
      </c>
      <c r="F5" s="6" t="s">
        <v>515</v>
      </c>
      <c r="G5" s="6" t="s">
        <v>516</v>
      </c>
      <c r="H5" s="107"/>
      <c r="I5" s="5">
        <f>SUMIF(Entrées!C:C,A:A,Entrées!E:E)</f>
        <v>0</v>
      </c>
      <c r="J5" s="5">
        <f>SUMIF(Sorties!B:B,A:A,Sorties!D:D)</f>
        <v>0</v>
      </c>
      <c r="L5" s="3"/>
    </row>
    <row r="6" spans="1:32" x14ac:dyDescent="0.25">
      <c r="A6" s="106">
        <v>4000</v>
      </c>
      <c r="B6" s="6" t="s">
        <v>377</v>
      </c>
      <c r="C6" s="2">
        <v>2</v>
      </c>
      <c r="D6" s="100">
        <f t="shared" ref="D6:D69" si="0">C6+I6-J6</f>
        <v>2</v>
      </c>
      <c r="E6" s="1">
        <v>1</v>
      </c>
      <c r="F6" s="6" t="s">
        <v>378</v>
      </c>
      <c r="G6" s="6" t="s">
        <v>193</v>
      </c>
      <c r="H6" s="107"/>
      <c r="I6" s="5">
        <f>SUMIF(Entrées!C:C,A:A,Entrées!E:E)</f>
        <v>0</v>
      </c>
      <c r="J6" s="5">
        <f>SUMIF(Sorties!B:B,A:A,Sorties!D:D)</f>
        <v>0</v>
      </c>
      <c r="L6" s="3"/>
    </row>
    <row r="7" spans="1:32" x14ac:dyDescent="0.25">
      <c r="A7" s="106">
        <v>4014</v>
      </c>
      <c r="B7" s="6" t="s">
        <v>377</v>
      </c>
      <c r="C7" s="2">
        <v>1</v>
      </c>
      <c r="D7" s="100">
        <f t="shared" si="0"/>
        <v>0</v>
      </c>
      <c r="E7" s="1">
        <v>1</v>
      </c>
      <c r="F7" s="6" t="s">
        <v>379</v>
      </c>
      <c r="G7" s="6" t="s">
        <v>193</v>
      </c>
      <c r="H7" s="107"/>
      <c r="I7" s="5">
        <f>SUMIF(Entrées!C:C,A:A,Entrées!E:E)</f>
        <v>0</v>
      </c>
      <c r="J7" s="5">
        <f>SUMIF(Sorties!B:B,A:A,Sorties!D:D)</f>
        <v>1</v>
      </c>
      <c r="L7" s="3"/>
    </row>
    <row r="8" spans="1:32" x14ac:dyDescent="0.25">
      <c r="A8" s="106">
        <v>4116</v>
      </c>
      <c r="B8" s="6" t="s">
        <v>259</v>
      </c>
      <c r="C8" s="2">
        <v>1</v>
      </c>
      <c r="D8" s="100">
        <f t="shared" si="0"/>
        <v>1</v>
      </c>
      <c r="E8" s="1">
        <v>1</v>
      </c>
      <c r="F8" s="6" t="s">
        <v>353</v>
      </c>
      <c r="G8" s="6" t="s">
        <v>258</v>
      </c>
      <c r="H8" s="107"/>
      <c r="I8" s="5">
        <f>SUMIF(Entrées!C:C,A:A,Entrées!E:E)</f>
        <v>0</v>
      </c>
      <c r="J8" s="5">
        <f>SUMIF(Sorties!B:B,A:A,Sorties!D:D)</f>
        <v>0</v>
      </c>
      <c r="L8" s="3"/>
    </row>
    <row r="9" spans="1:32" x14ac:dyDescent="0.25">
      <c r="A9" s="106">
        <v>4152</v>
      </c>
      <c r="B9" s="6" t="s">
        <v>377</v>
      </c>
      <c r="C9" s="2">
        <v>1</v>
      </c>
      <c r="D9" s="100">
        <f t="shared" si="0"/>
        <v>1</v>
      </c>
      <c r="E9" s="1">
        <v>1</v>
      </c>
      <c r="F9" s="6" t="s">
        <v>380</v>
      </c>
      <c r="G9" s="6" t="s">
        <v>193</v>
      </c>
      <c r="H9" s="107"/>
      <c r="I9" s="5">
        <f>SUMIF(Entrées!C:C,A:A,Entrées!E:E)</f>
        <v>0</v>
      </c>
      <c r="J9" s="5">
        <f>SUMIF(Sorties!B:B,A:A,Sorties!D:D)</f>
        <v>0</v>
      </c>
      <c r="L9" s="3"/>
    </row>
    <row r="10" spans="1:32" x14ac:dyDescent="0.25">
      <c r="A10" s="106">
        <v>12302</v>
      </c>
      <c r="B10" s="6" t="s">
        <v>370</v>
      </c>
      <c r="C10" s="2">
        <v>6</v>
      </c>
      <c r="D10" s="100">
        <f t="shared" si="0"/>
        <v>4</v>
      </c>
      <c r="E10" s="1">
        <v>5</v>
      </c>
      <c r="F10" s="6" t="s">
        <v>439</v>
      </c>
      <c r="G10" s="6" t="s">
        <v>373</v>
      </c>
      <c r="H10" s="107"/>
      <c r="I10" s="5">
        <f>SUMIF(Entrées!C:C,A:A,Entrées!E:E)</f>
        <v>0</v>
      </c>
      <c r="J10" s="5">
        <f>SUMIF(Sorties!B:B,A:A,Sorties!D:D)</f>
        <v>2</v>
      </c>
      <c r="L10" s="3"/>
    </row>
    <row r="11" spans="1:32" x14ac:dyDescent="0.25">
      <c r="A11" s="106">
        <v>12310</v>
      </c>
      <c r="B11" s="6" t="s">
        <v>370</v>
      </c>
      <c r="C11" s="2">
        <v>4</v>
      </c>
      <c r="D11" s="100">
        <f t="shared" si="0"/>
        <v>4</v>
      </c>
      <c r="E11" s="1">
        <v>5</v>
      </c>
      <c r="F11" s="6" t="s">
        <v>444</v>
      </c>
      <c r="G11" s="6" t="s">
        <v>373</v>
      </c>
      <c r="H11" s="107"/>
      <c r="I11" s="5">
        <f>SUMIF(Entrées!C:C,A:A,Entrées!E:E)</f>
        <v>0</v>
      </c>
      <c r="J11" s="5">
        <f>SUMIF(Sorties!B:B,A:A,Sorties!D:D)</f>
        <v>0</v>
      </c>
      <c r="L11" s="3"/>
    </row>
    <row r="12" spans="1:32" x14ac:dyDescent="0.25">
      <c r="A12" s="106">
        <v>12316</v>
      </c>
      <c r="B12" s="6" t="s">
        <v>370</v>
      </c>
      <c r="C12" s="2">
        <v>5</v>
      </c>
      <c r="D12" s="100">
        <f t="shared" si="0"/>
        <v>5</v>
      </c>
      <c r="E12" s="1">
        <v>5</v>
      </c>
      <c r="F12" s="6" t="s">
        <v>445</v>
      </c>
      <c r="G12" s="6" t="s">
        <v>373</v>
      </c>
      <c r="H12" s="107"/>
      <c r="I12" s="5">
        <f>SUMIF(Entrées!C:C,A:A,Entrées!E:E)</f>
        <v>0</v>
      </c>
      <c r="J12" s="5">
        <f>SUMIF(Sorties!B:B,A:A,Sorties!D:D)</f>
        <v>0</v>
      </c>
      <c r="L12" s="3"/>
    </row>
    <row r="13" spans="1:32" x14ac:dyDescent="0.25">
      <c r="A13" s="106">
        <v>14306</v>
      </c>
      <c r="B13" s="6" t="s">
        <v>370</v>
      </c>
      <c r="C13" s="2">
        <v>5</v>
      </c>
      <c r="D13" s="100">
        <f t="shared" si="0"/>
        <v>5</v>
      </c>
      <c r="E13" s="1">
        <v>5</v>
      </c>
      <c r="F13" s="6" t="s">
        <v>486</v>
      </c>
      <c r="G13" s="6" t="s">
        <v>373</v>
      </c>
      <c r="H13" s="107"/>
      <c r="I13" s="5">
        <f>SUMIF(Entrées!C:C,A:A,Entrées!E:E)</f>
        <v>0</v>
      </c>
      <c r="J13" s="5">
        <f>SUMIF(Sorties!B:B,A:A,Sorties!D:D)</f>
        <v>0</v>
      </c>
      <c r="L13" s="3"/>
    </row>
    <row r="14" spans="1:32" x14ac:dyDescent="0.25">
      <c r="A14" s="106">
        <v>14320</v>
      </c>
      <c r="B14" s="6" t="s">
        <v>370</v>
      </c>
      <c r="C14" s="2">
        <v>1</v>
      </c>
      <c r="D14" s="100">
        <f t="shared" si="0"/>
        <v>1</v>
      </c>
      <c r="E14" s="1">
        <v>5</v>
      </c>
      <c r="F14" s="6" t="s">
        <v>491</v>
      </c>
      <c r="G14" s="6" t="s">
        <v>373</v>
      </c>
      <c r="H14" s="107"/>
      <c r="I14" s="5">
        <f>SUMIF(Entrées!C:C,A:A,Entrées!E:E)</f>
        <v>0</v>
      </c>
      <c r="J14" s="5">
        <f>SUMIF(Sorties!B:B,A:A,Sorties!D:D)</f>
        <v>0</v>
      </c>
      <c r="L14" s="3"/>
    </row>
    <row r="15" spans="1:32" x14ac:dyDescent="0.25">
      <c r="A15" s="106">
        <v>14350</v>
      </c>
      <c r="B15" s="6" t="s">
        <v>370</v>
      </c>
      <c r="C15" s="2">
        <v>1</v>
      </c>
      <c r="D15" s="100">
        <f t="shared" si="0"/>
        <v>1</v>
      </c>
      <c r="E15" s="1">
        <v>1</v>
      </c>
      <c r="F15" s="6" t="s">
        <v>498</v>
      </c>
      <c r="G15" s="6" t="s">
        <v>373</v>
      </c>
      <c r="H15" s="107"/>
      <c r="I15" s="5">
        <f>SUMIF(Entrées!C:C,A:A,Entrées!E:E)</f>
        <v>0</v>
      </c>
      <c r="J15" s="5">
        <f>SUMIF(Sorties!B:B,A:A,Sorties!D:D)</f>
        <v>0</v>
      </c>
      <c r="L15" s="3"/>
    </row>
    <row r="16" spans="1:32" x14ac:dyDescent="0.25">
      <c r="A16" s="106">
        <v>15350</v>
      </c>
      <c r="B16" s="6" t="s">
        <v>370</v>
      </c>
      <c r="C16" s="2">
        <v>2</v>
      </c>
      <c r="D16" s="100">
        <f t="shared" si="0"/>
        <v>1</v>
      </c>
      <c r="E16" s="1">
        <v>1</v>
      </c>
      <c r="F16" s="6" t="s">
        <v>505</v>
      </c>
      <c r="G16" s="6" t="s">
        <v>373</v>
      </c>
      <c r="H16" s="107"/>
      <c r="I16" s="5">
        <f>SUMIF(Entrées!C:C,A:A,Entrées!E:E)</f>
        <v>0</v>
      </c>
      <c r="J16" s="5">
        <f>SUMIF(Sorties!B:B,A:A,Sorties!D:D)</f>
        <v>1</v>
      </c>
      <c r="L16" s="3"/>
    </row>
    <row r="17" spans="1:12" x14ac:dyDescent="0.25">
      <c r="A17" s="106">
        <v>15440</v>
      </c>
      <c r="B17" s="6" t="s">
        <v>273</v>
      </c>
      <c r="C17" s="2">
        <v>2</v>
      </c>
      <c r="D17" s="100">
        <f t="shared" si="0"/>
        <v>2</v>
      </c>
      <c r="E17" s="1">
        <v>1</v>
      </c>
      <c r="F17" s="6" t="s">
        <v>275</v>
      </c>
      <c r="G17" s="6" t="s">
        <v>258</v>
      </c>
      <c r="H17" s="107"/>
      <c r="I17" s="5">
        <f>SUMIF(Entrées!C:C,A:A,Entrées!E:E)</f>
        <v>0</v>
      </c>
      <c r="J17" s="5">
        <f>SUMIF(Sorties!B:B,A:A,Sorties!D:D)</f>
        <v>0</v>
      </c>
      <c r="L17" s="3"/>
    </row>
    <row r="18" spans="1:12" x14ac:dyDescent="0.25">
      <c r="A18" s="106">
        <v>16545</v>
      </c>
      <c r="B18" s="6" t="s">
        <v>370</v>
      </c>
      <c r="C18" s="2">
        <v>1</v>
      </c>
      <c r="D18" s="100">
        <f t="shared" si="0"/>
        <v>1</v>
      </c>
      <c r="E18" s="1">
        <v>1</v>
      </c>
      <c r="F18" s="6" t="s">
        <v>376</v>
      </c>
      <c r="G18" s="6" t="s">
        <v>373</v>
      </c>
      <c r="H18" s="107"/>
      <c r="I18" s="5">
        <f>SUMIF(Entrées!C:C,A:A,Entrées!E:E)</f>
        <v>0</v>
      </c>
      <c r="J18" s="5">
        <f>SUMIF(Sorties!B:B,A:A,Sorties!D:D)</f>
        <v>0</v>
      </c>
      <c r="L18" s="3"/>
    </row>
    <row r="19" spans="1:12" x14ac:dyDescent="0.25">
      <c r="A19" s="106">
        <v>19948</v>
      </c>
      <c r="B19" s="6" t="s">
        <v>370</v>
      </c>
      <c r="C19" s="2">
        <v>2</v>
      </c>
      <c r="D19" s="100">
        <f t="shared" si="0"/>
        <v>2</v>
      </c>
      <c r="E19" s="1">
        <v>1</v>
      </c>
      <c r="F19" s="6" t="s">
        <v>397</v>
      </c>
      <c r="G19" s="6" t="s">
        <v>373</v>
      </c>
      <c r="H19" s="107"/>
      <c r="I19" s="5">
        <f>SUMIF(Entrées!C:C,A:A,Entrées!E:E)</f>
        <v>0</v>
      </c>
      <c r="J19" s="5">
        <f>SUMIF(Sorties!B:B,A:A,Sorties!D:D)</f>
        <v>0</v>
      </c>
      <c r="L19" s="3"/>
    </row>
    <row r="20" spans="1:12" x14ac:dyDescent="0.25">
      <c r="A20" s="106">
        <v>19950</v>
      </c>
      <c r="B20" s="6" t="s">
        <v>370</v>
      </c>
      <c r="C20" s="2">
        <v>2</v>
      </c>
      <c r="D20" s="100">
        <f t="shared" si="0"/>
        <v>2</v>
      </c>
      <c r="E20" s="1">
        <v>1</v>
      </c>
      <c r="F20" s="6" t="s">
        <v>398</v>
      </c>
      <c r="G20" s="6" t="s">
        <v>373</v>
      </c>
      <c r="H20" s="107"/>
      <c r="I20" s="5">
        <f>SUMIF(Entrées!C:C,A:A,Entrées!E:E)</f>
        <v>0</v>
      </c>
      <c r="J20" s="5">
        <f>SUMIF(Sorties!B:B,A:A,Sorties!D:D)</f>
        <v>0</v>
      </c>
      <c r="L20" s="3"/>
    </row>
    <row r="21" spans="1:12" x14ac:dyDescent="0.25">
      <c r="A21" s="106">
        <v>28913</v>
      </c>
      <c r="B21" s="6" t="s">
        <v>198</v>
      </c>
      <c r="C21" s="2">
        <v>1</v>
      </c>
      <c r="D21" s="100">
        <f t="shared" si="0"/>
        <v>1</v>
      </c>
      <c r="E21" s="1">
        <v>1</v>
      </c>
      <c r="F21" s="6" t="s">
        <v>200</v>
      </c>
      <c r="G21" s="6" t="s">
        <v>193</v>
      </c>
      <c r="H21" s="20"/>
      <c r="I21" s="5">
        <f>SUMIF(Entrées!C:C,A:A,Entrées!E:E)</f>
        <v>0</v>
      </c>
      <c r="J21" s="5">
        <f>SUMIF(Sorties!B:B,A:A,Sorties!D:D)</f>
        <v>0</v>
      </c>
      <c r="L21" s="3"/>
    </row>
    <row r="22" spans="1:12" x14ac:dyDescent="0.25">
      <c r="A22" s="106">
        <v>28956</v>
      </c>
      <c r="B22" s="6" t="s">
        <v>316</v>
      </c>
      <c r="C22" s="2">
        <v>3</v>
      </c>
      <c r="D22" s="100">
        <f t="shared" si="0"/>
        <v>3</v>
      </c>
      <c r="E22" s="1">
        <v>1</v>
      </c>
      <c r="F22" s="6" t="s">
        <v>314</v>
      </c>
      <c r="G22" s="6" t="s">
        <v>193</v>
      </c>
      <c r="H22" s="107" t="s">
        <v>315</v>
      </c>
      <c r="I22" s="5">
        <f>SUMIF(Entrées!C:C,A:A,Entrées!E:E)</f>
        <v>0</v>
      </c>
      <c r="J22" s="5">
        <f>SUMIF(Sorties!B:B,A:A,Sorties!D:D)</f>
        <v>0</v>
      </c>
      <c r="L22" s="3"/>
    </row>
    <row r="23" spans="1:12" x14ac:dyDescent="0.25">
      <c r="A23" s="106">
        <v>29450</v>
      </c>
      <c r="B23" s="6" t="s">
        <v>316</v>
      </c>
      <c r="C23" s="2">
        <v>1</v>
      </c>
      <c r="D23" s="100">
        <f t="shared" si="0"/>
        <v>1</v>
      </c>
      <c r="E23" s="1">
        <v>1</v>
      </c>
      <c r="F23" s="6" t="s">
        <v>317</v>
      </c>
      <c r="G23" s="6" t="s">
        <v>193</v>
      </c>
      <c r="H23" s="107" t="s">
        <v>318</v>
      </c>
      <c r="I23" s="5">
        <f>SUMIF(Entrées!C:C,A:A,Entrées!E:E)</f>
        <v>0</v>
      </c>
      <c r="J23" s="5">
        <f>SUMIF(Sorties!B:B,A:A,Sorties!D:D)</f>
        <v>0</v>
      </c>
      <c r="L23" s="3"/>
    </row>
    <row r="24" spans="1:12" x14ac:dyDescent="0.25">
      <c r="A24" s="106">
        <v>31106</v>
      </c>
      <c r="B24" s="6" t="s">
        <v>198</v>
      </c>
      <c r="C24" s="2">
        <v>1</v>
      </c>
      <c r="D24" s="100">
        <f t="shared" si="0"/>
        <v>1</v>
      </c>
      <c r="E24" s="1">
        <v>1</v>
      </c>
      <c r="F24" s="6" t="s">
        <v>199</v>
      </c>
      <c r="G24" s="6" t="s">
        <v>193</v>
      </c>
      <c r="H24" s="20"/>
      <c r="I24" s="5">
        <f>SUMIF(Entrées!C:C,A:A,Entrées!E:E)</f>
        <v>0</v>
      </c>
      <c r="J24" s="5">
        <f>SUMIF(Sorties!B:B,A:A,Sorties!D:D)</f>
        <v>0</v>
      </c>
      <c r="L24" s="3"/>
    </row>
    <row r="25" spans="1:12" x14ac:dyDescent="0.25">
      <c r="A25" s="106">
        <v>420013</v>
      </c>
      <c r="B25" s="6" t="s">
        <v>101</v>
      </c>
      <c r="C25" s="2">
        <v>1</v>
      </c>
      <c r="D25" s="100">
        <f t="shared" si="0"/>
        <v>1</v>
      </c>
      <c r="E25" s="1">
        <v>1</v>
      </c>
      <c r="F25" s="6" t="s">
        <v>219</v>
      </c>
      <c r="G25" s="6" t="s">
        <v>193</v>
      </c>
      <c r="H25" s="20"/>
      <c r="I25" s="5">
        <f>SUMIF(Entrées!C:C,A:A,Entrées!E:E)</f>
        <v>0</v>
      </c>
      <c r="J25" s="5">
        <f>SUMIF(Sorties!B:B,A:A,Sorties!D:D)</f>
        <v>0</v>
      </c>
      <c r="L25" s="3"/>
    </row>
    <row r="26" spans="1:12" x14ac:dyDescent="0.25">
      <c r="A26" s="106">
        <v>520610</v>
      </c>
      <c r="B26" s="6" t="s">
        <v>370</v>
      </c>
      <c r="C26" s="2">
        <v>2</v>
      </c>
      <c r="D26" s="100">
        <f t="shared" si="0"/>
        <v>2</v>
      </c>
      <c r="E26" s="1">
        <v>5</v>
      </c>
      <c r="F26" s="6" t="s">
        <v>408</v>
      </c>
      <c r="G26" s="6" t="s">
        <v>373</v>
      </c>
      <c r="H26" s="107"/>
      <c r="I26" s="5">
        <f>SUMIF(Entrées!C:C,A:A,Entrées!E:E)</f>
        <v>0</v>
      </c>
      <c r="J26" s="5">
        <f>SUMIF(Sorties!B:B,A:A,Sorties!D:D)</f>
        <v>0</v>
      </c>
      <c r="L26" s="3"/>
    </row>
    <row r="27" spans="1:12" x14ac:dyDescent="0.25">
      <c r="A27" s="106">
        <v>520612</v>
      </c>
      <c r="B27" s="6" t="s">
        <v>370</v>
      </c>
      <c r="C27" s="2">
        <v>10</v>
      </c>
      <c r="D27" s="100">
        <f t="shared" si="0"/>
        <v>10</v>
      </c>
      <c r="E27" s="1">
        <v>5</v>
      </c>
      <c r="F27" s="6" t="s">
        <v>410</v>
      </c>
      <c r="G27" s="6" t="s">
        <v>373</v>
      </c>
      <c r="H27" s="107"/>
      <c r="I27" s="5">
        <f>SUMIF(Entrées!C:C,A:A,Entrées!E:E)</f>
        <v>0</v>
      </c>
      <c r="J27" s="5">
        <f>SUMIF(Sorties!B:B,A:A,Sorties!D:D)</f>
        <v>0</v>
      </c>
      <c r="L27" s="3"/>
    </row>
    <row r="28" spans="1:12" x14ac:dyDescent="0.25">
      <c r="A28" s="106">
        <v>520617</v>
      </c>
      <c r="B28" s="6" t="s">
        <v>370</v>
      </c>
      <c r="C28" s="2">
        <v>2</v>
      </c>
      <c r="D28" s="100">
        <f t="shared" si="0"/>
        <v>2</v>
      </c>
      <c r="E28" s="1">
        <v>5</v>
      </c>
      <c r="F28" s="6" t="s">
        <v>417</v>
      </c>
      <c r="G28" s="6" t="s">
        <v>373</v>
      </c>
      <c r="H28" s="107"/>
      <c r="I28" s="5">
        <f>SUMIF(Entrées!C:C,A:A,Entrées!E:E)</f>
        <v>0</v>
      </c>
      <c r="J28" s="5">
        <f>SUMIF(Sorties!B:B,A:A,Sorties!D:D)</f>
        <v>0</v>
      </c>
      <c r="L28" s="3"/>
    </row>
    <row r="29" spans="1:12" x14ac:dyDescent="0.25">
      <c r="A29" s="106">
        <v>520619</v>
      </c>
      <c r="B29" s="6" t="s">
        <v>370</v>
      </c>
      <c r="C29" s="2">
        <v>2</v>
      </c>
      <c r="D29" s="100">
        <f t="shared" si="0"/>
        <v>2</v>
      </c>
      <c r="E29" s="1">
        <v>5</v>
      </c>
      <c r="F29" s="6" t="s">
        <v>420</v>
      </c>
      <c r="G29" s="6" t="s">
        <v>373</v>
      </c>
      <c r="H29" s="107"/>
      <c r="I29" s="5">
        <f>SUMIF(Entrées!C:C,A:A,Entrées!E:E)</f>
        <v>0</v>
      </c>
      <c r="J29" s="5">
        <f>SUMIF(Sorties!B:B,A:A,Sorties!D:D)</f>
        <v>0</v>
      </c>
      <c r="L29" s="3"/>
    </row>
    <row r="30" spans="1:12" x14ac:dyDescent="0.25">
      <c r="A30" s="106">
        <v>520621</v>
      </c>
      <c r="B30" s="6" t="s">
        <v>370</v>
      </c>
      <c r="C30" s="2">
        <v>1</v>
      </c>
      <c r="D30" s="100">
        <f t="shared" si="0"/>
        <v>1</v>
      </c>
      <c r="E30" s="1">
        <v>5</v>
      </c>
      <c r="F30" s="6" t="s">
        <v>423</v>
      </c>
      <c r="G30" s="6" t="s">
        <v>373</v>
      </c>
      <c r="H30" s="107"/>
      <c r="I30" s="5">
        <f>SUMIF(Entrées!C:C,A:A,Entrées!E:E)</f>
        <v>0</v>
      </c>
      <c r="J30" s="5">
        <f>SUMIF(Sorties!B:B,A:A,Sorties!D:D)</f>
        <v>0</v>
      </c>
      <c r="L30" s="3"/>
    </row>
    <row r="31" spans="1:12" x14ac:dyDescent="0.25">
      <c r="A31" s="106">
        <v>520624</v>
      </c>
      <c r="B31" s="6" t="s">
        <v>370</v>
      </c>
      <c r="C31" s="2">
        <v>2</v>
      </c>
      <c r="D31" s="100">
        <f t="shared" si="0"/>
        <v>2</v>
      </c>
      <c r="E31" s="1">
        <v>5</v>
      </c>
      <c r="F31" s="6" t="s">
        <v>428</v>
      </c>
      <c r="G31" s="6" t="s">
        <v>373</v>
      </c>
      <c r="H31" s="107"/>
      <c r="I31" s="5">
        <f>SUMIF(Entrées!C:C,A:A,Entrées!E:E)</f>
        <v>0</v>
      </c>
      <c r="J31" s="5">
        <f>SUMIF(Sorties!B:B,A:A,Sorties!D:D)</f>
        <v>0</v>
      </c>
      <c r="L31" s="3"/>
    </row>
    <row r="32" spans="1:12" x14ac:dyDescent="0.25">
      <c r="A32" s="106">
        <v>520625</v>
      </c>
      <c r="B32" s="6" t="s">
        <v>370</v>
      </c>
      <c r="C32" s="2">
        <v>5</v>
      </c>
      <c r="D32" s="100">
        <f t="shared" si="0"/>
        <v>5</v>
      </c>
      <c r="E32" s="1">
        <v>5</v>
      </c>
      <c r="F32" s="6" t="s">
        <v>429</v>
      </c>
      <c r="G32" s="6" t="s">
        <v>373</v>
      </c>
      <c r="H32" s="107"/>
      <c r="I32" s="5">
        <f>SUMIF(Entrées!C:C,A:A,Entrées!E:E)</f>
        <v>0</v>
      </c>
      <c r="J32" s="5">
        <f>SUMIF(Sorties!B:B,A:A,Sorties!D:D)</f>
        <v>0</v>
      </c>
      <c r="L32" s="3"/>
    </row>
    <row r="33" spans="1:12" x14ac:dyDescent="0.25">
      <c r="A33" s="106">
        <v>520626</v>
      </c>
      <c r="B33" s="6" t="s">
        <v>370</v>
      </c>
      <c r="C33" s="2">
        <v>2</v>
      </c>
      <c r="D33" s="100">
        <f t="shared" si="0"/>
        <v>2</v>
      </c>
      <c r="E33" s="1">
        <v>5</v>
      </c>
      <c r="F33" s="6" t="s">
        <v>430</v>
      </c>
      <c r="G33" s="6" t="s">
        <v>373</v>
      </c>
      <c r="H33" s="107"/>
      <c r="I33" s="5">
        <f>SUMIF(Entrées!C:C,A:A,Entrées!E:E)</f>
        <v>0</v>
      </c>
      <c r="J33" s="5">
        <f>SUMIF(Sorties!B:B,A:A,Sorties!D:D)</f>
        <v>0</v>
      </c>
      <c r="L33" s="3"/>
    </row>
    <row r="34" spans="1:12" x14ac:dyDescent="0.25">
      <c r="A34" s="106">
        <v>522507</v>
      </c>
      <c r="B34" s="6" t="s">
        <v>370</v>
      </c>
      <c r="C34" s="2">
        <v>10</v>
      </c>
      <c r="D34" s="100">
        <f t="shared" si="0"/>
        <v>10</v>
      </c>
      <c r="E34" s="1">
        <v>5</v>
      </c>
      <c r="F34" s="6" t="s">
        <v>407</v>
      </c>
      <c r="G34" s="6" t="s">
        <v>373</v>
      </c>
      <c r="H34" s="107"/>
      <c r="I34" s="5">
        <f>SUMIF(Entrées!C:C,A:A,Entrées!E:E)</f>
        <v>0</v>
      </c>
      <c r="J34" s="5">
        <f>SUMIF(Sorties!B:B,A:A,Sorties!D:D)</f>
        <v>0</v>
      </c>
      <c r="L34" s="3"/>
    </row>
    <row r="35" spans="1:12" x14ac:dyDescent="0.25">
      <c r="A35" s="106">
        <v>522510</v>
      </c>
      <c r="B35" s="6" t="s">
        <v>370</v>
      </c>
      <c r="C35" s="2">
        <v>20</v>
      </c>
      <c r="D35" s="100">
        <f t="shared" si="0"/>
        <v>20</v>
      </c>
      <c r="E35" s="1">
        <v>5</v>
      </c>
      <c r="F35" s="6" t="s">
        <v>409</v>
      </c>
      <c r="G35" s="6" t="s">
        <v>373</v>
      </c>
      <c r="H35" s="107"/>
      <c r="I35" s="5">
        <f>SUMIF(Entrées!C:C,A:A,Entrées!E:E)</f>
        <v>0</v>
      </c>
      <c r="J35" s="5">
        <f>SUMIF(Sorties!B:B,A:A,Sorties!D:D)</f>
        <v>0</v>
      </c>
      <c r="L35" s="3"/>
    </row>
    <row r="36" spans="1:12" x14ac:dyDescent="0.25">
      <c r="A36" s="106">
        <v>522512</v>
      </c>
      <c r="B36" s="6" t="s">
        <v>370</v>
      </c>
      <c r="C36" s="2">
        <v>10</v>
      </c>
      <c r="D36" s="100">
        <f t="shared" si="0"/>
        <v>10</v>
      </c>
      <c r="E36" s="1">
        <v>5</v>
      </c>
      <c r="F36" s="6" t="s">
        <v>411</v>
      </c>
      <c r="G36" s="6" t="s">
        <v>373</v>
      </c>
      <c r="H36" s="107"/>
      <c r="I36" s="5">
        <f>SUMIF(Entrées!C:C,A:A,Entrées!E:E)</f>
        <v>0</v>
      </c>
      <c r="J36" s="5">
        <f>SUMIF(Sorties!B:B,A:A,Sorties!D:D)</f>
        <v>0</v>
      </c>
      <c r="L36" s="3"/>
    </row>
    <row r="37" spans="1:12" x14ac:dyDescent="0.25">
      <c r="A37" s="106">
        <v>522513</v>
      </c>
      <c r="B37" s="6" t="s">
        <v>370</v>
      </c>
      <c r="C37" s="2">
        <v>10</v>
      </c>
      <c r="D37" s="100">
        <f t="shared" si="0"/>
        <v>10</v>
      </c>
      <c r="E37" s="1">
        <v>5</v>
      </c>
      <c r="F37" s="6" t="s">
        <v>412</v>
      </c>
      <c r="G37" s="6" t="s">
        <v>373</v>
      </c>
      <c r="H37" s="107"/>
      <c r="I37" s="5">
        <f>SUMIF(Entrées!C:C,A:A,Entrées!E:E)</f>
        <v>0</v>
      </c>
      <c r="J37" s="5">
        <f>SUMIF(Sorties!B:B,A:A,Sorties!D:D)</f>
        <v>0</v>
      </c>
      <c r="L37" s="3"/>
    </row>
    <row r="38" spans="1:12" x14ac:dyDescent="0.25">
      <c r="A38" s="106">
        <v>522514</v>
      </c>
      <c r="B38" s="6" t="s">
        <v>370</v>
      </c>
      <c r="C38" s="2">
        <v>30</v>
      </c>
      <c r="D38" s="100">
        <f t="shared" si="0"/>
        <v>30</v>
      </c>
      <c r="E38" s="1">
        <v>5</v>
      </c>
      <c r="F38" s="6" t="s">
        <v>413</v>
      </c>
      <c r="G38" s="6" t="s">
        <v>373</v>
      </c>
      <c r="H38" s="107"/>
      <c r="I38" s="5">
        <f>SUMIF(Entrées!C:C,A:A,Entrées!E:E)</f>
        <v>0</v>
      </c>
      <c r="J38" s="5">
        <f>SUMIF(Sorties!B:B,A:A,Sorties!D:D)</f>
        <v>0</v>
      </c>
      <c r="L38" s="3"/>
    </row>
    <row r="39" spans="1:12" x14ac:dyDescent="0.25">
      <c r="A39" s="106">
        <v>522515</v>
      </c>
      <c r="B39" s="6" t="s">
        <v>370</v>
      </c>
      <c r="C39" s="2">
        <v>25</v>
      </c>
      <c r="D39" s="100">
        <f t="shared" si="0"/>
        <v>25</v>
      </c>
      <c r="E39" s="1">
        <v>5</v>
      </c>
      <c r="F39" s="6" t="s">
        <v>414</v>
      </c>
      <c r="G39" s="6" t="s">
        <v>373</v>
      </c>
      <c r="H39" s="107"/>
      <c r="I39" s="5">
        <f>SUMIF(Entrées!C:C,A:A,Entrées!E:E)</f>
        <v>0</v>
      </c>
      <c r="J39" s="5">
        <f>SUMIF(Sorties!B:B,A:A,Sorties!D:D)</f>
        <v>0</v>
      </c>
      <c r="L39" s="3"/>
    </row>
    <row r="40" spans="1:12" x14ac:dyDescent="0.25">
      <c r="A40" s="106">
        <v>522516</v>
      </c>
      <c r="B40" s="6" t="s">
        <v>370</v>
      </c>
      <c r="C40" s="2">
        <v>20</v>
      </c>
      <c r="D40" s="100">
        <f t="shared" si="0"/>
        <v>20</v>
      </c>
      <c r="E40" s="1">
        <v>5</v>
      </c>
      <c r="F40" s="6" t="s">
        <v>415</v>
      </c>
      <c r="G40" s="6" t="s">
        <v>373</v>
      </c>
      <c r="H40" s="107"/>
      <c r="I40" s="5">
        <f>SUMIF(Entrées!C:C,A:A,Entrées!E:E)</f>
        <v>0</v>
      </c>
      <c r="J40" s="5">
        <f>SUMIF(Sorties!B:B,A:A,Sorties!D:D)</f>
        <v>0</v>
      </c>
      <c r="L40" s="3"/>
    </row>
    <row r="41" spans="1:12" x14ac:dyDescent="0.25">
      <c r="A41" s="106">
        <v>522517</v>
      </c>
      <c r="B41" s="6" t="s">
        <v>370</v>
      </c>
      <c r="C41" s="2">
        <v>73</v>
      </c>
      <c r="D41" s="100">
        <f t="shared" si="0"/>
        <v>73</v>
      </c>
      <c r="E41" s="1">
        <v>5</v>
      </c>
      <c r="F41" s="6" t="s">
        <v>416</v>
      </c>
      <c r="G41" s="6" t="s">
        <v>373</v>
      </c>
      <c r="H41" s="107"/>
      <c r="I41" s="5">
        <f>SUMIF(Entrées!C:C,A:A,Entrées!E:E)</f>
        <v>0</v>
      </c>
      <c r="J41" s="5">
        <f>SUMIF(Sorties!B:B,A:A,Sorties!D:D)</f>
        <v>0</v>
      </c>
      <c r="L41" s="3"/>
    </row>
    <row r="42" spans="1:12" x14ac:dyDescent="0.25">
      <c r="A42" s="106">
        <v>522518</v>
      </c>
      <c r="B42" s="6" t="s">
        <v>370</v>
      </c>
      <c r="C42" s="2">
        <v>12</v>
      </c>
      <c r="D42" s="100">
        <f t="shared" si="0"/>
        <v>12</v>
      </c>
      <c r="E42" s="1">
        <v>5</v>
      </c>
      <c r="F42" s="6" t="s">
        <v>418</v>
      </c>
      <c r="G42" s="6" t="s">
        <v>373</v>
      </c>
      <c r="H42" s="107"/>
      <c r="I42" s="5">
        <f>SUMIF(Entrées!C:C,A:A,Entrées!E:E)</f>
        <v>0</v>
      </c>
      <c r="J42" s="5">
        <f>SUMIF(Sorties!B:B,A:A,Sorties!D:D)</f>
        <v>0</v>
      </c>
      <c r="L42" s="3"/>
    </row>
    <row r="43" spans="1:12" x14ac:dyDescent="0.25">
      <c r="A43" s="106">
        <v>522519</v>
      </c>
      <c r="B43" s="6" t="s">
        <v>370</v>
      </c>
      <c r="C43" s="2">
        <v>2</v>
      </c>
      <c r="D43" s="100">
        <f t="shared" si="0"/>
        <v>2</v>
      </c>
      <c r="E43" s="1">
        <v>5</v>
      </c>
      <c r="F43" s="6" t="s">
        <v>419</v>
      </c>
      <c r="G43" s="6" t="s">
        <v>373</v>
      </c>
      <c r="H43" s="107"/>
      <c r="I43" s="5">
        <f>SUMIF(Entrées!C:C,A:A,Entrées!E:E)</f>
        <v>0</v>
      </c>
      <c r="J43" s="5">
        <f>SUMIF(Sorties!B:B,A:A,Sorties!D:D)</f>
        <v>0</v>
      </c>
      <c r="L43" s="3"/>
    </row>
    <row r="44" spans="1:12" x14ac:dyDescent="0.25">
      <c r="A44" s="106">
        <v>522520</v>
      </c>
      <c r="B44" s="6" t="s">
        <v>370</v>
      </c>
      <c r="C44" s="2">
        <v>2</v>
      </c>
      <c r="D44" s="100">
        <f t="shared" si="0"/>
        <v>2</v>
      </c>
      <c r="E44" s="1">
        <v>5</v>
      </c>
      <c r="F44" s="6" t="s">
        <v>421</v>
      </c>
      <c r="G44" s="6" t="s">
        <v>373</v>
      </c>
      <c r="H44" s="107"/>
      <c r="I44" s="5">
        <f>SUMIF(Entrées!C:C,A:A,Entrées!E:E)</f>
        <v>0</v>
      </c>
      <c r="J44" s="5">
        <f>SUMIF(Sorties!B:B,A:A,Sorties!D:D)</f>
        <v>0</v>
      </c>
      <c r="L44" s="3"/>
    </row>
    <row r="45" spans="1:12" x14ac:dyDescent="0.25">
      <c r="A45" s="106">
        <v>522521</v>
      </c>
      <c r="B45" s="6" t="s">
        <v>370</v>
      </c>
      <c r="C45" s="2">
        <v>11</v>
      </c>
      <c r="D45" s="100">
        <f t="shared" si="0"/>
        <v>11</v>
      </c>
      <c r="E45" s="1">
        <v>5</v>
      </c>
      <c r="F45" s="6" t="s">
        <v>422</v>
      </c>
      <c r="G45" s="6" t="s">
        <v>373</v>
      </c>
      <c r="H45" s="107"/>
      <c r="I45" s="5">
        <f>SUMIF(Entrées!C:C,A:A,Entrées!E:E)</f>
        <v>0</v>
      </c>
      <c r="J45" s="5">
        <f>SUMIF(Sorties!B:B,A:A,Sorties!D:D)</f>
        <v>0</v>
      </c>
      <c r="L45" s="3"/>
    </row>
    <row r="46" spans="1:12" x14ac:dyDescent="0.25">
      <c r="A46" s="106">
        <v>522522</v>
      </c>
      <c r="B46" s="6" t="s">
        <v>370</v>
      </c>
      <c r="C46" s="2">
        <v>7</v>
      </c>
      <c r="D46" s="100">
        <f t="shared" si="0"/>
        <v>7</v>
      </c>
      <c r="E46" s="1">
        <v>5</v>
      </c>
      <c r="F46" s="6" t="s">
        <v>424</v>
      </c>
      <c r="G46" s="6" t="s">
        <v>373</v>
      </c>
      <c r="H46" s="107"/>
      <c r="I46" s="5">
        <f>SUMIF(Entrées!C:C,A:A,Entrées!E:E)</f>
        <v>0</v>
      </c>
      <c r="J46" s="5">
        <f>SUMIF(Sorties!B:B,A:A,Sorties!D:D)</f>
        <v>0</v>
      </c>
      <c r="L46" s="3"/>
    </row>
    <row r="47" spans="1:12" x14ac:dyDescent="0.25">
      <c r="A47" s="106">
        <v>522523</v>
      </c>
      <c r="B47" s="6" t="s">
        <v>370</v>
      </c>
      <c r="C47" s="2">
        <v>3</v>
      </c>
      <c r="D47" s="100">
        <f t="shared" si="0"/>
        <v>3</v>
      </c>
      <c r="E47" s="1">
        <v>5</v>
      </c>
      <c r="F47" s="6" t="s">
        <v>425</v>
      </c>
      <c r="G47" s="6" t="s">
        <v>373</v>
      </c>
      <c r="H47" s="107"/>
      <c r="I47" s="5">
        <f>SUMIF(Entrées!C:C,A:A,Entrées!E:E)</f>
        <v>0</v>
      </c>
      <c r="J47" s="5">
        <f>SUMIF(Sorties!B:B,A:A,Sorties!D:D)</f>
        <v>0</v>
      </c>
      <c r="L47" s="3"/>
    </row>
    <row r="48" spans="1:12" x14ac:dyDescent="0.25">
      <c r="A48" s="106">
        <v>522524</v>
      </c>
      <c r="B48" s="6" t="s">
        <v>370</v>
      </c>
      <c r="C48" s="2">
        <v>3</v>
      </c>
      <c r="D48" s="100">
        <f t="shared" si="0"/>
        <v>3</v>
      </c>
      <c r="E48" s="1">
        <v>5</v>
      </c>
      <c r="F48" s="6" t="s">
        <v>426</v>
      </c>
      <c r="G48" s="6" t="s">
        <v>373</v>
      </c>
      <c r="H48" s="107"/>
      <c r="I48" s="5">
        <f>SUMIF(Entrées!C:C,A:A,Entrées!E:E)</f>
        <v>0</v>
      </c>
      <c r="J48" s="5">
        <f>SUMIF(Sorties!B:B,A:A,Sorties!D:D)</f>
        <v>0</v>
      </c>
      <c r="L48" s="3"/>
    </row>
    <row r="49" spans="1:12" x14ac:dyDescent="0.25">
      <c r="A49" s="106">
        <v>522525</v>
      </c>
      <c r="B49" s="6" t="s">
        <v>370</v>
      </c>
      <c r="C49" s="2">
        <v>5</v>
      </c>
      <c r="D49" s="100">
        <f t="shared" si="0"/>
        <v>5</v>
      </c>
      <c r="E49" s="1">
        <v>5</v>
      </c>
      <c r="F49" s="6" t="s">
        <v>427</v>
      </c>
      <c r="G49" s="6" t="s">
        <v>373</v>
      </c>
      <c r="H49" s="107"/>
      <c r="I49" s="5">
        <f>SUMIF(Entrées!C:C,A:A,Entrées!E:E)</f>
        <v>0</v>
      </c>
      <c r="J49" s="5">
        <f>SUMIF(Sorties!B:B,A:A,Sorties!D:D)</f>
        <v>0</v>
      </c>
      <c r="L49" s="3"/>
    </row>
    <row r="50" spans="1:12" x14ac:dyDescent="0.25">
      <c r="A50" s="106">
        <v>522527</v>
      </c>
      <c r="B50" s="6" t="s">
        <v>370</v>
      </c>
      <c r="C50" s="2">
        <v>10</v>
      </c>
      <c r="D50" s="100">
        <f t="shared" si="0"/>
        <v>10</v>
      </c>
      <c r="E50" s="1">
        <v>5</v>
      </c>
      <c r="F50" s="6" t="s">
        <v>431</v>
      </c>
      <c r="G50" s="6" t="s">
        <v>373</v>
      </c>
      <c r="H50" s="107"/>
      <c r="I50" s="5">
        <f>SUMIF(Entrées!C:C,A:A,Entrées!E:E)</f>
        <v>0</v>
      </c>
      <c r="J50" s="5">
        <f>SUMIF(Sorties!B:B,A:A,Sorties!D:D)</f>
        <v>0</v>
      </c>
      <c r="L50" s="3"/>
    </row>
    <row r="51" spans="1:12" x14ac:dyDescent="0.25">
      <c r="A51" s="106">
        <v>632310</v>
      </c>
      <c r="B51" s="6" t="s">
        <v>370</v>
      </c>
      <c r="C51" s="2">
        <v>3</v>
      </c>
      <c r="D51" s="100">
        <f t="shared" si="0"/>
        <v>3</v>
      </c>
      <c r="E51" s="1">
        <v>5</v>
      </c>
      <c r="F51" s="6" t="s">
        <v>432</v>
      </c>
      <c r="G51" s="6" t="s">
        <v>373</v>
      </c>
      <c r="H51" s="107"/>
      <c r="I51" s="5">
        <f>SUMIF(Entrées!C:C,A:A,Entrées!E:E)</f>
        <v>0</v>
      </c>
      <c r="J51" s="5">
        <f>SUMIF(Sorties!B:B,A:A,Sorties!D:D)</f>
        <v>0</v>
      </c>
      <c r="L51" s="3"/>
    </row>
    <row r="52" spans="1:12" x14ac:dyDescent="0.25">
      <c r="A52" s="106">
        <v>632311</v>
      </c>
      <c r="B52" s="6" t="s">
        <v>370</v>
      </c>
      <c r="C52" s="2">
        <v>15</v>
      </c>
      <c r="D52" s="100">
        <f t="shared" si="0"/>
        <v>15</v>
      </c>
      <c r="E52" s="1">
        <v>5</v>
      </c>
      <c r="F52" s="6" t="s">
        <v>433</v>
      </c>
      <c r="G52" s="6" t="s">
        <v>373</v>
      </c>
      <c r="H52" s="107"/>
      <c r="I52" s="5">
        <f>SUMIF(Entrées!C:C,A:A,Entrées!E:E)</f>
        <v>0</v>
      </c>
      <c r="J52" s="5">
        <f>SUMIF(Sorties!B:B,A:A,Sorties!D:D)</f>
        <v>0</v>
      </c>
      <c r="L52" s="3"/>
    </row>
    <row r="53" spans="1:12" x14ac:dyDescent="0.25">
      <c r="A53" s="106">
        <v>632317</v>
      </c>
      <c r="B53" s="6" t="s">
        <v>370</v>
      </c>
      <c r="C53" s="2">
        <v>5</v>
      </c>
      <c r="D53" s="100">
        <f t="shared" si="0"/>
        <v>5</v>
      </c>
      <c r="E53" s="1">
        <v>5</v>
      </c>
      <c r="F53" s="6" t="s">
        <v>435</v>
      </c>
      <c r="G53" s="6" t="s">
        <v>373</v>
      </c>
      <c r="H53" s="107"/>
      <c r="I53" s="5">
        <f>SUMIF(Entrées!C:C,A:A,Entrées!E:E)</f>
        <v>0</v>
      </c>
      <c r="J53" s="5">
        <f>SUMIF(Sorties!B:B,A:A,Sorties!D:D)</f>
        <v>0</v>
      </c>
      <c r="L53" s="3"/>
    </row>
    <row r="54" spans="1:12" x14ac:dyDescent="0.25">
      <c r="A54" s="106">
        <v>632320</v>
      </c>
      <c r="B54" s="6" t="s">
        <v>370</v>
      </c>
      <c r="C54" s="2">
        <v>4</v>
      </c>
      <c r="D54" s="100">
        <f t="shared" si="0"/>
        <v>4</v>
      </c>
      <c r="E54" s="1">
        <v>5</v>
      </c>
      <c r="F54" s="6" t="s">
        <v>434</v>
      </c>
      <c r="G54" s="6" t="s">
        <v>373</v>
      </c>
      <c r="H54" s="107"/>
      <c r="I54" s="5">
        <f>SUMIF(Entrées!C:C,A:A,Entrées!E:E)</f>
        <v>0</v>
      </c>
      <c r="J54" s="5">
        <f>SUMIF(Sorties!B:B,A:A,Sorties!D:D)</f>
        <v>0</v>
      </c>
      <c r="L54" s="3"/>
    </row>
    <row r="55" spans="1:12" x14ac:dyDescent="0.25">
      <c r="A55" s="106">
        <v>632324</v>
      </c>
      <c r="B55" s="6" t="s">
        <v>370</v>
      </c>
      <c r="C55" s="2">
        <v>3</v>
      </c>
      <c r="D55" s="100">
        <f t="shared" si="0"/>
        <v>3</v>
      </c>
      <c r="E55" s="1">
        <v>5</v>
      </c>
      <c r="F55" s="6" t="s">
        <v>436</v>
      </c>
      <c r="G55" s="6" t="s">
        <v>373</v>
      </c>
      <c r="H55" s="107"/>
      <c r="I55" s="5">
        <f>SUMIF(Entrées!C:C,A:A,Entrées!E:E)</f>
        <v>0</v>
      </c>
      <c r="J55" s="5">
        <f>SUMIF(Sorties!B:B,A:A,Sorties!D:D)</f>
        <v>0</v>
      </c>
      <c r="L55" s="3"/>
    </row>
    <row r="56" spans="1:12" x14ac:dyDescent="0.25">
      <c r="A56" s="106">
        <v>632325</v>
      </c>
      <c r="B56" s="6" t="s">
        <v>370</v>
      </c>
      <c r="C56" s="2">
        <v>11</v>
      </c>
      <c r="D56" s="100">
        <f t="shared" si="0"/>
        <v>11</v>
      </c>
      <c r="E56" s="1">
        <v>5</v>
      </c>
      <c r="F56" s="6" t="s">
        <v>437</v>
      </c>
      <c r="G56" s="6" t="s">
        <v>373</v>
      </c>
      <c r="H56" s="107"/>
      <c r="I56" s="5">
        <f>SUMIF(Entrées!C:C,A:A,Entrées!E:E)</f>
        <v>0</v>
      </c>
      <c r="J56" s="5">
        <f>SUMIF(Sorties!B:B,A:A,Sorties!D:D)</f>
        <v>0</v>
      </c>
      <c r="L56" s="3"/>
    </row>
    <row r="57" spans="1:12" x14ac:dyDescent="0.25">
      <c r="A57" s="106">
        <v>632329</v>
      </c>
      <c r="B57" s="6" t="s">
        <v>370</v>
      </c>
      <c r="C57" s="2">
        <v>10</v>
      </c>
      <c r="D57" s="100">
        <f t="shared" si="0"/>
        <v>10</v>
      </c>
      <c r="E57" s="1">
        <v>5</v>
      </c>
      <c r="F57" s="6" t="s">
        <v>438</v>
      </c>
      <c r="G57" s="6" t="s">
        <v>373</v>
      </c>
      <c r="H57" s="107"/>
      <c r="I57" s="5">
        <f>SUMIF(Entrées!C:C,A:A,Entrées!E:E)</f>
        <v>0</v>
      </c>
      <c r="J57" s="5">
        <f>SUMIF(Sorties!B:B,A:A,Sorties!D:D)</f>
        <v>0</v>
      </c>
      <c r="L57" s="3"/>
    </row>
    <row r="58" spans="1:12" x14ac:dyDescent="0.25">
      <c r="A58" s="106">
        <v>777022</v>
      </c>
      <c r="B58" s="6" t="s">
        <v>370</v>
      </c>
      <c r="C58" s="2">
        <v>3</v>
      </c>
      <c r="D58" s="100">
        <f t="shared" si="0"/>
        <v>3</v>
      </c>
      <c r="E58" s="1">
        <v>1</v>
      </c>
      <c r="F58" s="6" t="s">
        <v>386</v>
      </c>
      <c r="G58" s="6" t="s">
        <v>373</v>
      </c>
      <c r="H58" s="107"/>
      <c r="I58" s="5">
        <f>SUMIF(Entrées!C:C,A:A,Entrées!E:E)</f>
        <v>0</v>
      </c>
      <c r="J58" s="5">
        <f>SUMIF(Sorties!B:B,A:A,Sorties!D:D)</f>
        <v>0</v>
      </c>
      <c r="L58" s="3"/>
    </row>
    <row r="59" spans="1:12" x14ac:dyDescent="0.25">
      <c r="A59" s="106">
        <v>777055</v>
      </c>
      <c r="B59" s="6" t="s">
        <v>370</v>
      </c>
      <c r="C59" s="2">
        <v>1</v>
      </c>
      <c r="D59" s="100">
        <f t="shared" si="0"/>
        <v>1</v>
      </c>
      <c r="E59" s="1">
        <v>1</v>
      </c>
      <c r="F59" s="6" t="s">
        <v>385</v>
      </c>
      <c r="G59" s="6" t="s">
        <v>373</v>
      </c>
      <c r="H59" s="107"/>
      <c r="I59" s="5">
        <f>SUMIF(Entrées!C:C,A:A,Entrées!E:E)</f>
        <v>0</v>
      </c>
      <c r="J59" s="5">
        <f>SUMIF(Sorties!B:B,A:A,Sorties!D:D)</f>
        <v>0</v>
      </c>
      <c r="L59" s="3"/>
    </row>
    <row r="60" spans="1:12" x14ac:dyDescent="0.25">
      <c r="A60" s="106">
        <v>777959</v>
      </c>
      <c r="B60" s="6" t="s">
        <v>370</v>
      </c>
      <c r="C60" s="2">
        <v>1</v>
      </c>
      <c r="D60" s="100">
        <f t="shared" si="0"/>
        <v>1</v>
      </c>
      <c r="E60" s="1">
        <v>1</v>
      </c>
      <c r="F60" s="6" t="s">
        <v>381</v>
      </c>
      <c r="G60" s="6" t="s">
        <v>373</v>
      </c>
      <c r="H60" s="107"/>
      <c r="I60" s="5">
        <f>SUMIF(Entrées!C:C,A:A,Entrées!E:E)</f>
        <v>0</v>
      </c>
      <c r="J60" s="5">
        <f>SUMIF(Sorties!B:B,A:A,Sorties!D:D)</f>
        <v>0</v>
      </c>
      <c r="L60" s="3"/>
    </row>
    <row r="61" spans="1:12" x14ac:dyDescent="0.25">
      <c r="A61" s="106">
        <v>1704100</v>
      </c>
      <c r="B61" s="6" t="s">
        <v>274</v>
      </c>
      <c r="C61" s="2">
        <v>1</v>
      </c>
      <c r="D61" s="100">
        <f t="shared" si="0"/>
        <v>1</v>
      </c>
      <c r="E61" s="1">
        <v>1</v>
      </c>
      <c r="F61" s="6" t="s">
        <v>405</v>
      </c>
      <c r="G61" s="6" t="s">
        <v>258</v>
      </c>
      <c r="H61" s="107"/>
      <c r="I61" s="5">
        <f>SUMIF(Entrées!C:C,A:A,Entrées!E:E)</f>
        <v>0</v>
      </c>
      <c r="J61" s="5">
        <f>SUMIF(Sorties!B:B,A:A,Sorties!D:D)</f>
        <v>0</v>
      </c>
      <c r="L61" s="3"/>
    </row>
    <row r="62" spans="1:12" x14ac:dyDescent="0.25">
      <c r="A62" s="106">
        <v>1750100</v>
      </c>
      <c r="B62" s="6" t="s">
        <v>274</v>
      </c>
      <c r="C62" s="2">
        <v>1</v>
      </c>
      <c r="D62" s="100">
        <f t="shared" si="0"/>
        <v>1</v>
      </c>
      <c r="E62" s="1">
        <v>1</v>
      </c>
      <c r="F62" s="6" t="s">
        <v>406</v>
      </c>
      <c r="G62" s="6" t="s">
        <v>258</v>
      </c>
      <c r="H62" s="107"/>
      <c r="I62" s="5">
        <f>SUMIF(Entrées!C:C,A:A,Entrées!E:E)</f>
        <v>0</v>
      </c>
      <c r="J62" s="5">
        <f>SUMIF(Sorties!B:B,A:A,Sorties!D:D)</f>
        <v>0</v>
      </c>
      <c r="L62" s="3"/>
    </row>
    <row r="63" spans="1:12" x14ac:dyDescent="0.25">
      <c r="A63" s="47">
        <v>2022870</v>
      </c>
      <c r="B63" s="6" t="s">
        <v>64</v>
      </c>
      <c r="C63" s="2">
        <v>140</v>
      </c>
      <c r="D63" s="100">
        <f t="shared" si="0"/>
        <v>140</v>
      </c>
      <c r="E63" s="1">
        <v>10</v>
      </c>
      <c r="F63" s="6" t="s">
        <v>88</v>
      </c>
      <c r="G63" s="6" t="s">
        <v>95</v>
      </c>
      <c r="H63" s="20"/>
      <c r="I63" s="5">
        <f>SUMIF(Entrées!C:C,A:A,Entrées!E:E)</f>
        <v>0</v>
      </c>
      <c r="J63" s="5">
        <f>SUMIF(Sorties!B:B,A:A,Sorties!D:D)</f>
        <v>0</v>
      </c>
      <c r="L63" s="3"/>
    </row>
    <row r="64" spans="1:12" x14ac:dyDescent="0.25">
      <c r="A64" s="106">
        <v>2022872</v>
      </c>
      <c r="B64" s="6" t="s">
        <v>64</v>
      </c>
      <c r="C64" s="2">
        <v>19</v>
      </c>
      <c r="D64" s="100">
        <f t="shared" si="0"/>
        <v>19</v>
      </c>
      <c r="E64" s="1">
        <v>5</v>
      </c>
      <c r="F64" s="6" t="s">
        <v>287</v>
      </c>
      <c r="G64" s="6" t="s">
        <v>95</v>
      </c>
      <c r="H64" s="107"/>
      <c r="I64" s="5">
        <f>SUMIF(Entrées!C:C,A:A,Entrées!E:E)</f>
        <v>0</v>
      </c>
      <c r="J64" s="5">
        <f>SUMIF(Sorties!B:B,A:A,Sorties!D:D)</f>
        <v>0</v>
      </c>
      <c r="L64" s="3"/>
    </row>
    <row r="65" spans="1:12" x14ac:dyDescent="0.25">
      <c r="A65" s="106">
        <v>2033011</v>
      </c>
      <c r="B65" s="6" t="s">
        <v>64</v>
      </c>
      <c r="C65" s="2">
        <v>400</v>
      </c>
      <c r="D65" s="100">
        <f>C65+I65-J65</f>
        <v>400</v>
      </c>
      <c r="E65" s="1">
        <v>50</v>
      </c>
      <c r="F65" s="6" t="s">
        <v>513</v>
      </c>
      <c r="G65" s="6" t="s">
        <v>95</v>
      </c>
      <c r="H65" s="107"/>
      <c r="I65" s="5">
        <f>SUMIF(Entrées!C:C,A:A,Entrées!E:E)</f>
        <v>0</v>
      </c>
      <c r="J65" s="5">
        <f>SUMIF(Sorties!B:B,A:A,Sorties!D:D)</f>
        <v>0</v>
      </c>
      <c r="L65" s="3"/>
    </row>
    <row r="66" spans="1:12" x14ac:dyDescent="0.25">
      <c r="A66" s="106">
        <v>2049562</v>
      </c>
      <c r="B66" s="6" t="s">
        <v>64</v>
      </c>
      <c r="C66" s="2">
        <v>24</v>
      </c>
      <c r="D66" s="100">
        <f t="shared" si="0"/>
        <v>24</v>
      </c>
      <c r="E66" s="1">
        <v>5</v>
      </c>
      <c r="F66" s="6" t="s">
        <v>288</v>
      </c>
      <c r="G66" s="6" t="s">
        <v>95</v>
      </c>
      <c r="H66" s="107"/>
      <c r="I66" s="5">
        <f>SUMIF(Entrées!C:C,A:A,Entrées!E:E)</f>
        <v>0</v>
      </c>
      <c r="J66" s="5">
        <f>SUMIF(Sorties!B:B,A:A,Sorties!D:D)</f>
        <v>0</v>
      </c>
      <c r="L66" s="3"/>
    </row>
    <row r="67" spans="1:12" x14ac:dyDescent="0.25">
      <c r="A67" s="106">
        <v>3022113.2</v>
      </c>
      <c r="B67" s="6" t="s">
        <v>370</v>
      </c>
      <c r="C67" s="2">
        <v>3</v>
      </c>
      <c r="D67" s="100">
        <f t="shared" si="0"/>
        <v>3</v>
      </c>
      <c r="E67" s="1">
        <v>1</v>
      </c>
      <c r="F67" s="6" t="s">
        <v>382</v>
      </c>
      <c r="G67" s="6" t="s">
        <v>373</v>
      </c>
      <c r="H67" s="107"/>
      <c r="I67" s="5">
        <f>SUMIF(Entrées!C:C,A:A,Entrées!E:E)</f>
        <v>0</v>
      </c>
      <c r="J67" s="5">
        <f>SUMIF(Sorties!B:B,A:A,Sorties!D:D)</f>
        <v>0</v>
      </c>
      <c r="L67" s="3"/>
    </row>
    <row r="68" spans="1:12" x14ac:dyDescent="0.25">
      <c r="A68" s="106">
        <v>4116110</v>
      </c>
      <c r="B68" s="6" t="s">
        <v>370</v>
      </c>
      <c r="C68" s="2">
        <v>3</v>
      </c>
      <c r="D68" s="100">
        <f t="shared" si="0"/>
        <v>3</v>
      </c>
      <c r="E68" s="1">
        <v>1</v>
      </c>
      <c r="F68" s="6" t="s">
        <v>394</v>
      </c>
      <c r="G68" s="6" t="s">
        <v>373</v>
      </c>
      <c r="H68" s="107"/>
      <c r="I68" s="5">
        <f>SUMIF(Entrées!C:C,A:A,Entrées!E:E)</f>
        <v>0</v>
      </c>
      <c r="J68" s="5">
        <f>SUMIF(Sorties!B:B,A:A,Sorties!D:D)</f>
        <v>0</v>
      </c>
      <c r="L68" s="3"/>
    </row>
    <row r="69" spans="1:12" x14ac:dyDescent="0.25">
      <c r="A69" s="106">
        <v>29990012</v>
      </c>
      <c r="B69" s="6" t="s">
        <v>326</v>
      </c>
      <c r="C69" s="2">
        <v>1</v>
      </c>
      <c r="D69" s="100">
        <f t="shared" si="0"/>
        <v>1</v>
      </c>
      <c r="E69" s="1">
        <v>1</v>
      </c>
      <c r="F69" s="6" t="s">
        <v>327</v>
      </c>
      <c r="G69" s="6" t="s">
        <v>258</v>
      </c>
      <c r="H69" s="107"/>
      <c r="I69" s="5">
        <f>SUMIF(Entrées!C:C,A:A,Entrées!E:E)</f>
        <v>0</v>
      </c>
      <c r="J69" s="5">
        <f>SUMIF(Sorties!B:B,A:A,Sorties!D:D)</f>
        <v>0</v>
      </c>
      <c r="L69" s="3"/>
    </row>
    <row r="70" spans="1:12" x14ac:dyDescent="0.25">
      <c r="A70" s="106">
        <v>48250403</v>
      </c>
      <c r="B70" s="6" t="s">
        <v>273</v>
      </c>
      <c r="C70" s="2">
        <v>1</v>
      </c>
      <c r="D70" s="100">
        <f t="shared" ref="D70:D133" si="1">C70+I70-J70</f>
        <v>1</v>
      </c>
      <c r="E70" s="1">
        <v>1</v>
      </c>
      <c r="F70" s="6" t="s">
        <v>343</v>
      </c>
      <c r="G70" s="6" t="s">
        <v>258</v>
      </c>
      <c r="H70" s="107"/>
      <c r="I70" s="5">
        <f>SUMIF(Entrées!C:C,A:A,Entrées!E:E)</f>
        <v>0</v>
      </c>
      <c r="J70" s="5">
        <f>SUMIF(Sorties!B:B,A:A,Sorties!D:D)</f>
        <v>0</v>
      </c>
      <c r="L70" s="3"/>
    </row>
    <row r="71" spans="1:12" x14ac:dyDescent="0.25">
      <c r="A71" s="106">
        <v>67220400</v>
      </c>
      <c r="B71" s="6" t="s">
        <v>370</v>
      </c>
      <c r="C71" s="2">
        <v>3</v>
      </c>
      <c r="D71" s="100">
        <f t="shared" si="1"/>
        <v>3</v>
      </c>
      <c r="E71" s="1">
        <v>1</v>
      </c>
      <c r="F71" s="6" t="s">
        <v>391</v>
      </c>
      <c r="G71" s="6" t="s">
        <v>373</v>
      </c>
      <c r="H71" s="107"/>
      <c r="I71" s="5">
        <f>SUMIF(Entrées!C:C,A:A,Entrées!E:E)</f>
        <v>0</v>
      </c>
      <c r="J71" s="5">
        <f>SUMIF(Sorties!B:B,A:A,Sorties!D:D)</f>
        <v>0</v>
      </c>
      <c r="L71" s="3"/>
    </row>
    <row r="72" spans="1:12" x14ac:dyDescent="0.25">
      <c r="A72" s="106">
        <v>7100195504</v>
      </c>
      <c r="B72" s="6" t="s">
        <v>96</v>
      </c>
      <c r="C72" s="2">
        <v>3</v>
      </c>
      <c r="D72" s="100">
        <f t="shared" si="1"/>
        <v>3</v>
      </c>
      <c r="E72" s="1">
        <v>1</v>
      </c>
      <c r="F72" s="6" t="s">
        <v>108</v>
      </c>
      <c r="G72" s="6" t="s">
        <v>99</v>
      </c>
      <c r="H72" s="20"/>
      <c r="I72" s="5">
        <f>SUMIF(Entrées!C:C,A:A,Entrées!E:E)</f>
        <v>0</v>
      </c>
      <c r="J72" s="5">
        <f>SUMIF(Sorties!B:B,A:A,Sorties!D:D)</f>
        <v>0</v>
      </c>
      <c r="L72" s="3"/>
    </row>
    <row r="73" spans="1:12" x14ac:dyDescent="0.25">
      <c r="A73" s="106" t="s">
        <v>355</v>
      </c>
      <c r="B73" s="6" t="s">
        <v>354</v>
      </c>
      <c r="C73" s="2">
        <v>1</v>
      </c>
      <c r="D73" s="100">
        <f t="shared" si="1"/>
        <v>1</v>
      </c>
      <c r="E73" s="1">
        <v>1</v>
      </c>
      <c r="F73" s="6" t="s">
        <v>356</v>
      </c>
      <c r="G73" s="6" t="s">
        <v>258</v>
      </c>
      <c r="H73" s="107"/>
      <c r="I73" s="5">
        <f>SUMIF(Entrées!C:C,A:A,Entrées!E:E)</f>
        <v>0</v>
      </c>
      <c r="J73" s="5">
        <f>SUMIF(Sorties!B:B,A:A,Sorties!D:D)</f>
        <v>0</v>
      </c>
      <c r="L73" s="3"/>
    </row>
    <row r="74" spans="1:12" x14ac:dyDescent="0.25">
      <c r="A74" s="106" t="s">
        <v>443</v>
      </c>
      <c r="B74" s="6" t="s">
        <v>370</v>
      </c>
      <c r="C74" s="2">
        <v>2</v>
      </c>
      <c r="D74" s="100">
        <f t="shared" si="1"/>
        <v>2</v>
      </c>
      <c r="E74" s="1">
        <v>5</v>
      </c>
      <c r="F74" s="6" t="s">
        <v>446</v>
      </c>
      <c r="G74" s="6" t="s">
        <v>373</v>
      </c>
      <c r="H74" s="107"/>
      <c r="I74" s="5">
        <f>SUMIF(Entrées!C:C,A:A,Entrées!E:E)</f>
        <v>0</v>
      </c>
      <c r="J74" s="5">
        <f>SUMIF(Sorties!B:B,A:A,Sorties!D:D)</f>
        <v>0</v>
      </c>
      <c r="L74" s="3"/>
    </row>
    <row r="75" spans="1:12" x14ac:dyDescent="0.25">
      <c r="A75" s="106" t="s">
        <v>442</v>
      </c>
      <c r="B75" s="6" t="s">
        <v>370</v>
      </c>
      <c r="C75" s="2">
        <v>8</v>
      </c>
      <c r="D75" s="100">
        <f t="shared" si="1"/>
        <v>8</v>
      </c>
      <c r="E75" s="1">
        <v>5</v>
      </c>
      <c r="F75" s="6" t="s">
        <v>447</v>
      </c>
      <c r="G75" s="6" t="s">
        <v>373</v>
      </c>
      <c r="H75" s="107"/>
      <c r="I75" s="5">
        <f>SUMIF(Entrées!C:C,A:A,Entrées!E:E)</f>
        <v>0</v>
      </c>
      <c r="J75" s="5">
        <f>SUMIF(Sorties!B:B,A:A,Sorties!D:D)</f>
        <v>0</v>
      </c>
      <c r="L75" s="3"/>
    </row>
    <row r="76" spans="1:12" x14ac:dyDescent="0.25">
      <c r="A76" s="106" t="s">
        <v>440</v>
      </c>
      <c r="B76" s="6" t="s">
        <v>370</v>
      </c>
      <c r="C76" s="2">
        <v>1</v>
      </c>
      <c r="D76" s="100">
        <f t="shared" si="1"/>
        <v>1</v>
      </c>
      <c r="E76" s="1">
        <v>5</v>
      </c>
      <c r="F76" s="6" t="s">
        <v>441</v>
      </c>
      <c r="G76" s="6" t="s">
        <v>373</v>
      </c>
      <c r="H76" s="107"/>
      <c r="I76" s="5">
        <f>SUMIF(Entrées!C:C,A:A,Entrées!E:E)</f>
        <v>0</v>
      </c>
      <c r="J76" s="5">
        <f>SUMIF(Sorties!B:B,A:A,Sorties!D:D)</f>
        <v>0</v>
      </c>
      <c r="L76" s="3"/>
    </row>
    <row r="77" spans="1:12" x14ac:dyDescent="0.25">
      <c r="A77" s="106" t="s">
        <v>371</v>
      </c>
      <c r="B77" s="6" t="s">
        <v>370</v>
      </c>
      <c r="C77" s="2">
        <v>1</v>
      </c>
      <c r="D77" s="100">
        <f t="shared" si="1"/>
        <v>1</v>
      </c>
      <c r="E77" s="1">
        <v>1</v>
      </c>
      <c r="F77" s="6" t="s">
        <v>372</v>
      </c>
      <c r="G77" s="6" t="s">
        <v>373</v>
      </c>
      <c r="H77" s="107"/>
      <c r="I77" s="5">
        <f>SUMIF(Entrées!C:C,A:A,Entrées!E:E)</f>
        <v>0</v>
      </c>
      <c r="J77" s="5">
        <f>SUMIF(Sorties!B:B,A:A,Sorties!D:D)</f>
        <v>0</v>
      </c>
      <c r="L77" s="3"/>
    </row>
    <row r="78" spans="1:12" x14ac:dyDescent="0.25">
      <c r="A78" s="106" t="s">
        <v>389</v>
      </c>
      <c r="B78" s="6" t="s">
        <v>370</v>
      </c>
      <c r="C78" s="2">
        <v>3</v>
      </c>
      <c r="D78" s="100">
        <f t="shared" si="1"/>
        <v>3</v>
      </c>
      <c r="E78" s="1">
        <v>1</v>
      </c>
      <c r="F78" s="6" t="s">
        <v>390</v>
      </c>
      <c r="G78" s="6" t="s">
        <v>373</v>
      </c>
      <c r="H78" s="107"/>
      <c r="I78" s="5">
        <f>SUMIF(Entrées!C:C,A:A,Entrées!E:E)</f>
        <v>0</v>
      </c>
      <c r="J78" s="5">
        <f>SUMIF(Sorties!B:B,A:A,Sorties!D:D)</f>
        <v>0</v>
      </c>
      <c r="L78" s="3"/>
    </row>
    <row r="79" spans="1:12" x14ac:dyDescent="0.25">
      <c r="A79" s="106" t="s">
        <v>400</v>
      </c>
      <c r="B79" s="6" t="s">
        <v>399</v>
      </c>
      <c r="C79" s="2">
        <v>1</v>
      </c>
      <c r="D79" s="100">
        <f t="shared" si="1"/>
        <v>1</v>
      </c>
      <c r="E79" s="1">
        <v>1</v>
      </c>
      <c r="F79" s="6" t="s">
        <v>401</v>
      </c>
      <c r="G79" s="6" t="s">
        <v>373</v>
      </c>
      <c r="H79" s="107"/>
      <c r="I79" s="5">
        <f>SUMIF(Entrées!C:C,A:A,Entrées!E:E)</f>
        <v>0</v>
      </c>
      <c r="J79" s="5">
        <f>SUMIF(Sorties!B:B,A:A,Sorties!D:D)</f>
        <v>0</v>
      </c>
      <c r="L79" s="3"/>
    </row>
    <row r="80" spans="1:12" x14ac:dyDescent="0.25">
      <c r="A80" s="106" t="s">
        <v>290</v>
      </c>
      <c r="B80" s="6" t="s">
        <v>165</v>
      </c>
      <c r="C80" s="2">
        <v>1</v>
      </c>
      <c r="D80" s="100">
        <f t="shared" si="1"/>
        <v>1</v>
      </c>
      <c r="E80" s="1">
        <v>1</v>
      </c>
      <c r="F80" s="6" t="s">
        <v>291</v>
      </c>
      <c r="G80" s="6" t="s">
        <v>115</v>
      </c>
      <c r="H80" s="107"/>
      <c r="I80" s="5">
        <f>SUMIF(Entrées!C:C,A:A,Entrées!E:E)</f>
        <v>0</v>
      </c>
      <c r="J80" s="5">
        <f>SUMIF(Sorties!B:B,A:A,Sorties!D:D)</f>
        <v>0</v>
      </c>
      <c r="L80" s="3"/>
    </row>
    <row r="81" spans="1:12" x14ac:dyDescent="0.25">
      <c r="A81" s="106" t="s">
        <v>294</v>
      </c>
      <c r="B81" s="6" t="s">
        <v>165</v>
      </c>
      <c r="C81" s="2">
        <v>3</v>
      </c>
      <c r="D81" s="100">
        <f t="shared" si="1"/>
        <v>3</v>
      </c>
      <c r="E81" s="1">
        <v>1</v>
      </c>
      <c r="F81" s="6" t="s">
        <v>295</v>
      </c>
      <c r="G81" s="6" t="s">
        <v>115</v>
      </c>
      <c r="H81" s="107"/>
      <c r="I81" s="5">
        <f>SUMIF(Entrées!C:C,A:A,Entrées!E:E)</f>
        <v>0</v>
      </c>
      <c r="J81" s="5">
        <f>SUMIF(Sorties!B:B,A:A,Sorties!D:D)</f>
        <v>0</v>
      </c>
      <c r="L81" s="3"/>
    </row>
    <row r="82" spans="1:12" x14ac:dyDescent="0.25">
      <c r="A82" s="106" t="s">
        <v>298</v>
      </c>
      <c r="B82" s="6" t="s">
        <v>165</v>
      </c>
      <c r="C82" s="2">
        <v>1</v>
      </c>
      <c r="D82" s="100">
        <f t="shared" si="1"/>
        <v>1</v>
      </c>
      <c r="E82" s="1">
        <v>1</v>
      </c>
      <c r="F82" s="6" t="s">
        <v>299</v>
      </c>
      <c r="G82" s="6" t="s">
        <v>115</v>
      </c>
      <c r="H82" s="107"/>
      <c r="I82" s="5">
        <f>SUMIF(Entrées!C:C,A:A,Entrées!E:E)</f>
        <v>0</v>
      </c>
      <c r="J82" s="5">
        <f>SUMIF(Sorties!B:B,A:A,Sorties!D:D)</f>
        <v>0</v>
      </c>
      <c r="L82" s="3"/>
    </row>
    <row r="83" spans="1:12" x14ac:dyDescent="0.25">
      <c r="A83" s="106" t="s">
        <v>300</v>
      </c>
      <c r="B83" s="6" t="s">
        <v>316</v>
      </c>
      <c r="C83" s="2">
        <v>1</v>
      </c>
      <c r="D83" s="100">
        <f t="shared" si="1"/>
        <v>1</v>
      </c>
      <c r="E83" s="1">
        <v>1</v>
      </c>
      <c r="F83" s="6" t="s">
        <v>301</v>
      </c>
      <c r="G83" s="6" t="s">
        <v>193</v>
      </c>
      <c r="H83" s="107" t="s">
        <v>302</v>
      </c>
      <c r="I83" s="5">
        <f>SUMIF(Entrées!C:C,A:A,Entrées!E:E)</f>
        <v>0</v>
      </c>
      <c r="J83" s="5">
        <f>SUMIF(Sorties!B:B,A:A,Sorties!D:D)</f>
        <v>0</v>
      </c>
      <c r="L83" s="3"/>
    </row>
    <row r="84" spans="1:12" x14ac:dyDescent="0.25">
      <c r="A84" s="106" t="s">
        <v>339</v>
      </c>
      <c r="B84" s="6" t="s">
        <v>338</v>
      </c>
      <c r="C84" s="2">
        <v>1</v>
      </c>
      <c r="D84" s="100">
        <f t="shared" si="1"/>
        <v>1</v>
      </c>
      <c r="E84" s="1">
        <v>1</v>
      </c>
      <c r="F84" s="6" t="s">
        <v>340</v>
      </c>
      <c r="G84" s="6" t="s">
        <v>115</v>
      </c>
      <c r="H84" s="107"/>
      <c r="I84" s="5">
        <f>SUMIF(Entrées!C:C,A:A,Entrées!E:E)</f>
        <v>0</v>
      </c>
      <c r="J84" s="5">
        <f>SUMIF(Sorties!B:B,A:A,Sorties!D:D)</f>
        <v>0</v>
      </c>
      <c r="L84" s="3"/>
    </row>
    <row r="85" spans="1:12" x14ac:dyDescent="0.25">
      <c r="A85" s="106" t="s">
        <v>328</v>
      </c>
      <c r="B85" s="6" t="s">
        <v>270</v>
      </c>
      <c r="C85" s="2">
        <v>1</v>
      </c>
      <c r="D85" s="100">
        <f t="shared" si="1"/>
        <v>1</v>
      </c>
      <c r="E85" s="1">
        <v>1</v>
      </c>
      <c r="F85" s="6" t="s">
        <v>329</v>
      </c>
      <c r="G85" s="6" t="s">
        <v>258</v>
      </c>
      <c r="H85" s="107"/>
      <c r="I85" s="5">
        <f>SUMIF(Entrées!C:C,A:A,Entrées!E:E)</f>
        <v>0</v>
      </c>
      <c r="J85" s="5">
        <f>SUMIF(Sorties!B:B,A:A,Sorties!D:D)</f>
        <v>0</v>
      </c>
      <c r="L85" s="3"/>
    </row>
    <row r="86" spans="1:12" x14ac:dyDescent="0.25">
      <c r="A86" s="106" t="s">
        <v>296</v>
      </c>
      <c r="B86" s="6" t="s">
        <v>101</v>
      </c>
      <c r="C86" s="2">
        <v>1</v>
      </c>
      <c r="D86" s="100">
        <f t="shared" si="1"/>
        <v>1</v>
      </c>
      <c r="E86" s="1">
        <v>1</v>
      </c>
      <c r="F86" s="6" t="s">
        <v>297</v>
      </c>
      <c r="G86" s="6" t="s">
        <v>115</v>
      </c>
      <c r="H86" s="107"/>
      <c r="I86" s="5">
        <f>SUMIF(Entrées!C:C,A:A,Entrées!E:E)</f>
        <v>0</v>
      </c>
      <c r="J86" s="5">
        <f>SUMIF(Sorties!B:B,A:A,Sorties!D:D)</f>
        <v>0</v>
      </c>
      <c r="L86" s="3"/>
    </row>
    <row r="87" spans="1:12" x14ac:dyDescent="0.25">
      <c r="A87" s="106" t="s">
        <v>292</v>
      </c>
      <c r="B87" s="6" t="s">
        <v>165</v>
      </c>
      <c r="C87" s="2">
        <v>1</v>
      </c>
      <c r="D87" s="100">
        <f t="shared" si="1"/>
        <v>1</v>
      </c>
      <c r="E87" s="1">
        <v>1</v>
      </c>
      <c r="F87" s="6" t="s">
        <v>293</v>
      </c>
      <c r="G87" s="6" t="s">
        <v>115</v>
      </c>
      <c r="H87" s="107"/>
      <c r="I87" s="5">
        <f>SUMIF(Entrées!C:C,A:A,Entrées!E:E)</f>
        <v>0</v>
      </c>
      <c r="J87" s="5">
        <f>SUMIF(Sorties!B:B,A:A,Sorties!D:D)</f>
        <v>0</v>
      </c>
      <c r="L87" s="3"/>
    </row>
    <row r="88" spans="1:12" x14ac:dyDescent="0.25">
      <c r="A88" s="106" t="s">
        <v>228</v>
      </c>
      <c r="B88" s="6" t="s">
        <v>227</v>
      </c>
      <c r="C88" s="2">
        <v>1</v>
      </c>
      <c r="D88" s="100">
        <f t="shared" si="1"/>
        <v>1</v>
      </c>
      <c r="E88" s="1">
        <v>1</v>
      </c>
      <c r="F88" s="6" t="s">
        <v>229</v>
      </c>
      <c r="H88" s="20" t="s">
        <v>230</v>
      </c>
      <c r="I88" s="5">
        <f>SUMIF(Entrées!C:C,A:A,Entrées!E:E)</f>
        <v>0</v>
      </c>
      <c r="J88" s="5">
        <f>SUMIF(Sorties!B:B,A:A,Sorties!D:D)</f>
        <v>0</v>
      </c>
      <c r="L88" s="3"/>
    </row>
    <row r="89" spans="1:12" x14ac:dyDescent="0.25">
      <c r="A89" s="106" t="s">
        <v>225</v>
      </c>
      <c r="B89" s="6" t="s">
        <v>224</v>
      </c>
      <c r="C89" s="2">
        <v>1</v>
      </c>
      <c r="D89" s="100">
        <f t="shared" si="1"/>
        <v>1</v>
      </c>
      <c r="E89" s="1">
        <v>1</v>
      </c>
      <c r="F89" s="6" t="s">
        <v>226</v>
      </c>
      <c r="G89" s="6" t="s">
        <v>193</v>
      </c>
      <c r="H89" s="20"/>
      <c r="I89" s="5">
        <f>SUMIF(Entrées!C:C,A:A,Entrées!E:E)</f>
        <v>0</v>
      </c>
      <c r="J89" s="5">
        <f>SUMIF(Sorties!B:B,A:A,Sorties!D:D)</f>
        <v>0</v>
      </c>
      <c r="L89" s="3"/>
    </row>
    <row r="90" spans="1:12" x14ac:dyDescent="0.25">
      <c r="A90" s="106" t="s">
        <v>221</v>
      </c>
      <c r="B90" s="6" t="s">
        <v>220</v>
      </c>
      <c r="C90" s="2">
        <v>1</v>
      </c>
      <c r="D90" s="100">
        <f t="shared" si="1"/>
        <v>1</v>
      </c>
      <c r="E90" s="1">
        <v>1</v>
      </c>
      <c r="F90" s="6" t="s">
        <v>222</v>
      </c>
      <c r="G90" s="6" t="s">
        <v>193</v>
      </c>
      <c r="H90" s="20" t="s">
        <v>223</v>
      </c>
      <c r="I90" s="5">
        <f>SUMIF(Entrées!C:C,A:A,Entrées!E:E)</f>
        <v>0</v>
      </c>
      <c r="J90" s="5">
        <f>SUMIF(Sorties!B:B,A:A,Sorties!D:D)</f>
        <v>0</v>
      </c>
      <c r="L90" s="3"/>
    </row>
    <row r="91" spans="1:12" x14ac:dyDescent="0.25">
      <c r="A91" s="106" t="s">
        <v>341</v>
      </c>
      <c r="B91" s="6" t="s">
        <v>270</v>
      </c>
      <c r="C91" s="2">
        <v>1</v>
      </c>
      <c r="D91" s="100">
        <f t="shared" si="1"/>
        <v>1</v>
      </c>
      <c r="E91" s="1">
        <v>1</v>
      </c>
      <c r="F91" s="6" t="s">
        <v>342</v>
      </c>
      <c r="G91" s="6" t="s">
        <v>258</v>
      </c>
      <c r="H91" s="107"/>
      <c r="I91" s="5">
        <f>SUMIF(Entrées!C:C,A:A,Entrées!E:E)</f>
        <v>0</v>
      </c>
      <c r="J91" s="5">
        <f>SUMIF(Sorties!B:B,A:A,Sorties!D:D)</f>
        <v>0</v>
      </c>
      <c r="L91" s="3"/>
    </row>
    <row r="92" spans="1:12" x14ac:dyDescent="0.25">
      <c r="A92" s="106" t="s">
        <v>344</v>
      </c>
      <c r="B92" s="6" t="s">
        <v>273</v>
      </c>
      <c r="C92" s="2">
        <v>1</v>
      </c>
      <c r="D92" s="100">
        <f t="shared" si="1"/>
        <v>1</v>
      </c>
      <c r="E92" s="1">
        <v>1</v>
      </c>
      <c r="F92" s="6" t="s">
        <v>345</v>
      </c>
      <c r="G92" s="6" t="s">
        <v>258</v>
      </c>
      <c r="H92" s="107"/>
      <c r="I92" s="5">
        <f>SUMIF(Entrées!C:C,A:A,Entrées!E:E)</f>
        <v>0</v>
      </c>
      <c r="J92" s="5">
        <f>SUMIF(Sorties!B:B,A:A,Sorties!D:D)</f>
        <v>0</v>
      </c>
      <c r="L92" s="3"/>
    </row>
    <row r="93" spans="1:12" x14ac:dyDescent="0.25">
      <c r="A93" s="106" t="s">
        <v>367</v>
      </c>
      <c r="B93" s="6" t="s">
        <v>354</v>
      </c>
      <c r="C93" s="2">
        <v>2</v>
      </c>
      <c r="D93" s="100">
        <f t="shared" si="1"/>
        <v>2</v>
      </c>
      <c r="E93" s="1">
        <v>1</v>
      </c>
      <c r="F93" s="6" t="s">
        <v>368</v>
      </c>
      <c r="H93" s="107" t="s">
        <v>369</v>
      </c>
      <c r="I93" s="5">
        <f>SUMIF(Entrées!C:C,A:A,Entrées!E:E)</f>
        <v>0</v>
      </c>
      <c r="J93" s="5">
        <f>SUMIF(Sorties!B:B,A:A,Sorties!D:D)</f>
        <v>0</v>
      </c>
      <c r="L93" s="3"/>
    </row>
    <row r="94" spans="1:12" x14ac:dyDescent="0.25">
      <c r="A94" s="106" t="s">
        <v>132</v>
      </c>
      <c r="B94" s="6" t="s">
        <v>101</v>
      </c>
      <c r="C94" s="2">
        <v>6</v>
      </c>
      <c r="D94" s="100">
        <f t="shared" si="1"/>
        <v>6</v>
      </c>
      <c r="E94" s="1">
        <v>1</v>
      </c>
      <c r="F94" s="6" t="s">
        <v>133</v>
      </c>
      <c r="G94" s="6" t="s">
        <v>115</v>
      </c>
      <c r="H94" s="20" t="s">
        <v>122</v>
      </c>
      <c r="I94" s="5">
        <f>SUMIF(Entrées!C:C,A:A,Entrées!E:E)</f>
        <v>0</v>
      </c>
      <c r="J94" s="5">
        <f>SUMIF(Sorties!B:B,A:A,Sorties!D:D)</f>
        <v>0</v>
      </c>
      <c r="L94" s="3"/>
    </row>
    <row r="95" spans="1:12" x14ac:dyDescent="0.25">
      <c r="A95" s="106" t="s">
        <v>121</v>
      </c>
      <c r="B95" s="6" t="s">
        <v>101</v>
      </c>
      <c r="C95" s="2">
        <v>3</v>
      </c>
      <c r="D95" s="100">
        <f t="shared" si="1"/>
        <v>3</v>
      </c>
      <c r="E95" s="1">
        <v>1</v>
      </c>
      <c r="F95" s="6" t="s">
        <v>124</v>
      </c>
      <c r="G95" s="6" t="s">
        <v>115</v>
      </c>
      <c r="H95" s="20" t="s">
        <v>122</v>
      </c>
      <c r="I95" s="5">
        <f>SUMIF(Entrées!C:C,A:A,Entrées!E:E)</f>
        <v>0</v>
      </c>
      <c r="J95" s="5">
        <f>SUMIF(Sorties!B:B,A:A,Sorties!D:D)</f>
        <v>0</v>
      </c>
      <c r="L95" s="3"/>
    </row>
    <row r="96" spans="1:12" x14ac:dyDescent="0.25">
      <c r="A96" s="106" t="s">
        <v>128</v>
      </c>
      <c r="B96" s="6" t="s">
        <v>101</v>
      </c>
      <c r="C96" s="2">
        <v>29</v>
      </c>
      <c r="D96" s="100">
        <f t="shared" si="1"/>
        <v>29</v>
      </c>
      <c r="E96" s="1">
        <v>1</v>
      </c>
      <c r="F96" s="6" t="s">
        <v>129</v>
      </c>
      <c r="G96" s="6" t="s">
        <v>115</v>
      </c>
      <c r="H96" s="20" t="s">
        <v>122</v>
      </c>
      <c r="I96" s="5">
        <f>SUMIF(Entrées!C:C,A:A,Entrées!E:E)</f>
        <v>0</v>
      </c>
      <c r="J96" s="5">
        <f>SUMIF(Sorties!B:B,A:A,Sorties!D:D)</f>
        <v>0</v>
      </c>
      <c r="L96" s="3"/>
    </row>
    <row r="97" spans="1:12" x14ac:dyDescent="0.25">
      <c r="A97" s="106" t="s">
        <v>123</v>
      </c>
      <c r="B97" s="6" t="s">
        <v>101</v>
      </c>
      <c r="C97" s="2">
        <v>11</v>
      </c>
      <c r="D97" s="100">
        <f t="shared" si="1"/>
        <v>11</v>
      </c>
      <c r="E97" s="1">
        <v>1</v>
      </c>
      <c r="F97" s="6" t="s">
        <v>127</v>
      </c>
      <c r="G97" s="6" t="s">
        <v>115</v>
      </c>
      <c r="H97" s="20" t="s">
        <v>116</v>
      </c>
      <c r="I97" s="5">
        <f>SUMIF(Entrées!C:C,A:A,Entrées!E:E)</f>
        <v>0</v>
      </c>
      <c r="J97" s="5">
        <f>SUMIF(Sorties!B:B,A:A,Sorties!D:D)</f>
        <v>0</v>
      </c>
      <c r="L97" s="3"/>
    </row>
    <row r="98" spans="1:12" x14ac:dyDescent="0.25">
      <c r="A98" s="106" t="s">
        <v>125</v>
      </c>
      <c r="B98" s="6" t="s">
        <v>101</v>
      </c>
      <c r="C98" s="2">
        <v>15</v>
      </c>
      <c r="D98" s="100">
        <f t="shared" si="1"/>
        <v>15</v>
      </c>
      <c r="E98" s="1">
        <v>1</v>
      </c>
      <c r="F98" s="6" t="s">
        <v>126</v>
      </c>
      <c r="G98" s="6" t="s">
        <v>115</v>
      </c>
      <c r="H98" s="20" t="s">
        <v>116</v>
      </c>
      <c r="I98" s="5">
        <f>SUMIF(Entrées!C:C,A:A,Entrées!E:E)</f>
        <v>0</v>
      </c>
      <c r="J98" s="5">
        <f>SUMIF(Sorties!B:B,A:A,Sorties!D:D)</f>
        <v>0</v>
      </c>
      <c r="L98" s="3"/>
    </row>
    <row r="99" spans="1:12" x14ac:dyDescent="0.25">
      <c r="A99" s="106" t="s">
        <v>113</v>
      </c>
      <c r="B99" s="6" t="s">
        <v>101</v>
      </c>
      <c r="C99" s="2">
        <v>10</v>
      </c>
      <c r="D99" s="100">
        <f t="shared" si="1"/>
        <v>10</v>
      </c>
      <c r="E99" s="1">
        <v>1</v>
      </c>
      <c r="F99" s="6" t="s">
        <v>114</v>
      </c>
      <c r="G99" s="6" t="s">
        <v>115</v>
      </c>
      <c r="H99" s="20" t="s">
        <v>116</v>
      </c>
      <c r="I99" s="5">
        <f>SUMIF(Entrées!C:C,A:A,Entrées!E:E)</f>
        <v>0</v>
      </c>
      <c r="J99" s="5">
        <f>SUMIF(Sorties!B:B,A:A,Sorties!D:D)</f>
        <v>0</v>
      </c>
      <c r="L99" s="3"/>
    </row>
    <row r="100" spans="1:12" x14ac:dyDescent="0.25">
      <c r="A100" s="106" t="s">
        <v>117</v>
      </c>
      <c r="B100" s="6" t="s">
        <v>101</v>
      </c>
      <c r="C100" s="2">
        <v>12</v>
      </c>
      <c r="D100" s="100">
        <f t="shared" si="1"/>
        <v>12</v>
      </c>
      <c r="E100" s="1">
        <v>1</v>
      </c>
      <c r="F100" s="6" t="s">
        <v>118</v>
      </c>
      <c r="G100" s="6" t="s">
        <v>115</v>
      </c>
      <c r="H100" s="20" t="s">
        <v>116</v>
      </c>
      <c r="I100" s="5">
        <f>SUMIF(Entrées!C:C,A:A,Entrées!E:E)</f>
        <v>0</v>
      </c>
      <c r="J100" s="5">
        <f>SUMIF(Sorties!B:B,A:A,Sorties!D:D)</f>
        <v>0</v>
      </c>
      <c r="L100" s="3"/>
    </row>
    <row r="101" spans="1:12" x14ac:dyDescent="0.25">
      <c r="A101" s="106" t="s">
        <v>119</v>
      </c>
      <c r="B101" s="6" t="s">
        <v>101</v>
      </c>
      <c r="C101" s="2">
        <v>2</v>
      </c>
      <c r="D101" s="100">
        <f t="shared" si="1"/>
        <v>2</v>
      </c>
      <c r="E101" s="1">
        <v>1</v>
      </c>
      <c r="F101" s="6" t="s">
        <v>120</v>
      </c>
      <c r="G101" s="6" t="s">
        <v>115</v>
      </c>
      <c r="H101" s="20" t="s">
        <v>116</v>
      </c>
      <c r="I101" s="5">
        <f>SUMIF(Entrées!C:C,A:A,Entrées!E:E)</f>
        <v>0</v>
      </c>
      <c r="J101" s="5">
        <f>SUMIF(Sorties!B:B,A:A,Sorties!D:D)</f>
        <v>0</v>
      </c>
      <c r="L101" s="3"/>
    </row>
    <row r="102" spans="1:12" x14ac:dyDescent="0.25">
      <c r="A102" s="106" t="s">
        <v>130</v>
      </c>
      <c r="B102" s="6" t="s">
        <v>101</v>
      </c>
      <c r="C102" s="2">
        <v>9</v>
      </c>
      <c r="D102" s="100">
        <f t="shared" si="1"/>
        <v>9</v>
      </c>
      <c r="E102" s="1">
        <v>1</v>
      </c>
      <c r="F102" s="6" t="s">
        <v>131</v>
      </c>
      <c r="G102" s="6" t="s">
        <v>115</v>
      </c>
      <c r="H102" s="20" t="s">
        <v>116</v>
      </c>
      <c r="I102" s="5">
        <f>SUMIF(Entrées!C:C,A:A,Entrées!E:E)</f>
        <v>0</v>
      </c>
      <c r="J102" s="5">
        <f>SUMIF(Sorties!B:B,A:A,Sorties!D:D)</f>
        <v>0</v>
      </c>
      <c r="L102" s="3"/>
    </row>
    <row r="103" spans="1:12" x14ac:dyDescent="0.25">
      <c r="A103" s="106" t="s">
        <v>161</v>
      </c>
      <c r="B103" s="6" t="s">
        <v>166</v>
      </c>
      <c r="C103" s="2">
        <v>6</v>
      </c>
      <c r="D103" s="100">
        <f t="shared" si="1"/>
        <v>6</v>
      </c>
      <c r="E103" s="1">
        <v>1</v>
      </c>
      <c r="F103" s="6" t="s">
        <v>170</v>
      </c>
      <c r="G103" s="6" t="s">
        <v>115</v>
      </c>
      <c r="H103" s="20" t="s">
        <v>162</v>
      </c>
      <c r="I103" s="5">
        <f>SUMIF(Entrées!C:C,A:A,Entrées!E:E)</f>
        <v>0</v>
      </c>
      <c r="J103" s="5">
        <f>SUMIF(Sorties!B:B,A:A,Sorties!D:D)</f>
        <v>0</v>
      </c>
      <c r="L103" s="3"/>
    </row>
    <row r="104" spans="1:12" x14ac:dyDescent="0.25">
      <c r="A104" s="106" t="s">
        <v>163</v>
      </c>
      <c r="B104" s="6" t="s">
        <v>166</v>
      </c>
      <c r="C104" s="2">
        <v>2</v>
      </c>
      <c r="D104" s="100">
        <f t="shared" si="1"/>
        <v>2</v>
      </c>
      <c r="E104" s="1">
        <v>1</v>
      </c>
      <c r="F104" s="6" t="s">
        <v>169</v>
      </c>
      <c r="G104" s="6" t="s">
        <v>115</v>
      </c>
      <c r="H104" s="20" t="s">
        <v>164</v>
      </c>
      <c r="I104" s="5">
        <f>SUMIF(Entrées!C:C,A:A,Entrées!E:E)</f>
        <v>0</v>
      </c>
      <c r="J104" s="5">
        <f>SUMIF(Sorties!B:B,A:A,Sorties!D:D)</f>
        <v>0</v>
      </c>
      <c r="L104" s="3"/>
    </row>
    <row r="105" spans="1:12" x14ac:dyDescent="0.25">
      <c r="A105" s="47" t="s">
        <v>74</v>
      </c>
      <c r="B105" s="6" t="s">
        <v>64</v>
      </c>
      <c r="C105" s="2">
        <v>856</v>
      </c>
      <c r="D105" s="100">
        <f t="shared" si="1"/>
        <v>856</v>
      </c>
      <c r="E105" s="1">
        <v>50</v>
      </c>
      <c r="F105" s="6" t="s">
        <v>66</v>
      </c>
      <c r="G105" s="6" t="s">
        <v>95</v>
      </c>
      <c r="H105" s="20"/>
      <c r="I105" s="5">
        <f>SUMIF(Entrées!C:C,A:A,Entrées!E:E)</f>
        <v>0</v>
      </c>
      <c r="J105" s="5">
        <f>SUMIF(Sorties!B:B,A:A,Sorties!D:D)</f>
        <v>0</v>
      </c>
      <c r="L105" s="3"/>
    </row>
    <row r="106" spans="1:12" x14ac:dyDescent="0.25">
      <c r="A106" s="47" t="s">
        <v>75</v>
      </c>
      <c r="B106" s="6" t="s">
        <v>64</v>
      </c>
      <c r="C106" s="2">
        <v>550</v>
      </c>
      <c r="D106" s="100">
        <f t="shared" si="1"/>
        <v>550</v>
      </c>
      <c r="E106" s="1">
        <v>50</v>
      </c>
      <c r="F106" s="6" t="s">
        <v>69</v>
      </c>
      <c r="G106" s="6" t="s">
        <v>95</v>
      </c>
      <c r="H106" s="20"/>
      <c r="I106" s="5">
        <f>SUMIF(Entrées!C:C,A:A,Entrées!E:E)</f>
        <v>0</v>
      </c>
      <c r="J106" s="5">
        <f>SUMIF(Sorties!B:B,A:A,Sorties!D:D)</f>
        <v>0</v>
      </c>
      <c r="L106" s="3"/>
    </row>
    <row r="107" spans="1:12" x14ac:dyDescent="0.25">
      <c r="A107" s="47" t="s">
        <v>77</v>
      </c>
      <c r="B107" s="6" t="s">
        <v>64</v>
      </c>
      <c r="C107" s="2">
        <v>825</v>
      </c>
      <c r="D107" s="100">
        <f t="shared" si="1"/>
        <v>825</v>
      </c>
      <c r="E107" s="1">
        <v>50</v>
      </c>
      <c r="F107" s="6" t="s">
        <v>70</v>
      </c>
      <c r="G107" s="6" t="s">
        <v>95</v>
      </c>
      <c r="H107" s="20"/>
      <c r="I107" s="5">
        <f>SUMIF(Entrées!C:C,A:A,Entrées!E:E)</f>
        <v>0</v>
      </c>
      <c r="J107" s="5">
        <f>SUMIF(Sorties!B:B,A:A,Sorties!D:D)</f>
        <v>0</v>
      </c>
      <c r="L107" s="3"/>
    </row>
    <row r="108" spans="1:12" x14ac:dyDescent="0.25">
      <c r="A108" s="47" t="s">
        <v>82</v>
      </c>
      <c r="B108" s="6" t="s">
        <v>64</v>
      </c>
      <c r="C108" s="2">
        <v>140</v>
      </c>
      <c r="D108" s="100">
        <f t="shared" si="1"/>
        <v>140</v>
      </c>
      <c r="E108" s="1">
        <v>10</v>
      </c>
      <c r="F108" s="6" t="s">
        <v>83</v>
      </c>
      <c r="G108" s="6" t="s">
        <v>95</v>
      </c>
      <c r="H108" s="20"/>
      <c r="I108" s="5">
        <f>SUMIF(Entrées!C:C,A:A,Entrées!E:E)</f>
        <v>0</v>
      </c>
      <c r="J108" s="5">
        <f>SUMIF(Sorties!B:B,A:A,Sorties!D:D)</f>
        <v>0</v>
      </c>
      <c r="L108" s="3"/>
    </row>
    <row r="109" spans="1:12" x14ac:dyDescent="0.25">
      <c r="A109" s="47" t="s">
        <v>76</v>
      </c>
      <c r="B109" s="6" t="s">
        <v>64</v>
      </c>
      <c r="C109" s="2">
        <v>25</v>
      </c>
      <c r="D109" s="100">
        <f t="shared" si="1"/>
        <v>25</v>
      </c>
      <c r="E109" s="1">
        <v>10</v>
      </c>
      <c r="F109" s="6" t="s">
        <v>289</v>
      </c>
      <c r="G109" s="6" t="s">
        <v>95</v>
      </c>
      <c r="H109" s="20"/>
      <c r="I109" s="5">
        <f>SUMIF(Entrées!C:C,A:A,Entrées!E:E)</f>
        <v>0</v>
      </c>
      <c r="J109" s="5">
        <f>SUMIF(Sorties!B:B,A:A,Sorties!D:D)</f>
        <v>0</v>
      </c>
      <c r="L109" s="3"/>
    </row>
    <row r="110" spans="1:12" x14ac:dyDescent="0.25">
      <c r="A110" s="47" t="s">
        <v>78</v>
      </c>
      <c r="B110" s="6" t="s">
        <v>64</v>
      </c>
      <c r="C110" s="2">
        <v>50</v>
      </c>
      <c r="D110" s="100">
        <f t="shared" si="1"/>
        <v>50</v>
      </c>
      <c r="E110" s="1">
        <v>10</v>
      </c>
      <c r="F110" s="6" t="s">
        <v>79</v>
      </c>
      <c r="G110" s="6" t="s">
        <v>95</v>
      </c>
      <c r="H110" s="20"/>
      <c r="I110" s="5">
        <f>SUMIF(Entrées!C:C,A:A,Entrées!E:E)</f>
        <v>0</v>
      </c>
      <c r="J110" s="5">
        <f>SUMIF(Sorties!B:B,A:A,Sorties!D:D)</f>
        <v>0</v>
      </c>
      <c r="L110" s="3"/>
    </row>
    <row r="111" spans="1:12" x14ac:dyDescent="0.25">
      <c r="A111" s="47" t="s">
        <v>80</v>
      </c>
      <c r="B111" s="6" t="s">
        <v>64</v>
      </c>
      <c r="C111" s="2">
        <v>50</v>
      </c>
      <c r="D111" s="100">
        <f t="shared" si="1"/>
        <v>50</v>
      </c>
      <c r="E111" s="1">
        <v>10</v>
      </c>
      <c r="F111" s="6" t="s">
        <v>81</v>
      </c>
      <c r="G111" s="6" t="s">
        <v>95</v>
      </c>
      <c r="H111" s="20"/>
      <c r="I111" s="5">
        <f>SUMIF(Entrées!C:C,A:A,Entrées!E:E)</f>
        <v>0</v>
      </c>
      <c r="J111" s="5">
        <f>SUMIF(Sorties!B:B,A:A,Sorties!D:D)</f>
        <v>0</v>
      </c>
      <c r="L111" s="3"/>
    </row>
    <row r="112" spans="1:12" x14ac:dyDescent="0.25">
      <c r="A112" s="47" t="s">
        <v>84</v>
      </c>
      <c r="B112" s="6" t="s">
        <v>64</v>
      </c>
      <c r="C112" s="2">
        <v>9</v>
      </c>
      <c r="D112" s="100">
        <f t="shared" si="1"/>
        <v>9</v>
      </c>
      <c r="E112" s="1">
        <v>5</v>
      </c>
      <c r="F112" s="6" t="s">
        <v>85</v>
      </c>
      <c r="G112" s="6" t="s">
        <v>95</v>
      </c>
      <c r="H112" s="20"/>
      <c r="I112" s="5">
        <f>SUMIF(Entrées!C:C,A:A,Entrées!E:E)</f>
        <v>0</v>
      </c>
      <c r="J112" s="5">
        <f>SUMIF(Sorties!B:B,A:A,Sorties!D:D)</f>
        <v>0</v>
      </c>
      <c r="L112" s="3"/>
    </row>
    <row r="113" spans="1:12" x14ac:dyDescent="0.25">
      <c r="A113" s="47" t="s">
        <v>86</v>
      </c>
      <c r="B113" s="6" t="s">
        <v>64</v>
      </c>
      <c r="C113" s="2">
        <v>10</v>
      </c>
      <c r="D113" s="100">
        <f t="shared" si="1"/>
        <v>10</v>
      </c>
      <c r="E113" s="1">
        <v>5</v>
      </c>
      <c r="F113" s="6" t="s">
        <v>87</v>
      </c>
      <c r="G113" s="6" t="s">
        <v>95</v>
      </c>
      <c r="H113" s="20"/>
      <c r="I113" s="5">
        <f>SUMIF(Entrées!C:C,A:A,Entrées!E:E)</f>
        <v>0</v>
      </c>
      <c r="J113" s="5">
        <f>SUMIF(Sorties!B:B,A:A,Sorties!D:D)</f>
        <v>0</v>
      </c>
      <c r="L113" s="3"/>
    </row>
    <row r="114" spans="1:12" x14ac:dyDescent="0.25">
      <c r="A114" s="106" t="s">
        <v>111</v>
      </c>
      <c r="B114" s="6" t="s">
        <v>96</v>
      </c>
      <c r="C114" s="2">
        <v>1</v>
      </c>
      <c r="D114" s="100">
        <f t="shared" si="1"/>
        <v>1</v>
      </c>
      <c r="E114" s="1">
        <v>1</v>
      </c>
      <c r="F114" s="6" t="s">
        <v>112</v>
      </c>
      <c r="G114" s="6" t="s">
        <v>99</v>
      </c>
      <c r="H114" s="20"/>
      <c r="I114" s="5">
        <f>SUMIF(Entrées!C:C,A:A,Entrées!E:E)</f>
        <v>0</v>
      </c>
      <c r="J114" s="5">
        <f>SUMIF(Sorties!B:B,A:A,Sorties!D:D)</f>
        <v>0</v>
      </c>
      <c r="L114" s="3"/>
    </row>
    <row r="115" spans="1:12" x14ac:dyDescent="0.25">
      <c r="A115" s="106" t="s">
        <v>109</v>
      </c>
      <c r="B115" s="6" t="s">
        <v>96</v>
      </c>
      <c r="C115" s="2">
        <v>5</v>
      </c>
      <c r="D115" s="100">
        <f t="shared" si="1"/>
        <v>5</v>
      </c>
      <c r="E115" s="1">
        <v>1</v>
      </c>
      <c r="F115" s="6" t="s">
        <v>110</v>
      </c>
      <c r="G115" s="6" t="s">
        <v>99</v>
      </c>
      <c r="H115" s="20"/>
      <c r="I115" s="5">
        <f>SUMIF(Entrées!C:C,A:A,Entrées!E:E)</f>
        <v>0</v>
      </c>
      <c r="J115" s="5">
        <f>SUMIF(Sorties!B:B,A:A,Sorties!D:D)</f>
        <v>0</v>
      </c>
      <c r="L115" s="3"/>
    </row>
    <row r="116" spans="1:12" x14ac:dyDescent="0.25">
      <c r="A116" s="106" t="s">
        <v>324</v>
      </c>
      <c r="B116" s="6" t="s">
        <v>323</v>
      </c>
      <c r="C116" s="2">
        <v>2</v>
      </c>
      <c r="D116" s="100">
        <f t="shared" si="1"/>
        <v>2</v>
      </c>
      <c r="E116" s="1">
        <v>1</v>
      </c>
      <c r="F116" s="6" t="s">
        <v>325</v>
      </c>
      <c r="G116" s="6" t="s">
        <v>258</v>
      </c>
      <c r="H116" s="107"/>
      <c r="I116" s="5">
        <f>SUMIF(Entrées!C:C,A:A,Entrées!E:E)</f>
        <v>0</v>
      </c>
      <c r="J116" s="5">
        <f>SUMIF(Sorties!B:B,A:A,Sorties!D:D)</f>
        <v>0</v>
      </c>
      <c r="L116" s="3"/>
    </row>
    <row r="117" spans="1:12" x14ac:dyDescent="0.25">
      <c r="A117" s="106" t="s">
        <v>321</v>
      </c>
      <c r="B117" s="6" t="s">
        <v>323</v>
      </c>
      <c r="C117" s="2">
        <v>1</v>
      </c>
      <c r="D117" s="100">
        <f t="shared" si="1"/>
        <v>1</v>
      </c>
      <c r="E117" s="1">
        <v>1</v>
      </c>
      <c r="F117" s="6" t="s">
        <v>322</v>
      </c>
      <c r="G117" s="6" t="s">
        <v>258</v>
      </c>
      <c r="H117" s="107"/>
      <c r="I117" s="5">
        <f>SUMIF(Entrées!C:C,A:A,Entrées!E:E)</f>
        <v>0</v>
      </c>
      <c r="J117" s="5">
        <f>SUMIF(Sorties!B:B,A:A,Sorties!D:D)</f>
        <v>0</v>
      </c>
      <c r="L117" s="3"/>
    </row>
    <row r="118" spans="1:12" x14ac:dyDescent="0.25">
      <c r="A118" s="106" t="s">
        <v>185</v>
      </c>
      <c r="B118" s="6" t="s">
        <v>165</v>
      </c>
      <c r="C118" s="2">
        <v>5</v>
      </c>
      <c r="D118" s="100">
        <f t="shared" si="1"/>
        <v>5</v>
      </c>
      <c r="E118" s="1">
        <v>5</v>
      </c>
      <c r="F118" s="6" t="s">
        <v>186</v>
      </c>
      <c r="G118" s="6" t="s">
        <v>115</v>
      </c>
      <c r="H118" s="20" t="s">
        <v>187</v>
      </c>
      <c r="I118" s="5">
        <f>SUMIF(Entrées!C:C,A:A,Entrées!E:E)</f>
        <v>0</v>
      </c>
      <c r="J118" s="5">
        <f>SUMIF(Sorties!B:B,A:A,Sorties!D:D)</f>
        <v>0</v>
      </c>
      <c r="L118" s="3"/>
    </row>
    <row r="119" spans="1:12" x14ac:dyDescent="0.25">
      <c r="A119" s="47" t="s">
        <v>72</v>
      </c>
      <c r="B119" s="6" t="s">
        <v>102</v>
      </c>
      <c r="C119" s="2">
        <v>0</v>
      </c>
      <c r="D119" s="100">
        <f t="shared" si="1"/>
        <v>5000</v>
      </c>
      <c r="E119" s="1">
        <v>250</v>
      </c>
      <c r="F119" s="6" t="s">
        <v>73</v>
      </c>
      <c r="G119" s="6" t="s">
        <v>67</v>
      </c>
      <c r="H119" s="20"/>
      <c r="I119" s="5">
        <f>SUMIF(Entrées!C:C,A:A,Entrées!E:E)</f>
        <v>5000</v>
      </c>
      <c r="J119" s="5">
        <f>SUMIF(Sorties!B:B,A:A,Sorties!D:D)</f>
        <v>0</v>
      </c>
      <c r="L119" s="3"/>
    </row>
    <row r="120" spans="1:12" x14ac:dyDescent="0.25">
      <c r="A120" s="106" t="s">
        <v>484</v>
      </c>
      <c r="B120" s="6" t="s">
        <v>370</v>
      </c>
      <c r="C120" s="2">
        <v>7</v>
      </c>
      <c r="D120" s="100">
        <f t="shared" si="1"/>
        <v>7</v>
      </c>
      <c r="E120" s="1">
        <v>5</v>
      </c>
      <c r="F120" s="6" t="s">
        <v>485</v>
      </c>
      <c r="G120" s="6" t="s">
        <v>373</v>
      </c>
      <c r="H120" s="107"/>
      <c r="I120" s="5">
        <f>SUMIF(Entrées!C:C,A:A,Entrées!E:E)</f>
        <v>0</v>
      </c>
      <c r="J120" s="5">
        <f>SUMIF(Sorties!B:B,A:A,Sorties!D:D)</f>
        <v>0</v>
      </c>
      <c r="L120" s="3"/>
    </row>
    <row r="121" spans="1:12" x14ac:dyDescent="0.25">
      <c r="A121" s="106" t="s">
        <v>470</v>
      </c>
      <c r="B121" s="6" t="s">
        <v>370</v>
      </c>
      <c r="C121" s="2">
        <v>1</v>
      </c>
      <c r="D121" s="100">
        <f t="shared" si="1"/>
        <v>1</v>
      </c>
      <c r="E121" s="1">
        <v>5</v>
      </c>
      <c r="F121" s="6" t="s">
        <v>471</v>
      </c>
      <c r="G121" s="6" t="s">
        <v>373</v>
      </c>
      <c r="H121" s="107"/>
      <c r="I121" s="5">
        <f>SUMIF(Entrées!C:C,A:A,Entrées!E:E)</f>
        <v>0</v>
      </c>
      <c r="J121" s="5">
        <f>SUMIF(Sorties!B:B,A:A,Sorties!D:D)</f>
        <v>0</v>
      </c>
      <c r="L121" s="3"/>
    </row>
    <row r="122" spans="1:12" x14ac:dyDescent="0.25">
      <c r="A122" s="106" t="s">
        <v>478</v>
      </c>
      <c r="B122" s="6" t="s">
        <v>370</v>
      </c>
      <c r="C122" s="2">
        <v>10</v>
      </c>
      <c r="D122" s="100">
        <f t="shared" si="1"/>
        <v>10</v>
      </c>
      <c r="E122" s="1">
        <v>5</v>
      </c>
      <c r="F122" s="6" t="s">
        <v>479</v>
      </c>
      <c r="G122" s="6" t="s">
        <v>373</v>
      </c>
      <c r="H122" s="107"/>
      <c r="I122" s="5">
        <f>SUMIF(Entrées!C:C,A:A,Entrées!E:E)</f>
        <v>0</v>
      </c>
      <c r="J122" s="5">
        <f>SUMIF(Sorties!B:B,A:A,Sorties!D:D)</f>
        <v>0</v>
      </c>
      <c r="L122" s="3"/>
    </row>
    <row r="123" spans="1:12" x14ac:dyDescent="0.25">
      <c r="A123" s="106" t="s">
        <v>480</v>
      </c>
      <c r="B123" s="6" t="s">
        <v>370</v>
      </c>
      <c r="C123" s="2">
        <v>6</v>
      </c>
      <c r="D123" s="100">
        <f t="shared" si="1"/>
        <v>6</v>
      </c>
      <c r="E123" s="1">
        <v>5</v>
      </c>
      <c r="F123" s="6" t="s">
        <v>481</v>
      </c>
      <c r="G123" s="6" t="s">
        <v>373</v>
      </c>
      <c r="H123" s="107"/>
      <c r="I123" s="5">
        <f>SUMIF(Entrées!C:C,A:A,Entrées!E:E)</f>
        <v>0</v>
      </c>
      <c r="J123" s="5">
        <f>SUMIF(Sorties!B:B,A:A,Sorties!D:D)</f>
        <v>0</v>
      </c>
      <c r="L123" s="3"/>
    </row>
    <row r="124" spans="1:12" x14ac:dyDescent="0.25">
      <c r="A124" s="106" t="s">
        <v>472</v>
      </c>
      <c r="B124" s="6" t="s">
        <v>370</v>
      </c>
      <c r="C124" s="2">
        <v>4</v>
      </c>
      <c r="D124" s="100">
        <f t="shared" si="1"/>
        <v>4</v>
      </c>
      <c r="E124" s="1">
        <v>5</v>
      </c>
      <c r="F124" s="6" t="s">
        <v>473</v>
      </c>
      <c r="G124" s="6" t="s">
        <v>373</v>
      </c>
      <c r="H124" s="107"/>
      <c r="I124" s="5">
        <f>SUMIF(Entrées!C:C,A:A,Entrées!E:E)</f>
        <v>0</v>
      </c>
      <c r="J124" s="5">
        <f>SUMIF(Sorties!B:B,A:A,Sorties!D:D)</f>
        <v>0</v>
      </c>
      <c r="L124" s="3"/>
    </row>
    <row r="125" spans="1:12" x14ac:dyDescent="0.25">
      <c r="A125" s="106" t="s">
        <v>482</v>
      </c>
      <c r="B125" s="6" t="s">
        <v>370</v>
      </c>
      <c r="C125" s="2">
        <v>22</v>
      </c>
      <c r="D125" s="100">
        <f t="shared" si="1"/>
        <v>22</v>
      </c>
      <c r="E125" s="1">
        <v>5</v>
      </c>
      <c r="F125" s="6" t="s">
        <v>483</v>
      </c>
      <c r="G125" s="6" t="s">
        <v>373</v>
      </c>
      <c r="H125" s="107"/>
      <c r="I125" s="5">
        <f>SUMIF(Entrées!C:C,A:A,Entrées!E:E)</f>
        <v>0</v>
      </c>
      <c r="J125" s="5">
        <f>SUMIF(Sorties!B:B,A:A,Sorties!D:D)</f>
        <v>0</v>
      </c>
      <c r="L125" s="3"/>
    </row>
    <row r="126" spans="1:12" x14ac:dyDescent="0.25">
      <c r="A126" s="106" t="s">
        <v>474</v>
      </c>
      <c r="B126" s="6" t="s">
        <v>370</v>
      </c>
      <c r="C126" s="2">
        <v>2</v>
      </c>
      <c r="D126" s="100">
        <f t="shared" si="1"/>
        <v>2</v>
      </c>
      <c r="E126" s="1">
        <v>5</v>
      </c>
      <c r="F126" s="6" t="s">
        <v>475</v>
      </c>
      <c r="G126" s="6" t="s">
        <v>373</v>
      </c>
      <c r="H126" s="107"/>
      <c r="I126" s="5">
        <f>SUMIF(Entrées!C:C,A:A,Entrées!E:E)</f>
        <v>0</v>
      </c>
      <c r="J126" s="5">
        <f>SUMIF(Sorties!B:B,A:A,Sorties!D:D)</f>
        <v>0</v>
      </c>
      <c r="L126" s="3"/>
    </row>
    <row r="127" spans="1:12" x14ac:dyDescent="0.25">
      <c r="A127" s="106" t="s">
        <v>476</v>
      </c>
      <c r="B127" s="6" t="s">
        <v>370</v>
      </c>
      <c r="C127" s="2">
        <v>29</v>
      </c>
      <c r="D127" s="100">
        <f t="shared" si="1"/>
        <v>29</v>
      </c>
      <c r="E127" s="1">
        <v>5</v>
      </c>
      <c r="F127" s="6" t="s">
        <v>477</v>
      </c>
      <c r="G127" s="6" t="s">
        <v>373</v>
      </c>
      <c r="H127" s="107"/>
      <c r="I127" s="5">
        <f>SUMIF(Entrées!C:C,A:A,Entrées!E:E)</f>
        <v>0</v>
      </c>
      <c r="J127" s="5">
        <f>SUMIF(Sorties!B:B,A:A,Sorties!D:D)</f>
        <v>0</v>
      </c>
      <c r="L127" s="3"/>
    </row>
    <row r="128" spans="1:12" x14ac:dyDescent="0.25">
      <c r="A128" s="106" t="s">
        <v>467</v>
      </c>
      <c r="B128" s="6" t="s">
        <v>370</v>
      </c>
      <c r="C128" s="2">
        <v>43</v>
      </c>
      <c r="D128" s="100">
        <f t="shared" si="1"/>
        <v>43</v>
      </c>
      <c r="E128" s="1">
        <v>5</v>
      </c>
      <c r="F128" s="6" t="s">
        <v>468</v>
      </c>
      <c r="G128" s="6" t="s">
        <v>373</v>
      </c>
      <c r="H128" s="107"/>
      <c r="I128" s="5">
        <f>SUMIF(Entrées!C:C,A:A,Entrées!E:E)</f>
        <v>0</v>
      </c>
      <c r="J128" s="5">
        <f>SUMIF(Sorties!B:B,A:A,Sorties!D:D)</f>
        <v>0</v>
      </c>
      <c r="L128" s="3"/>
    </row>
    <row r="129" spans="1:12" x14ac:dyDescent="0.25">
      <c r="A129" s="106" t="s">
        <v>448</v>
      </c>
      <c r="B129" s="6" t="s">
        <v>370</v>
      </c>
      <c r="C129" s="2">
        <v>5</v>
      </c>
      <c r="D129" s="100">
        <f t="shared" si="1"/>
        <v>5</v>
      </c>
      <c r="E129" s="1">
        <v>5</v>
      </c>
      <c r="F129" s="6" t="s">
        <v>449</v>
      </c>
      <c r="G129" s="6" t="s">
        <v>373</v>
      </c>
      <c r="H129" s="107"/>
      <c r="I129" s="5">
        <f>SUMIF(Entrées!C:C,A:A,Entrées!E:E)</f>
        <v>0</v>
      </c>
      <c r="J129" s="5">
        <f>SUMIF(Sorties!B:B,A:A,Sorties!D:D)</f>
        <v>0</v>
      </c>
      <c r="L129" s="3"/>
    </row>
    <row r="130" spans="1:12" x14ac:dyDescent="0.25">
      <c r="A130" s="106" t="s">
        <v>452</v>
      </c>
      <c r="B130" s="6" t="s">
        <v>370</v>
      </c>
      <c r="C130" s="2">
        <v>37</v>
      </c>
      <c r="D130" s="100">
        <f t="shared" si="1"/>
        <v>37</v>
      </c>
      <c r="E130" s="1">
        <v>5</v>
      </c>
      <c r="F130" s="6" t="s">
        <v>453</v>
      </c>
      <c r="G130" s="6" t="s">
        <v>373</v>
      </c>
      <c r="H130" s="107"/>
      <c r="I130" s="5">
        <f>SUMIF(Entrées!C:C,A:A,Entrées!E:E)</f>
        <v>0</v>
      </c>
      <c r="J130" s="5">
        <f>SUMIF(Sorties!B:B,A:A,Sorties!D:D)</f>
        <v>0</v>
      </c>
      <c r="L130" s="3"/>
    </row>
    <row r="131" spans="1:12" x14ac:dyDescent="0.25">
      <c r="A131" s="106" t="s">
        <v>460</v>
      </c>
      <c r="B131" s="6" t="s">
        <v>370</v>
      </c>
      <c r="C131" s="2">
        <v>25</v>
      </c>
      <c r="D131" s="100">
        <f t="shared" si="1"/>
        <v>25</v>
      </c>
      <c r="E131" s="1">
        <v>5</v>
      </c>
      <c r="F131" s="6" t="s">
        <v>461</v>
      </c>
      <c r="G131" s="6" t="s">
        <v>373</v>
      </c>
      <c r="H131" s="107"/>
      <c r="I131" s="5">
        <f>SUMIF(Entrées!C:C,A:A,Entrées!E:E)</f>
        <v>0</v>
      </c>
      <c r="J131" s="5">
        <f>SUMIF(Sorties!B:B,A:A,Sorties!D:D)</f>
        <v>0</v>
      </c>
      <c r="L131" s="3"/>
    </row>
    <row r="132" spans="1:12" x14ac:dyDescent="0.25">
      <c r="A132" s="106" t="s">
        <v>462</v>
      </c>
      <c r="B132" s="6" t="s">
        <v>370</v>
      </c>
      <c r="C132" s="2">
        <v>28</v>
      </c>
      <c r="D132" s="100">
        <f t="shared" si="1"/>
        <v>28</v>
      </c>
      <c r="E132" s="1">
        <v>5</v>
      </c>
      <c r="F132" s="6" t="s">
        <v>463</v>
      </c>
      <c r="G132" s="6" t="s">
        <v>373</v>
      </c>
      <c r="H132" s="107"/>
      <c r="I132" s="5">
        <f>SUMIF(Entrées!C:C,A:A,Entrées!E:E)</f>
        <v>0</v>
      </c>
      <c r="J132" s="5">
        <f>SUMIF(Sorties!B:B,A:A,Sorties!D:D)</f>
        <v>0</v>
      </c>
      <c r="L132" s="3"/>
    </row>
    <row r="133" spans="1:12" x14ac:dyDescent="0.25">
      <c r="A133" s="106" t="s">
        <v>450</v>
      </c>
      <c r="B133" s="6" t="s">
        <v>370</v>
      </c>
      <c r="C133" s="2">
        <v>42</v>
      </c>
      <c r="D133" s="100">
        <f t="shared" si="1"/>
        <v>42</v>
      </c>
      <c r="E133" s="1">
        <v>5</v>
      </c>
      <c r="F133" s="6" t="s">
        <v>451</v>
      </c>
      <c r="G133" s="6" t="s">
        <v>373</v>
      </c>
      <c r="H133" s="107"/>
      <c r="I133" s="5">
        <f>SUMIF(Entrées!C:C,A:A,Entrées!E:E)</f>
        <v>0</v>
      </c>
      <c r="J133" s="5">
        <f>SUMIF(Sorties!B:B,A:A,Sorties!D:D)</f>
        <v>0</v>
      </c>
      <c r="L133" s="3"/>
    </row>
    <row r="134" spans="1:12" x14ac:dyDescent="0.25">
      <c r="A134" s="106" t="s">
        <v>466</v>
      </c>
      <c r="B134" s="6" t="s">
        <v>370</v>
      </c>
      <c r="C134" s="2">
        <v>69</v>
      </c>
      <c r="D134" s="100">
        <f t="shared" ref="D134:D197" si="2">C134+I134-J134</f>
        <v>69</v>
      </c>
      <c r="E134" s="1">
        <v>5</v>
      </c>
      <c r="F134" s="6" t="s">
        <v>464</v>
      </c>
      <c r="G134" s="6" t="s">
        <v>373</v>
      </c>
      <c r="H134" s="107"/>
      <c r="I134" s="5">
        <f>SUMIF(Entrées!C:C,A:A,Entrées!E:E)</f>
        <v>0</v>
      </c>
      <c r="J134" s="5">
        <f>SUMIF(Sorties!B:B,A:A,Sorties!D:D)</f>
        <v>0</v>
      </c>
      <c r="L134" s="3"/>
    </row>
    <row r="135" spans="1:12" x14ac:dyDescent="0.25">
      <c r="A135" s="106" t="s">
        <v>465</v>
      </c>
      <c r="B135" s="6" t="s">
        <v>370</v>
      </c>
      <c r="C135" s="2">
        <v>4</v>
      </c>
      <c r="D135" s="100">
        <f t="shared" si="2"/>
        <v>4</v>
      </c>
      <c r="E135" s="1">
        <v>5</v>
      </c>
      <c r="F135" s="6" t="s">
        <v>469</v>
      </c>
      <c r="G135" s="6" t="s">
        <v>373</v>
      </c>
      <c r="H135" s="107"/>
      <c r="I135" s="5">
        <f>SUMIF(Entrées!C:C,A:A,Entrées!E:E)</f>
        <v>0</v>
      </c>
      <c r="J135" s="5">
        <f>SUMIF(Sorties!B:B,A:A,Sorties!D:D)</f>
        <v>0</v>
      </c>
      <c r="L135" s="3"/>
    </row>
    <row r="136" spans="1:12" x14ac:dyDescent="0.25">
      <c r="A136" s="106" t="s">
        <v>454</v>
      </c>
      <c r="B136" s="6" t="s">
        <v>370</v>
      </c>
      <c r="C136" s="2">
        <v>22</v>
      </c>
      <c r="D136" s="100">
        <f t="shared" si="2"/>
        <v>22</v>
      </c>
      <c r="E136" s="1">
        <v>5</v>
      </c>
      <c r="F136" s="6" t="s">
        <v>455</v>
      </c>
      <c r="G136" s="6" t="s">
        <v>373</v>
      </c>
      <c r="H136" s="107"/>
      <c r="I136" s="5">
        <f>SUMIF(Entrées!C:C,A:A,Entrées!E:E)</f>
        <v>0</v>
      </c>
      <c r="J136" s="5">
        <f>SUMIF(Sorties!B:B,A:A,Sorties!D:D)</f>
        <v>0</v>
      </c>
      <c r="L136" s="3"/>
    </row>
    <row r="137" spans="1:12" x14ac:dyDescent="0.25">
      <c r="A137" s="106" t="s">
        <v>456</v>
      </c>
      <c r="B137" s="6" t="s">
        <v>370</v>
      </c>
      <c r="C137" s="2">
        <v>33</v>
      </c>
      <c r="D137" s="100">
        <f t="shared" si="2"/>
        <v>33</v>
      </c>
      <c r="E137" s="1">
        <v>5</v>
      </c>
      <c r="F137" s="6" t="s">
        <v>457</v>
      </c>
      <c r="G137" s="6" t="s">
        <v>373</v>
      </c>
      <c r="H137" s="107"/>
      <c r="I137" s="5">
        <f>SUMIF(Entrées!C:C,A:A,Entrées!E:E)</f>
        <v>0</v>
      </c>
      <c r="J137" s="5">
        <f>SUMIF(Sorties!B:B,A:A,Sorties!D:D)</f>
        <v>0</v>
      </c>
      <c r="L137" s="3"/>
    </row>
    <row r="138" spans="1:12" x14ac:dyDescent="0.25">
      <c r="A138" s="106" t="s">
        <v>458</v>
      </c>
      <c r="B138" s="6" t="s">
        <v>370</v>
      </c>
      <c r="C138" s="2">
        <v>7</v>
      </c>
      <c r="D138" s="100">
        <f t="shared" si="2"/>
        <v>7</v>
      </c>
      <c r="E138" s="1">
        <v>5</v>
      </c>
      <c r="F138" s="6" t="s">
        <v>459</v>
      </c>
      <c r="G138" s="6" t="s">
        <v>373</v>
      </c>
      <c r="H138" s="107"/>
      <c r="I138" s="5">
        <f>SUMIF(Entrées!C:C,A:A,Entrées!E:E)</f>
        <v>0</v>
      </c>
      <c r="J138" s="5">
        <f>SUMIF(Sorties!B:B,A:A,Sorties!D:D)</f>
        <v>0</v>
      </c>
      <c r="L138" s="3"/>
    </row>
    <row r="139" spans="1:12" x14ac:dyDescent="0.25">
      <c r="A139" s="106" t="s">
        <v>503</v>
      </c>
      <c r="B139" s="6" t="s">
        <v>370</v>
      </c>
      <c r="C139" s="2">
        <v>21</v>
      </c>
      <c r="D139" s="100">
        <f t="shared" si="2"/>
        <v>21</v>
      </c>
      <c r="E139" s="1">
        <v>5</v>
      </c>
      <c r="F139" s="6" t="s">
        <v>495</v>
      </c>
      <c r="G139" s="6" t="s">
        <v>373</v>
      </c>
      <c r="H139" s="107"/>
      <c r="I139" s="5">
        <f>SUMIF(Entrées!C:C,A:A,Entrées!E:E)</f>
        <v>0</v>
      </c>
      <c r="J139" s="5">
        <f>SUMIF(Sorties!B:B,A:A,Sorties!D:D)</f>
        <v>0</v>
      </c>
      <c r="L139" s="3"/>
    </row>
    <row r="140" spans="1:12" x14ac:dyDescent="0.25">
      <c r="A140" s="106" t="s">
        <v>504</v>
      </c>
      <c r="B140" s="6" t="s">
        <v>370</v>
      </c>
      <c r="C140" s="2">
        <v>15</v>
      </c>
      <c r="D140" s="100">
        <f t="shared" si="2"/>
        <v>15</v>
      </c>
      <c r="E140" s="1">
        <v>5</v>
      </c>
      <c r="F140" s="6" t="s">
        <v>497</v>
      </c>
      <c r="G140" s="6" t="s">
        <v>373</v>
      </c>
      <c r="H140" s="107"/>
      <c r="I140" s="5">
        <f>SUMIF(Entrées!C:C,A:A,Entrées!E:E)</f>
        <v>0</v>
      </c>
      <c r="J140" s="5">
        <f>SUMIF(Sorties!B:B,A:A,Sorties!D:D)</f>
        <v>0</v>
      </c>
      <c r="L140" s="3"/>
    </row>
    <row r="141" spans="1:12" x14ac:dyDescent="0.25">
      <c r="A141" s="106" t="s">
        <v>501</v>
      </c>
      <c r="B141" s="6" t="s">
        <v>370</v>
      </c>
      <c r="C141" s="2">
        <v>3</v>
      </c>
      <c r="D141" s="100">
        <f t="shared" si="2"/>
        <v>3</v>
      </c>
      <c r="E141" s="1">
        <v>5</v>
      </c>
      <c r="F141" s="6" t="s">
        <v>491</v>
      </c>
      <c r="G141" s="6" t="s">
        <v>373</v>
      </c>
      <c r="H141" s="107"/>
      <c r="I141" s="5">
        <f>SUMIF(Entrées!C:C,A:A,Entrées!E:E)</f>
        <v>0</v>
      </c>
      <c r="J141" s="5">
        <f>SUMIF(Sorties!B:B,A:A,Sorties!D:D)</f>
        <v>0</v>
      </c>
      <c r="L141" s="3"/>
    </row>
    <row r="142" spans="1:12" x14ac:dyDescent="0.25">
      <c r="A142" s="106" t="s">
        <v>502</v>
      </c>
      <c r="B142" s="6" t="s">
        <v>370</v>
      </c>
      <c r="C142" s="2">
        <v>3</v>
      </c>
      <c r="D142" s="100">
        <f t="shared" si="2"/>
        <v>3</v>
      </c>
      <c r="E142" s="1">
        <v>5</v>
      </c>
      <c r="F142" s="6" t="s">
        <v>493</v>
      </c>
      <c r="G142" s="6" t="s">
        <v>373</v>
      </c>
      <c r="H142" s="107"/>
      <c r="I142" s="5">
        <f>SUMIF(Entrées!C:C,A:A,Entrées!E:E)</f>
        <v>0</v>
      </c>
      <c r="J142" s="5">
        <f>SUMIF(Sorties!B:B,A:A,Sorties!D:D)</f>
        <v>0</v>
      </c>
      <c r="L142" s="3"/>
    </row>
    <row r="143" spans="1:12" x14ac:dyDescent="0.25">
      <c r="A143" s="106" t="s">
        <v>494</v>
      </c>
      <c r="B143" s="6" t="s">
        <v>370</v>
      </c>
      <c r="C143" s="2">
        <v>25</v>
      </c>
      <c r="D143" s="100">
        <f t="shared" si="2"/>
        <v>25</v>
      </c>
      <c r="E143" s="1">
        <v>5</v>
      </c>
      <c r="F143" s="6" t="s">
        <v>495</v>
      </c>
      <c r="G143" s="6" t="s">
        <v>373</v>
      </c>
      <c r="H143" s="107"/>
      <c r="I143" s="5">
        <f>SUMIF(Entrées!C:C,A:A,Entrées!E:E)</f>
        <v>0</v>
      </c>
      <c r="J143" s="5">
        <f>SUMIF(Sorties!B:B,A:A,Sorties!D:D)</f>
        <v>0</v>
      </c>
      <c r="L143" s="3"/>
    </row>
    <row r="144" spans="1:12" x14ac:dyDescent="0.25">
      <c r="A144" s="106" t="s">
        <v>496</v>
      </c>
      <c r="B144" s="6" t="s">
        <v>370</v>
      </c>
      <c r="C144" s="2">
        <v>11</v>
      </c>
      <c r="D144" s="100">
        <f t="shared" si="2"/>
        <v>11</v>
      </c>
      <c r="E144" s="1">
        <v>5</v>
      </c>
      <c r="F144" s="6" t="s">
        <v>497</v>
      </c>
      <c r="G144" s="6" t="s">
        <v>373</v>
      </c>
      <c r="H144" s="107"/>
      <c r="I144" s="5">
        <f>SUMIF(Entrées!C:C,A:A,Entrées!E:E)</f>
        <v>0</v>
      </c>
      <c r="J144" s="5">
        <f>SUMIF(Sorties!B:B,A:A,Sorties!D:D)</f>
        <v>0</v>
      </c>
      <c r="L144" s="3"/>
    </row>
    <row r="145" spans="1:12" x14ac:dyDescent="0.25">
      <c r="A145" s="106" t="s">
        <v>487</v>
      </c>
      <c r="B145" s="6" t="s">
        <v>370</v>
      </c>
      <c r="C145" s="2">
        <v>4</v>
      </c>
      <c r="D145" s="100">
        <f t="shared" si="2"/>
        <v>4</v>
      </c>
      <c r="E145" s="1">
        <v>5</v>
      </c>
      <c r="F145" s="6" t="s">
        <v>488</v>
      </c>
      <c r="G145" s="6" t="s">
        <v>373</v>
      </c>
      <c r="H145" s="107"/>
      <c r="I145" s="5">
        <f>SUMIF(Entrées!C:C,A:A,Entrées!E:E)</f>
        <v>0</v>
      </c>
      <c r="J145" s="5">
        <f>SUMIF(Sorties!B:B,A:A,Sorties!D:D)</f>
        <v>0</v>
      </c>
      <c r="L145" s="3"/>
    </row>
    <row r="146" spans="1:12" x14ac:dyDescent="0.25">
      <c r="A146" s="106" t="s">
        <v>489</v>
      </c>
      <c r="B146" s="6" t="s">
        <v>370</v>
      </c>
      <c r="C146" s="2">
        <v>26</v>
      </c>
      <c r="D146" s="100">
        <f t="shared" si="2"/>
        <v>26</v>
      </c>
      <c r="E146" s="1">
        <v>5</v>
      </c>
      <c r="F146" s="6" t="s">
        <v>490</v>
      </c>
      <c r="G146" s="6" t="s">
        <v>373</v>
      </c>
      <c r="H146" s="107"/>
      <c r="I146" s="5">
        <f>SUMIF(Entrées!C:C,A:A,Entrées!E:E)</f>
        <v>0</v>
      </c>
      <c r="J146" s="5">
        <f>SUMIF(Sorties!B:B,A:A,Sorties!D:D)</f>
        <v>0</v>
      </c>
      <c r="L146" s="3"/>
    </row>
    <row r="147" spans="1:12" x14ac:dyDescent="0.25">
      <c r="A147" s="106" t="s">
        <v>492</v>
      </c>
      <c r="B147" s="6" t="s">
        <v>370</v>
      </c>
      <c r="C147" s="2">
        <v>17</v>
      </c>
      <c r="D147" s="100">
        <f t="shared" si="2"/>
        <v>17</v>
      </c>
      <c r="E147" s="1">
        <v>5</v>
      </c>
      <c r="F147" s="6" t="s">
        <v>493</v>
      </c>
      <c r="G147" s="6" t="s">
        <v>373</v>
      </c>
      <c r="H147" s="107"/>
      <c r="I147" s="5">
        <f>SUMIF(Entrées!C:C,A:A,Entrées!E:E)</f>
        <v>0</v>
      </c>
      <c r="J147" s="5">
        <f>SUMIF(Sorties!B:B,A:A,Sorties!D:D)</f>
        <v>0</v>
      </c>
      <c r="L147" s="3"/>
    </row>
    <row r="148" spans="1:12" x14ac:dyDescent="0.25">
      <c r="A148" s="106" t="s">
        <v>499</v>
      </c>
      <c r="B148" s="6" t="s">
        <v>370</v>
      </c>
      <c r="C148" s="2">
        <v>4</v>
      </c>
      <c r="D148" s="100">
        <f t="shared" si="2"/>
        <v>4</v>
      </c>
      <c r="E148" s="1">
        <v>5</v>
      </c>
      <c r="F148" s="6" t="s">
        <v>500</v>
      </c>
      <c r="G148" s="6" t="s">
        <v>373</v>
      </c>
      <c r="H148" s="107"/>
      <c r="I148" s="5">
        <f>SUMIF(Entrées!C:C,A:A,Entrées!E:E)</f>
        <v>0</v>
      </c>
      <c r="J148" s="5">
        <f>SUMIF(Sorties!B:B,A:A,Sorties!D:D)</f>
        <v>0</v>
      </c>
      <c r="L148" s="3"/>
    </row>
    <row r="149" spans="1:12" x14ac:dyDescent="0.25">
      <c r="A149" s="106" t="s">
        <v>512</v>
      </c>
      <c r="B149" s="6" t="s">
        <v>370</v>
      </c>
      <c r="C149" s="2">
        <v>4</v>
      </c>
      <c r="D149" s="100">
        <f t="shared" si="2"/>
        <v>4</v>
      </c>
      <c r="E149" s="1">
        <v>1</v>
      </c>
      <c r="F149" s="6" t="s">
        <v>507</v>
      </c>
      <c r="G149" s="6" t="s">
        <v>373</v>
      </c>
      <c r="H149" s="107"/>
      <c r="I149" s="5">
        <f>SUMIF(Entrées!C:C,A:A,Entrées!E:E)</f>
        <v>0</v>
      </c>
      <c r="J149" s="5">
        <f>SUMIF(Sorties!B:B,A:A,Sorties!D:D)</f>
        <v>0</v>
      </c>
      <c r="L149" s="3"/>
    </row>
    <row r="150" spans="1:12" x14ac:dyDescent="0.25">
      <c r="A150" s="106" t="s">
        <v>510</v>
      </c>
      <c r="B150" s="6" t="s">
        <v>370</v>
      </c>
      <c r="C150" s="2">
        <v>7</v>
      </c>
      <c r="D150" s="100">
        <f t="shared" si="2"/>
        <v>7</v>
      </c>
      <c r="E150" s="1">
        <v>5</v>
      </c>
      <c r="F150" s="6" t="s">
        <v>511</v>
      </c>
      <c r="G150" s="6" t="s">
        <v>373</v>
      </c>
      <c r="H150" s="107"/>
      <c r="I150" s="5">
        <f>SUMIF(Entrées!C:C,A:A,Entrées!E:E)</f>
        <v>0</v>
      </c>
      <c r="J150" s="5">
        <f>SUMIF(Sorties!B:B,A:A,Sorties!D:D)</f>
        <v>0</v>
      </c>
      <c r="L150" s="3"/>
    </row>
    <row r="151" spans="1:12" x14ac:dyDescent="0.25">
      <c r="A151" s="106" t="s">
        <v>506</v>
      </c>
      <c r="B151" s="6" t="s">
        <v>370</v>
      </c>
      <c r="C151" s="2">
        <v>13</v>
      </c>
      <c r="D151" s="100">
        <f t="shared" si="2"/>
        <v>13</v>
      </c>
      <c r="E151" s="1">
        <v>5</v>
      </c>
      <c r="F151" s="6" t="s">
        <v>507</v>
      </c>
      <c r="G151" s="6" t="s">
        <v>373</v>
      </c>
      <c r="H151" s="107"/>
      <c r="I151" s="5">
        <f>SUMIF(Entrées!C:C,A:A,Entrées!E:E)</f>
        <v>0</v>
      </c>
      <c r="J151" s="5">
        <f>SUMIF(Sorties!B:B,A:A,Sorties!D:D)</f>
        <v>0</v>
      </c>
      <c r="L151" s="3"/>
    </row>
    <row r="152" spans="1:12" x14ac:dyDescent="0.25">
      <c r="A152" s="106" t="s">
        <v>508</v>
      </c>
      <c r="B152" s="6" t="s">
        <v>370</v>
      </c>
      <c r="C152" s="2">
        <v>8</v>
      </c>
      <c r="D152" s="100">
        <f t="shared" si="2"/>
        <v>8</v>
      </c>
      <c r="E152" s="1">
        <v>5</v>
      </c>
      <c r="F152" s="6" t="s">
        <v>509</v>
      </c>
      <c r="G152" s="6" t="s">
        <v>373</v>
      </c>
      <c r="H152" s="107"/>
      <c r="I152" s="5">
        <f>SUMIF(Entrées!C:C,A:A,Entrées!E:E)</f>
        <v>0</v>
      </c>
      <c r="J152" s="5">
        <f>SUMIF(Sorties!B:B,A:A,Sorties!D:D)</f>
        <v>0</v>
      </c>
      <c r="L152" s="3"/>
    </row>
    <row r="153" spans="1:12" x14ac:dyDescent="0.25">
      <c r="A153" s="106" t="s">
        <v>140</v>
      </c>
      <c r="B153" s="6" t="s">
        <v>101</v>
      </c>
      <c r="C153" s="2">
        <v>1</v>
      </c>
      <c r="D153" s="100">
        <f t="shared" si="2"/>
        <v>1</v>
      </c>
      <c r="E153" s="1">
        <v>1</v>
      </c>
      <c r="F153" s="6" t="s">
        <v>149</v>
      </c>
      <c r="G153" s="6" t="s">
        <v>115</v>
      </c>
      <c r="H153" s="20"/>
      <c r="I153" s="5">
        <f>SUMIF(Entrées!C:C,A:A,Entrées!E:E)</f>
        <v>0</v>
      </c>
      <c r="J153" s="5">
        <f>SUMIF(Sorties!B:B,A:A,Sorties!D:D)</f>
        <v>0</v>
      </c>
      <c r="L153" s="3"/>
    </row>
    <row r="154" spans="1:12" x14ac:dyDescent="0.25">
      <c r="A154" s="106" t="s">
        <v>141</v>
      </c>
      <c r="B154" s="6" t="s">
        <v>101</v>
      </c>
      <c r="C154" s="2">
        <v>15</v>
      </c>
      <c r="D154" s="100">
        <f t="shared" si="2"/>
        <v>15</v>
      </c>
      <c r="E154" s="1">
        <v>1</v>
      </c>
      <c r="F154" s="6" t="s">
        <v>150</v>
      </c>
      <c r="G154" s="6" t="s">
        <v>115</v>
      </c>
      <c r="H154" s="20"/>
      <c r="I154" s="5">
        <f>SUMIF(Entrées!C:C,A:A,Entrées!E:E)</f>
        <v>0</v>
      </c>
      <c r="J154" s="5">
        <f>SUMIF(Sorties!B:B,A:A,Sorties!D:D)</f>
        <v>0</v>
      </c>
      <c r="L154" s="3"/>
    </row>
    <row r="155" spans="1:12" x14ac:dyDescent="0.25">
      <c r="A155" s="106" t="s">
        <v>143</v>
      </c>
      <c r="B155" s="6" t="s">
        <v>101</v>
      </c>
      <c r="C155" s="2">
        <v>2</v>
      </c>
      <c r="D155" s="100">
        <f t="shared" si="2"/>
        <v>2</v>
      </c>
      <c r="E155" s="1">
        <v>1</v>
      </c>
      <c r="F155" s="6" t="s">
        <v>151</v>
      </c>
      <c r="G155" s="6" t="s">
        <v>115</v>
      </c>
      <c r="H155" s="20"/>
      <c r="I155" s="5">
        <f>SUMIF(Entrées!C:C,A:A,Entrées!E:E)</f>
        <v>0</v>
      </c>
      <c r="J155" s="5">
        <f>SUMIF(Sorties!B:B,A:A,Sorties!D:D)</f>
        <v>0</v>
      </c>
      <c r="L155" s="3"/>
    </row>
    <row r="156" spans="1:12" x14ac:dyDescent="0.25">
      <c r="A156" s="106" t="s">
        <v>144</v>
      </c>
      <c r="B156" s="6" t="s">
        <v>101</v>
      </c>
      <c r="C156" s="2">
        <v>1</v>
      </c>
      <c r="D156" s="100">
        <f t="shared" si="2"/>
        <v>1</v>
      </c>
      <c r="E156" s="1">
        <v>1</v>
      </c>
      <c r="F156" s="6" t="s">
        <v>152</v>
      </c>
      <c r="G156" s="6" t="s">
        <v>115</v>
      </c>
      <c r="H156" s="20"/>
      <c r="I156" s="5">
        <f>SUMIF(Entrées!C:C,A:A,Entrées!E:E)</f>
        <v>0</v>
      </c>
      <c r="J156" s="5">
        <f>SUMIF(Sorties!B:B,A:A,Sorties!D:D)</f>
        <v>0</v>
      </c>
      <c r="L156" s="3"/>
    </row>
    <row r="157" spans="1:12" x14ac:dyDescent="0.25">
      <c r="A157" s="106" t="s">
        <v>249</v>
      </c>
      <c r="B157" s="6" t="s">
        <v>101</v>
      </c>
      <c r="C157" s="2">
        <v>4</v>
      </c>
      <c r="D157" s="100">
        <f t="shared" si="2"/>
        <v>4</v>
      </c>
      <c r="E157" s="1">
        <v>1</v>
      </c>
      <c r="F157" s="6" t="s">
        <v>250</v>
      </c>
      <c r="G157" s="6" t="s">
        <v>115</v>
      </c>
      <c r="H157" s="20"/>
      <c r="I157" s="5">
        <f>SUMIF(Entrées!C:C,A:A,Entrées!E:E)</f>
        <v>0</v>
      </c>
      <c r="J157" s="5">
        <f>SUMIF(Sorties!B:B,A:A,Sorties!D:D)</f>
        <v>0</v>
      </c>
      <c r="L157" s="3"/>
    </row>
    <row r="158" spans="1:12" x14ac:dyDescent="0.25">
      <c r="A158" s="106" t="s">
        <v>267</v>
      </c>
      <c r="B158" s="6" t="s">
        <v>316</v>
      </c>
      <c r="C158" s="2">
        <v>23</v>
      </c>
      <c r="D158" s="100">
        <f t="shared" si="2"/>
        <v>23</v>
      </c>
      <c r="E158" s="1">
        <v>5</v>
      </c>
      <c r="F158" s="6" t="s">
        <v>268</v>
      </c>
      <c r="G158" s="6" t="s">
        <v>258</v>
      </c>
      <c r="H158" s="107" t="s">
        <v>269</v>
      </c>
      <c r="I158" s="5">
        <f>SUMIF(Entrées!C:C,A:A,Entrées!E:E)</f>
        <v>0</v>
      </c>
      <c r="J158" s="5">
        <f>SUMIF(Sorties!B:B,A:A,Sorties!D:D)</f>
        <v>0</v>
      </c>
      <c r="L158" s="3"/>
    </row>
    <row r="159" spans="1:12" x14ac:dyDescent="0.25">
      <c r="A159" s="106" t="s">
        <v>146</v>
      </c>
      <c r="B159" s="6" t="s">
        <v>101</v>
      </c>
      <c r="C159" s="2">
        <v>1</v>
      </c>
      <c r="D159" s="100">
        <f t="shared" si="2"/>
        <v>1</v>
      </c>
      <c r="E159" s="1">
        <v>1</v>
      </c>
      <c r="F159" s="6" t="s">
        <v>178</v>
      </c>
      <c r="G159" s="6" t="s">
        <v>115</v>
      </c>
      <c r="H159" s="20" t="s">
        <v>147</v>
      </c>
      <c r="I159" s="5">
        <f>SUMIF(Entrées!C:C,A:A,Entrées!E:E)</f>
        <v>0</v>
      </c>
      <c r="J159" s="5">
        <f>SUMIF(Sorties!B:B,A:A,Sorties!D:D)</f>
        <v>0</v>
      </c>
      <c r="L159" s="3"/>
    </row>
    <row r="160" spans="1:12" x14ac:dyDescent="0.25">
      <c r="A160" s="106" t="s">
        <v>153</v>
      </c>
      <c r="B160" s="6" t="s">
        <v>101</v>
      </c>
      <c r="C160" s="2">
        <v>1</v>
      </c>
      <c r="D160" s="100">
        <f t="shared" si="2"/>
        <v>1</v>
      </c>
      <c r="E160" s="1">
        <v>1</v>
      </c>
      <c r="F160" s="6" t="s">
        <v>177</v>
      </c>
      <c r="G160" s="6" t="s">
        <v>115</v>
      </c>
      <c r="H160" s="20" t="s">
        <v>147</v>
      </c>
      <c r="I160" s="5">
        <f>SUMIF(Entrées!C:C,A:A,Entrées!E:E)</f>
        <v>0</v>
      </c>
      <c r="J160" s="5">
        <f>SUMIF(Sorties!B:B,A:A,Sorties!D:D)</f>
        <v>0</v>
      </c>
      <c r="L160" s="3"/>
    </row>
    <row r="161" spans="1:12" x14ac:dyDescent="0.25">
      <c r="A161" s="106" t="s">
        <v>154</v>
      </c>
      <c r="B161" s="6" t="s">
        <v>101</v>
      </c>
      <c r="C161" s="2">
        <v>1</v>
      </c>
      <c r="D161" s="100">
        <f t="shared" si="2"/>
        <v>1</v>
      </c>
      <c r="E161" s="1">
        <v>1</v>
      </c>
      <c r="F161" s="6" t="s">
        <v>176</v>
      </c>
      <c r="G161" s="6" t="s">
        <v>115</v>
      </c>
      <c r="H161" s="20" t="s">
        <v>147</v>
      </c>
      <c r="I161" s="5">
        <f>SUMIF(Entrées!C:C,A:A,Entrées!E:E)</f>
        <v>0</v>
      </c>
      <c r="J161" s="5">
        <f>SUMIF(Sorties!B:B,A:A,Sorties!D:D)</f>
        <v>0</v>
      </c>
      <c r="L161" s="3"/>
    </row>
    <row r="162" spans="1:12" x14ac:dyDescent="0.25">
      <c r="A162" s="106" t="s">
        <v>155</v>
      </c>
      <c r="B162" s="6" t="s">
        <v>101</v>
      </c>
      <c r="C162" s="2">
        <v>4</v>
      </c>
      <c r="D162" s="100">
        <f t="shared" si="2"/>
        <v>4</v>
      </c>
      <c r="E162" s="1">
        <v>1</v>
      </c>
      <c r="F162" s="6" t="s">
        <v>175</v>
      </c>
      <c r="G162" s="6" t="s">
        <v>115</v>
      </c>
      <c r="H162" s="20" t="s">
        <v>147</v>
      </c>
      <c r="I162" s="5">
        <f>SUMIF(Entrées!C:C,A:A,Entrées!E:E)</f>
        <v>0</v>
      </c>
      <c r="J162" s="5">
        <f>SUMIF(Sorties!B:B,A:A,Sorties!D:D)</f>
        <v>0</v>
      </c>
      <c r="L162" s="3"/>
    </row>
    <row r="163" spans="1:12" x14ac:dyDescent="0.25">
      <c r="A163" s="106" t="s">
        <v>217</v>
      </c>
      <c r="B163" s="6" t="s">
        <v>101</v>
      </c>
      <c r="C163" s="2">
        <v>1</v>
      </c>
      <c r="D163" s="100">
        <f t="shared" si="2"/>
        <v>1</v>
      </c>
      <c r="E163" s="1">
        <v>1</v>
      </c>
      <c r="F163" s="6" t="s">
        <v>218</v>
      </c>
      <c r="G163" s="6" t="s">
        <v>115</v>
      </c>
      <c r="H163" s="20" t="s">
        <v>147</v>
      </c>
      <c r="I163" s="5">
        <f>SUMIF(Entrées!C:C,A:A,Entrées!E:E)</f>
        <v>0</v>
      </c>
      <c r="J163" s="5">
        <f>SUMIF(Sorties!B:B,A:A,Sorties!D:D)</f>
        <v>0</v>
      </c>
      <c r="L163" s="3"/>
    </row>
    <row r="164" spans="1:12" x14ac:dyDescent="0.25">
      <c r="A164" s="106" t="s">
        <v>156</v>
      </c>
      <c r="B164" s="6" t="s">
        <v>101</v>
      </c>
      <c r="C164" s="2">
        <v>1</v>
      </c>
      <c r="D164" s="100">
        <f t="shared" si="2"/>
        <v>1</v>
      </c>
      <c r="E164" s="1">
        <v>1</v>
      </c>
      <c r="F164" s="6" t="s">
        <v>174</v>
      </c>
      <c r="G164" s="6" t="s">
        <v>115</v>
      </c>
      <c r="H164" s="20" t="s">
        <v>147</v>
      </c>
      <c r="I164" s="5">
        <f>SUMIF(Entrées!C:C,A:A,Entrées!E:E)</f>
        <v>0</v>
      </c>
      <c r="J164" s="5">
        <f>SUMIF(Sorties!B:B,A:A,Sorties!D:D)</f>
        <v>0</v>
      </c>
      <c r="L164" s="3"/>
    </row>
    <row r="165" spans="1:12" x14ac:dyDescent="0.25">
      <c r="A165" s="106" t="s">
        <v>157</v>
      </c>
      <c r="B165" s="6" t="s">
        <v>101</v>
      </c>
      <c r="C165" s="2">
        <v>1</v>
      </c>
      <c r="D165" s="100">
        <f t="shared" si="2"/>
        <v>1</v>
      </c>
      <c r="E165" s="1">
        <v>1</v>
      </c>
      <c r="F165" s="6" t="s">
        <v>173</v>
      </c>
      <c r="G165" s="6" t="s">
        <v>115</v>
      </c>
      <c r="H165" s="20" t="s">
        <v>147</v>
      </c>
      <c r="I165" s="5">
        <f>SUMIF(Entrées!C:C,A:A,Entrées!E:E)</f>
        <v>0</v>
      </c>
      <c r="J165" s="5">
        <f>SUMIF(Sorties!B:B,A:A,Sorties!D:D)</f>
        <v>0</v>
      </c>
      <c r="L165" s="3"/>
    </row>
    <row r="166" spans="1:12" x14ac:dyDescent="0.25">
      <c r="A166" s="106" t="s">
        <v>158</v>
      </c>
      <c r="B166" s="6" t="s">
        <v>101</v>
      </c>
      <c r="C166" s="2">
        <v>3</v>
      </c>
      <c r="D166" s="100">
        <f t="shared" si="2"/>
        <v>3</v>
      </c>
      <c r="E166" s="1">
        <v>1</v>
      </c>
      <c r="F166" s="6" t="s">
        <v>172</v>
      </c>
      <c r="G166" s="6" t="s">
        <v>115</v>
      </c>
      <c r="H166" s="20" t="s">
        <v>147</v>
      </c>
      <c r="I166" s="5">
        <f>SUMIF(Entrées!C:C,A:A,Entrées!E:E)</f>
        <v>0</v>
      </c>
      <c r="J166" s="5">
        <f>SUMIF(Sorties!B:B,A:A,Sorties!D:D)</f>
        <v>0</v>
      </c>
      <c r="L166" s="3"/>
    </row>
    <row r="167" spans="1:12" x14ac:dyDescent="0.25">
      <c r="A167" s="106" t="s">
        <v>159</v>
      </c>
      <c r="B167" s="6" t="s">
        <v>101</v>
      </c>
      <c r="C167" s="2">
        <v>1</v>
      </c>
      <c r="D167" s="100">
        <f t="shared" si="2"/>
        <v>1</v>
      </c>
      <c r="E167" s="1">
        <v>1</v>
      </c>
      <c r="F167" s="6" t="s">
        <v>171</v>
      </c>
      <c r="G167" s="6" t="s">
        <v>115</v>
      </c>
      <c r="H167" s="20" t="s">
        <v>147</v>
      </c>
      <c r="I167" s="5">
        <f>SUMIF(Entrées!C:C,A:A,Entrées!E:E)</f>
        <v>0</v>
      </c>
      <c r="J167" s="5">
        <f>SUMIF(Sorties!B:B,A:A,Sorties!D:D)</f>
        <v>0</v>
      </c>
      <c r="L167" s="3"/>
    </row>
    <row r="168" spans="1:12" x14ac:dyDescent="0.25">
      <c r="A168" s="106" t="s">
        <v>145</v>
      </c>
      <c r="B168" s="6" t="s">
        <v>101</v>
      </c>
      <c r="C168" s="2">
        <v>1</v>
      </c>
      <c r="D168" s="100">
        <f t="shared" si="2"/>
        <v>1</v>
      </c>
      <c r="E168" s="1">
        <v>1</v>
      </c>
      <c r="F168" s="6" t="s">
        <v>179</v>
      </c>
      <c r="G168" s="6" t="s">
        <v>115</v>
      </c>
      <c r="H168" s="20" t="s">
        <v>148</v>
      </c>
      <c r="I168" s="5">
        <f>SUMIF(Entrées!C:C,A:A,Entrées!E:E)</f>
        <v>0</v>
      </c>
      <c r="J168" s="5">
        <f>SUMIF(Sorties!B:B,A:A,Sorties!D:D)</f>
        <v>0</v>
      </c>
      <c r="L168" s="3"/>
    </row>
    <row r="169" spans="1:12" x14ac:dyDescent="0.25">
      <c r="A169" s="106" t="s">
        <v>237</v>
      </c>
      <c r="B169" s="6" t="s">
        <v>316</v>
      </c>
      <c r="C169" s="2">
        <v>4</v>
      </c>
      <c r="D169" s="100">
        <f t="shared" si="2"/>
        <v>4</v>
      </c>
      <c r="E169" s="1">
        <v>1</v>
      </c>
      <c r="F169" s="6" t="s">
        <v>238</v>
      </c>
      <c r="G169" s="6" t="s">
        <v>115</v>
      </c>
      <c r="H169" s="107"/>
      <c r="I169" s="5">
        <f>SUMIF(Entrées!C:C,A:A,Entrées!E:E)</f>
        <v>0</v>
      </c>
      <c r="J169" s="5">
        <f>SUMIF(Sorties!B:B,A:A,Sorties!D:D)</f>
        <v>0</v>
      </c>
      <c r="L169" s="3"/>
    </row>
    <row r="170" spans="1:12" x14ac:dyDescent="0.25">
      <c r="A170" s="106" t="s">
        <v>254</v>
      </c>
      <c r="B170" s="6" t="s">
        <v>316</v>
      </c>
      <c r="C170" s="2">
        <v>1</v>
      </c>
      <c r="D170" s="100">
        <f t="shared" si="2"/>
        <v>1</v>
      </c>
      <c r="E170" s="1">
        <v>1</v>
      </c>
      <c r="F170" s="6" t="s">
        <v>255</v>
      </c>
      <c r="G170" s="6" t="s">
        <v>115</v>
      </c>
      <c r="H170" s="20"/>
      <c r="I170" s="5">
        <f>SUMIF(Entrées!C:C,A:A,Entrées!E:E)</f>
        <v>0</v>
      </c>
      <c r="J170" s="5">
        <f>SUMIF(Sorties!B:B,A:A,Sorties!D:D)</f>
        <v>0</v>
      </c>
      <c r="L170" s="3"/>
    </row>
    <row r="171" spans="1:12" x14ac:dyDescent="0.25">
      <c r="A171" s="106" t="s">
        <v>251</v>
      </c>
      <c r="B171" s="6" t="s">
        <v>316</v>
      </c>
      <c r="C171" s="2">
        <v>1</v>
      </c>
      <c r="D171" s="100">
        <f t="shared" si="2"/>
        <v>1</v>
      </c>
      <c r="E171" s="1">
        <v>1</v>
      </c>
      <c r="F171" s="6" t="s">
        <v>252</v>
      </c>
      <c r="G171" s="6" t="s">
        <v>115</v>
      </c>
      <c r="H171" s="20" t="s">
        <v>253</v>
      </c>
      <c r="I171" s="5">
        <f>SUMIF(Entrées!C:C,A:A,Entrées!E:E)</f>
        <v>0</v>
      </c>
      <c r="J171" s="5">
        <f>SUMIF(Sorties!B:B,A:A,Sorties!D:D)</f>
        <v>0</v>
      </c>
      <c r="L171" s="3"/>
    </row>
    <row r="172" spans="1:12" x14ac:dyDescent="0.25">
      <c r="A172" s="106" t="s">
        <v>395</v>
      </c>
      <c r="B172" s="6" t="s">
        <v>370</v>
      </c>
      <c r="C172" s="2">
        <v>1</v>
      </c>
      <c r="D172" s="100">
        <f t="shared" si="2"/>
        <v>1</v>
      </c>
      <c r="E172" s="1">
        <v>1</v>
      </c>
      <c r="F172" s="6" t="s">
        <v>396</v>
      </c>
      <c r="G172" s="6" t="s">
        <v>373</v>
      </c>
      <c r="H172" s="107"/>
      <c r="I172" s="5">
        <f>SUMIF(Entrées!C:C,A:A,Entrées!E:E)</f>
        <v>0</v>
      </c>
      <c r="J172" s="5">
        <f>SUMIF(Sorties!B:B,A:A,Sorties!D:D)</f>
        <v>0</v>
      </c>
      <c r="L172" s="3"/>
    </row>
    <row r="173" spans="1:12" x14ac:dyDescent="0.25">
      <c r="A173" s="106" t="s">
        <v>307</v>
      </c>
      <c r="B173" s="6" t="s">
        <v>165</v>
      </c>
      <c r="C173" s="2">
        <v>22</v>
      </c>
      <c r="D173" s="100">
        <f t="shared" si="2"/>
        <v>22</v>
      </c>
      <c r="E173" s="1">
        <v>5</v>
      </c>
      <c r="F173" s="6" t="s">
        <v>308</v>
      </c>
      <c r="G173" s="6" t="s">
        <v>115</v>
      </c>
      <c r="H173" s="107"/>
      <c r="I173" s="5">
        <f>SUMIF(Entrées!C:C,A:A,Entrées!E:E)</f>
        <v>0</v>
      </c>
      <c r="J173" s="5">
        <f>SUMIF(Sorties!B:B,A:A,Sorties!D:D)</f>
        <v>0</v>
      </c>
      <c r="L173" s="3"/>
    </row>
    <row r="174" spans="1:12" x14ac:dyDescent="0.25">
      <c r="A174" s="106" t="s">
        <v>374</v>
      </c>
      <c r="B174" s="6" t="s">
        <v>370</v>
      </c>
      <c r="C174" s="2">
        <v>1</v>
      </c>
      <c r="D174" s="100">
        <f t="shared" si="2"/>
        <v>1</v>
      </c>
      <c r="E174" s="1">
        <v>1</v>
      </c>
      <c r="F174" s="6" t="s">
        <v>375</v>
      </c>
      <c r="G174" s="6" t="s">
        <v>373</v>
      </c>
      <c r="H174" s="107"/>
      <c r="I174" s="5">
        <f>SUMIF(Entrées!C:C,A:A,Entrées!E:E)</f>
        <v>0</v>
      </c>
      <c r="J174" s="5">
        <f>SUMIF(Sorties!B:B,A:A,Sorties!D:D)</f>
        <v>0</v>
      </c>
      <c r="L174" s="3"/>
    </row>
    <row r="175" spans="1:12" x14ac:dyDescent="0.25">
      <c r="A175" s="47" t="s">
        <v>106</v>
      </c>
      <c r="B175" s="6" t="s">
        <v>105</v>
      </c>
      <c r="C175" s="2">
        <v>5</v>
      </c>
      <c r="D175" s="100">
        <f t="shared" si="2"/>
        <v>5</v>
      </c>
      <c r="E175" s="1">
        <v>1</v>
      </c>
      <c r="F175" s="6" t="s">
        <v>107</v>
      </c>
      <c r="G175" s="6" t="s">
        <v>99</v>
      </c>
      <c r="H175" s="20"/>
      <c r="I175" s="5">
        <f>SUMIF(Entrées!C:C,A:A,Entrées!E:E)</f>
        <v>0</v>
      </c>
      <c r="J175" s="5">
        <f>SUMIF(Sorties!B:B,A:A,Sorties!D:D)</f>
        <v>0</v>
      </c>
      <c r="L175" s="3"/>
    </row>
    <row r="176" spans="1:12" x14ac:dyDescent="0.25">
      <c r="A176" s="106" t="s">
        <v>260</v>
      </c>
      <c r="B176" s="6" t="s">
        <v>259</v>
      </c>
      <c r="C176" s="2">
        <v>1</v>
      </c>
      <c r="D176" s="100">
        <f t="shared" si="2"/>
        <v>1</v>
      </c>
      <c r="E176" s="1">
        <v>1</v>
      </c>
      <c r="F176" s="6" t="s">
        <v>261</v>
      </c>
      <c r="H176" s="20"/>
      <c r="I176" s="5">
        <f>SUMIF(Entrées!C:C,A:A,Entrées!E:E)</f>
        <v>0</v>
      </c>
      <c r="J176" s="5">
        <f>SUMIF(Sorties!B:B,A:A,Sorties!D:D)</f>
        <v>0</v>
      </c>
      <c r="L176" s="3"/>
    </row>
    <row r="177" spans="1:12" x14ac:dyDescent="0.25">
      <c r="A177" s="106" t="s">
        <v>262</v>
      </c>
      <c r="B177" s="6" t="s">
        <v>259</v>
      </c>
      <c r="C177" s="2">
        <v>1</v>
      </c>
      <c r="D177" s="100">
        <f t="shared" si="2"/>
        <v>1</v>
      </c>
      <c r="E177" s="1">
        <v>1</v>
      </c>
      <c r="F177" s="6" t="s">
        <v>263</v>
      </c>
      <c r="G177" s="6" t="s">
        <v>258</v>
      </c>
      <c r="H177" s="20"/>
      <c r="I177" s="5">
        <f>SUMIF(Entrées!C:C,A:A,Entrées!E:E)</f>
        <v>0</v>
      </c>
      <c r="J177" s="5">
        <f>SUMIF(Sorties!B:B,A:A,Sorties!D:D)</f>
        <v>0</v>
      </c>
      <c r="L177" s="3"/>
    </row>
    <row r="178" spans="1:12" x14ac:dyDescent="0.25">
      <c r="A178" s="106" t="s">
        <v>264</v>
      </c>
      <c r="B178" s="6" t="s">
        <v>259</v>
      </c>
      <c r="C178" s="2">
        <v>3</v>
      </c>
      <c r="D178" s="100">
        <f t="shared" si="2"/>
        <v>3</v>
      </c>
      <c r="E178" s="1">
        <v>1</v>
      </c>
      <c r="F178" s="6" t="s">
        <v>265</v>
      </c>
      <c r="G178" s="6" t="s">
        <v>258</v>
      </c>
      <c r="H178" s="20"/>
      <c r="I178" s="5">
        <f>SUMIF(Entrées!C:C,A:A,Entrées!E:E)</f>
        <v>0</v>
      </c>
      <c r="J178" s="5">
        <f>SUMIF(Sorties!B:B,A:A,Sorties!D:D)</f>
        <v>0</v>
      </c>
      <c r="L178" s="3"/>
    </row>
    <row r="179" spans="1:12" x14ac:dyDescent="0.25">
      <c r="A179" s="106" t="s">
        <v>351</v>
      </c>
      <c r="B179" s="6" t="s">
        <v>259</v>
      </c>
      <c r="C179" s="2">
        <v>1</v>
      </c>
      <c r="D179" s="100">
        <f t="shared" si="2"/>
        <v>1</v>
      </c>
      <c r="E179" s="1">
        <v>1</v>
      </c>
      <c r="F179" s="6" t="s">
        <v>352</v>
      </c>
      <c r="G179" s="6" t="s">
        <v>258</v>
      </c>
      <c r="H179" s="107"/>
      <c r="I179" s="5">
        <f>SUMIF(Entrées!C:C,A:A,Entrées!E:E)</f>
        <v>0</v>
      </c>
      <c r="J179" s="5">
        <f>SUMIF(Sorties!B:B,A:A,Sorties!D:D)</f>
        <v>0</v>
      </c>
      <c r="L179" s="3"/>
    </row>
    <row r="180" spans="1:12" x14ac:dyDescent="0.25">
      <c r="A180" s="106" t="s">
        <v>387</v>
      </c>
      <c r="B180" s="6" t="s">
        <v>370</v>
      </c>
      <c r="C180" s="2">
        <v>1</v>
      </c>
      <c r="D180" s="100">
        <f t="shared" si="2"/>
        <v>1</v>
      </c>
      <c r="E180" s="1">
        <v>1</v>
      </c>
      <c r="F180" s="6" t="s">
        <v>388</v>
      </c>
      <c r="G180" s="6" t="s">
        <v>373</v>
      </c>
      <c r="H180" s="107"/>
      <c r="I180" s="5">
        <f>SUMIF(Entrées!C:C,A:A,Entrées!E:E)</f>
        <v>0</v>
      </c>
      <c r="J180" s="5">
        <f>SUMIF(Sorties!B:B,A:A,Sorties!D:D)</f>
        <v>0</v>
      </c>
      <c r="L180" s="3"/>
    </row>
    <row r="181" spans="1:12" x14ac:dyDescent="0.25">
      <c r="A181" s="106" t="s">
        <v>392</v>
      </c>
      <c r="B181" s="6" t="s">
        <v>370</v>
      </c>
      <c r="C181" s="2">
        <v>3</v>
      </c>
      <c r="D181" s="100">
        <f t="shared" si="2"/>
        <v>3</v>
      </c>
      <c r="E181" s="1">
        <v>1</v>
      </c>
      <c r="F181" s="6" t="s">
        <v>393</v>
      </c>
      <c r="G181" s="6" t="s">
        <v>373</v>
      </c>
      <c r="H181" s="107"/>
      <c r="I181" s="5">
        <f>SUMIF(Entrées!C:C,A:A,Entrées!E:E)</f>
        <v>0</v>
      </c>
      <c r="J181" s="5">
        <f>SUMIF(Sorties!B:B,A:A,Sorties!D:D)</f>
        <v>0</v>
      </c>
      <c r="L181" s="3"/>
    </row>
    <row r="182" spans="1:12" x14ac:dyDescent="0.25">
      <c r="A182" s="106" t="s">
        <v>234</v>
      </c>
      <c r="B182" s="6" t="s">
        <v>165</v>
      </c>
      <c r="C182" s="2">
        <v>2</v>
      </c>
      <c r="D182" s="100">
        <f t="shared" si="2"/>
        <v>2</v>
      </c>
      <c r="E182" s="1">
        <v>1</v>
      </c>
      <c r="F182" s="6" t="s">
        <v>235</v>
      </c>
      <c r="G182" s="6" t="s">
        <v>115</v>
      </c>
      <c r="H182" s="107" t="s">
        <v>236</v>
      </c>
      <c r="I182" s="5">
        <f>SUMIF(Entrées!C:C,A:A,Entrées!E:E)</f>
        <v>0</v>
      </c>
      <c r="J182" s="5">
        <f>SUMIF(Sorties!B:B,A:A,Sorties!D:D)</f>
        <v>0</v>
      </c>
      <c r="L182" s="3"/>
    </row>
    <row r="183" spans="1:12" x14ac:dyDescent="0.25">
      <c r="A183" s="106" t="s">
        <v>246</v>
      </c>
      <c r="B183" s="6" t="s">
        <v>316</v>
      </c>
      <c r="C183" s="2">
        <v>4</v>
      </c>
      <c r="D183" s="100">
        <f t="shared" si="2"/>
        <v>4</v>
      </c>
      <c r="E183" s="1">
        <v>1</v>
      </c>
      <c r="F183" s="6" t="s">
        <v>247</v>
      </c>
      <c r="G183" s="6" t="s">
        <v>115</v>
      </c>
      <c r="H183" s="20" t="s">
        <v>248</v>
      </c>
      <c r="I183" s="5">
        <f>SUMIF(Entrées!C:C,A:A,Entrées!E:E)</f>
        <v>0</v>
      </c>
      <c r="J183" s="5">
        <f>SUMIF(Sorties!B:B,A:A,Sorties!D:D)</f>
        <v>0</v>
      </c>
      <c r="L183" s="3"/>
    </row>
    <row r="184" spans="1:12" x14ac:dyDescent="0.25">
      <c r="A184" s="106" t="s">
        <v>243</v>
      </c>
      <c r="B184" s="6" t="s">
        <v>316</v>
      </c>
      <c r="C184" s="2">
        <v>2</v>
      </c>
      <c r="D184" s="100">
        <f t="shared" si="2"/>
        <v>2</v>
      </c>
      <c r="E184" s="1">
        <v>1</v>
      </c>
      <c r="F184" s="6" t="s">
        <v>244</v>
      </c>
      <c r="G184" s="6" t="s">
        <v>115</v>
      </c>
      <c r="H184" s="20" t="s">
        <v>245</v>
      </c>
      <c r="I184" s="5">
        <f>SUMIF(Entrées!C:C,A:A,Entrées!E:E)</f>
        <v>0</v>
      </c>
      <c r="J184" s="5">
        <f>SUMIF(Sorties!B:B,A:A,Sorties!D:D)</f>
        <v>0</v>
      </c>
      <c r="L184" s="3"/>
    </row>
    <row r="185" spans="1:12" x14ac:dyDescent="0.25">
      <c r="A185" s="106" t="s">
        <v>167</v>
      </c>
      <c r="B185" s="6" t="s">
        <v>165</v>
      </c>
      <c r="C185" s="2">
        <v>3</v>
      </c>
      <c r="D185" s="100">
        <f t="shared" si="2"/>
        <v>3</v>
      </c>
      <c r="E185" s="1">
        <v>1</v>
      </c>
      <c r="F185" s="6" t="s">
        <v>168</v>
      </c>
      <c r="G185" s="6" t="s">
        <v>115</v>
      </c>
      <c r="H185" s="20" t="s">
        <v>184</v>
      </c>
      <c r="I185" s="5">
        <f>SUMIF(Entrées!C:C,A:A,Entrées!E:E)</f>
        <v>0</v>
      </c>
      <c r="J185" s="5">
        <f>SUMIF(Sorties!B:B,A:A,Sorties!D:D)</f>
        <v>0</v>
      </c>
      <c r="L185" s="3"/>
    </row>
    <row r="186" spans="1:12" x14ac:dyDescent="0.25">
      <c r="A186" s="106" t="s">
        <v>182</v>
      </c>
      <c r="B186" s="6" t="s">
        <v>165</v>
      </c>
      <c r="C186" s="2">
        <v>6</v>
      </c>
      <c r="D186" s="100">
        <f t="shared" si="2"/>
        <v>6</v>
      </c>
      <c r="E186" s="1">
        <v>5</v>
      </c>
      <c r="F186" s="6" t="s">
        <v>190</v>
      </c>
      <c r="G186" s="6" t="s">
        <v>115</v>
      </c>
      <c r="H186" s="20" t="s">
        <v>183</v>
      </c>
      <c r="I186" s="5">
        <f>SUMIF(Entrées!C:C,A:A,Entrées!E:E)</f>
        <v>0</v>
      </c>
      <c r="J186" s="5">
        <f>SUMIF(Sorties!B:B,A:A,Sorties!D:D)</f>
        <v>0</v>
      </c>
      <c r="L186" s="3"/>
    </row>
    <row r="187" spans="1:12" x14ac:dyDescent="0.25">
      <c r="A187" s="106" t="s">
        <v>188</v>
      </c>
      <c r="B187" s="6" t="s">
        <v>165</v>
      </c>
      <c r="C187" s="2">
        <v>5</v>
      </c>
      <c r="D187" s="100">
        <f t="shared" si="2"/>
        <v>5</v>
      </c>
      <c r="E187" s="1">
        <v>3</v>
      </c>
      <c r="F187" s="6" t="s">
        <v>189</v>
      </c>
      <c r="G187" s="6" t="s">
        <v>115</v>
      </c>
      <c r="H187" s="20" t="s">
        <v>183</v>
      </c>
      <c r="I187" s="5">
        <f>SUMIF(Entrées!C:C,A:A,Entrées!E:E)</f>
        <v>0</v>
      </c>
      <c r="J187" s="5">
        <f>SUMIF(Sorties!B:B,A:A,Sorties!D:D)</f>
        <v>0</v>
      </c>
      <c r="L187" s="3"/>
    </row>
    <row r="188" spans="1:12" x14ac:dyDescent="0.25">
      <c r="A188" s="106" t="s">
        <v>180</v>
      </c>
      <c r="B188" s="6" t="s">
        <v>165</v>
      </c>
      <c r="C188" s="2">
        <v>1</v>
      </c>
      <c r="D188" s="100">
        <f t="shared" si="2"/>
        <v>1</v>
      </c>
      <c r="E188" s="1">
        <v>1</v>
      </c>
      <c r="F188" s="6" t="s">
        <v>181</v>
      </c>
      <c r="G188" s="6" t="s">
        <v>115</v>
      </c>
      <c r="H188" s="20" t="s">
        <v>184</v>
      </c>
      <c r="I188" s="5">
        <f>SUMIF(Entrées!C:C,A:A,Entrées!E:E)</f>
        <v>0</v>
      </c>
      <c r="J188" s="5">
        <f>SUMIF(Sorties!B:B,A:A,Sorties!D:D)</f>
        <v>0</v>
      </c>
      <c r="L188" s="3"/>
    </row>
    <row r="189" spans="1:12" x14ac:dyDescent="0.25">
      <c r="A189" s="106" t="s">
        <v>208</v>
      </c>
      <c r="B189" s="6" t="s">
        <v>166</v>
      </c>
      <c r="C189" s="2">
        <v>1</v>
      </c>
      <c r="D189" s="100">
        <f t="shared" si="2"/>
        <v>1</v>
      </c>
      <c r="E189" s="1">
        <v>1</v>
      </c>
      <c r="F189" s="6" t="s">
        <v>209</v>
      </c>
      <c r="G189" s="6" t="s">
        <v>193</v>
      </c>
      <c r="H189" s="20" t="s">
        <v>210</v>
      </c>
      <c r="I189" s="5">
        <f>SUMIF(Entrées!C:C,A:A,Entrées!E:E)</f>
        <v>0</v>
      </c>
      <c r="J189" s="5">
        <f>SUMIF(Sorties!B:B,A:A,Sorties!D:D)</f>
        <v>0</v>
      </c>
      <c r="L189" s="3"/>
    </row>
    <row r="190" spans="1:12" x14ac:dyDescent="0.25">
      <c r="A190" s="106" t="s">
        <v>212</v>
      </c>
      <c r="B190" s="6" t="s">
        <v>316</v>
      </c>
      <c r="C190" s="2">
        <v>9</v>
      </c>
      <c r="D190" s="100">
        <f t="shared" si="2"/>
        <v>9</v>
      </c>
      <c r="E190" s="1">
        <v>1</v>
      </c>
      <c r="F190" s="6" t="s">
        <v>213</v>
      </c>
      <c r="G190" s="6" t="s">
        <v>193</v>
      </c>
      <c r="H190" s="20" t="s">
        <v>214</v>
      </c>
      <c r="I190" s="5">
        <f>SUMIF(Entrées!C:C,A:A,Entrées!E:E)</f>
        <v>0</v>
      </c>
      <c r="J190" s="5">
        <f>SUMIF(Sorties!B:B,A:A,Sorties!D:D)</f>
        <v>0</v>
      </c>
      <c r="L190" s="3"/>
    </row>
    <row r="191" spans="1:12" x14ac:dyDescent="0.25">
      <c r="A191" s="106" t="s">
        <v>215</v>
      </c>
      <c r="B191" s="6" t="s">
        <v>316</v>
      </c>
      <c r="C191" s="2">
        <v>1</v>
      </c>
      <c r="D191" s="100">
        <f t="shared" si="2"/>
        <v>1</v>
      </c>
      <c r="E191" s="1">
        <v>1</v>
      </c>
      <c r="F191" s="6" t="s">
        <v>216</v>
      </c>
      <c r="G191" s="6" t="s">
        <v>193</v>
      </c>
      <c r="H191" s="20" t="s">
        <v>214</v>
      </c>
      <c r="I191" s="5">
        <f>SUMIF(Entrées!C:C,A:A,Entrées!E:E)</f>
        <v>0</v>
      </c>
      <c r="J191" s="5">
        <f>SUMIF(Sorties!B:B,A:A,Sorties!D:D)</f>
        <v>0</v>
      </c>
      <c r="L191" s="3"/>
    </row>
    <row r="192" spans="1:12" x14ac:dyDescent="0.25">
      <c r="A192" s="106" t="s">
        <v>191</v>
      </c>
      <c r="B192" s="6" t="s">
        <v>101</v>
      </c>
      <c r="C192" s="2">
        <v>2</v>
      </c>
      <c r="D192" s="100">
        <f t="shared" si="2"/>
        <v>2</v>
      </c>
      <c r="E192" s="1">
        <v>1</v>
      </c>
      <c r="F192" s="6" t="s">
        <v>192</v>
      </c>
      <c r="G192" s="6" t="s">
        <v>193</v>
      </c>
      <c r="H192" s="20" t="s">
        <v>194</v>
      </c>
      <c r="I192" s="5">
        <f>SUMIF(Entrées!C:C,A:A,Entrées!E:E)</f>
        <v>0</v>
      </c>
      <c r="J192" s="5">
        <f>SUMIF(Sorties!B:B,A:A,Sorties!D:D)</f>
        <v>0</v>
      </c>
      <c r="L192" s="3"/>
    </row>
    <row r="193" spans="1:12" x14ac:dyDescent="0.25">
      <c r="A193" s="106" t="s">
        <v>202</v>
      </c>
      <c r="B193" s="6" t="s">
        <v>201</v>
      </c>
      <c r="C193" s="2">
        <v>1</v>
      </c>
      <c r="D193" s="100">
        <f t="shared" si="2"/>
        <v>1</v>
      </c>
      <c r="E193" s="1">
        <v>1</v>
      </c>
      <c r="F193" s="6" t="s">
        <v>203</v>
      </c>
      <c r="G193" s="6" t="s">
        <v>193</v>
      </c>
      <c r="H193" s="20" t="s">
        <v>204</v>
      </c>
      <c r="I193" s="5">
        <f>SUMIF(Entrées!C:C,A:A,Entrées!E:E)</f>
        <v>0</v>
      </c>
      <c r="J193" s="5">
        <f>SUMIF(Sorties!B:B,A:A,Sorties!D:D)</f>
        <v>0</v>
      </c>
      <c r="L193" s="3"/>
    </row>
    <row r="194" spans="1:12" x14ac:dyDescent="0.25">
      <c r="A194" s="106" t="s">
        <v>205</v>
      </c>
      <c r="B194" s="6" t="s">
        <v>201</v>
      </c>
      <c r="C194" s="2">
        <v>1</v>
      </c>
      <c r="D194" s="100">
        <f t="shared" si="2"/>
        <v>1</v>
      </c>
      <c r="E194" s="1">
        <v>1</v>
      </c>
      <c r="F194" s="6" t="s">
        <v>206</v>
      </c>
      <c r="G194" s="6" t="s">
        <v>193</v>
      </c>
      <c r="H194" s="20" t="s">
        <v>207</v>
      </c>
      <c r="I194" s="5">
        <f>SUMIF(Entrées!C:C,A:A,Entrées!E:E)</f>
        <v>0</v>
      </c>
      <c r="J194" s="5">
        <f>SUMIF(Sorties!B:B,A:A,Sorties!D:D)</f>
        <v>0</v>
      </c>
      <c r="L194" s="3"/>
    </row>
    <row r="195" spans="1:12" x14ac:dyDescent="0.25">
      <c r="A195" s="106" t="s">
        <v>195</v>
      </c>
      <c r="B195" s="6" t="s">
        <v>101</v>
      </c>
      <c r="C195" s="2">
        <v>1</v>
      </c>
      <c r="D195" s="100">
        <f t="shared" si="2"/>
        <v>1</v>
      </c>
      <c r="E195" s="1">
        <v>1</v>
      </c>
      <c r="F195" s="6" t="s">
        <v>196</v>
      </c>
      <c r="G195" s="6" t="s">
        <v>193</v>
      </c>
      <c r="H195" s="20" t="s">
        <v>197</v>
      </c>
      <c r="I195" s="5">
        <f>SUMIF(Entrées!C:C,A:A,Entrées!E:E)</f>
        <v>0</v>
      </c>
      <c r="J195" s="5">
        <f>SUMIF(Sorties!B:B,A:A,Sorties!D:D)</f>
        <v>0</v>
      </c>
      <c r="L195" s="3"/>
    </row>
    <row r="196" spans="1:12" x14ac:dyDescent="0.25">
      <c r="A196" s="106" t="s">
        <v>240</v>
      </c>
      <c r="B196" s="6" t="s">
        <v>239</v>
      </c>
      <c r="C196" s="2">
        <v>1</v>
      </c>
      <c r="D196" s="100">
        <f t="shared" si="2"/>
        <v>1</v>
      </c>
      <c r="E196" s="1">
        <v>1</v>
      </c>
      <c r="F196" s="6" t="s">
        <v>241</v>
      </c>
      <c r="G196" s="6" t="s">
        <v>193</v>
      </c>
      <c r="H196" s="20" t="s">
        <v>242</v>
      </c>
      <c r="I196" s="5">
        <f>SUMIF(Entrées!C:C,A:A,Entrées!E:E)</f>
        <v>0</v>
      </c>
      <c r="J196" s="5">
        <f>SUMIF(Sorties!B:B,A:A,Sorties!D:D)</f>
        <v>0</v>
      </c>
      <c r="L196" s="3"/>
    </row>
    <row r="197" spans="1:12" x14ac:dyDescent="0.25">
      <c r="A197" s="106" t="s">
        <v>310</v>
      </c>
      <c r="B197" s="6" t="s">
        <v>309</v>
      </c>
      <c r="C197" s="2">
        <v>2</v>
      </c>
      <c r="D197" s="100">
        <f t="shared" si="2"/>
        <v>2</v>
      </c>
      <c r="E197" s="1">
        <v>1</v>
      </c>
      <c r="F197" s="6" t="s">
        <v>311</v>
      </c>
      <c r="G197" s="6" t="s">
        <v>258</v>
      </c>
      <c r="H197" s="107"/>
      <c r="I197" s="5">
        <f>SUMIF(Entrées!C:C,A:A,Entrées!E:E)</f>
        <v>0</v>
      </c>
      <c r="J197" s="5">
        <f>SUMIF(Sorties!B:B,A:A,Sorties!D:D)</f>
        <v>0</v>
      </c>
      <c r="L197" s="3"/>
    </row>
    <row r="198" spans="1:12" x14ac:dyDescent="0.25">
      <c r="A198" s="106" t="s">
        <v>312</v>
      </c>
      <c r="B198" s="6" t="s">
        <v>309</v>
      </c>
      <c r="C198" s="2">
        <v>2</v>
      </c>
      <c r="D198" s="100">
        <f t="shared" ref="D198:D227" si="3">C198+I198-J198</f>
        <v>2</v>
      </c>
      <c r="E198" s="1">
        <v>1</v>
      </c>
      <c r="F198" s="6" t="s">
        <v>313</v>
      </c>
      <c r="G198" s="6" t="s">
        <v>258</v>
      </c>
      <c r="H198" s="107"/>
      <c r="I198" s="5">
        <f>SUMIF(Entrées!C:C,A:A,Entrées!E:E)</f>
        <v>0</v>
      </c>
      <c r="J198" s="5">
        <f>SUMIF(Sorties!B:B,A:A,Sorties!D:D)</f>
        <v>0</v>
      </c>
      <c r="L198" s="3"/>
    </row>
    <row r="199" spans="1:12" x14ac:dyDescent="0.25">
      <c r="A199" s="106" t="s">
        <v>271</v>
      </c>
      <c r="B199" s="6" t="s">
        <v>270</v>
      </c>
      <c r="C199" s="2">
        <v>10</v>
      </c>
      <c r="D199" s="100">
        <f t="shared" si="3"/>
        <v>10</v>
      </c>
      <c r="E199" s="1">
        <v>1</v>
      </c>
      <c r="F199" s="6" t="s">
        <v>272</v>
      </c>
      <c r="G199" s="6" t="s">
        <v>258</v>
      </c>
      <c r="H199" s="107"/>
      <c r="I199" s="5">
        <f>SUMIF(Entrées!C:C,A:A,Entrées!E:E)</f>
        <v>0</v>
      </c>
      <c r="J199" s="5">
        <f>SUMIF(Sorties!B:B,A:A,Sorties!D:D)</f>
        <v>0</v>
      </c>
      <c r="L199" s="3"/>
    </row>
    <row r="200" spans="1:12" x14ac:dyDescent="0.25">
      <c r="A200" s="106" t="s">
        <v>134</v>
      </c>
      <c r="B200" s="6" t="s">
        <v>101</v>
      </c>
      <c r="C200" s="2">
        <v>1</v>
      </c>
      <c r="D200" s="100">
        <f t="shared" si="3"/>
        <v>1</v>
      </c>
      <c r="E200" s="1">
        <v>1</v>
      </c>
      <c r="F200" s="6" t="s">
        <v>136</v>
      </c>
      <c r="G200" s="6" t="s">
        <v>115</v>
      </c>
      <c r="H200" s="20" t="s">
        <v>135</v>
      </c>
      <c r="I200" s="5">
        <f>SUMIF(Entrées!C:C,A:A,Entrées!E:E)</f>
        <v>0</v>
      </c>
      <c r="J200" s="5">
        <f>SUMIF(Sorties!B:B,A:A,Sorties!D:D)</f>
        <v>0</v>
      </c>
      <c r="L200" s="3"/>
    </row>
    <row r="201" spans="1:12" x14ac:dyDescent="0.25">
      <c r="A201" s="106" t="s">
        <v>383</v>
      </c>
      <c r="B201" s="6" t="s">
        <v>370</v>
      </c>
      <c r="C201" s="2">
        <v>27</v>
      </c>
      <c r="D201" s="100">
        <f t="shared" si="3"/>
        <v>27</v>
      </c>
      <c r="E201" s="1">
        <v>5</v>
      </c>
      <c r="F201" s="6" t="s">
        <v>384</v>
      </c>
      <c r="G201" s="6" t="s">
        <v>373</v>
      </c>
      <c r="H201" s="107"/>
      <c r="I201" s="5">
        <f>SUMIF(Entrées!C:C,A:A,Entrées!E:E)</f>
        <v>0</v>
      </c>
      <c r="J201" s="5">
        <f>SUMIF(Sorties!B:B,A:A,Sorties!D:D)</f>
        <v>0</v>
      </c>
      <c r="L201" s="3"/>
    </row>
    <row r="202" spans="1:12" ht="30" x14ac:dyDescent="0.25">
      <c r="A202" s="106" t="s">
        <v>231</v>
      </c>
      <c r="B202" s="6" t="s">
        <v>316</v>
      </c>
      <c r="C202" s="2">
        <v>1</v>
      </c>
      <c r="D202" s="100">
        <f t="shared" si="3"/>
        <v>1</v>
      </c>
      <c r="E202" s="1">
        <v>1</v>
      </c>
      <c r="F202" s="6" t="s">
        <v>232</v>
      </c>
      <c r="G202" s="6" t="s">
        <v>193</v>
      </c>
      <c r="H202" s="107" t="s">
        <v>233</v>
      </c>
      <c r="I202" s="5">
        <f>SUMIF(Entrées!C:C,A:A,Entrées!E:E)</f>
        <v>0</v>
      </c>
      <c r="J202" s="5">
        <f>SUMIF(Sorties!B:B,A:A,Sorties!D:D)</f>
        <v>0</v>
      </c>
      <c r="L202" s="3"/>
    </row>
    <row r="203" spans="1:12" x14ac:dyDescent="0.25">
      <c r="A203" s="106" t="s">
        <v>303</v>
      </c>
      <c r="B203" s="6" t="s">
        <v>270</v>
      </c>
      <c r="C203" s="2">
        <v>14</v>
      </c>
      <c r="D203" s="100">
        <f t="shared" si="3"/>
        <v>14</v>
      </c>
      <c r="E203" s="1">
        <v>5</v>
      </c>
      <c r="F203" s="6" t="s">
        <v>304</v>
      </c>
      <c r="G203" s="6" t="s">
        <v>258</v>
      </c>
      <c r="H203" s="107"/>
      <c r="I203" s="5">
        <f>SUMIF(Entrées!C:C,A:A,Entrées!E:E)</f>
        <v>0</v>
      </c>
      <c r="J203" s="5">
        <f>SUMIF(Sorties!B:B,A:A,Sorties!D:D)</f>
        <v>0</v>
      </c>
      <c r="L203" s="3"/>
    </row>
    <row r="204" spans="1:12" x14ac:dyDescent="0.25">
      <c r="A204" s="106" t="s">
        <v>305</v>
      </c>
      <c r="B204" s="6" t="s">
        <v>270</v>
      </c>
      <c r="C204" s="2">
        <v>4</v>
      </c>
      <c r="D204" s="100">
        <f t="shared" si="3"/>
        <v>4</v>
      </c>
      <c r="E204" s="1">
        <v>5</v>
      </c>
      <c r="F204" s="6" t="s">
        <v>306</v>
      </c>
      <c r="G204" s="6" t="s">
        <v>258</v>
      </c>
      <c r="H204" s="107"/>
      <c r="I204" s="5">
        <f>SUMIF(Entrées!C:C,A:A,Entrées!E:E)</f>
        <v>0</v>
      </c>
      <c r="J204" s="5">
        <f>SUMIF(Sorties!B:B,A:A,Sorties!D:D)</f>
        <v>0</v>
      </c>
      <c r="L204" s="3"/>
    </row>
    <row r="205" spans="1:12" x14ac:dyDescent="0.25">
      <c r="A205" s="106" t="s">
        <v>332</v>
      </c>
      <c r="B205" s="6" t="s">
        <v>270</v>
      </c>
      <c r="C205" s="2">
        <v>1</v>
      </c>
      <c r="D205" s="100">
        <f t="shared" si="3"/>
        <v>1</v>
      </c>
      <c r="E205" s="1">
        <v>1</v>
      </c>
      <c r="F205" s="6" t="s">
        <v>333</v>
      </c>
      <c r="G205" s="6" t="s">
        <v>258</v>
      </c>
      <c r="H205" s="107"/>
      <c r="I205" s="5">
        <f>SUMIF(Entrées!C:C,A:A,Entrées!E:E)</f>
        <v>0</v>
      </c>
      <c r="J205" s="5">
        <f>SUMIF(Sorties!B:B,A:A,Sorties!D:D)</f>
        <v>0</v>
      </c>
      <c r="L205" s="3"/>
    </row>
    <row r="206" spans="1:12" x14ac:dyDescent="0.25">
      <c r="A206" s="106" t="s">
        <v>334</v>
      </c>
      <c r="B206" s="6" t="s">
        <v>270</v>
      </c>
      <c r="C206" s="2">
        <v>1</v>
      </c>
      <c r="D206" s="100">
        <f t="shared" si="3"/>
        <v>1</v>
      </c>
      <c r="E206" s="1">
        <v>1</v>
      </c>
      <c r="F206" s="6" t="s">
        <v>335</v>
      </c>
      <c r="G206" s="6" t="s">
        <v>258</v>
      </c>
      <c r="H206" s="107"/>
      <c r="I206" s="5">
        <f>SUMIF(Entrées!C:C,A:A,Entrées!E:E)</f>
        <v>0</v>
      </c>
      <c r="J206" s="5">
        <f>SUMIF(Sorties!B:B,A:A,Sorties!D:D)</f>
        <v>0</v>
      </c>
      <c r="L206" s="3"/>
    </row>
    <row r="207" spans="1:12" x14ac:dyDescent="0.25">
      <c r="A207" s="106" t="s">
        <v>336</v>
      </c>
      <c r="B207" s="6" t="s">
        <v>270</v>
      </c>
      <c r="C207" s="2">
        <v>1</v>
      </c>
      <c r="D207" s="100">
        <f t="shared" si="3"/>
        <v>1</v>
      </c>
      <c r="E207" s="1">
        <v>1</v>
      </c>
      <c r="F207" s="6" t="s">
        <v>337</v>
      </c>
      <c r="G207" s="6" t="s">
        <v>258</v>
      </c>
      <c r="H207" s="107"/>
      <c r="I207" s="5">
        <f>SUMIF(Entrées!C:C,A:A,Entrées!E:E)</f>
        <v>0</v>
      </c>
      <c r="J207" s="5">
        <f>SUMIF(Sorties!B:B,A:A,Sorties!D:D)</f>
        <v>0</v>
      </c>
      <c r="L207" s="3"/>
    </row>
    <row r="208" spans="1:12" x14ac:dyDescent="0.25">
      <c r="A208" s="106" t="s">
        <v>278</v>
      </c>
      <c r="B208" s="6" t="s">
        <v>270</v>
      </c>
      <c r="C208" s="2">
        <v>1</v>
      </c>
      <c r="D208" s="100">
        <f t="shared" si="3"/>
        <v>1</v>
      </c>
      <c r="E208" s="1">
        <v>1</v>
      </c>
      <c r="F208" s="6" t="s">
        <v>279</v>
      </c>
      <c r="G208" s="6" t="s">
        <v>258</v>
      </c>
      <c r="H208" s="107"/>
      <c r="I208" s="5">
        <f>SUMIF(Entrées!C:C,A:A,Entrées!E:E)</f>
        <v>0</v>
      </c>
      <c r="J208" s="5">
        <f>SUMIF(Sorties!B:B,A:A,Sorties!D:D)</f>
        <v>0</v>
      </c>
      <c r="L208" s="3"/>
    </row>
    <row r="209" spans="1:12" x14ac:dyDescent="0.25">
      <c r="A209" s="106" t="s">
        <v>280</v>
      </c>
      <c r="B209" s="6" t="s">
        <v>270</v>
      </c>
      <c r="C209" s="2">
        <v>1</v>
      </c>
      <c r="D209" s="100">
        <f t="shared" si="3"/>
        <v>1</v>
      </c>
      <c r="E209" s="1">
        <v>1</v>
      </c>
      <c r="F209" s="6" t="s">
        <v>281</v>
      </c>
      <c r="G209" s="6" t="s">
        <v>258</v>
      </c>
      <c r="H209" s="107"/>
      <c r="I209" s="5">
        <f>SUMIF(Entrées!C:C,A:A,Entrées!E:E)</f>
        <v>0</v>
      </c>
      <c r="J209" s="5">
        <f>SUMIF(Sorties!B:B,A:A,Sorties!D:D)</f>
        <v>0</v>
      </c>
      <c r="L209" s="3"/>
    </row>
    <row r="210" spans="1:12" x14ac:dyDescent="0.25">
      <c r="A210" s="47" t="s">
        <v>103</v>
      </c>
      <c r="B210" s="6" t="s">
        <v>100</v>
      </c>
      <c r="C210" s="2">
        <v>7</v>
      </c>
      <c r="D210" s="100">
        <f t="shared" si="3"/>
        <v>7</v>
      </c>
      <c r="E210" s="1">
        <v>1</v>
      </c>
      <c r="F210" s="6" t="s">
        <v>104</v>
      </c>
      <c r="G210" s="6" t="s">
        <v>99</v>
      </c>
      <c r="H210" s="20"/>
      <c r="I210" s="5">
        <f>SUMIF(Entrées!C:C,A:A,Entrées!E:E)</f>
        <v>0</v>
      </c>
      <c r="J210" s="5">
        <f>SUMIF(Sorties!B:B,A:A,Sorties!D:D)</f>
        <v>0</v>
      </c>
      <c r="L210" s="3"/>
    </row>
    <row r="211" spans="1:12" x14ac:dyDescent="0.25">
      <c r="A211" s="106" t="s">
        <v>346</v>
      </c>
      <c r="B211" s="6" t="s">
        <v>270</v>
      </c>
      <c r="C211" s="2">
        <v>6</v>
      </c>
      <c r="D211" s="100">
        <f t="shared" si="3"/>
        <v>6</v>
      </c>
      <c r="E211" s="1">
        <v>5</v>
      </c>
      <c r="F211" s="6" t="s">
        <v>347</v>
      </c>
      <c r="G211" s="6" t="s">
        <v>258</v>
      </c>
      <c r="H211" s="107"/>
      <c r="I211" s="5">
        <f>SUMIF(Entrées!C:C,A:A,Entrées!E:E)</f>
        <v>0</v>
      </c>
      <c r="J211" s="5">
        <f>SUMIF(Sorties!B:B,A:A,Sorties!D:D)</f>
        <v>0</v>
      </c>
      <c r="L211" s="3"/>
    </row>
    <row r="212" spans="1:12" x14ac:dyDescent="0.25">
      <c r="A212" s="106" t="s">
        <v>349</v>
      </c>
      <c r="B212" s="6" t="s">
        <v>348</v>
      </c>
      <c r="C212" s="2">
        <v>1</v>
      </c>
      <c r="D212" s="100">
        <f t="shared" si="3"/>
        <v>1</v>
      </c>
      <c r="E212" s="1">
        <v>1</v>
      </c>
      <c r="F212" s="6" t="s">
        <v>350</v>
      </c>
      <c r="G212" s="6" t="s">
        <v>258</v>
      </c>
      <c r="H212" s="107"/>
      <c r="I212" s="5">
        <f>SUMIF(Entrées!C:C,A:A,Entrées!E:E)</f>
        <v>0</v>
      </c>
      <c r="J212" s="5">
        <f>SUMIF(Sorties!B:B,A:A,Sorties!D:D)</f>
        <v>0</v>
      </c>
      <c r="L212" s="3"/>
    </row>
    <row r="213" spans="1:12" x14ac:dyDescent="0.25">
      <c r="A213" s="106" t="s">
        <v>285</v>
      </c>
      <c r="B213" s="6" t="s">
        <v>270</v>
      </c>
      <c r="C213" s="2">
        <v>2</v>
      </c>
      <c r="D213" s="100">
        <f t="shared" si="3"/>
        <v>2</v>
      </c>
      <c r="E213" s="1">
        <v>5</v>
      </c>
      <c r="F213" s="6" t="s">
        <v>286</v>
      </c>
      <c r="G213" s="6" t="s">
        <v>258</v>
      </c>
      <c r="H213" s="107"/>
      <c r="I213" s="5">
        <f>SUMIF(Entrées!C:C,A:A,Entrées!E:E)</f>
        <v>0</v>
      </c>
      <c r="J213" s="5">
        <f>SUMIF(Sorties!B:B,A:A,Sorties!D:D)</f>
        <v>0</v>
      </c>
      <c r="L213" s="3"/>
    </row>
    <row r="214" spans="1:12" x14ac:dyDescent="0.25">
      <c r="A214" s="106" t="s">
        <v>282</v>
      </c>
      <c r="B214" s="6" t="s">
        <v>270</v>
      </c>
      <c r="C214" s="2">
        <v>21</v>
      </c>
      <c r="D214" s="100">
        <f t="shared" si="3"/>
        <v>21</v>
      </c>
      <c r="E214" s="1">
        <v>5</v>
      </c>
      <c r="F214" s="6" t="s">
        <v>283</v>
      </c>
      <c r="G214" s="6" t="s">
        <v>258</v>
      </c>
      <c r="H214" s="107" t="s">
        <v>284</v>
      </c>
      <c r="I214" s="5">
        <f>SUMIF(Entrées!C:C,A:A,Entrées!E:E)</f>
        <v>0</v>
      </c>
      <c r="J214" s="5">
        <f>SUMIF(Sorties!B:B,A:A,Sorties!D:D)</f>
        <v>0</v>
      </c>
      <c r="L214" s="3"/>
    </row>
    <row r="215" spans="1:12" x14ac:dyDescent="0.25">
      <c r="A215" s="106" t="s">
        <v>139</v>
      </c>
      <c r="B215" s="6" t="s">
        <v>101</v>
      </c>
      <c r="C215" s="2">
        <v>3</v>
      </c>
      <c r="D215" s="100">
        <f t="shared" si="3"/>
        <v>3</v>
      </c>
      <c r="E215" s="1">
        <v>1</v>
      </c>
      <c r="F215" s="6" t="s">
        <v>142</v>
      </c>
      <c r="G215" s="6" t="s">
        <v>115</v>
      </c>
      <c r="H215" s="20"/>
      <c r="I215" s="5">
        <f>SUMIF(Entrées!C:C,A:A,Entrées!E:E)</f>
        <v>0</v>
      </c>
      <c r="J215" s="5">
        <f>SUMIF(Sorties!B:B,A:A,Sorties!D:D)</f>
        <v>0</v>
      </c>
      <c r="L215" s="3"/>
    </row>
    <row r="216" spans="1:12" x14ac:dyDescent="0.25">
      <c r="A216" s="47" t="s">
        <v>97</v>
      </c>
      <c r="B216" s="6" t="s">
        <v>64</v>
      </c>
      <c r="C216" s="2">
        <v>9</v>
      </c>
      <c r="D216" s="100">
        <f t="shared" si="3"/>
        <v>9</v>
      </c>
      <c r="E216" s="1">
        <v>1</v>
      </c>
      <c r="F216" s="6" t="s">
        <v>98</v>
      </c>
      <c r="G216" s="6" t="s">
        <v>99</v>
      </c>
      <c r="H216" s="20"/>
      <c r="I216" s="5">
        <f>SUMIF(Entrées!C:C,A:A,Entrées!E:E)</f>
        <v>0</v>
      </c>
      <c r="J216" s="5">
        <f>SUMIF(Sorties!B:B,A:A,Sorties!D:D)</f>
        <v>0</v>
      </c>
      <c r="L216" s="3"/>
    </row>
    <row r="217" spans="1:12" x14ac:dyDescent="0.25">
      <c r="A217" s="106" t="s">
        <v>137</v>
      </c>
      <c r="B217" s="6" t="s">
        <v>101</v>
      </c>
      <c r="C217" s="2">
        <v>20</v>
      </c>
      <c r="D217" s="100">
        <f t="shared" si="3"/>
        <v>20</v>
      </c>
      <c r="E217" s="1">
        <v>1</v>
      </c>
      <c r="F217" s="6" t="s">
        <v>138</v>
      </c>
      <c r="G217" s="6" t="s">
        <v>115</v>
      </c>
      <c r="H217" s="20"/>
      <c r="I217" s="5">
        <f>SUMIF(Entrées!C:C,A:A,Entrées!E:E)</f>
        <v>0</v>
      </c>
      <c r="J217" s="5">
        <f>SUMIF(Sorties!B:B,A:A,Sorties!D:D)</f>
        <v>0</v>
      </c>
      <c r="L217" s="3"/>
    </row>
    <row r="218" spans="1:12" x14ac:dyDescent="0.25">
      <c r="A218" s="106" t="s">
        <v>276</v>
      </c>
      <c r="B218" s="6" t="s">
        <v>273</v>
      </c>
      <c r="C218" s="2">
        <v>2</v>
      </c>
      <c r="D218" s="100">
        <f t="shared" si="3"/>
        <v>2</v>
      </c>
      <c r="E218" s="1">
        <v>1</v>
      </c>
      <c r="F218" s="6" t="s">
        <v>277</v>
      </c>
      <c r="G218" s="6" t="s">
        <v>258</v>
      </c>
      <c r="H218" s="107"/>
      <c r="I218" s="5">
        <f>SUMIF(Entrées!C:C,A:A,Entrées!E:E)</f>
        <v>0</v>
      </c>
      <c r="J218" s="5">
        <f>SUMIF(Sorties!B:B,A:A,Sorties!D:D)</f>
        <v>0</v>
      </c>
      <c r="L218" s="3"/>
    </row>
    <row r="219" spans="1:12" x14ac:dyDescent="0.25">
      <c r="A219" s="106" t="s">
        <v>256</v>
      </c>
      <c r="B219" s="6" t="s">
        <v>266</v>
      </c>
      <c r="C219" s="2">
        <v>3</v>
      </c>
      <c r="D219" s="100">
        <f t="shared" si="3"/>
        <v>3</v>
      </c>
      <c r="E219" s="1">
        <v>1</v>
      </c>
      <c r="F219" s="6" t="s">
        <v>257</v>
      </c>
      <c r="G219" s="6" t="s">
        <v>258</v>
      </c>
      <c r="H219" s="20"/>
      <c r="I219" s="5">
        <f>SUMIF(Entrées!C:C,A:A,Entrées!E:E)</f>
        <v>0</v>
      </c>
      <c r="J219" s="5">
        <f>SUMIF(Sorties!B:B,A:A,Sorties!D:D)</f>
        <v>0</v>
      </c>
      <c r="L219" s="3"/>
    </row>
    <row r="220" spans="1:12" x14ac:dyDescent="0.25">
      <c r="A220" s="106" t="s">
        <v>402</v>
      </c>
      <c r="B220" s="6" t="s">
        <v>198</v>
      </c>
      <c r="C220" s="2">
        <v>1</v>
      </c>
      <c r="D220" s="100">
        <f t="shared" si="3"/>
        <v>1</v>
      </c>
      <c r="E220" s="1">
        <v>1</v>
      </c>
      <c r="F220" s="6" t="s">
        <v>403</v>
      </c>
      <c r="G220" s="6" t="s">
        <v>258</v>
      </c>
      <c r="H220" s="107" t="s">
        <v>404</v>
      </c>
      <c r="I220" s="5">
        <f>SUMIF(Entrées!C:C,A:A,Entrées!E:E)</f>
        <v>0</v>
      </c>
      <c r="J220" s="5">
        <f>SUMIF(Sorties!B:B,A:A,Sorties!D:D)</f>
        <v>0</v>
      </c>
      <c r="L220" s="3"/>
    </row>
    <row r="221" spans="1:12" x14ac:dyDescent="0.25">
      <c r="A221" s="106" t="s">
        <v>361</v>
      </c>
      <c r="B221" s="6" t="s">
        <v>354</v>
      </c>
      <c r="C221" s="2">
        <v>2</v>
      </c>
      <c r="D221" s="100">
        <f t="shared" si="3"/>
        <v>2</v>
      </c>
      <c r="E221" s="1">
        <v>1</v>
      </c>
      <c r="F221" s="6" t="s">
        <v>362</v>
      </c>
      <c r="G221" s="6" t="s">
        <v>258</v>
      </c>
      <c r="H221" s="107"/>
      <c r="I221" s="5">
        <f>SUMIF(Entrées!C:C,A:A,Entrées!E:E)</f>
        <v>0</v>
      </c>
      <c r="J221" s="5">
        <f>SUMIF(Sorties!B:B,A:A,Sorties!D:D)</f>
        <v>0</v>
      </c>
      <c r="L221" s="3"/>
    </row>
    <row r="222" spans="1:12" x14ac:dyDescent="0.25">
      <c r="A222" s="106" t="s">
        <v>363</v>
      </c>
      <c r="B222" s="6" t="s">
        <v>354</v>
      </c>
      <c r="C222" s="2">
        <v>1</v>
      </c>
      <c r="D222" s="100">
        <f t="shared" si="3"/>
        <v>1</v>
      </c>
      <c r="E222" s="1">
        <v>1</v>
      </c>
      <c r="F222" s="6" t="s">
        <v>364</v>
      </c>
      <c r="G222" s="6" t="s">
        <v>258</v>
      </c>
      <c r="H222" s="107"/>
      <c r="I222" s="5">
        <f>SUMIF(Entrées!C:C,A:A,Entrées!E:E)</f>
        <v>0</v>
      </c>
      <c r="J222" s="5">
        <f>SUMIF(Sorties!B:B,A:A,Sorties!D:D)</f>
        <v>0</v>
      </c>
      <c r="L222" s="3"/>
    </row>
    <row r="223" spans="1:12" x14ac:dyDescent="0.25">
      <c r="A223" s="106" t="s">
        <v>365</v>
      </c>
      <c r="B223" s="6" t="s">
        <v>354</v>
      </c>
      <c r="C223" s="2">
        <v>1</v>
      </c>
      <c r="D223" s="100">
        <f t="shared" si="3"/>
        <v>1</v>
      </c>
      <c r="E223" s="1">
        <v>1</v>
      </c>
      <c r="F223" s="6" t="s">
        <v>366</v>
      </c>
      <c r="G223" s="6" t="s">
        <v>258</v>
      </c>
      <c r="H223" s="107"/>
      <c r="I223" s="5">
        <f>SUMIF(Entrées!C:C,A:A,Entrées!E:E)</f>
        <v>0</v>
      </c>
      <c r="J223" s="5">
        <f>SUMIF(Sorties!B:B,A:A,Sorties!D:D)</f>
        <v>0</v>
      </c>
      <c r="L223" s="3"/>
    </row>
    <row r="224" spans="1:12" x14ac:dyDescent="0.25">
      <c r="A224" s="106" t="s">
        <v>359</v>
      </c>
      <c r="B224" s="6" t="s">
        <v>354</v>
      </c>
      <c r="C224" s="2">
        <v>2</v>
      </c>
      <c r="D224" s="100">
        <f t="shared" si="3"/>
        <v>2</v>
      </c>
      <c r="E224" s="1">
        <v>1</v>
      </c>
      <c r="F224" s="6" t="s">
        <v>360</v>
      </c>
      <c r="G224" s="6" t="s">
        <v>258</v>
      </c>
      <c r="H224" s="107"/>
      <c r="I224" s="5">
        <f>SUMIF(Entrées!C:C,A:A,Entrées!E:E)</f>
        <v>0</v>
      </c>
      <c r="J224" s="5">
        <f>SUMIF(Sorties!B:B,A:A,Sorties!D:D)</f>
        <v>0</v>
      </c>
      <c r="L224" s="3"/>
    </row>
    <row r="225" spans="1:32" x14ac:dyDescent="0.25">
      <c r="A225" s="106" t="s">
        <v>357</v>
      </c>
      <c r="B225" s="6" t="s">
        <v>354</v>
      </c>
      <c r="C225" s="2">
        <v>2</v>
      </c>
      <c r="D225" s="100">
        <f t="shared" si="3"/>
        <v>2</v>
      </c>
      <c r="E225" s="1">
        <v>1</v>
      </c>
      <c r="F225" s="6" t="s">
        <v>358</v>
      </c>
      <c r="G225" s="6" t="s">
        <v>258</v>
      </c>
      <c r="H225" s="107"/>
      <c r="I225" s="5">
        <f>SUMIF(Entrées!C:C,A:A,Entrées!E:E)</f>
        <v>0</v>
      </c>
      <c r="J225" s="5">
        <f>SUMIF(Sorties!B:B,A:A,Sorties!D:D)</f>
        <v>0</v>
      </c>
      <c r="L225" s="3"/>
    </row>
    <row r="226" spans="1:32" x14ac:dyDescent="0.25">
      <c r="A226" s="106" t="s">
        <v>319</v>
      </c>
      <c r="B226" s="6" t="s">
        <v>323</v>
      </c>
      <c r="C226" s="2">
        <v>1</v>
      </c>
      <c r="D226" s="100">
        <f t="shared" si="3"/>
        <v>1</v>
      </c>
      <c r="E226" s="1">
        <v>1</v>
      </c>
      <c r="F226" s="6" t="s">
        <v>320</v>
      </c>
      <c r="G226" s="6" t="s">
        <v>258</v>
      </c>
      <c r="H226" s="107"/>
      <c r="I226" s="5">
        <f>SUMIF(Entrées!C:C,A:A,Entrées!E:E)</f>
        <v>0</v>
      </c>
      <c r="J226" s="5">
        <f>SUMIF(Sorties!B:B,A:A,Sorties!D:D)</f>
        <v>0</v>
      </c>
      <c r="L226" s="3"/>
    </row>
    <row r="227" spans="1:32" x14ac:dyDescent="0.25">
      <c r="A227" s="106" t="s">
        <v>330</v>
      </c>
      <c r="B227" s="6" t="s">
        <v>270</v>
      </c>
      <c r="C227" s="2">
        <v>1</v>
      </c>
      <c r="D227" s="100">
        <f t="shared" si="3"/>
        <v>1</v>
      </c>
      <c r="E227" s="1">
        <v>1</v>
      </c>
      <c r="F227" s="6" t="s">
        <v>331</v>
      </c>
      <c r="G227" s="6" t="s">
        <v>258</v>
      </c>
      <c r="H227" s="107"/>
      <c r="I227" s="5">
        <f>SUMIF(Entrées!C:C,A:A,Entrées!E:E)</f>
        <v>0</v>
      </c>
      <c r="J227" s="5">
        <f>SUMIF(Sorties!B:B,A:A,Sorties!D:D)</f>
        <v>0</v>
      </c>
      <c r="L227" s="3"/>
    </row>
    <row r="228" spans="1:32" ht="30" customHeight="1" x14ac:dyDescent="0.25">
      <c r="A228" s="104"/>
      <c r="B228" s="54"/>
      <c r="C228" s="55"/>
      <c r="D228" s="55"/>
      <c r="E228" s="56" t="s">
        <v>6</v>
      </c>
      <c r="F228" s="54" t="s">
        <v>6</v>
      </c>
      <c r="G228" s="54" t="s">
        <v>6</v>
      </c>
      <c r="H228" s="56" t="s">
        <v>6</v>
      </c>
      <c r="I228" s="56" t="s">
        <v>6</v>
      </c>
      <c r="J228" s="56" t="s">
        <v>6</v>
      </c>
      <c r="L228" s="3"/>
    </row>
    <row r="229" spans="1:32" x14ac:dyDescent="0.25">
      <c r="A229" s="105"/>
      <c r="L229" s="3"/>
    </row>
    <row r="230" spans="1:32" x14ac:dyDescent="0.25">
      <c r="L230" s="3"/>
    </row>
    <row r="231" spans="1:32" x14ac:dyDescent="0.25">
      <c r="L231" s="3"/>
    </row>
    <row r="232" spans="1:32" x14ac:dyDescent="0.25">
      <c r="L232" s="3"/>
    </row>
    <row r="233" spans="1:32" x14ac:dyDescent="0.25">
      <c r="L233" s="3"/>
    </row>
    <row r="234" spans="1:32" s="2" customFormat="1" x14ac:dyDescent="0.25">
      <c r="A234" s="47"/>
      <c r="B234" s="1"/>
      <c r="D234" s="1"/>
      <c r="E234" s="1"/>
      <c r="F234" s="6"/>
      <c r="G234" s="6"/>
      <c r="H234" s="1"/>
      <c r="I234" s="1"/>
      <c r="J234" s="1"/>
      <c r="K234" s="1"/>
      <c r="L234" s="3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1:32" s="2" customFormat="1" x14ac:dyDescent="0.25">
      <c r="A235" s="47"/>
      <c r="B235" s="1"/>
      <c r="D235" s="1"/>
      <c r="E235" s="1"/>
      <c r="F235" s="6"/>
      <c r="G235" s="6"/>
      <c r="H235" s="1"/>
      <c r="I235" s="1"/>
      <c r="J235" s="1"/>
      <c r="K235" s="1"/>
      <c r="L235" s="3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1:32" s="2" customFormat="1" x14ac:dyDescent="0.25">
      <c r="A236" s="47"/>
      <c r="B236" s="1"/>
      <c r="D236" s="1"/>
      <c r="E236" s="1"/>
      <c r="F236" s="6"/>
      <c r="G236" s="6"/>
      <c r="H236" s="1"/>
      <c r="I236" s="1"/>
      <c r="J236" s="1"/>
      <c r="K236" s="1"/>
      <c r="L236" s="3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1:32" s="2" customFormat="1" x14ac:dyDescent="0.25">
      <c r="A237" s="47"/>
      <c r="B237" s="1"/>
      <c r="D237" s="1"/>
      <c r="E237" s="1"/>
      <c r="F237" s="6"/>
      <c r="G237" s="6"/>
      <c r="H237" s="1"/>
      <c r="I237" s="1"/>
      <c r="J237" s="1"/>
      <c r="K237" s="1"/>
      <c r="L237" s="3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1:32" s="2" customFormat="1" x14ac:dyDescent="0.25">
      <c r="A238" s="47"/>
      <c r="B238" s="1"/>
      <c r="D238" s="1"/>
      <c r="E238" s="1"/>
      <c r="F238" s="6"/>
      <c r="G238" s="6"/>
      <c r="H238" s="1"/>
      <c r="I238" s="1"/>
      <c r="J238" s="1"/>
      <c r="K238" s="1"/>
      <c r="L238" s="3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1:32" s="2" customFormat="1" x14ac:dyDescent="0.25">
      <c r="A239" s="47"/>
      <c r="B239" s="1"/>
      <c r="D239" s="1"/>
      <c r="E239" s="1"/>
      <c r="F239" s="6"/>
      <c r="G239" s="6"/>
      <c r="H239" s="1"/>
      <c r="I239" s="1"/>
      <c r="J239" s="1"/>
      <c r="K239" s="1"/>
      <c r="L239" s="3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1:32" s="2" customFormat="1" x14ac:dyDescent="0.25">
      <c r="A240" s="47"/>
      <c r="B240" s="1"/>
      <c r="D240" s="1"/>
      <c r="E240" s="1"/>
      <c r="F240" s="6"/>
      <c r="G240" s="6"/>
      <c r="H240" s="1"/>
      <c r="I240" s="1"/>
      <c r="J240" s="1"/>
      <c r="K240" s="1"/>
      <c r="L240" s="3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1:32" s="2" customFormat="1" x14ac:dyDescent="0.25">
      <c r="A241" s="47"/>
      <c r="B241" s="1"/>
      <c r="D241" s="1"/>
      <c r="E241" s="1"/>
      <c r="F241" s="6"/>
      <c r="G241" s="6"/>
      <c r="H241" s="1"/>
      <c r="I241" s="1"/>
      <c r="J241" s="1"/>
      <c r="K241" s="1"/>
      <c r="L241" s="3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1:32" s="2" customFormat="1" x14ac:dyDescent="0.25">
      <c r="A242" s="47"/>
      <c r="B242" s="1"/>
      <c r="D242" s="1"/>
      <c r="E242" s="1"/>
      <c r="F242" s="6"/>
      <c r="G242" s="6"/>
      <c r="H242" s="1"/>
      <c r="I242" s="1"/>
      <c r="J242" s="1"/>
      <c r="K242" s="1"/>
      <c r="L242" s="3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1:32" s="2" customFormat="1" x14ac:dyDescent="0.25">
      <c r="A243" s="47"/>
      <c r="B243" s="1"/>
      <c r="D243" s="1"/>
      <c r="E243" s="1"/>
      <c r="F243" s="6"/>
      <c r="G243" s="6"/>
      <c r="H243" s="1"/>
      <c r="I243" s="1"/>
      <c r="J243" s="1"/>
      <c r="K243" s="1"/>
      <c r="L243" s="3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</sheetData>
  <sheetProtection sheet="1" objects="1" scenarios="1" sort="0" autoFilter="0" pivotTables="0"/>
  <autoFilter ref="A3:J228" xr:uid="{00000000-0009-0000-0000-000001000000}"/>
  <sortState xmlns:xlrd2="http://schemas.microsoft.com/office/spreadsheetml/2017/richdata2" ref="A6:J228">
    <sortCondition ref="A6"/>
  </sortState>
  <conditionalFormatting sqref="B3:B228">
    <cfRule type="expression" dxfId="10" priority="5">
      <formula>AND(ISERROR(VLOOKUP(B3,Liste_Catégories,1,FALSE)),B3&lt;&gt;"Catégorie",LEN(B3)&gt;0)</formula>
    </cfRule>
  </conditionalFormatting>
  <conditionalFormatting sqref="D3:D228">
    <cfRule type="expression" dxfId="9" priority="1">
      <formula>AND(D3&lt;&gt;"Stock actuel",LEN(D3)&gt;0,D3&lt;=0)</formula>
    </cfRule>
    <cfRule type="expression" dxfId="8" priority="2">
      <formula>AND(D3&lt;&gt;"Stock actuel",LEN(D3)&gt;0,D3&lt;=E3)</formula>
    </cfRule>
  </conditionalFormatting>
  <dataValidations count="1">
    <dataValidation type="list" allowBlank="1" showInputMessage="1" showErrorMessage="1" errorTitle="Choisir dans la liste" error="Choisir dans la liste !" sqref="B3:B228" xr:uid="{00000000-0002-0000-0100-000000000000}">
      <formula1>Liste_Catégories</formula1>
    </dataValidation>
  </dataValidations>
  <hyperlinks>
    <hyperlink ref="B3" location="Catégories!A1" display="Catégorie" xr:uid="{00000000-0004-0000-0100-000000000000}"/>
    <hyperlink ref="I3" location="Entrées!A1" display="Entrées" xr:uid="{00000000-0004-0000-0100-000001000000}"/>
    <hyperlink ref="J3" location="Sorties!A1" display="Sorties" xr:uid="{00000000-0004-0000-0100-000002000000}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AD20"/>
  <sheetViews>
    <sheetView workbookViewId="0">
      <pane ySplit="3" topLeftCell="A4" activePane="bottomLeft" state="frozen"/>
      <selection activeCell="B2" sqref="B2"/>
      <selection pane="bottomLeft" activeCell="B4" sqref="B4"/>
    </sheetView>
  </sheetViews>
  <sheetFormatPr baseColWidth="10" defaultColWidth="11.42578125" defaultRowHeight="15" x14ac:dyDescent="0.2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3" customWidth="1"/>
    <col min="7" max="7" width="13.28515625" style="67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30" s="36" customFormat="1" ht="21" x14ac:dyDescent="0.25">
      <c r="A1" s="34" t="s">
        <v>16</v>
      </c>
      <c r="B1" s="34"/>
      <c r="C1" s="35"/>
      <c r="D1" s="35"/>
      <c r="E1" s="57">
        <f>SUBTOTAL(9,E3:E5)</f>
        <v>5000</v>
      </c>
      <c r="F1" s="58"/>
      <c r="G1" s="59">
        <f>SUBTOTAL(9,G3:G5)</f>
        <v>0</v>
      </c>
      <c r="H1" s="35"/>
      <c r="K1" s="37"/>
      <c r="L1" s="37"/>
    </row>
    <row r="2" spans="1:30" s="10" customFormat="1" ht="48.75" customHeight="1" x14ac:dyDescent="0.25">
      <c r="A2" s="14"/>
      <c r="B2" s="14"/>
      <c r="C2" s="14"/>
      <c r="D2" s="14"/>
      <c r="E2" s="15"/>
      <c r="F2" s="60"/>
      <c r="G2" s="61"/>
      <c r="H2" s="14"/>
      <c r="K2" s="11"/>
      <c r="L2" s="11"/>
    </row>
    <row r="3" spans="1:30" s="33" customFormat="1" ht="32.25" customHeight="1" x14ac:dyDescent="0.25">
      <c r="A3" s="51" t="s">
        <v>17</v>
      </c>
      <c r="B3" s="51" t="s">
        <v>18</v>
      </c>
      <c r="C3" s="75" t="s">
        <v>2</v>
      </c>
      <c r="D3" s="75" t="s">
        <v>4</v>
      </c>
      <c r="E3" s="52" t="s">
        <v>8</v>
      </c>
      <c r="F3" s="62" t="s">
        <v>19</v>
      </c>
      <c r="G3" s="62" t="s">
        <v>22</v>
      </c>
      <c r="H3" s="53" t="s">
        <v>9</v>
      </c>
      <c r="K3" s="33" t="s">
        <v>3</v>
      </c>
      <c r="L3" s="33" t="s">
        <v>3</v>
      </c>
    </row>
    <row r="4" spans="1:30" x14ac:dyDescent="0.25">
      <c r="A4" s="12">
        <v>45019</v>
      </c>
      <c r="B4" s="6">
        <v>372802</v>
      </c>
      <c r="C4" t="s">
        <v>72</v>
      </c>
      <c r="D4" s="6" t="s">
        <v>63</v>
      </c>
      <c r="E4" s="2">
        <v>5000</v>
      </c>
      <c r="F4" s="63">
        <v>0</v>
      </c>
      <c r="G4" s="64">
        <f>E4*F4</f>
        <v>0</v>
      </c>
      <c r="H4" s="20"/>
      <c r="J4" s="3"/>
    </row>
    <row r="5" spans="1:30" ht="28.5" customHeight="1" x14ac:dyDescent="0.25">
      <c r="A5" s="54"/>
      <c r="B5" s="54"/>
      <c r="C5" s="54"/>
      <c r="D5" s="54"/>
      <c r="E5" s="55"/>
      <c r="F5" s="65"/>
      <c r="G5" s="66"/>
      <c r="H5" s="56" t="s">
        <v>6</v>
      </c>
      <c r="J5" s="3"/>
    </row>
    <row r="6" spans="1:30" x14ac:dyDescent="0.25">
      <c r="C6" s="4"/>
      <c r="J6" s="3"/>
    </row>
    <row r="7" spans="1:30" x14ac:dyDescent="0.25">
      <c r="J7" s="3"/>
    </row>
    <row r="8" spans="1:30" x14ac:dyDescent="0.25">
      <c r="J8" s="3"/>
    </row>
    <row r="9" spans="1:30" x14ac:dyDescent="0.25">
      <c r="J9" s="3"/>
    </row>
    <row r="10" spans="1:30" x14ac:dyDescent="0.25">
      <c r="C10"/>
      <c r="J10" s="3"/>
    </row>
    <row r="11" spans="1:30" s="2" customFormat="1" x14ac:dyDescent="0.25">
      <c r="C11"/>
      <c r="D11" s="1"/>
      <c r="F11" s="63"/>
      <c r="G11" s="67"/>
      <c r="H11" s="1"/>
      <c r="I11" s="1"/>
      <c r="J11" s="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s="2" customFormat="1" x14ac:dyDescent="0.25">
      <c r="C12"/>
      <c r="D12" s="1"/>
      <c r="F12" s="63"/>
      <c r="G12" s="67"/>
      <c r="H12" s="1"/>
      <c r="I12" s="1"/>
      <c r="J12" s="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s="2" customFormat="1" x14ac:dyDescent="0.25">
      <c r="C13"/>
      <c r="D13" s="1"/>
      <c r="F13" s="63"/>
      <c r="G13" s="67"/>
      <c r="H13" s="1"/>
      <c r="I13" s="1"/>
      <c r="J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s="2" customFormat="1" x14ac:dyDescent="0.25">
      <c r="C14"/>
      <c r="D14" s="1"/>
      <c r="F14" s="63"/>
      <c r="G14" s="67"/>
      <c r="H14" s="1"/>
      <c r="I14" s="1"/>
      <c r="J14" s="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s="2" customFormat="1" x14ac:dyDescent="0.25">
      <c r="C15"/>
      <c r="D15" s="1"/>
      <c r="F15" s="63"/>
      <c r="G15" s="67"/>
      <c r="H15" s="1"/>
      <c r="I15" s="1"/>
      <c r="J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s="2" customFormat="1" x14ac:dyDescent="0.25">
      <c r="C16"/>
      <c r="D16" s="1"/>
      <c r="F16" s="63"/>
      <c r="G16" s="67"/>
      <c r="H16" s="1"/>
      <c r="I16" s="1"/>
      <c r="J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3:30" s="2" customFormat="1" x14ac:dyDescent="0.25">
      <c r="C17"/>
      <c r="D17" s="1"/>
      <c r="F17" s="63"/>
      <c r="G17" s="67"/>
      <c r="H17" s="1"/>
      <c r="I17" s="1"/>
      <c r="J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3:30" s="2" customFormat="1" x14ac:dyDescent="0.25">
      <c r="C18" s="1"/>
      <c r="D18" s="1"/>
      <c r="F18" s="63"/>
      <c r="G18" s="67"/>
      <c r="H18" s="1"/>
      <c r="I18" s="1"/>
      <c r="J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3:30" s="2" customFormat="1" x14ac:dyDescent="0.25">
      <c r="C19" s="1"/>
      <c r="D19" s="1"/>
      <c r="F19" s="63"/>
      <c r="G19" s="67"/>
      <c r="H19" s="1"/>
      <c r="I19" s="1"/>
      <c r="J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 s="2" customFormat="1" x14ac:dyDescent="0.25">
      <c r="C20" s="1"/>
      <c r="D20" s="1"/>
      <c r="F20" s="63"/>
      <c r="G20" s="67"/>
      <c r="H20" s="1"/>
      <c r="I20" s="1"/>
      <c r="J20" s="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</sheetData>
  <sheetProtection sheet="1" objects="1" scenarios="1" sort="0" autoFilter="0" pivotTables="0"/>
  <autoFilter ref="A3:H5" xr:uid="{00000000-0009-0000-0000-000002000000}"/>
  <conditionalFormatting sqref="C3:C5">
    <cfRule type="expression" dxfId="7" priority="2">
      <formula>AND(ISERROR(VLOOKUP(C3,Liste_Pièces,1,FALSE)),C3&lt;&gt;"Pièce",LEN(C3)&gt;0)</formula>
    </cfRule>
  </conditionalFormatting>
  <conditionalFormatting sqref="D3:D5">
    <cfRule type="expression" dxfId="6" priority="1">
      <formula>AND(ISERROR(VLOOKUP(D3,Liste_Fournisseurs,1,FALSE)),D3&lt;&gt;"Fournisseur",LEN(D3)&gt;0)</formula>
    </cfRule>
  </conditionalFormatting>
  <dataValidations count="2">
    <dataValidation type="list" allowBlank="1" showInputMessage="1" showErrorMessage="1" errorTitle="Choisir dans la liste" error="Choisir dans la liste !" sqref="D3:D5" xr:uid="{00000000-0002-0000-0200-000000000000}">
      <formula1>Liste_Fournisseurs</formula1>
    </dataValidation>
    <dataValidation type="list" allowBlank="1" showInputMessage="1" showErrorMessage="1" errorTitle="Choisir dans la liste" error="Choisir dans la liste !" sqref="C3:C5" xr:uid="{00000000-0002-0000-0200-000001000000}">
      <formula1>Liste_Pièces</formula1>
    </dataValidation>
  </dataValidations>
  <hyperlinks>
    <hyperlink ref="C3" location="Inventaire!A1" display="Pièce" xr:uid="{00000000-0004-0000-0200-000000000000}"/>
    <hyperlink ref="D3" location="Fournisseurs!A1" display="Fournisseur" xr:uid="{00000000-0004-0000-0200-000001000000}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/>
  <dimension ref="A1:AA24"/>
  <sheetViews>
    <sheetView tabSelected="1" workbookViewId="0">
      <pane ySplit="3" topLeftCell="A4" activePane="bottomLeft" state="frozen"/>
      <selection activeCell="B2" sqref="B2"/>
      <selection pane="bottomLeft" activeCell="C18" sqref="C17:C18"/>
    </sheetView>
  </sheetViews>
  <sheetFormatPr baseColWidth="10" defaultColWidth="11.42578125" defaultRowHeight="15" x14ac:dyDescent="0.2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41.42578125" style="1" customWidth="1"/>
    <col min="6" max="6" width="21.140625" style="1" customWidth="1"/>
    <col min="7" max="7" width="21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26" customFormat="1" ht="21" x14ac:dyDescent="0.25">
      <c r="A1" s="24" t="s">
        <v>20</v>
      </c>
      <c r="B1" s="25"/>
      <c r="C1" s="25"/>
      <c r="D1" s="38">
        <f>SUBTOTAL(9,D3:D9)</f>
        <v>4</v>
      </c>
      <c r="E1" s="25"/>
      <c r="H1" s="27"/>
      <c r="I1" s="27"/>
    </row>
    <row r="2" spans="1:27" s="10" customFormat="1" ht="47.25" customHeight="1" x14ac:dyDescent="0.25">
      <c r="A2" s="14"/>
      <c r="B2" s="14"/>
      <c r="C2" s="14"/>
      <c r="D2" s="15"/>
      <c r="E2" s="14"/>
      <c r="H2" s="11"/>
      <c r="I2" s="11"/>
    </row>
    <row r="3" spans="1:27" s="33" customFormat="1" ht="33.75" customHeight="1" x14ac:dyDescent="0.25">
      <c r="A3" s="51" t="s">
        <v>17</v>
      </c>
      <c r="B3" s="75" t="s">
        <v>2</v>
      </c>
      <c r="C3" s="75" t="s">
        <v>5</v>
      </c>
      <c r="D3" s="52" t="s">
        <v>8</v>
      </c>
      <c r="E3" s="53" t="s">
        <v>9</v>
      </c>
      <c r="H3" s="33" t="s">
        <v>3</v>
      </c>
      <c r="I3" s="33" t="s">
        <v>3</v>
      </c>
      <c r="X3" s="33" t="s">
        <v>1</v>
      </c>
      <c r="AA3" s="33" t="s">
        <v>0</v>
      </c>
    </row>
    <row r="4" spans="1:27" x14ac:dyDescent="0.25">
      <c r="A4" s="12">
        <v>45035</v>
      </c>
      <c r="B4" s="6">
        <v>15350</v>
      </c>
      <c r="C4" s="6" t="s">
        <v>91</v>
      </c>
      <c r="D4" s="2">
        <v>1</v>
      </c>
      <c r="E4" s="20"/>
      <c r="G4" s="3"/>
    </row>
    <row r="5" spans="1:27" x14ac:dyDescent="0.25">
      <c r="A5" s="12">
        <v>45035</v>
      </c>
      <c r="B5" s="6">
        <v>4014</v>
      </c>
      <c r="C5" s="6" t="s">
        <v>60</v>
      </c>
      <c r="D5" s="2">
        <v>1</v>
      </c>
      <c r="E5" s="20" t="s">
        <v>519</v>
      </c>
      <c r="G5" s="3"/>
    </row>
    <row r="6" spans="1:27" x14ac:dyDescent="0.25">
      <c r="A6" s="12">
        <v>45035</v>
      </c>
      <c r="B6" s="6">
        <v>12302</v>
      </c>
      <c r="C6" s="6" t="s">
        <v>62</v>
      </c>
      <c r="D6" s="2">
        <v>2</v>
      </c>
      <c r="E6" s="20" t="s">
        <v>518</v>
      </c>
      <c r="G6" s="3"/>
    </row>
    <row r="7" spans="1:27" x14ac:dyDescent="0.25">
      <c r="A7" s="12">
        <v>45036</v>
      </c>
      <c r="B7" s="6">
        <v>2033011</v>
      </c>
      <c r="C7" s="6" t="s">
        <v>91</v>
      </c>
      <c r="D7" s="2">
        <v>0</v>
      </c>
      <c r="E7" s="20"/>
      <c r="G7" s="3"/>
    </row>
    <row r="8" spans="1:27" x14ac:dyDescent="0.25">
      <c r="A8" s="12">
        <v>45019</v>
      </c>
      <c r="B8" s="6" t="s">
        <v>72</v>
      </c>
      <c r="C8" s="6" t="s">
        <v>60</v>
      </c>
      <c r="D8" s="2">
        <v>0</v>
      </c>
      <c r="E8" s="20"/>
      <c r="G8" s="3"/>
    </row>
    <row r="9" spans="1:27" ht="24.75" customHeight="1" x14ac:dyDescent="0.25">
      <c r="A9" s="54"/>
      <c r="B9" s="54"/>
      <c r="C9" s="54"/>
      <c r="D9" s="55"/>
      <c r="E9" s="56" t="s">
        <v>6</v>
      </c>
      <c r="G9" s="3"/>
    </row>
    <row r="10" spans="1:27" x14ac:dyDescent="0.25">
      <c r="B10" s="4"/>
      <c r="G10" s="3"/>
    </row>
    <row r="11" spans="1:27" x14ac:dyDescent="0.25">
      <c r="G11" s="3"/>
    </row>
    <row r="12" spans="1:27" x14ac:dyDescent="0.25">
      <c r="G12" s="3"/>
    </row>
    <row r="13" spans="1:27" x14ac:dyDescent="0.25">
      <c r="G13" s="3"/>
    </row>
    <row r="14" spans="1:27" x14ac:dyDescent="0.25">
      <c r="B14"/>
      <c r="G14" s="3"/>
    </row>
    <row r="15" spans="1:27" s="2" customFormat="1" x14ac:dyDescent="0.25">
      <c r="B15"/>
      <c r="C15" s="1"/>
      <c r="E15" s="1"/>
      <c r="F15" s="1"/>
      <c r="G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s="2" customFormat="1" x14ac:dyDescent="0.25">
      <c r="B16"/>
      <c r="C16" s="1"/>
      <c r="E16" s="1"/>
      <c r="F16" s="1"/>
      <c r="G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s="2" customFormat="1" x14ac:dyDescent="0.25">
      <c r="B17"/>
      <c r="C17" s="1"/>
      <c r="E17" s="1"/>
      <c r="F17" s="1"/>
      <c r="G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s="2" customFormat="1" x14ac:dyDescent="0.25">
      <c r="B18"/>
      <c r="C18" s="1"/>
      <c r="E18" s="1"/>
      <c r="F18" s="1"/>
      <c r="G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s="2" customFormat="1" x14ac:dyDescent="0.25">
      <c r="B19"/>
      <c r="C19" s="1"/>
      <c r="E19" s="1"/>
      <c r="F19" s="1"/>
      <c r="G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s="2" customFormat="1" x14ac:dyDescent="0.25">
      <c r="B20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s="2" customFormat="1" x14ac:dyDescent="0.25">
      <c r="B21"/>
      <c r="C21" s="1"/>
      <c r="E21" s="1"/>
      <c r="F21" s="1"/>
      <c r="G21" s="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s="2" customFormat="1" x14ac:dyDescent="0.25">
      <c r="B22" s="1"/>
      <c r="C22" s="1"/>
      <c r="E22" s="1"/>
      <c r="F22" s="1"/>
      <c r="G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s="2" customFormat="1" x14ac:dyDescent="0.25">
      <c r="B23" s="1"/>
      <c r="C23" s="1"/>
      <c r="E23" s="1"/>
      <c r="F23" s="1"/>
      <c r="G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s="2" customFormat="1" x14ac:dyDescent="0.25">
      <c r="B24" s="1"/>
      <c r="C24" s="1"/>
      <c r="E24" s="1"/>
      <c r="F24" s="1"/>
      <c r="G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</sheetData>
  <sheetProtection sheet="1" objects="1" scenarios="1" sort="0" autoFilter="0" pivotTables="0"/>
  <autoFilter ref="B3:E9" xr:uid="{00000000-0009-0000-0000-000003000000}"/>
  <conditionalFormatting sqref="B3:B9">
    <cfRule type="expression" dxfId="5" priority="2">
      <formula>AND(ISERROR(VLOOKUP(B3,Liste_Pièces,1,FALSE)),B3&lt;&gt;"Pièce",LEN(B3)&gt;0)</formula>
    </cfRule>
  </conditionalFormatting>
  <conditionalFormatting sqref="C3:C9">
    <cfRule type="expression" dxfId="4" priority="1">
      <formula>AND(ISERROR(VLOOKUP(C3,Liste_Techniciens,1,FALSE)),C3&lt;&gt;"Technicien",LEN(C3)&gt;0)</formula>
    </cfRule>
  </conditionalFormatting>
  <dataValidations count="2">
    <dataValidation type="list" allowBlank="1" showInputMessage="1" showErrorMessage="1" errorTitle="Choisir dans la liste" error="Choisir dans la liste !" sqref="B9 B3" xr:uid="{00000000-0002-0000-0300-000000000000}">
      <formula1>Liste_Pièces</formula1>
    </dataValidation>
    <dataValidation type="list" allowBlank="1" showInputMessage="1" showErrorMessage="1" errorTitle="Choisir dans la liste" error="Choisir dans la liste !" sqref="C3:C9" xr:uid="{00000000-0002-0000-0300-000001000000}">
      <formula1>Liste_Techniciens</formula1>
    </dataValidation>
  </dataValidations>
  <hyperlinks>
    <hyperlink ref="B3" location="Inventaire!A1" display="Pièce" xr:uid="{00000000-0004-0000-0300-000000000000}"/>
    <hyperlink ref="C3" location="Techniciens!A1" display="Technicien" xr:uid="{00000000-0004-0000-0300-000001000000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9"/>
  <sheetViews>
    <sheetView workbookViewId="0">
      <pane ySplit="3" topLeftCell="A4" activePane="bottomLeft" state="frozen"/>
      <selection activeCell="C7" sqref="C7"/>
      <selection pane="bottomLeft" activeCell="A4" sqref="A4"/>
    </sheetView>
  </sheetViews>
  <sheetFormatPr baseColWidth="10" defaultRowHeight="15" x14ac:dyDescent="0.25"/>
  <cols>
    <col min="1" max="1" width="46.5703125" customWidth="1"/>
    <col min="2" max="2" width="17" style="8" customWidth="1"/>
    <col min="3" max="3" width="61.5703125" customWidth="1"/>
  </cols>
  <sheetData>
    <row r="1" spans="1:3" s="42" customFormat="1" ht="21" x14ac:dyDescent="0.35">
      <c r="A1" s="39" t="s">
        <v>52</v>
      </c>
      <c r="B1" s="40">
        <f>SUBTOTAL(9,B3:B9)</f>
        <v>4</v>
      </c>
      <c r="C1" s="41"/>
    </row>
    <row r="2" spans="1:3" s="7" customFormat="1" ht="42" customHeight="1" x14ac:dyDescent="0.25">
      <c r="A2" s="13"/>
      <c r="B2" s="13"/>
      <c r="C2" s="13"/>
    </row>
    <row r="3" spans="1:3" s="43" customFormat="1" ht="30" x14ac:dyDescent="0.25">
      <c r="A3" s="51" t="s">
        <v>14</v>
      </c>
      <c r="B3" s="81" t="s">
        <v>39</v>
      </c>
      <c r="C3" s="51" t="s">
        <v>9</v>
      </c>
    </row>
    <row r="4" spans="1:3" x14ac:dyDescent="0.25">
      <c r="A4" t="s">
        <v>91</v>
      </c>
      <c r="B4" s="9">
        <f>SUMIF(Sorties!C:C,Techniciens!A:A,Sorties!D:D)</f>
        <v>1</v>
      </c>
      <c r="C4" s="21" t="s">
        <v>67</v>
      </c>
    </row>
    <row r="5" spans="1:3" x14ac:dyDescent="0.25">
      <c r="A5" t="s">
        <v>89</v>
      </c>
      <c r="B5" s="9">
        <f>SUMIF(Sorties!C:C,Techniciens!A:A,Sorties!D:D)</f>
        <v>0</v>
      </c>
      <c r="C5" s="21" t="s">
        <v>90</v>
      </c>
    </row>
    <row r="6" spans="1:3" x14ac:dyDescent="0.25">
      <c r="A6" t="s">
        <v>62</v>
      </c>
      <c r="B6" s="9">
        <f>SUMIF(Sorties!C:C,Techniciens!A:A,Sorties!D:D)</f>
        <v>2</v>
      </c>
      <c r="C6" s="21" t="s">
        <v>61</v>
      </c>
    </row>
    <row r="7" spans="1:3" x14ac:dyDescent="0.25">
      <c r="A7" t="s">
        <v>60</v>
      </c>
      <c r="B7" s="9">
        <f>SUMIF(Sorties!C:C,Techniciens!A:A,Sorties!D:D)</f>
        <v>1</v>
      </c>
      <c r="C7" s="21" t="s">
        <v>61</v>
      </c>
    </row>
    <row r="8" spans="1:3" x14ac:dyDescent="0.25">
      <c r="A8" t="s">
        <v>41</v>
      </c>
      <c r="B8" s="9">
        <f>SUMIF(Sorties!C:C,Techniciens!A:A,Sorties!D:D)</f>
        <v>0</v>
      </c>
      <c r="C8" s="21"/>
    </row>
    <row r="9" spans="1:3" ht="26.25" customHeight="1" x14ac:dyDescent="0.25">
      <c r="A9" s="54"/>
      <c r="B9" s="54"/>
      <c r="C9" s="54"/>
    </row>
  </sheetData>
  <sheetProtection sheet="1" objects="1" scenarios="1" sort="0" autoFilter="0" pivotTables="0"/>
  <autoFilter ref="A3:C8" xr:uid="{00000000-0009-0000-0000-000004000000}"/>
  <hyperlinks>
    <hyperlink ref="B3" location="Sorties!A1" display="Nombre de sorties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D14"/>
  <sheetViews>
    <sheetView workbookViewId="0">
      <pane ySplit="3" topLeftCell="A4" activePane="bottomLeft" state="frozen"/>
      <selection activeCell="C7" sqref="C7"/>
      <selection pane="bottomLeft" activeCell="A8" sqref="A8"/>
    </sheetView>
  </sheetViews>
  <sheetFormatPr baseColWidth="10" defaultRowHeight="15" x14ac:dyDescent="0.25"/>
  <cols>
    <col min="1" max="1" width="46.5703125" customWidth="1"/>
    <col min="2" max="2" width="17.5703125" style="8" customWidth="1"/>
    <col min="3" max="3" width="17.5703125" style="79" customWidth="1"/>
    <col min="4" max="4" width="61.5703125" customWidth="1"/>
  </cols>
  <sheetData>
    <row r="1" spans="1:4" s="42" customFormat="1" ht="21" x14ac:dyDescent="0.35">
      <c r="A1" s="39" t="s">
        <v>53</v>
      </c>
      <c r="B1" s="40">
        <f>SUBTOTAL(9,B3:B14)</f>
        <v>5000</v>
      </c>
      <c r="C1" s="76">
        <f>SUBTOTAL(9,C3:C14)</f>
        <v>0</v>
      </c>
      <c r="D1" s="41"/>
    </row>
    <row r="2" spans="1:4" s="7" customFormat="1" ht="42" customHeight="1" x14ac:dyDescent="0.25">
      <c r="A2" s="13"/>
      <c r="B2" s="13"/>
      <c r="C2" s="77"/>
      <c r="D2" s="13"/>
    </row>
    <row r="3" spans="1:4" s="45" customFormat="1" ht="33.75" customHeight="1" x14ac:dyDescent="0.25">
      <c r="A3" s="51" t="s">
        <v>14</v>
      </c>
      <c r="B3" s="81" t="s">
        <v>40</v>
      </c>
      <c r="C3" s="82" t="s">
        <v>21</v>
      </c>
      <c r="D3" s="51" t="s">
        <v>9</v>
      </c>
    </row>
    <row r="4" spans="1:4" x14ac:dyDescent="0.25">
      <c r="A4" s="6" t="s">
        <v>71</v>
      </c>
      <c r="B4" s="9">
        <f>SUMIF(Entrées!D:D,Fournisseurs!A:A,Entrées!E:E)</f>
        <v>0</v>
      </c>
      <c r="C4" s="78">
        <f>SUMIF(Entrées!D:D,Fournisseurs!A:A,Entrées!G:G)</f>
        <v>0</v>
      </c>
      <c r="D4" s="21"/>
    </row>
    <row r="5" spans="1:4" x14ac:dyDescent="0.25">
      <c r="A5" s="6" t="s">
        <v>160</v>
      </c>
      <c r="B5" s="9">
        <f>SUMIF(Entrées!D:D,Fournisseurs!A:A,Entrées!E:E)</f>
        <v>0</v>
      </c>
      <c r="C5" s="78">
        <f>SUMIF(Entrées!D:D,Fournisseurs!A:A,Entrées!G:G)</f>
        <v>0</v>
      </c>
      <c r="D5" s="21"/>
    </row>
    <row r="6" spans="1:4" x14ac:dyDescent="0.25">
      <c r="A6" s="6" t="s">
        <v>92</v>
      </c>
      <c r="B6" s="9">
        <f>SUMIF(Entrées!D:D,Fournisseurs!A:A,Entrées!E:E)</f>
        <v>0</v>
      </c>
      <c r="C6" s="78">
        <f>SUMIF(Entrées!D:D,Fournisseurs!A:A,Entrées!G:G)</f>
        <v>0</v>
      </c>
      <c r="D6" s="21"/>
    </row>
    <row r="7" spans="1:4" x14ac:dyDescent="0.25">
      <c r="A7" s="6" t="s">
        <v>27</v>
      </c>
      <c r="B7" s="9">
        <f>SUMIF(Entrées!D:D,Fournisseurs!A:A,Entrées!E:E)</f>
        <v>0</v>
      </c>
      <c r="C7" s="78">
        <f>SUMIF(Entrées!D:D,Fournisseurs!A:A,Entrées!G:G)</f>
        <v>0</v>
      </c>
      <c r="D7" s="21"/>
    </row>
    <row r="8" spans="1:4" x14ac:dyDescent="0.25">
      <c r="A8" s="6" t="s">
        <v>23</v>
      </c>
      <c r="B8" s="9">
        <f>SUMIF(Entrées!D:D,Fournisseurs!A:A,Entrées!E:E)</f>
        <v>0</v>
      </c>
      <c r="C8" s="78">
        <f>SUMIF(Entrées!D:D,Fournisseurs!A:A,Entrées!G:G)</f>
        <v>0</v>
      </c>
      <c r="D8" s="21"/>
    </row>
    <row r="9" spans="1:4" x14ac:dyDescent="0.25">
      <c r="A9" s="6" t="s">
        <v>25</v>
      </c>
      <c r="B9" s="9">
        <f>SUMIF(Entrées!D:D,Fournisseurs!A:A,Entrées!E:E)</f>
        <v>0</v>
      </c>
      <c r="C9" s="78">
        <f>SUMIF(Entrées!D:D,Fournisseurs!A:A,Entrées!G:G)</f>
        <v>0</v>
      </c>
      <c r="D9" s="21"/>
    </row>
    <row r="10" spans="1:4" x14ac:dyDescent="0.25">
      <c r="A10" s="6" t="s">
        <v>26</v>
      </c>
      <c r="B10" s="9">
        <f>SUMIF(Entrées!D:D,Fournisseurs!A:A,Entrées!E:E)</f>
        <v>0</v>
      </c>
      <c r="C10" s="78">
        <f>SUMIF(Entrées!D:D,Fournisseurs!A:A,Entrées!G:G)</f>
        <v>0</v>
      </c>
      <c r="D10" s="21"/>
    </row>
    <row r="11" spans="1:4" x14ac:dyDescent="0.25">
      <c r="A11" s="6" t="s">
        <v>24</v>
      </c>
      <c r="B11" s="9">
        <f>SUMIF(Entrées!D:D,Fournisseurs!A:A,Entrées!E:E)</f>
        <v>0</v>
      </c>
      <c r="C11" s="78">
        <f>SUMIF(Entrées!D:D,Fournisseurs!A:A,Entrées!G:G)</f>
        <v>0</v>
      </c>
      <c r="D11" s="21"/>
    </row>
    <row r="12" spans="1:4" x14ac:dyDescent="0.25">
      <c r="A12" s="6" t="s">
        <v>93</v>
      </c>
      <c r="B12" s="9">
        <f>SUMIF(Entrées!D:D,Fournisseurs!A:A,Entrées!E:E)</f>
        <v>0</v>
      </c>
      <c r="C12" s="78">
        <f>SUMIF(Entrées!D:D,Fournisseurs!A:A,Entrées!G:G)</f>
        <v>0</v>
      </c>
      <c r="D12" s="21"/>
    </row>
    <row r="13" spans="1:4" x14ac:dyDescent="0.25">
      <c r="A13" s="6" t="s">
        <v>63</v>
      </c>
      <c r="B13" s="9">
        <f>SUMIF(Entrées!D:D,Fournisseurs!A:A,Entrées!E:E)</f>
        <v>5000</v>
      </c>
      <c r="C13" s="78">
        <f>SUMIF(Entrées!D:D,Fournisseurs!A:A,Entrées!G:G)</f>
        <v>0</v>
      </c>
      <c r="D13" s="21"/>
    </row>
    <row r="14" spans="1:4" ht="25.5" customHeight="1" x14ac:dyDescent="0.25">
      <c r="A14" s="83"/>
      <c r="B14" s="83"/>
      <c r="C14" s="84"/>
      <c r="D14" s="83"/>
    </row>
  </sheetData>
  <sheetProtection sheet="1" objects="1" scenarios="1" sort="0" autoFilter="0" pivotTables="0"/>
  <autoFilter ref="A3:D13" xr:uid="{00000000-0009-0000-0000-000005000000}">
    <sortState xmlns:xlrd2="http://schemas.microsoft.com/office/spreadsheetml/2017/richdata2" ref="A4:D13">
      <sortCondition ref="A11"/>
    </sortState>
  </autoFilter>
  <sortState xmlns:xlrd2="http://schemas.microsoft.com/office/spreadsheetml/2017/richdata2" ref="A4:D14">
    <sortCondition ref="A6"/>
  </sortState>
  <hyperlinks>
    <hyperlink ref="B3" location="Entrées!A1" display="Nombre d'entrées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C36"/>
  <sheetViews>
    <sheetView workbookViewId="0">
      <pane ySplit="3" topLeftCell="A4" activePane="bottomLeft" state="frozen"/>
      <selection activeCell="B2" sqref="B2"/>
      <selection pane="bottomLeft" activeCell="A4" sqref="A4"/>
    </sheetView>
  </sheetViews>
  <sheetFormatPr baseColWidth="10" defaultRowHeight="15" x14ac:dyDescent="0.25"/>
  <cols>
    <col min="1" max="1" width="46.5703125" customWidth="1"/>
    <col min="2" max="2" width="14.7109375" style="19" customWidth="1"/>
    <col min="3" max="3" width="61.5703125" customWidth="1"/>
  </cols>
  <sheetData>
    <row r="1" spans="1:3" s="42" customFormat="1" ht="21" x14ac:dyDescent="0.35">
      <c r="A1" s="39" t="s">
        <v>54</v>
      </c>
      <c r="B1" s="46">
        <f>SUBTOTAL(9,B3:B36)</f>
        <v>9695</v>
      </c>
      <c r="C1" s="41"/>
    </row>
    <row r="2" spans="1:3" s="7" customFormat="1" ht="43.5" customHeight="1" x14ac:dyDescent="0.25">
      <c r="A2" s="13"/>
      <c r="B2" s="17"/>
      <c r="C2" s="13"/>
    </row>
    <row r="3" spans="1:3" s="44" customFormat="1" ht="31.5" customHeight="1" x14ac:dyDescent="0.25">
      <c r="A3" s="51" t="s">
        <v>14</v>
      </c>
      <c r="B3" s="85" t="s">
        <v>15</v>
      </c>
      <c r="C3" s="51" t="s">
        <v>9</v>
      </c>
    </row>
    <row r="4" spans="1:3" x14ac:dyDescent="0.25">
      <c r="A4" s="6" t="s">
        <v>41</v>
      </c>
      <c r="B4" s="18">
        <f>SUMIF(Inventaire!B:B,Catégories!A:A,Inventaire!D:D)</f>
        <v>0</v>
      </c>
      <c r="C4" s="21"/>
    </row>
    <row r="5" spans="1:3" x14ac:dyDescent="0.25">
      <c r="A5" s="6" t="s">
        <v>316</v>
      </c>
      <c r="B5" s="18">
        <f>SUMIF(Inventaire!B:B,Catégories!A:A,Inventaire!D:D)</f>
        <v>51</v>
      </c>
      <c r="C5" s="21"/>
    </row>
    <row r="6" spans="1:3" x14ac:dyDescent="0.25">
      <c r="A6" s="6" t="s">
        <v>326</v>
      </c>
      <c r="B6" s="18">
        <f>SUMIF(Inventaire!B:B,Catégories!A:A,Inventaire!D:D)</f>
        <v>1</v>
      </c>
      <c r="C6" s="21"/>
    </row>
    <row r="7" spans="1:3" x14ac:dyDescent="0.25">
      <c r="A7" s="6" t="s">
        <v>354</v>
      </c>
      <c r="B7" s="18">
        <f>SUMIF(Inventaire!B:B,Catégories!A:A,Inventaire!D:D)</f>
        <v>11</v>
      </c>
      <c r="C7" s="21"/>
    </row>
    <row r="8" spans="1:3" x14ac:dyDescent="0.25">
      <c r="A8" s="6" t="s">
        <v>323</v>
      </c>
      <c r="B8" s="18">
        <f>SUMIF(Inventaire!B:B,Catégories!A:A,Inventaire!D:D)</f>
        <v>4</v>
      </c>
      <c r="C8" s="21"/>
    </row>
    <row r="9" spans="1:3" x14ac:dyDescent="0.25">
      <c r="A9" s="6" t="s">
        <v>239</v>
      </c>
      <c r="B9" s="18">
        <f>SUMIF(Inventaire!B:B,Catégories!A:A,Inventaire!D:D)</f>
        <v>1</v>
      </c>
      <c r="C9" s="21"/>
    </row>
    <row r="10" spans="1:3" x14ac:dyDescent="0.25">
      <c r="A10" s="6" t="s">
        <v>273</v>
      </c>
      <c r="B10" s="18">
        <f>SUMIF(Inventaire!B:B,Catégories!A:A,Inventaire!D:D)</f>
        <v>6</v>
      </c>
      <c r="C10" s="21"/>
    </row>
    <row r="11" spans="1:3" x14ac:dyDescent="0.25">
      <c r="A11" s="6" t="s">
        <v>100</v>
      </c>
      <c r="B11" s="18">
        <f>SUMIF(Inventaire!B:B,Catégories!A:A,Inventaire!D:D)</f>
        <v>7</v>
      </c>
      <c r="C11" s="21"/>
    </row>
    <row r="12" spans="1:3" x14ac:dyDescent="0.25">
      <c r="A12" s="6" t="s">
        <v>165</v>
      </c>
      <c r="B12" s="18">
        <f>SUMIF(Inventaire!B:B,Catégories!A:A,Inventaire!D:D)</f>
        <v>50</v>
      </c>
      <c r="C12" s="21"/>
    </row>
    <row r="13" spans="1:3" x14ac:dyDescent="0.25">
      <c r="A13" s="6" t="s">
        <v>259</v>
      </c>
      <c r="B13" s="18">
        <f>SUMIF(Inventaire!B:B,Catégories!A:A,Inventaire!D:D)</f>
        <v>7</v>
      </c>
      <c r="C13" s="21"/>
    </row>
    <row r="14" spans="1:3" x14ac:dyDescent="0.25">
      <c r="A14" s="6" t="s">
        <v>201</v>
      </c>
      <c r="B14" s="18">
        <f>SUMIF(Inventaire!B:B,Catégories!A:A,Inventaire!D:D)</f>
        <v>2</v>
      </c>
      <c r="C14" s="21"/>
    </row>
    <row r="15" spans="1:3" x14ac:dyDescent="0.25">
      <c r="A15" s="6" t="s">
        <v>338</v>
      </c>
      <c r="B15" s="18">
        <f>SUMIF(Inventaire!B:B,Catégories!A:A,Inventaire!D:D)</f>
        <v>1</v>
      </c>
      <c r="C15" s="21"/>
    </row>
    <row r="16" spans="1:3" x14ac:dyDescent="0.25">
      <c r="A16" s="6" t="s">
        <v>166</v>
      </c>
      <c r="B16" s="18">
        <f>SUMIF(Inventaire!B:B,Catégories!A:A,Inventaire!D:D)</f>
        <v>9</v>
      </c>
      <c r="C16" s="21"/>
    </row>
    <row r="17" spans="1:3" x14ac:dyDescent="0.25">
      <c r="A17" s="6" t="s">
        <v>101</v>
      </c>
      <c r="B17" s="18">
        <f>SUMIF(Inventaire!B:B,Catégories!A:A,Inventaire!D:D)</f>
        <v>164</v>
      </c>
      <c r="C17" s="21"/>
    </row>
    <row r="18" spans="1:3" x14ac:dyDescent="0.25">
      <c r="A18" s="6" t="s">
        <v>102</v>
      </c>
      <c r="B18" s="18">
        <f>SUMIF(Inventaire!B:B,Catégories!A:A,Inventaire!D:D)</f>
        <v>5000</v>
      </c>
      <c r="C18" s="21"/>
    </row>
    <row r="19" spans="1:3" x14ac:dyDescent="0.25">
      <c r="A19" s="6" t="s">
        <v>370</v>
      </c>
      <c r="B19" s="18">
        <f>SUMIF(Inventaire!B:B,Catégories!A:A,Inventaire!D:D)</f>
        <v>975</v>
      </c>
      <c r="C19" s="21"/>
    </row>
    <row r="20" spans="1:3" x14ac:dyDescent="0.25">
      <c r="A20" s="6" t="s">
        <v>96</v>
      </c>
      <c r="B20" s="18">
        <f>SUMIF(Inventaire!B:B,Catégories!A:A,Inventaire!D:D)</f>
        <v>9</v>
      </c>
      <c r="C20" s="21"/>
    </row>
    <row r="21" spans="1:3" x14ac:dyDescent="0.25">
      <c r="A21" s="6" t="s">
        <v>274</v>
      </c>
      <c r="B21" s="18">
        <f>SUMIF(Inventaire!B:B,Catégories!A:A,Inventaire!D:D)</f>
        <v>2</v>
      </c>
      <c r="C21" s="21"/>
    </row>
    <row r="22" spans="1:3" x14ac:dyDescent="0.25">
      <c r="A22" s="6" t="s">
        <v>224</v>
      </c>
      <c r="B22" s="18">
        <f>SUMIF(Inventaire!B:B,Catégories!A:A,Inventaire!D:D)</f>
        <v>1</v>
      </c>
      <c r="C22" s="21"/>
    </row>
    <row r="23" spans="1:3" x14ac:dyDescent="0.25">
      <c r="A23" s="6" t="s">
        <v>64</v>
      </c>
      <c r="B23" s="18">
        <f>SUMIF(Inventaire!B:B,Catégories!A:A,Inventaire!D:D)</f>
        <v>3107</v>
      </c>
      <c r="C23" s="21"/>
    </row>
    <row r="24" spans="1:3" x14ac:dyDescent="0.25">
      <c r="A24" s="6" t="s">
        <v>270</v>
      </c>
      <c r="B24" s="18">
        <f>SUMIF(Inventaire!B:B,Catégories!A:A,Inventaire!D:D)</f>
        <v>65</v>
      </c>
      <c r="C24" s="21"/>
    </row>
    <row r="25" spans="1:3" x14ac:dyDescent="0.25">
      <c r="A25" s="6" t="s">
        <v>377</v>
      </c>
      <c r="B25" s="18">
        <f>SUMIF(Inventaire!B:B,Catégories!A:A,Inventaire!D:D)</f>
        <v>3</v>
      </c>
      <c r="C25" s="21"/>
    </row>
    <row r="26" spans="1:3" x14ac:dyDescent="0.25">
      <c r="A26" s="6" t="s">
        <v>227</v>
      </c>
      <c r="B26" s="18">
        <f>SUMIF(Inventaire!B:B,Catégories!A:A,Inventaire!D:D)</f>
        <v>1</v>
      </c>
      <c r="C26" s="21"/>
    </row>
    <row r="27" spans="1:3" x14ac:dyDescent="0.25">
      <c r="A27" s="6" t="s">
        <v>65</v>
      </c>
      <c r="B27" s="18">
        <f>SUMIF(Inventaire!B:B,Catégories!A:A,Inventaire!D:D)</f>
        <v>0</v>
      </c>
      <c r="C27" s="21"/>
    </row>
    <row r="28" spans="1:3" x14ac:dyDescent="0.25">
      <c r="A28" s="6" t="s">
        <v>198</v>
      </c>
      <c r="B28" s="18">
        <f>SUMIF(Inventaire!B:B,Catégories!A:A,Inventaire!D:D)</f>
        <v>3</v>
      </c>
      <c r="C28" s="21"/>
    </row>
    <row r="29" spans="1:3" x14ac:dyDescent="0.25">
      <c r="A29" s="6" t="s">
        <v>399</v>
      </c>
      <c r="B29" s="18">
        <f>SUMIF(Inventaire!B:B,Catégories!A:A,Inventaire!D:D)</f>
        <v>1</v>
      </c>
      <c r="C29" s="21"/>
    </row>
    <row r="30" spans="1:3" x14ac:dyDescent="0.25">
      <c r="A30" s="6" t="s">
        <v>309</v>
      </c>
      <c r="B30" s="18">
        <f>SUMIF(Inventaire!B:B,Catégories!A:A,Inventaire!D:D)</f>
        <v>4</v>
      </c>
      <c r="C30" s="21"/>
    </row>
    <row r="31" spans="1:3" x14ac:dyDescent="0.25">
      <c r="A31" s="6" t="s">
        <v>105</v>
      </c>
      <c r="B31" s="18">
        <f>SUMIF(Inventaire!B:B,Catégories!A:A,Inventaire!D:D)</f>
        <v>5</v>
      </c>
      <c r="C31" s="21"/>
    </row>
    <row r="32" spans="1:3" x14ac:dyDescent="0.25">
      <c r="A32" s="6" t="s">
        <v>348</v>
      </c>
      <c r="B32" s="18">
        <f>SUMIF(Inventaire!B:B,Catégories!A:A,Inventaire!D:D)</f>
        <v>1</v>
      </c>
      <c r="C32" s="21"/>
    </row>
    <row r="33" spans="1:3" x14ac:dyDescent="0.25">
      <c r="A33" s="6" t="s">
        <v>266</v>
      </c>
      <c r="B33" s="18">
        <f>SUMIF(Inventaire!B:B,Catégories!A:A,Inventaire!D:D)</f>
        <v>3</v>
      </c>
      <c r="C33" s="21"/>
    </row>
    <row r="34" spans="1:3" x14ac:dyDescent="0.25">
      <c r="A34" s="6" t="s">
        <v>514</v>
      </c>
      <c r="B34" s="18">
        <f>SUMIF(Inventaire!B:B,Catégories!A:A,Inventaire!D:D)</f>
        <v>200</v>
      </c>
      <c r="C34" s="21"/>
    </row>
    <row r="35" spans="1:3" x14ac:dyDescent="0.25">
      <c r="A35" s="6" t="s">
        <v>220</v>
      </c>
      <c r="B35" s="18">
        <f>SUMIF(Inventaire!B:B,Catégories!A:A,Inventaire!D:D)</f>
        <v>1</v>
      </c>
      <c r="C35" s="21"/>
    </row>
    <row r="36" spans="1:3" s="47" customFormat="1" ht="24" customHeight="1" x14ac:dyDescent="0.25">
      <c r="A36" s="86"/>
      <c r="B36" s="87"/>
      <c r="C36" s="86"/>
    </row>
  </sheetData>
  <sheetProtection sheet="1" objects="1" scenarios="1" sort="0" autoFilter="0" pivotTables="0"/>
  <autoFilter ref="A3:C35" xr:uid="{00000000-0009-0000-0000-000006000000}"/>
  <sortState xmlns:xlrd2="http://schemas.microsoft.com/office/spreadsheetml/2017/richdata2" ref="A4:C36">
    <sortCondition ref="A4"/>
  </sortState>
  <hyperlinks>
    <hyperlink ref="B3" location="Inventaire!A1" display="Nombre de pièces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O47"/>
  <sheetViews>
    <sheetView workbookViewId="0"/>
  </sheetViews>
  <sheetFormatPr baseColWidth="10" defaultRowHeight="15" x14ac:dyDescent="0.2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5" ht="42.75" customHeight="1" x14ac:dyDescent="0.35">
      <c r="A1" s="94" t="s">
        <v>44</v>
      </c>
      <c r="H1" s="94" t="s">
        <v>48</v>
      </c>
    </row>
    <row r="3" spans="1:15" s="47" customFormat="1" x14ac:dyDescent="0.25">
      <c r="A3" s="97" t="s">
        <v>43</v>
      </c>
      <c r="H3" s="97" t="s">
        <v>45</v>
      </c>
      <c r="J3" s="97" t="s">
        <v>4</v>
      </c>
      <c r="L3"/>
      <c r="M3"/>
      <c r="N3"/>
      <c r="O3"/>
    </row>
    <row r="4" spans="1:15" s="96" customFormat="1" x14ac:dyDescent="0.25">
      <c r="A4" s="95" t="s">
        <v>28</v>
      </c>
      <c r="B4" t="s">
        <v>46</v>
      </c>
      <c r="H4" s="95" t="s">
        <v>47</v>
      </c>
      <c r="I4" s="95" t="s">
        <v>17</v>
      </c>
      <c r="J4" t="s">
        <v>63</v>
      </c>
      <c r="K4" s="96" t="s">
        <v>42</v>
      </c>
      <c r="L4"/>
      <c r="M4"/>
      <c r="N4"/>
      <c r="O4"/>
    </row>
    <row r="5" spans="1:15" x14ac:dyDescent="0.25">
      <c r="A5" t="s">
        <v>42</v>
      </c>
      <c r="B5" s="108"/>
      <c r="H5" t="s">
        <v>58</v>
      </c>
      <c r="I5" t="s">
        <v>59</v>
      </c>
      <c r="J5" s="108">
        <v>5000</v>
      </c>
      <c r="K5" s="108">
        <v>5000</v>
      </c>
    </row>
    <row r="6" spans="1:15" x14ac:dyDescent="0.25">
      <c r="H6" t="s">
        <v>42</v>
      </c>
      <c r="J6" s="108">
        <v>5000</v>
      </c>
      <c r="K6" s="108">
        <v>5000</v>
      </c>
    </row>
    <row r="12" spans="1:15" ht="5.25" customHeight="1" x14ac:dyDescent="0.25"/>
    <row r="13" spans="1:15" ht="5.25" customHeight="1" x14ac:dyDescent="0.25"/>
    <row r="14" spans="1:15" ht="5.25" customHeight="1" x14ac:dyDescent="0.25"/>
    <row r="15" spans="1:15" ht="5.25" customHeight="1" x14ac:dyDescent="0.25"/>
    <row r="16" spans="1:15" ht="5.25" customHeight="1" x14ac:dyDescent="0.25"/>
    <row r="17" spans="8:11" ht="5.25" customHeight="1" x14ac:dyDescent="0.25"/>
    <row r="18" spans="8:11" ht="5.25" customHeight="1" x14ac:dyDescent="0.25"/>
    <row r="19" spans="8:11" ht="23.25" x14ac:dyDescent="0.35">
      <c r="H19" s="94" t="s">
        <v>49</v>
      </c>
    </row>
    <row r="21" spans="8:11" x14ac:dyDescent="0.25">
      <c r="H21" s="97" t="s">
        <v>50</v>
      </c>
      <c r="I21" s="47"/>
      <c r="J21" s="97" t="s">
        <v>4</v>
      </c>
      <c r="K21" s="47"/>
    </row>
    <row r="22" spans="8:11" x14ac:dyDescent="0.25">
      <c r="H22" s="95" t="s">
        <v>47</v>
      </c>
      <c r="I22" s="95" t="s">
        <v>17</v>
      </c>
      <c r="J22" t="s">
        <v>63</v>
      </c>
      <c r="K22" s="96" t="s">
        <v>42</v>
      </c>
    </row>
    <row r="23" spans="8:11" x14ac:dyDescent="0.25">
      <c r="H23" t="s">
        <v>58</v>
      </c>
      <c r="I23" t="s">
        <v>59</v>
      </c>
      <c r="J23" s="98">
        <v>0</v>
      </c>
      <c r="K23" s="98">
        <v>0</v>
      </c>
    </row>
    <row r="24" spans="8:11" x14ac:dyDescent="0.25">
      <c r="H24" t="s">
        <v>42</v>
      </c>
      <c r="J24" s="98">
        <v>0</v>
      </c>
      <c r="K24" s="98">
        <v>0</v>
      </c>
    </row>
    <row r="29" spans="8:11" ht="6.75" customHeight="1" x14ac:dyDescent="0.25"/>
    <row r="30" spans="8:11" ht="6.75" customHeight="1" x14ac:dyDescent="0.25"/>
    <row r="31" spans="8:11" ht="6.75" customHeight="1" x14ac:dyDescent="0.25"/>
    <row r="32" spans="8:11" ht="6.75" customHeight="1" x14ac:dyDescent="0.25"/>
    <row r="33" spans="8:13" ht="6.75" customHeight="1" x14ac:dyDescent="0.25"/>
    <row r="34" spans="8:13" ht="6.75" customHeight="1" x14ac:dyDescent="0.25"/>
    <row r="35" spans="8:13" ht="6.75" customHeight="1" x14ac:dyDescent="0.25"/>
    <row r="36" spans="8:13" ht="6.75" customHeight="1" x14ac:dyDescent="0.25"/>
    <row r="37" spans="8:13" ht="6.75" customHeight="1" x14ac:dyDescent="0.25"/>
    <row r="38" spans="8:13" ht="23.25" x14ac:dyDescent="0.35">
      <c r="H38" s="94" t="s">
        <v>51</v>
      </c>
    </row>
    <row r="40" spans="8:13" x14ac:dyDescent="0.25">
      <c r="H40" s="97" t="s">
        <v>45</v>
      </c>
      <c r="I40" s="47"/>
      <c r="J40" s="92" t="s">
        <v>5</v>
      </c>
      <c r="K40" s="47"/>
      <c r="L40" s="47"/>
      <c r="M40" s="47"/>
    </row>
    <row r="41" spans="8:13" x14ac:dyDescent="0.25">
      <c r="H41" s="95" t="s">
        <v>47</v>
      </c>
      <c r="I41" s="95" t="s">
        <v>17</v>
      </c>
      <c r="J41" t="s">
        <v>62</v>
      </c>
      <c r="K41" t="s">
        <v>60</v>
      </c>
      <c r="L41" t="s">
        <v>91</v>
      </c>
      <c r="M41" s="96" t="s">
        <v>42</v>
      </c>
    </row>
    <row r="42" spans="8:13" x14ac:dyDescent="0.25">
      <c r="H42" t="s">
        <v>58</v>
      </c>
      <c r="I42" t="s">
        <v>59</v>
      </c>
      <c r="J42" s="108">
        <v>2</v>
      </c>
      <c r="K42" s="108">
        <v>1</v>
      </c>
      <c r="L42" s="108">
        <v>1</v>
      </c>
      <c r="M42" s="108">
        <v>4</v>
      </c>
    </row>
    <row r="43" spans="8:13" x14ac:dyDescent="0.25">
      <c r="H43" t="s">
        <v>42</v>
      </c>
      <c r="J43" s="108">
        <v>2</v>
      </c>
      <c r="K43" s="108">
        <v>1</v>
      </c>
      <c r="L43" s="108">
        <v>1</v>
      </c>
      <c r="M43" s="108">
        <v>4</v>
      </c>
    </row>
    <row r="46" spans="8:13" x14ac:dyDescent="0.25">
      <c r="H46" s="99"/>
    </row>
    <row r="47" spans="8:13" x14ac:dyDescent="0.25">
      <c r="H47" s="93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C19"/>
  <sheetViews>
    <sheetView workbookViewId="0">
      <selection activeCell="B4" sqref="B4"/>
    </sheetView>
  </sheetViews>
  <sheetFormatPr baseColWidth="10" defaultColWidth="11.42578125" defaultRowHeight="15.75" customHeight="1" x14ac:dyDescent="0.2"/>
  <cols>
    <col min="1" max="1" width="23.42578125" style="90" customWidth="1"/>
    <col min="2" max="2" width="36" style="90" customWidth="1"/>
    <col min="3" max="16384" width="11.42578125" style="90"/>
  </cols>
  <sheetData>
    <row r="1" spans="1:3" ht="15.75" customHeight="1" x14ac:dyDescent="0.2">
      <c r="A1" s="88" t="s">
        <v>29</v>
      </c>
      <c r="B1" s="89" t="s">
        <v>94</v>
      </c>
    </row>
    <row r="2" spans="1:3" ht="15.75" customHeight="1" x14ac:dyDescent="0.2">
      <c r="A2" s="88" t="s">
        <v>30</v>
      </c>
      <c r="B2" s="89" t="s">
        <v>211</v>
      </c>
    </row>
    <row r="4" spans="1:3" ht="15.75" customHeight="1" x14ac:dyDescent="0.2">
      <c r="A4" s="68" t="s">
        <v>31</v>
      </c>
      <c r="B4" s="91">
        <f>IFERROR(VLOOKUP("12302",Pièces,4,FALSE),0)</f>
        <v>0</v>
      </c>
    </row>
    <row r="5" spans="1:3" ht="15.75" customHeight="1" x14ac:dyDescent="0.2">
      <c r="A5" s="69"/>
      <c r="B5" s="70"/>
    </row>
    <row r="6" spans="1:3" ht="15.75" customHeight="1" x14ac:dyDescent="0.2">
      <c r="A6" s="69"/>
      <c r="B6" s="70"/>
    </row>
    <row r="7" spans="1:3" ht="15.75" customHeight="1" x14ac:dyDescent="0.2">
      <c r="A7" s="69"/>
      <c r="B7" s="70"/>
    </row>
    <row r="8" spans="1:3" ht="15.75" customHeight="1" x14ac:dyDescent="0.2">
      <c r="A8" s="68" t="s">
        <v>32</v>
      </c>
      <c r="B8" s="71"/>
    </row>
    <row r="9" spans="1:3" ht="15.75" customHeight="1" x14ac:dyDescent="0.2">
      <c r="A9" s="72" t="s">
        <v>2</v>
      </c>
      <c r="B9" s="48" t="s">
        <v>2</v>
      </c>
      <c r="C9" s="74">
        <f ca="1">IFERROR(MATCH(VD_Pièce,Liste_Pièces,0)-1,0)</f>
        <v>0</v>
      </c>
    </row>
    <row r="10" spans="1:3" ht="15.75" customHeight="1" x14ac:dyDescent="0.2">
      <c r="A10" s="72" t="s">
        <v>4</v>
      </c>
      <c r="B10" s="48" t="s">
        <v>14</v>
      </c>
      <c r="C10" s="74">
        <f ca="1">IFERROR(MATCH(VD_Fournisseur,Liste_Fournisseurs,0)-1,0)</f>
        <v>0</v>
      </c>
    </row>
    <row r="11" spans="1:3" ht="15.75" customHeight="1" x14ac:dyDescent="0.2">
      <c r="A11" s="72" t="s">
        <v>5</v>
      </c>
      <c r="B11" s="48" t="s">
        <v>41</v>
      </c>
      <c r="C11" s="74">
        <f ca="1">IFERROR(MATCH(VD_Technicien,Liste_Techniciens,0)-1,0)</f>
        <v>5</v>
      </c>
    </row>
    <row r="12" spans="1:3" ht="15.75" customHeight="1" x14ac:dyDescent="0.2">
      <c r="A12" s="72" t="s">
        <v>28</v>
      </c>
      <c r="B12" s="48" t="s">
        <v>41</v>
      </c>
      <c r="C12" s="74">
        <f ca="1">IFERROR(MATCH(VD_Technicien,Liste_Techniciens,0)-1,0)</f>
        <v>5</v>
      </c>
    </row>
    <row r="13" spans="1:3" ht="15.75" customHeight="1" x14ac:dyDescent="0.2">
      <c r="A13" s="69"/>
      <c r="B13" s="70"/>
    </row>
    <row r="14" spans="1:3" ht="15.75" customHeight="1" x14ac:dyDescent="0.2">
      <c r="A14" s="73" t="s">
        <v>33</v>
      </c>
      <c r="B14" s="68"/>
    </row>
    <row r="15" spans="1:3" ht="15.75" customHeight="1" x14ac:dyDescent="0.2">
      <c r="A15" s="49" t="s">
        <v>34</v>
      </c>
      <c r="B15" s="50" t="s">
        <v>68</v>
      </c>
    </row>
    <row r="16" spans="1:3" ht="15.75" customHeight="1" x14ac:dyDescent="0.2">
      <c r="A16" s="49" t="s">
        <v>35</v>
      </c>
      <c r="B16" s="50" t="s">
        <v>36</v>
      </c>
    </row>
    <row r="17" spans="1:2" ht="15.75" customHeight="1" x14ac:dyDescent="0.2">
      <c r="A17" s="49" t="s">
        <v>37</v>
      </c>
      <c r="B17" s="50" t="s">
        <v>36</v>
      </c>
    </row>
    <row r="18" spans="1:2" ht="15.75" customHeight="1" x14ac:dyDescent="0.2">
      <c r="A18" s="49" t="s">
        <v>38</v>
      </c>
      <c r="B18" s="50" t="s">
        <v>36</v>
      </c>
    </row>
    <row r="19" spans="1:2" ht="15.75" customHeight="1" x14ac:dyDescent="0.2">
      <c r="A19" s="73"/>
      <c r="B19" s="68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 xr:uid="{00000000-0002-0000-0800-000000000000}">
      <formula1>"oui,non"</formula1>
    </dataValidation>
    <dataValidation type="list" allowBlank="1" showInputMessage="1" showErrorMessage="1" errorTitle="Choisir dans la liste" error="Choisir dans la liste !" sqref="B10" xr:uid="{00000000-0002-0000-0800-000001000000}">
      <formula1>Liste_Fournisseurs</formula1>
    </dataValidation>
    <dataValidation type="list" allowBlank="1" showInputMessage="1" showErrorMessage="1" errorTitle="Choisir dans la liste" error="Choisir dans la liste !" sqref="B9" xr:uid="{00000000-0002-0000-0800-000002000000}">
      <formula1>Liste_Pièces</formula1>
    </dataValidation>
    <dataValidation type="list" allowBlank="1" showInputMessage="1" showErrorMessage="1" errorTitle="Choisir dans la liste" error="Choisir dans la liste !" sqref="B11" xr:uid="{00000000-0002-0000-0800-000003000000}">
      <formula1>Liste_Techniciens</formula1>
    </dataValidation>
    <dataValidation type="list" allowBlank="1" showInputMessage="1" showErrorMessage="1" errorTitle="Choisir dans la liste" error="Choisir dans la liste !" sqref="B12" xr:uid="{00000000-0002-0000-0800-000004000000}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bastr</cp:lastModifiedBy>
  <dcterms:created xsi:type="dcterms:W3CDTF">2013-02-01T10:35:05Z</dcterms:created>
  <dcterms:modified xsi:type="dcterms:W3CDTF">2023-04-19T10:35:04Z</dcterms:modified>
</cp:coreProperties>
</file>