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OLE\Desktop\"/>
    </mc:Choice>
  </mc:AlternateContent>
  <bookViews>
    <workbookView xWindow="0" yWindow="0" windowWidth="28800" windowHeight="12885" activeTab="3"/>
  </bookViews>
  <sheets>
    <sheet name="Catégorie" sheetId="1" r:id="rId1"/>
    <sheet name="config" sheetId="2" r:id="rId2"/>
    <sheet name="Compte" sheetId="3" r:id="rId3"/>
    <sheet name="input" sheetId="4" r:id="rId4"/>
    <sheet name="Analyse" sheetId="5" r:id="rId5"/>
    <sheet name="Rapport" sheetId="7" r:id="rId6"/>
  </sheets>
  <externalReferences>
    <externalReference r:id="rId7"/>
  </externalReferences>
  <definedNames>
    <definedName name="_xlnm._FilterDatabase" localSheetId="3" hidden="1">input!$B$3:$Q$5</definedName>
    <definedName name="compte">Tableau15[]</definedName>
    <definedName name="_xlnm.Criteria" localSheetId="3">input!$Z$2:$Z$3</definedName>
    <definedName name="decaler">OFFSET([1]impit!$AB$3,0,0,COUNTA(input!E1048574:'input'!$AB$142654),16)</definedName>
    <definedName name="entrée">Tableau2[]</definedName>
    <definedName name="entrée1">Tableau11[]</definedName>
    <definedName name="entrée2">Tableau12[]</definedName>
    <definedName name="entrée3">Tableau13[]</definedName>
    <definedName name="_xlnm.Extract" localSheetId="3">input!$AB$2:$AQ$2</definedName>
    <definedName name="Segment_Année">#N/A</definedName>
    <definedName name="Segment_Compte">#N/A</definedName>
    <definedName name="Segment_Mois">#N/A</definedName>
    <definedName name="sortie">Tableau1[]</definedName>
    <definedName name="sortie1">Tableau3[]</definedName>
    <definedName name="sortie2">Tableau4[]</definedName>
    <definedName name="sortie3">Tableau5[]</definedName>
    <definedName name="sortie4">Tableau6[]</definedName>
    <definedName name="sortie5">Tableau7[]</definedName>
    <definedName name="sortie6">Tableau8[]</definedName>
    <definedName name="sortie7">Tableau9[]</definedName>
    <definedName name="sortie8">Tableau10[]</definedName>
    <definedName name="type">Tableau14[Type]</definedName>
  </definedNames>
  <calcPr calcId="162913"/>
  <pivotCaches>
    <pivotCache cacheId="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  <c r="J5" i="4"/>
  <c r="O5" i="4"/>
  <c r="P5" i="4"/>
  <c r="L5" i="4"/>
  <c r="Q5" i="4" l="1"/>
  <c r="P4" i="4"/>
  <c r="O4" i="4"/>
  <c r="J4" i="4"/>
  <c r="B4" i="4"/>
  <c r="P3" i="4"/>
  <c r="O3" i="4"/>
  <c r="J3" i="4"/>
  <c r="B3" i="4"/>
  <c r="E5" i="3"/>
  <c r="F5" i="3" s="1"/>
  <c r="B5" i="3"/>
  <c r="E4" i="3"/>
  <c r="F4" i="3" s="1"/>
  <c r="B4" i="3"/>
  <c r="K27" i="1"/>
  <c r="H20" i="1"/>
  <c r="E21" i="1"/>
  <c r="Z2" i="1"/>
  <c r="W2" i="1"/>
  <c r="T2" i="1"/>
  <c r="Q2" i="1"/>
  <c r="N2" i="1"/>
  <c r="K2" i="1"/>
  <c r="H2" i="1"/>
  <c r="E2" i="1"/>
  <c r="T27" i="5"/>
  <c r="L27" i="5"/>
  <c r="P26" i="5"/>
  <c r="W2" i="5"/>
  <c r="S26" i="5"/>
  <c r="J26" i="5"/>
  <c r="S27" i="5"/>
  <c r="K27" i="5"/>
  <c r="O26" i="5"/>
  <c r="W1" i="5"/>
  <c r="N26" i="5"/>
  <c r="O27" i="5"/>
  <c r="Q26" i="5"/>
  <c r="R27" i="5"/>
  <c r="J27" i="5"/>
  <c r="T26" i="5"/>
  <c r="K26" i="5"/>
  <c r="M27" i="5"/>
  <c r="Q27" i="5"/>
  <c r="I27" i="5"/>
  <c r="M26" i="5"/>
  <c r="P27" i="5"/>
  <c r="L26" i="5"/>
  <c r="R26" i="5"/>
  <c r="I26" i="5"/>
  <c r="N27" i="5"/>
  <c r="L3" i="4"/>
  <c r="L4" i="4"/>
  <c r="Q4" i="4" l="1"/>
  <c r="Q3" i="4"/>
</calcChain>
</file>

<file path=xl/sharedStrings.xml><?xml version="1.0" encoding="utf-8"?>
<sst xmlns="http://schemas.openxmlformats.org/spreadsheetml/2006/main" count="238" uniqueCount="118">
  <si>
    <t>catégorie</t>
  </si>
  <si>
    <t>Catégorie Sortie</t>
  </si>
  <si>
    <t>Catégorie</t>
  </si>
  <si>
    <t>ID</t>
  </si>
  <si>
    <t>Catégorie Entrée</t>
  </si>
  <si>
    <t>Sous-Catégorie</t>
  </si>
  <si>
    <t>1.1</t>
  </si>
  <si>
    <t>1.2</t>
  </si>
  <si>
    <t>1.3</t>
  </si>
  <si>
    <t>2.1</t>
  </si>
  <si>
    <t>2.2</t>
  </si>
  <si>
    <t>2.3</t>
  </si>
  <si>
    <t>3.1</t>
  </si>
  <si>
    <t>3.2</t>
  </si>
  <si>
    <t>4.1</t>
  </si>
  <si>
    <t>4.2</t>
  </si>
  <si>
    <t>5.1</t>
  </si>
  <si>
    <t>5.2</t>
  </si>
  <si>
    <t>6.1</t>
  </si>
  <si>
    <t>6.2</t>
  </si>
  <si>
    <t>7.1</t>
  </si>
  <si>
    <t>7.2</t>
  </si>
  <si>
    <t>8.1</t>
  </si>
  <si>
    <t>8.2</t>
  </si>
  <si>
    <t>3.3</t>
  </si>
  <si>
    <t>3.4</t>
  </si>
  <si>
    <t>3.5</t>
  </si>
  <si>
    <t>4.3</t>
  </si>
  <si>
    <t>4.4</t>
  </si>
  <si>
    <t>4.5</t>
  </si>
  <si>
    <t>5.3</t>
  </si>
  <si>
    <t>5.4</t>
  </si>
  <si>
    <t>5.5</t>
  </si>
  <si>
    <t>6.3</t>
  </si>
  <si>
    <t>6.4</t>
  </si>
  <si>
    <t>6.5</t>
  </si>
  <si>
    <t>7.3</t>
  </si>
  <si>
    <t>7.4</t>
  </si>
  <si>
    <t>7.5</t>
  </si>
  <si>
    <t>8.3</t>
  </si>
  <si>
    <t>8.4</t>
  </si>
  <si>
    <t>8.5</t>
  </si>
  <si>
    <t>Colonne1</t>
  </si>
  <si>
    <t>Colonne2</t>
  </si>
  <si>
    <t>Type</t>
  </si>
  <si>
    <t>Sortie</t>
  </si>
  <si>
    <t>Entrée</t>
  </si>
  <si>
    <t>Budget</t>
  </si>
  <si>
    <t>Transfert</t>
  </si>
  <si>
    <t>Compte</t>
  </si>
  <si>
    <t>Départ</t>
  </si>
  <si>
    <t>Calculer</t>
  </si>
  <si>
    <t>Solde</t>
  </si>
  <si>
    <t>id</t>
  </si>
  <si>
    <t>Date</t>
  </si>
  <si>
    <t>Somme</t>
  </si>
  <si>
    <t>Du/Au</t>
  </si>
  <si>
    <t>Description</t>
  </si>
  <si>
    <t>CatId</t>
  </si>
  <si>
    <t>SubId</t>
  </si>
  <si>
    <t>Référence</t>
  </si>
  <si>
    <t>Commentaire</t>
  </si>
  <si>
    <t>Année</t>
  </si>
  <si>
    <t>Mois</t>
  </si>
  <si>
    <t>Recherche</t>
  </si>
  <si>
    <t>Étiquettes de colonnes</t>
  </si>
  <si>
    <t>Total général</t>
  </si>
  <si>
    <t>Somme de Somme</t>
  </si>
  <si>
    <t>Étiquettes de lignes</t>
  </si>
  <si>
    <t/>
  </si>
  <si>
    <t>décembre</t>
  </si>
  <si>
    <t>Total Entrée</t>
  </si>
  <si>
    <t>Total Sortie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</si>
  <si>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</si>
  <si>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</si>
  <si>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</si>
  <si>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</si>
  <si>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</si>
  <si>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</si>
  <si>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</si>
  <si>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</si>
  <si>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</si>
  <si>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</si>
  <si>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</si>
  <si>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</si>
  <si>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06/12/2018</t>
  </si>
  <si>
    <t>test</t>
  </si>
  <si>
    <t>test2</t>
  </si>
  <si>
    <t>ree</t>
  </si>
  <si>
    <t>tesr</t>
  </si>
  <si>
    <t>eee</t>
  </si>
  <si>
    <t>01/01/2018</t>
  </si>
  <si>
    <t>cbcvb</t>
  </si>
  <si>
    <t>cbcv</t>
  </si>
  <si>
    <t>Recherches</t>
  </si>
  <si>
    <t>*orange*</t>
  </si>
  <si>
    <t>test1</t>
  </si>
  <si>
    <t>test3</t>
  </si>
  <si>
    <t>sortietest1</t>
  </si>
  <si>
    <t>sortie2</t>
  </si>
  <si>
    <t>entree1</t>
  </si>
  <si>
    <t>entree2</t>
  </si>
  <si>
    <t>entree3</t>
  </si>
  <si>
    <t>entrre11</t>
  </si>
  <si>
    <t>entreee12</t>
  </si>
  <si>
    <t>entree22</t>
  </si>
  <si>
    <t>entree23</t>
  </si>
  <si>
    <t>entree31</t>
  </si>
  <si>
    <t>entree32</t>
  </si>
  <si>
    <t>compte1</t>
  </si>
  <si>
    <t>compte2</t>
  </si>
  <si>
    <t>Total entree1</t>
  </si>
  <si>
    <t>07/12/2018</t>
  </si>
  <si>
    <t>Total sortie2</t>
  </si>
  <si>
    <t>06/12/2018 Entrée 20 compte1 tesr entree1 entreee12 eee eee 2018 décembre</t>
  </si>
  <si>
    <t>janvier</t>
  </si>
  <si>
    <t>01/01/2018 Entrée 1000 compte2 test entree1 entrre11 cbcv cbcv 2018 janvier</t>
  </si>
  <si>
    <t>07/12/2018 Sortie 10.2 compte2  sortie2 test3   2018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</si>
</sst>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3" fillId="0" borderId="0" xfId="0" applyFont="1" applyAlignment="1">
      <alignment horizontal="center" vertical="center"/>
    </xf>
    <xf numFmtId="0" fontId="3" fillId="0" borderId="0" xfId="0" applyFont="1"/>
    <xf numFmtId="44" fontId="3" fillId="0" borderId="0" xfId="1" applyFont="1"/>
    <xf numFmtId="14" fontId="0" fillId="0" borderId="0" xfId="0" applyNumberFormat="1"/>
    <xf numFmtId="44" fontId="0" fillId="0" borderId="0" xfId="1" applyFont="1"/>
    <xf numFmtId="0" fontId="0" fillId="0" borderId="0" xfId="0" pivotButton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 indent="2"/>
    </xf>
    <xf numFmtId="0" fontId="0" fillId="0" borderId="10" xfId="0" applyBorder="1"/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/>
    <xf numFmtId="0" fontId="4" fillId="0" borderId="14" xfId="0" applyFont="1" applyBorder="1"/>
    <xf numFmtId="44" fontId="0" fillId="0" borderId="9" xfId="1" applyFont="1" applyBorder="1"/>
    <xf numFmtId="0" fontId="5" fillId="0" borderId="0" xfId="0" applyFont="1"/>
    <xf numFmtId="0" fontId="6" fillId="3" borderId="15" xfId="0" applyFont="1" applyFill="1" applyBorder="1"/>
    <xf numFmtId="0" fontId="6" fillId="3" borderId="16" xfId="0" applyFont="1" applyFill="1" applyBorder="1"/>
    <xf numFmtId="0" fontId="6" fillId="3" borderId="17" xfId="0" applyFont="1" applyFill="1" applyBorder="1"/>
    <xf numFmtId="0" fontId="0" fillId="0" borderId="9" xfId="0" applyBorder="1"/>
    <xf numFmtId="0" fontId="5" fillId="4" borderId="9" xfId="0" applyFont="1" applyFill="1" applyBorder="1"/>
    <xf numFmtId="0" fontId="7" fillId="0" borderId="0" xfId="0" applyFont="1"/>
    <xf numFmtId="14" fontId="7" fillId="0" borderId="0" xfId="0" applyNumberFormat="1" applyFont="1"/>
    <xf numFmtId="44" fontId="7" fillId="0" borderId="0" xfId="1" applyFont="1"/>
    <xf numFmtId="0" fontId="8" fillId="0" borderId="0" xfId="0" applyFont="1"/>
    <xf numFmtId="44" fontId="8" fillId="0" borderId="0" xfId="1" applyFont="1"/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5" borderId="16" xfId="0" applyFont="1" applyFill="1" applyBorder="1"/>
    <xf numFmtId="0" fontId="0" fillId="5" borderId="17" xfId="0" applyFont="1" applyFill="1" applyBorder="1"/>
    <xf numFmtId="0" fontId="0" fillId="0" borderId="16" xfId="0" applyFont="1" applyBorder="1"/>
    <xf numFmtId="0" fontId="0" fillId="0" borderId="17" xfId="0" applyFont="1" applyBorder="1"/>
    <xf numFmtId="0" fontId="0" fillId="5" borderId="15" xfId="0" applyFont="1" applyFill="1" applyBorder="1"/>
    <xf numFmtId="14" fontId="0" fillId="5" borderId="16" xfId="0" applyNumberFormat="1" applyFont="1" applyFill="1" applyBorder="1"/>
    <xf numFmtId="44" fontId="0" fillId="5" borderId="16" xfId="1" applyNumberFormat="1" applyFont="1" applyFill="1" applyBorder="1"/>
    <xf numFmtId="0" fontId="0" fillId="0" borderId="15" xfId="0" applyFont="1" applyBorder="1"/>
    <xf numFmtId="14" fontId="0" fillId="0" borderId="16" xfId="0" applyNumberFormat="1" applyFont="1" applyBorder="1"/>
    <xf numFmtId="44" fontId="0" fillId="0" borderId="16" xfId="1" applyNumberFormat="1" applyFont="1" applyBorder="1"/>
  </cellXfs>
  <cellStyles count="2">
    <cellStyle name="Monétaire" xfId="1" builtinId="4"/>
    <cellStyle name="Normal" xfId="0" builtinId="0"/>
  </cellStyles>
  <dxfs count="4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color theme="1"/>
      </font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left style="thin">
          <color theme="0" tint="-0.34998626667073579"/>
        </left>
        <right style="thin">
          <color theme="0" tint="-0.34998626667073579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top style="thin">
          <color theme="1" tint="0.499984740745262"/>
        </top>
        <bottom style="thin">
          <color theme="1" tint="0.49998474074526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1" tint="0.499984740745262"/>
        </top>
      </border>
    </dxf>
    <dxf>
      <font>
        <b/>
        <color theme="1"/>
      </font>
      <border>
        <bottom style="thin">
          <color theme="1" tint="0.499984740745262"/>
        </bottom>
      </border>
    </dxf>
    <dxf>
      <font>
        <color theme="1"/>
      </font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</dxfs>
  <tableStyles count="1" defaultTableStyle="TableStyleMedium2" defaultPivotStyle="PivotStyleLight16">
    <tableStyle name="MonDesign" table="0" count="10">
      <tableStyleElement type="wholeTable" dxfId="42"/>
      <tableStyleElement type="headerRow" dxfId="41"/>
      <tableStyleElement type="totalRow" dxfId="40"/>
      <tableStyleElement type="firstColumn" dxfId="39"/>
      <tableStyleElement type="firstRowStripe" dxfId="38"/>
      <tableStyleElement type="firstColumnStripe" dxfId="37"/>
      <tableStyleElement type="firstSubtotalColumn" dxfId="36"/>
      <tableStyleElement type="firstSubtotalRow" dxfId="35"/>
      <tableStyleElement type="secondSubtotalRow" dxfId="34"/>
      <tableStyleElement type="pageFieldLabels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(3).xlsm]Analyse!Tableau croisé dynamique1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Analyse!$I$5:$I$6</c:f>
              <c:strCache>
                <c:ptCount val="1"/>
                <c:pt idx="0">
                  <c:v>Sortie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D924-4FE6-B1ED-0F27A557EA9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3503-49B0-9277-3BA71023F731}"/>
              </c:ext>
            </c:extLst>
          </c:dPt>
          <c:cat>
            <c:strRef>
              <c:f>Analyse!$H$7:$H$8</c:f>
              <c:strCache>
                <c:ptCount val="1"/>
                <c:pt idx="0">
                  <c:v>sortie2</c:v>
                </c:pt>
              </c:strCache>
            </c:strRef>
          </c:cat>
          <c:val>
            <c:numRef>
              <c:f>Analyse!$I$7:$I$8</c:f>
              <c:numCache>
                <c:formatCode>#\ ##0.00\ "€"</c:formatCode>
                <c:ptCount val="1"/>
                <c:pt idx="0">
                  <c:v>10.199999999999999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03-49B0-9277-3BA71023F7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Analyse!$V$1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>
                <a:alpha val="70000"/>
              </a:srgbClr>
            </a:solidFill>
            <a:ln>
              <a:noFill/>
            </a:ln>
            <a:effectLst>
              <a:outerShdw blurRad="50800" dist="50800" dir="5400000" algn="ctr" rotWithShape="0">
                <a:srgbClr val="000000">
                  <a:alpha val="70000"/>
                </a:srgbClr>
              </a:outerShdw>
            </a:effectLst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Analyse!$W$1</c:f>
              <c:numCache>
                <c:formatCode>General</c:formatCode>
                <c:ptCount val="1"/>
                <c:pt idx="0">
                  <c:v>10.199999999999999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74-4E58-8B5B-FC5B45A51D9B}"/>
            </c:ext>
          </c:extLst>
        </c:ser>
        <c:ser>
          <c:idx val="1"/>
          <c:order val="1"/>
          <c:tx>
            <c:strRef>
              <c:f>Analyse!$V$2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rgbClr val="00B05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Analyse!$W$2</c:f>
              <c:numCache>
                <c:formatCode>General</c:formatCode>
                <c:ptCount val="1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74-4E58-8B5B-FC5B45A51D9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40"/>
        <c:overlap val="100"/>
        <c:axId val="55254400"/>
        <c:axId val="55272576"/>
      </c:barChart>
      <c:catAx>
        <c:axId val="5525440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5272576"/>
        <c:crosses val="autoZero"/>
        <c:auto val="1"/>
        <c:lblAlgn val="ctr"/>
        <c:lblOffset val="100"/>
        <c:noMultiLvlLbl val="0"/>
      </c:catAx>
      <c:valAx>
        <c:axId val="55272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54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Analyse!$H$26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Analyse!$I$25:$T$25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Analyse!$I$26:$T$26</c:f>
              <c:numCache>
                <c:formatCode>_("€"* #,##0.00_);_("€"* \(#,##0.00\);_("€"*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10.199999999999999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6B-4A0B-AC53-27C0800A2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5310976"/>
        <c:axId val="55575296"/>
      </c:barChart>
      <c:lineChart>
        <c:grouping val="standard"/>
        <c:varyColors val="0"/>
        <c:ser>
          <c:idx val="1"/>
          <c:order val="1"/>
          <c:tx>
            <c:strRef>
              <c:f>Analyse!$H$27</c:f>
              <c:strCache>
                <c:ptCount val="1"/>
                <c:pt idx="0">
                  <c:v>Budget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30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Analyse!$I$25:$T$25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Analyse!$I$27:$T$27</c:f>
              <c:numCache>
                <c:formatCode>_("€"* #,##0.00_);_("€"* \(#,##0.00\);_("€"*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06B-4A0B-AC53-27C0800A2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310976"/>
        <c:axId val="55575296"/>
      </c:lineChart>
      <c:catAx>
        <c:axId val="55310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75296"/>
        <c:crosses val="autoZero"/>
        <c:auto val="1"/>
        <c:lblAlgn val="ctr"/>
        <c:lblOffset val="100"/>
        <c:noMultiLvlLbl val="0"/>
      </c:catAx>
      <c:valAx>
        <c:axId val="55575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310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485775</xdr:colOff>
          <xdr:row>16</xdr:row>
          <xdr:rowOff>76200</xdr:rowOff>
        </xdr:from>
        <xdr:to>
          <xdr:col>8</xdr:col>
          <xdr:colOff>209550</xdr:colOff>
          <xdr:row>20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16</xdr:row>
          <xdr:rowOff>66676</xdr:rowOff>
        </xdr:from>
        <xdr:to>
          <xdr:col>10</xdr:col>
          <xdr:colOff>533400</xdr:colOff>
          <xdr:row>20</xdr:row>
          <xdr:rowOff>85726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161925</xdr:colOff>
      <xdr:row>3</xdr:row>
      <xdr:rowOff>180975</xdr:rowOff>
    </xdr:from>
    <xdr:to>
      <xdr:col>12</xdr:col>
      <xdr:colOff>990601</xdr:colOff>
      <xdr:row>13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7512ACC-B1BA-44C4-AAB0-293C7A03D4A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152399</xdr:colOff>
      <xdr:row>3</xdr:row>
      <xdr:rowOff>180975</xdr:rowOff>
    </xdr:from>
    <xdr:to>
      <xdr:col>18</xdr:col>
      <xdr:colOff>523874</xdr:colOff>
      <xdr:row>13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A2B1514-CE56-44D6-83A2-47618B36841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95249</xdr:colOff>
      <xdr:row>27</xdr:row>
      <xdr:rowOff>47625</xdr:rowOff>
    </xdr:from>
    <xdr:to>
      <xdr:col>19</xdr:col>
      <xdr:colOff>1038224</xdr:colOff>
      <xdr:row>38</xdr:row>
      <xdr:rowOff>76201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AE6B7C7-E858-4FA1-8DB0-ACC011EFE8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</xdr:col>
      <xdr:colOff>0</xdr:colOff>
      <xdr:row>1</xdr:row>
      <xdr:rowOff>0</xdr:rowOff>
    </xdr:from>
    <xdr:to>
      <xdr:col>2</xdr:col>
      <xdr:colOff>476250</xdr:colOff>
      <xdr:row>8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mpte">
              <a:extLst>
                <a:ext uri="{FF2B5EF4-FFF2-40B4-BE49-F238E27FC236}">
                  <a16:creationId xmlns:a16="http://schemas.microsoft.com/office/drawing/2014/main" id="{AE5FD646-FF2C-4272-947D-13E41DC6834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190500"/>
              <a:ext cx="182880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628650</xdr:colOff>
      <xdr:row>0</xdr:row>
      <xdr:rowOff>190499</xdr:rowOff>
    </xdr:from>
    <xdr:to>
      <xdr:col>3</xdr:col>
      <xdr:colOff>809625</xdr:colOff>
      <xdr:row>15</xdr:row>
      <xdr:rowOff>47624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">
              <a:extLst>
                <a:ext uri="{FF2B5EF4-FFF2-40B4-BE49-F238E27FC236}">
                  <a16:creationId xmlns:a16="http://schemas.microsoft.com/office/drawing/2014/main" id="{6DBBB407-3439-4A7E-939B-C6667DFA7D0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6450" y="190499"/>
              <a:ext cx="11620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0</xdr:colOff>
      <xdr:row>7</xdr:row>
      <xdr:rowOff>190499</xdr:rowOff>
    </xdr:from>
    <xdr:to>
      <xdr:col>2</xdr:col>
      <xdr:colOff>476250</xdr:colOff>
      <xdr:row>21</xdr:row>
      <xdr:rowOff>47624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Mois">
              <a:extLst>
                <a:ext uri="{FF2B5EF4-FFF2-40B4-BE49-F238E27FC236}">
                  <a16:creationId xmlns:a16="http://schemas.microsoft.com/office/drawing/2014/main" id="{9AB85BB6-1CF1-4BB6-9AB5-E188559B290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1333499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19050</xdr:colOff>
      <xdr:row>1</xdr:row>
      <xdr:rowOff>19050</xdr:rowOff>
    </xdr:from>
    <xdr:to>
      <xdr:col>5</xdr:col>
      <xdr:colOff>19050</xdr:colOff>
      <xdr:row>20</xdr:row>
      <xdr:rowOff>152400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616DA276-81FB-48BC-A8C3-A5ED251FDB62}"/>
            </a:ext>
          </a:extLst>
        </xdr:cNvPr>
        <xdr:cNvCxnSpPr/>
      </xdr:nvCxnSpPr>
      <xdr:spPr>
        <a:xfrm>
          <a:off x="3695700" y="209550"/>
          <a:ext cx="0" cy="3562350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22</xdr:row>
      <xdr:rowOff>180975</xdr:rowOff>
    </xdr:from>
    <xdr:to>
      <xdr:col>5</xdr:col>
      <xdr:colOff>19050</xdr:colOff>
      <xdr:row>37</xdr:row>
      <xdr:rowOff>171450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084CB79D-C6D7-49C1-AB66-BFDD11363380}"/>
            </a:ext>
          </a:extLst>
        </xdr:cNvPr>
        <xdr:cNvCxnSpPr/>
      </xdr:nvCxnSpPr>
      <xdr:spPr>
        <a:xfrm>
          <a:off x="3686175" y="4181475"/>
          <a:ext cx="9525" cy="28670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76200</xdr:colOff>
      <xdr:row>22</xdr:row>
      <xdr:rowOff>38100</xdr:rowOff>
    </xdr:from>
    <xdr:to>
      <xdr:col>19</xdr:col>
      <xdr:colOff>790575</xdr:colOff>
      <xdr:row>22</xdr:row>
      <xdr:rowOff>85725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5259C46D-F56D-4210-A417-4453E43514C7}"/>
            </a:ext>
          </a:extLst>
        </xdr:cNvPr>
        <xdr:cNvCxnSpPr/>
      </xdr:nvCxnSpPr>
      <xdr:spPr>
        <a:xfrm>
          <a:off x="3943350" y="4038600"/>
          <a:ext cx="13001625" cy="476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</xdr:colOff>
      <xdr:row>22</xdr:row>
      <xdr:rowOff>47625</xdr:rowOff>
    </xdr:from>
    <xdr:to>
      <xdr:col>3</xdr:col>
      <xdr:colOff>1009650</xdr:colOff>
      <xdr:row>22</xdr:row>
      <xdr:rowOff>57150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AAA6822A-BC09-4CBF-A09B-4B531587CD54}"/>
            </a:ext>
          </a:extLst>
        </xdr:cNvPr>
        <xdr:cNvCxnSpPr/>
      </xdr:nvCxnSpPr>
      <xdr:spPr>
        <a:xfrm flipV="1">
          <a:off x="228600" y="4048125"/>
          <a:ext cx="3209925" cy="95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mpi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it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41.589251157406" createdVersion="6" refreshedVersion="6" minRefreshableVersion="3" recordCount="3">
  <cacheSource type="worksheet">
    <worksheetSource name="Tableau16"/>
  </cacheSource>
  <cacheFields count="16">
    <cacheField name="id" numFmtId="0">
      <sharedItems containsSemiMixedTypes="0" containsString="0" containsNumber="1" containsInteger="1" minValue="1" maxValue="3"/>
    </cacheField>
    <cacheField name="Date" numFmtId="14">
      <sharedItems/>
    </cacheField>
    <cacheField name="Type" numFmtId="0">
      <sharedItems count="4">
        <s v="Entrée"/>
        <s v="Sortie"/>
        <s v="Budget" u="1"/>
        <s v="Transfert" u="1"/>
      </sharedItems>
    </cacheField>
    <cacheField name="Somme" numFmtId="44">
      <sharedItems containsSemiMixedTypes="0" containsString="0" containsNumber="1" minValue="10.199999999999999" maxValue="1000"/>
    </cacheField>
    <cacheField name="Compte" numFmtId="0">
      <sharedItems count="3">
        <s v="compte1"/>
        <s v="compte2"/>
        <s v="Banque Orange" u="1"/>
      </sharedItems>
    </cacheField>
    <cacheField name="Du/Au" numFmtId="0">
      <sharedItems/>
    </cacheField>
    <cacheField name="Description" numFmtId="0">
      <sharedItems/>
    </cacheField>
    <cacheField name="CatId" numFmtId="0">
      <sharedItems containsSemiMixedTypes="0" containsString="0" containsNumber="1" containsInteger="1" minValue="1" maxValue="2"/>
    </cacheField>
    <cacheField name="Catégorie" numFmtId="0">
      <sharedItems count="6">
        <s v="entree1"/>
        <s v="sortie2"/>
        <s v="" u="1"/>
        <s v="Logement" u="1"/>
        <s v="Voiture" u="1"/>
        <s v="Professionnel" u="1"/>
      </sharedItems>
    </cacheField>
    <cacheField name="SubId" numFmtId="0">
      <sharedItems/>
    </cacheField>
    <cacheField name="Sous-Catégorie" numFmtId="0">
      <sharedItems count="9">
        <s v="entreee12"/>
        <s v="entrre11"/>
        <s v="test3"/>
        <s v="" u="1"/>
        <s v="Salaire Sandrine" u="1"/>
        <s v="Crédit" u="1"/>
        <s v="Loyer" u="1"/>
        <s v="Carburant" u="1"/>
        <s v="Retraite Michel" u="1"/>
      </sharedItems>
    </cacheField>
    <cacheField name="Référence" numFmtId="0">
      <sharedItems/>
    </cacheField>
    <cacheField name="Commentaire" numFmtId="0">
      <sharedItems/>
    </cacheField>
    <cacheField name="Année" numFmtId="0">
      <sharedItems containsSemiMixedTypes="0" containsString="0" containsNumber="1" containsInteger="1" minValue="2018" maxValue="2018" count="1">
        <n v="2018"/>
      </sharedItems>
    </cacheField>
    <cacheField name="Mois" numFmtId="0">
      <sharedItems count="2">
        <s v="décembre"/>
        <s v="janvier"/>
      </sharedItems>
    </cacheField>
    <cacheField name="Recherche" numFmtId="0">
      <sharedItems/>
    </cacheField>
  </cacheFields>
  <extLst>
    <ext xmlns:x14="http://schemas.microsoft.com/office/spreadsheetml/2009/9/main" uri="{725AE2AE-9491-48be-B2B4-4EB974FC3084}">
      <x14:pivotCacheDefinition pivotCacheId="127214505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n v="1"/>
    <s v="06/12/2018"/>
    <x v="0"/>
    <n v="20"/>
    <x v="0"/>
    <s v="ree"/>
    <s v="tesr"/>
    <n v="1"/>
    <x v="0"/>
    <s v="1.2"/>
    <x v="0"/>
    <s v="eee"/>
    <s v="eee"/>
    <x v="0"/>
    <x v="0"/>
    <s v="06/12/2018 Entrée 20 compte1 tesr entree1 entreee12 eee eee 2018 décembre"/>
  </r>
  <r>
    <n v="2"/>
    <s v="01/01/2018"/>
    <x v="0"/>
    <n v="1000"/>
    <x v="1"/>
    <s v="cbcvb"/>
    <s v="test"/>
    <n v="1"/>
    <x v="0"/>
    <s v="1.1"/>
    <x v="1"/>
    <s v="cbcv"/>
    <s v="cbcv"/>
    <x v="0"/>
    <x v="1"/>
    <s v="01/01/2018 Entrée 1000 compte2 test entree1 entrre11 cbcv cbcv 2018 janvier"/>
  </r>
  <r>
    <n v="3"/>
    <s v="07/12/2018"/>
    <x v="1"/>
    <n v="10.199999999999999"/>
    <x v="1"/>
    <s v=""/>
    <s v=""/>
    <n v="2"/>
    <x v="1"/>
    <s v="2.2"/>
    <x v="2"/>
    <s v=""/>
    <s v=""/>
    <x v="0"/>
    <x v="0"/>
    <s v="07/12/2018 Sortie 10,2 compte2  sortie2 test3   2018 décembr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outline="1" outlineData="1" multipleFieldFilters="0">
  <location ref="B25:C28" firstHeaderRow="1" firstDataRow="2" firstDataCol="1"/>
  <pivotFields count="16">
    <pivotField showAll="0" defaultSubtotal="0"/>
    <pivotField numFmtId="14" showAll="0" defaultSubtotal="0"/>
    <pivotField axis="axisCol" showAll="0" defaultSubtotal="0">
      <items count="4">
        <item h="1" x="0"/>
        <item x="1"/>
        <item h="1" m="1" x="3"/>
        <item m="1" x="2"/>
      </items>
    </pivotField>
    <pivotField dataField="1" numFmtId="44" showAll="0" defaultSubtotal="0"/>
    <pivotField showAll="0" defaultSubtotal="0">
      <items count="3">
        <item m="1" x="2"/>
        <item x="0"/>
        <item x="1"/>
      </items>
    </pivotField>
    <pivotField showAll="0" defaultSubtotal="0"/>
    <pivotField showAll="0" defaultSubtotal="0"/>
    <pivotField showAll="0" defaultSubtotal="0"/>
    <pivotField axis="axisRow" showAll="0" defaultSubtotal="0">
      <items count="6">
        <item m="1" x="2"/>
        <item m="1" x="3"/>
        <item m="1" x="5"/>
        <item m="1" x="4"/>
        <item x="0"/>
        <item x="1"/>
      </items>
    </pivotField>
    <pivotField showAll="0" defaultSubtotal="0"/>
    <pivotField axis="axisRow" showAll="0" defaultSubtotal="0">
      <items count="9">
        <item m="1" x="3"/>
        <item m="1" x="5"/>
        <item m="1" x="6"/>
        <item m="1" x="4"/>
        <item m="1" x="7"/>
        <item m="1" x="8"/>
        <item x="0"/>
        <item x="1"/>
        <item x="2"/>
      </items>
    </pivotField>
    <pivotField showAll="0" defaultSubtotal="0"/>
    <pivotField showAll="0" defaultSubtotal="0"/>
    <pivotField showAll="0" defaultSubtotal="0">
      <items count="1">
        <item x="0"/>
      </items>
    </pivotField>
    <pivotField showAll="0" defaultSubtotal="0">
      <items count="2">
        <item h="1" x="1"/>
        <item x="0"/>
      </items>
    </pivotField>
    <pivotField showAll="0" defaultSubtotal="0"/>
  </pivotFields>
  <rowFields count="2">
    <field x="8"/>
    <field x="10"/>
  </rowFields>
  <rowItems count="2">
    <i>
      <x v="5"/>
    </i>
    <i r="1">
      <x v="8"/>
    </i>
  </rowItems>
  <colFields count="1">
    <field x="2"/>
  </colFields>
  <colItems count="1">
    <i>
      <x v="1"/>
    </i>
  </colItems>
  <dataFields count="1">
    <dataField name="Somme de Somme" fld="3" baseField="8" baseItem="1" numFmtId="164"/>
  </dataFields>
  <formats count="3">
    <format dxfId="2">
      <pivotArea outline="0" collapsedLevelsAreSubtotals="1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2" count="0"/>
        </references>
      </pivotArea>
    </format>
  </formats>
  <conditionalFormats count="4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3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</conditionalFormats>
  <pivotTableStyleInfo name="MonDesign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>
  <location ref="N5:O8" firstHeaderRow="1" firstDataRow="2" firstDataCol="1"/>
  <pivotFields count="16">
    <pivotField showAll="0"/>
    <pivotField numFmtId="14" showAll="0"/>
    <pivotField axis="axisCol" showAll="0">
      <items count="5">
        <item h="1" m="1" x="2"/>
        <item x="0"/>
        <item h="1" x="1"/>
        <item h="1" m="1" x="3"/>
        <item t="default"/>
      </items>
    </pivotField>
    <pivotField dataField="1" numFmtId="44" showAll="0"/>
    <pivotField showAll="0">
      <items count="4">
        <item m="1"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m="1" x="2"/>
        <item m="1" x="3"/>
        <item m="1" x="5"/>
        <item m="1" x="4"/>
        <item x="0"/>
        <item x="1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>
      <items count="3">
        <item h="1" x="1"/>
        <item x="0"/>
        <item t="default"/>
      </items>
    </pivotField>
    <pivotField showAll="0"/>
  </pivotFields>
  <rowFields count="1">
    <field x="8"/>
  </rowFields>
  <rowItems count="2">
    <i>
      <x v="4"/>
    </i>
    <i t="grand">
      <x/>
    </i>
  </rowItems>
  <colFields count="1">
    <field x="2"/>
  </colFields>
  <colItems count="1">
    <i>
      <x v="1"/>
    </i>
  </colItems>
  <dataFields count="1">
    <dataField name="Somme de Somme" fld="3" baseField="2" baseItem="1" numFmtId="164"/>
  </dataFields>
  <formats count="1">
    <format dxfId="3">
      <pivotArea dataOnly="0" labelOnly="1" fieldPosition="0">
        <references count="1">
          <reference field="2" count="0"/>
        </references>
      </pivotArea>
    </format>
  </formats>
  <pivotTableStyleInfo name="MonDesign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 chartFormat="3">
  <location ref="H5:I8" firstHeaderRow="1" firstDataRow="2" firstDataCol="1"/>
  <pivotFields count="16">
    <pivotField showAll="0"/>
    <pivotField numFmtId="14" showAll="0"/>
    <pivotField axis="axisCol" showAll="0">
      <items count="5">
        <item h="1" x="0"/>
        <item x="1"/>
        <item h="1" m="1" x="3"/>
        <item m="1" x="2"/>
        <item t="default"/>
      </items>
    </pivotField>
    <pivotField dataField="1" numFmtId="44" showAll="0"/>
    <pivotField showAll="0">
      <items count="4">
        <item m="1"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m="1" x="2"/>
        <item m="1" x="3"/>
        <item m="1" x="5"/>
        <item m="1" x="4"/>
        <item x="0"/>
        <item x="1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>
      <items count="3">
        <item h="1" x="1"/>
        <item x="0"/>
        <item t="default"/>
      </items>
    </pivotField>
    <pivotField showAll="0"/>
  </pivotFields>
  <rowFields count="1">
    <field x="8"/>
  </rowFields>
  <rowItems count="2">
    <i>
      <x v="5"/>
    </i>
    <i t="grand">
      <x/>
    </i>
  </rowItems>
  <colFields count="1">
    <field x="2"/>
  </colFields>
  <colItems count="1">
    <i>
      <x v="1"/>
    </i>
  </colItems>
  <dataFields count="1">
    <dataField name="Somme de Somme" fld="3" baseField="2" baseItem="1" numFmtId="164"/>
  </dataFields>
  <formats count="1">
    <format dxfId="4">
      <pivotArea dataOnly="0" labelOnly="1" fieldPosition="0">
        <references count="1">
          <reference field="2" count="0"/>
        </references>
      </pivotArea>
    </format>
  </formats>
  <conditionalFormats count="1">
    <conditionalFormat priority="5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2" count="1" selected="0">
              <x v="1"/>
            </reference>
            <reference field="8" count="2">
              <x v="1"/>
              <x v="3"/>
            </reference>
          </references>
        </pivotArea>
      </pivotAreas>
    </conditionalFormat>
  </conditionalFormats>
  <chartFormats count="8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2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8" count="1" selected="0">
            <x v="3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4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8" count="1" selected="0">
            <x v="1"/>
          </reference>
        </references>
      </pivotArea>
    </chartFormat>
    <chartFormat chart="2" format="5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8" count="1" selected="0">
            <x v="1"/>
          </reference>
        </references>
      </pivotArea>
    </chartFormat>
    <chartFormat chart="2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8" count="1" selected="0">
            <x v="3"/>
          </reference>
        </references>
      </pivotArea>
    </chartFormat>
    <chartFormat chart="2" format="7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</chartFormats>
  <pivotTableStyleInfo name="MonDesign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:D15" firstHeaderRow="1" firstDataRow="2" firstDataCol="1"/>
  <pivotFields count="16">
    <pivotField subtotalTop="0" showAll="0"/>
    <pivotField numFmtId="14" subtotalTop="0" showAll="0"/>
    <pivotField axis="axisRow" subtotalTop="0" showAll="0">
      <items count="5">
        <item m="1" x="2"/>
        <item x="0"/>
        <item x="1"/>
        <item m="1" x="3"/>
        <item t="default"/>
      </items>
    </pivotField>
    <pivotField dataField="1" numFmtId="44" subtotalTop="0" showAll="0"/>
    <pivotField subtotalTop="0" showAll="0">
      <items count="4">
        <item m="1" x="2"/>
        <item x="0"/>
        <item x="1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7">
        <item m="1" x="2"/>
        <item m="1" x="3"/>
        <item m="1" x="5"/>
        <item m="1" x="4"/>
        <item x="0"/>
        <item x="1"/>
        <item t="default"/>
      </items>
    </pivotField>
    <pivotField subtotalTop="0" showAll="0"/>
    <pivotField axis="axisRow" subtotalTop="0" showAll="0">
      <items count="10">
        <item m="1" x="3"/>
        <item m="1" x="5"/>
        <item m="1" x="6"/>
        <item m="1" x="4"/>
        <item m="1" x="7"/>
        <item m="1" x="8"/>
        <item x="0"/>
        <item x="1"/>
        <item x="2"/>
        <item t="default"/>
      </items>
    </pivotField>
    <pivotField subtotalTop="0" showAll="0"/>
    <pivotField subtotalTop="0" showAll="0"/>
    <pivotField subtotalTop="0" showAll="0">
      <items count="2">
        <item x="0"/>
        <item t="default"/>
      </items>
    </pivotField>
    <pivotField axis="axisCol" subtotalTop="0" showAll="0">
      <items count="3">
        <item x="0"/>
        <item h="1" x="1"/>
        <item t="default"/>
      </items>
    </pivotField>
    <pivotField subtotalTop="0" showAll="0"/>
  </pivotFields>
  <rowFields count="3">
    <field x="2"/>
    <field x="8"/>
    <field x="10"/>
  </rowFields>
  <rowItems count="11">
    <i>
      <x v="1"/>
    </i>
    <i r="1">
      <x v="4"/>
    </i>
    <i r="2">
      <x v="6"/>
    </i>
    <i t="default" r="1">
      <x v="4"/>
    </i>
    <i t="default">
      <x v="1"/>
    </i>
    <i>
      <x v="2"/>
    </i>
    <i r="1">
      <x v="5"/>
    </i>
    <i r="2">
      <x v="8"/>
    </i>
    <i t="default" r="1">
      <x v="5"/>
    </i>
    <i t="default">
      <x v="2"/>
    </i>
    <i t="grand">
      <x/>
    </i>
  </rowItems>
  <colFields count="1">
    <field x="14"/>
  </colFields>
  <colItems count="2">
    <i>
      <x/>
    </i>
    <i t="grand">
      <x/>
    </i>
  </colItems>
  <dataFields count="1">
    <dataField name="Somme de Somme" fld="3" baseField="2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" sourceName="Compte">
  <pivotTables>
    <pivotTable tabId="5" name="Tableau croisé dynamique1"/>
    <pivotTable tabId="5" name="Tableau croisé dynamique2"/>
    <pivotTable tabId="5" name="Tableau croisé dynamique3"/>
    <pivotTable tabId="7" name="Tableau croisé dynamique4"/>
  </pivotTables>
  <data>
    <tabular pivotCacheId="1272145052">
      <items count="3">
        <i x="0" s="1"/>
        <i x="1" s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ableau croisé dynamique1"/>
    <pivotTable tabId="5" name="Tableau croisé dynamique2"/>
    <pivotTable tabId="5" name="Tableau croisé dynamique3"/>
    <pivotTable tabId="7" name="Tableau croisé dynamique4"/>
  </pivotTables>
  <data>
    <tabular pivotCacheId="1272145052">
      <items count="1"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ableau croisé dynamique1"/>
    <pivotTable tabId="5" name="Tableau croisé dynamique2"/>
    <pivotTable tabId="5" name="Tableau croisé dynamique3"/>
    <pivotTable tabId="7" name="Tableau croisé dynamique4"/>
  </pivotTables>
  <data>
    <tabular pivotCacheId="1272145052">
      <items count="2">
        <i x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pte" cache="Segment_Compte" caption="Compte" rowHeight="241300"/>
  <slicer name="Année" cache="Segment_Année" caption="Anné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B3:C5" totalsRowShown="0" headerRowDxfId="32">
  <autoFilter ref="B3:C5"/>
  <tableColumns count="2">
    <tableColumn id="1" name="ID" dataDxfId="31"/>
    <tableColumn id="2" name="catégori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2:C15" totalsRowShown="0" headerRowDxfId="30" tableBorderDxfId="29">
  <autoFilter ref="B12:C15"/>
  <tableColumns count="2">
    <tableColumn id="1" name="ID" dataDxfId="28"/>
    <tableColumn id="2" name="Catégori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3:F5" totalsRowShown="0" headerRowDxfId="27" tableBorderDxfId="26">
  <autoFilter ref="E3:F5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3:I5" totalsRowShown="0" headerRowDxfId="25">
  <autoFilter ref="H3:I5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K3:L8" totalsRowShown="0" headerRowDxfId="24">
  <autoFilter ref="K3:L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N3:O9" totalsRowShown="0">
  <autoFilter ref="N3:O9"/>
  <tableColumns count="2">
    <tableColumn id="1" name="Colonne1"/>
    <tableColumn id="2" name="Colonne2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Q3:R8" totalsRowShown="0">
  <autoFilter ref="Q3:R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T3:U8" totalsRowShown="0">
  <autoFilter ref="T3:U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W3:X8" totalsRowShown="0">
  <autoFilter ref="W3:X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Z3:AA8" totalsRowShown="0">
  <autoFilter ref="Z3:AA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E22:F25" totalsRowShown="0" headerRowDxfId="23">
  <autoFilter ref="E22:F25"/>
  <tableColumns count="2">
    <tableColumn id="1" name="ID" dataDxfId="22"/>
    <tableColumn id="2" name="Sous-Catégorie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H21:I24" totalsRowShown="0" headerRowDxfId="21">
  <autoFilter ref="H21:I24"/>
  <tableColumns count="2">
    <tableColumn id="1" name="ID" dataDxfId="20"/>
    <tableColumn id="2" name="Sous-Catégorie"/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K28:L31" totalsRowShown="0" headerRowDxfId="19">
  <autoFilter ref="K28:L31"/>
  <tableColumns count="2">
    <tableColumn id="1" name="ID" dataDxfId="18"/>
    <tableColumn id="2" name="Sous-Catégorie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B3:B7" totalsRowShown="0" headerRowDxfId="17">
  <autoFilter ref="B3:B7"/>
  <tableColumns count="1">
    <tableColumn id="1" name="Type"/>
  </tableColumns>
  <tableStyleInfo name="TableStyleMedium1" showFirstColumn="0" showLastColumn="0" showRowStripes="1" showColumnStripes="0"/>
</table>
</file>

<file path=xl/tables/table15.xml><?xml version="1.0" encoding="utf-8"?>
<table xmlns="http://schemas.openxmlformats.org/spreadsheetml/2006/main" id="15" name="Tableau15" displayName="Tableau15" ref="B3:F5" totalsRowShown="0" headerRowDxfId="16" dataDxfId="15">
  <autoFilter ref="B3:F5"/>
  <tableColumns count="5">
    <tableColumn id="1" name="ID" dataDxfId="14">
      <calculatedColumnFormula>ROW(B4)-3</calculatedColumnFormula>
    </tableColumn>
    <tableColumn id="2" name="Compte" dataDxfId="13"/>
    <tableColumn id="3" name="Départ" dataDxfId="12" dataCellStyle="Monétaire"/>
    <tableColumn id="4" name="Calculer" dataDxfId="11" dataCellStyle="Monétaire">
      <calculatedColumnFormula>(SUM(SUMIFS(Tableau16[Somme],Tableau16[Compte],Compte!C4,Tableau16[Type],{"Entrée";"Transfert"})))-SUMIFS(Tableau16[Somme],Tableau16[Compte],Compte!C4,Tableau16[Type],"Sortie")</calculatedColumnFormula>
    </tableColumn>
    <tableColumn id="5" name="Solde" dataDxfId="10" dataCellStyle="Monétaire">
      <calculatedColumnFormula>Tableau15[Départ]+Tableau15[Calculer]</calculatedColumnFormula>
    </tableColumn>
  </tableColumns>
  <tableStyleInfo name="TableStyleMedium8" showFirstColumn="0" showLastColumn="0" showRowStripes="1" showColumnStripes="0"/>
</table>
</file>

<file path=xl/tables/table16.xml><?xml version="1.0" encoding="utf-8"?>
<table xmlns="http://schemas.openxmlformats.org/spreadsheetml/2006/main" id="16" name="Tableau16" displayName="Tableau16" ref="B2:Q5" totalsRowShown="0">
  <tableColumns count="16">
    <tableColumn id="1" name="id">
      <calculatedColumnFormula>ROW(B3)-2</calculatedColumnFormula>
    </tableColumn>
    <tableColumn id="2" name="Date" dataDxfId="9"/>
    <tableColumn id="3" name="Type"/>
    <tableColumn id="4" name="Somme" dataCellStyle="Monétaire"/>
    <tableColumn id="5" name="Compte"/>
    <tableColumn id="6" name="Du/Au"/>
    <tableColumn id="7" name="Description"/>
    <tableColumn id="8" name="CatId"/>
    <tableColumn id="9" name="Catégorie">
      <calculatedColumnFormula>IFERROR(IF(OR(Tableau16[Type]="Sortie",Tableau16[Type]="Budget"),VLOOKUP(Tableau16[CatId],sortie,2,0),IF(Tableau16[Type]="Entrée",VLOOKUP(Tableau16[CatId],entrée,2,0),"")),"")</calculatedColumnFormula>
    </tableColumn>
    <tableColumn id="10" name="SubId"/>
    <tableColumn id="11" name="Sous-Catégorie">
      <calculatedColumnFormula>IFERROR(IF(OR(Tableau16[Type]="Sortie",Tableau16[Type]="Budget"),VLOOKUP(Tableau16[SubId],INDIRECT("Sortie" &amp; Tableau16[CatId]),2,0),IF(Tableau16[Type]="Entrée",VLOOKUP(Tableau16[SubId],INDIRECT("Entrée"&amp;Tableau16[CatId]),2,0),"")),"")</calculatedColumnFormula>
    </tableColumn>
    <tableColumn id="12" name="Référence"/>
    <tableColumn id="13" name="Commentaire"/>
    <tableColumn id="14" name="Année">
      <calculatedColumnFormula>YEAR(Tableau16[Date])</calculatedColumnFormula>
    </tableColumn>
    <tableColumn id="15" name="Mois">
      <calculatedColumnFormula>TEXT(Tableau16[Date],"mmmm")</calculatedColumnFormula>
    </tableColumn>
    <tableColumn id="16" name="Recherche">
      <calculatedColumnFormula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6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A31"/>
  <sheetViews>
    <sheetView workbookViewId="0">
      <selection activeCell="L31" sqref="L31"/>
    </sheetView>
  </sheetViews>
  <sheetFormatPr baseColWidth="10" defaultRowHeight="15" x14ac:dyDescent="0.25"/>
  <cols>
    <col min="2" max="2" width="4.7109375" customWidth="1"/>
    <col min="3" max="3" width="25.7109375" customWidth="1"/>
    <col min="4" max="4" width="2.7109375" customWidth="1"/>
    <col min="5" max="5" width="5" customWidth="1"/>
    <col min="6" max="6" width="25.7109375" customWidth="1"/>
    <col min="7" max="7" width="2.7109375" customWidth="1"/>
    <col min="8" max="8" width="5.140625" customWidth="1"/>
    <col min="9" max="9" width="25.7109375" customWidth="1"/>
    <col min="10" max="10" width="3" customWidth="1"/>
    <col min="11" max="11" width="5" customWidth="1"/>
    <col min="12" max="12" width="25.7109375" customWidth="1"/>
    <col min="13" max="13" width="3" customWidth="1"/>
    <col min="14" max="14" width="4.7109375" customWidth="1"/>
    <col min="15" max="15" width="25.7109375" customWidth="1"/>
    <col min="16" max="16" width="3" customWidth="1"/>
    <col min="17" max="17" width="5" customWidth="1"/>
    <col min="18" max="18" width="25.7109375" customWidth="1"/>
    <col min="19" max="19" width="3" customWidth="1"/>
    <col min="20" max="20" width="5" customWidth="1"/>
    <col min="21" max="21" width="25.7109375" customWidth="1"/>
    <col min="22" max="22" width="3" customWidth="1"/>
    <col min="23" max="23" width="5" customWidth="1"/>
    <col min="24" max="24" width="25.7109375" customWidth="1"/>
    <col min="25" max="25" width="3" customWidth="1"/>
    <col min="26" max="26" width="5" customWidth="1"/>
    <col min="27" max="27" width="25.7109375" customWidth="1"/>
  </cols>
  <sheetData>
    <row r="2" spans="2:27" ht="35.1" customHeight="1" thickBot="1" x14ac:dyDescent="0.3">
      <c r="B2" s="41" t="s">
        <v>1</v>
      </c>
      <c r="C2" s="42"/>
      <c r="E2" s="37" t="str">
        <f>IFERROR(INDEX(Tableau1[catégorie],MATCH(1,Tableau1[ID],0)),"")</f>
        <v>sortietest1</v>
      </c>
      <c r="F2" s="38"/>
      <c r="H2" s="37" t="str">
        <f>IFERROR(INDEX(Tableau1[catégorie],MATCH(2,Tableau1[ID],0)),"")</f>
        <v>sortie2</v>
      </c>
      <c r="I2" s="38"/>
      <c r="K2" s="37" t="str">
        <f>IFERROR(INDEX(Tableau1[catégorie],MATCH(3,Tableau1[ID],0)),"")</f>
        <v/>
      </c>
      <c r="L2" s="38"/>
      <c r="N2" s="37" t="str">
        <f>IFERROR(INDEX(Tableau1[catégorie],MATCH(4,Tableau1[ID],0)),"")</f>
        <v/>
      </c>
      <c r="O2" s="38"/>
      <c r="Q2" s="37" t="str">
        <f>IFERROR(INDEX(Tableau1[catégorie],MATCH(5,Tableau1[ID],0)),"")</f>
        <v/>
      </c>
      <c r="R2" s="38"/>
      <c r="T2" s="37" t="str">
        <f>IFERROR(INDEX(Tableau1[catégorie],MATCH(6,Tableau1[ID],0)),"")</f>
        <v/>
      </c>
      <c r="U2" s="38"/>
      <c r="W2" s="37" t="str">
        <f>IFERROR(INDEX(Tableau1[catégorie],MATCH(7,Tableau1[ID],0)),"")</f>
        <v/>
      </c>
      <c r="X2" s="38"/>
      <c r="Z2" s="37" t="str">
        <f>IFERROR(INDEX(Tableau1[catégorie],MATCH(9,Tableau1[ID],0)),"")</f>
        <v/>
      </c>
      <c r="AA2" s="38"/>
    </row>
    <row r="3" spans="2:27" x14ac:dyDescent="0.25">
      <c r="B3" s="3" t="s">
        <v>3</v>
      </c>
      <c r="C3" s="4" t="s">
        <v>0</v>
      </c>
      <c r="E3" s="2" t="s">
        <v>3</v>
      </c>
      <c r="F3" s="2" t="s">
        <v>5</v>
      </c>
      <c r="H3" s="1" t="s">
        <v>3</v>
      </c>
      <c r="I3" s="1" t="s">
        <v>5</v>
      </c>
      <c r="K3" s="1" t="s">
        <v>3</v>
      </c>
      <c r="L3" s="1" t="s">
        <v>5</v>
      </c>
      <c r="N3" t="s">
        <v>42</v>
      </c>
      <c r="O3" t="s">
        <v>43</v>
      </c>
      <c r="Q3" t="s">
        <v>3</v>
      </c>
      <c r="R3" t="s">
        <v>5</v>
      </c>
      <c r="T3" t="s">
        <v>3</v>
      </c>
      <c r="U3" t="s">
        <v>5</v>
      </c>
      <c r="W3" t="s">
        <v>3</v>
      </c>
      <c r="X3" t="s">
        <v>5</v>
      </c>
      <c r="Z3" t="s">
        <v>3</v>
      </c>
      <c r="AA3" t="s">
        <v>5</v>
      </c>
    </row>
    <row r="4" spans="2:27" x14ac:dyDescent="0.25">
      <c r="B4" s="3">
        <v>1</v>
      </c>
      <c r="C4" s="5" t="s">
        <v>98</v>
      </c>
      <c r="E4" t="s">
        <v>6</v>
      </c>
      <c r="F4" t="s">
        <v>96</v>
      </c>
      <c r="H4" t="s">
        <v>9</v>
      </c>
      <c r="I4" t="s">
        <v>87</v>
      </c>
      <c r="K4" t="s">
        <v>12</v>
      </c>
      <c r="N4" t="s">
        <v>3</v>
      </c>
      <c r="O4" t="s">
        <v>5</v>
      </c>
      <c r="Q4" t="s">
        <v>16</v>
      </c>
      <c r="T4" t="s">
        <v>18</v>
      </c>
      <c r="W4" t="s">
        <v>20</v>
      </c>
      <c r="Z4" t="s">
        <v>22</v>
      </c>
    </row>
    <row r="5" spans="2:27" x14ac:dyDescent="0.25">
      <c r="B5" s="3">
        <v>2</v>
      </c>
      <c r="C5" s="5" t="s">
        <v>99</v>
      </c>
      <c r="E5" t="s">
        <v>7</v>
      </c>
      <c r="F5" t="s">
        <v>87</v>
      </c>
      <c r="H5" t="s">
        <v>10</v>
      </c>
      <c r="I5" t="s">
        <v>97</v>
      </c>
      <c r="K5" t="s">
        <v>13</v>
      </c>
      <c r="N5" t="s">
        <v>14</v>
      </c>
      <c r="Q5" t="s">
        <v>17</v>
      </c>
      <c r="T5" t="s">
        <v>19</v>
      </c>
      <c r="W5" t="s">
        <v>21</v>
      </c>
      <c r="Z5" t="s">
        <v>23</v>
      </c>
    </row>
    <row r="6" spans="2:27" x14ac:dyDescent="0.25">
      <c r="K6" t="s">
        <v>24</v>
      </c>
      <c r="N6" t="s">
        <v>15</v>
      </c>
      <c r="Q6" t="s">
        <v>30</v>
      </c>
      <c r="T6" t="s">
        <v>33</v>
      </c>
      <c r="W6" t="s">
        <v>36</v>
      </c>
      <c r="Z6" t="s">
        <v>39</v>
      </c>
    </row>
    <row r="7" spans="2:27" x14ac:dyDescent="0.25">
      <c r="K7" t="s">
        <v>25</v>
      </c>
      <c r="N7" t="s">
        <v>27</v>
      </c>
      <c r="Q7" t="s">
        <v>31</v>
      </c>
      <c r="T7" t="s">
        <v>34</v>
      </c>
      <c r="W7" t="s">
        <v>37</v>
      </c>
      <c r="Z7" t="s">
        <v>40</v>
      </c>
    </row>
    <row r="8" spans="2:27" x14ac:dyDescent="0.25">
      <c r="K8" t="s">
        <v>26</v>
      </c>
      <c r="N8" t="s">
        <v>28</v>
      </c>
      <c r="Q8" t="s">
        <v>32</v>
      </c>
      <c r="T8" t="s">
        <v>35</v>
      </c>
      <c r="W8" t="s">
        <v>38</v>
      </c>
      <c r="Z8" t="s">
        <v>41</v>
      </c>
    </row>
    <row r="9" spans="2:27" x14ac:dyDescent="0.25">
      <c r="N9" t="s">
        <v>29</v>
      </c>
    </row>
    <row r="10" spans="2:27" ht="15.75" thickBot="1" x14ac:dyDescent="0.3"/>
    <row r="11" spans="2:27" ht="23.25" x14ac:dyDescent="0.25">
      <c r="B11" s="39" t="s">
        <v>4</v>
      </c>
      <c r="C11" s="40"/>
    </row>
    <row r="12" spans="2:27" x14ac:dyDescent="0.25">
      <c r="B12" s="6" t="s">
        <v>3</v>
      </c>
      <c r="C12" s="6" t="s">
        <v>2</v>
      </c>
    </row>
    <row r="13" spans="2:27" x14ac:dyDescent="0.25">
      <c r="B13" s="7">
        <v>1</v>
      </c>
      <c r="C13" s="8" t="s">
        <v>100</v>
      </c>
    </row>
    <row r="14" spans="2:27" x14ac:dyDescent="0.25">
      <c r="B14" s="7">
        <v>2</v>
      </c>
      <c r="C14" s="8" t="s">
        <v>101</v>
      </c>
    </row>
    <row r="15" spans="2:27" x14ac:dyDescent="0.25">
      <c r="B15" s="7">
        <v>3</v>
      </c>
      <c r="C15" s="8" t="s">
        <v>102</v>
      </c>
    </row>
    <row r="19" spans="5:12" ht="15.75" thickBot="1" x14ac:dyDescent="0.3"/>
    <row r="20" spans="5:12" ht="24" thickBot="1" x14ac:dyDescent="0.3">
      <c r="H20" s="39" t="str">
        <f>IFERROR(INDEX(Tableau2[Catégorie],MATCH(2,Tableau2[ID],0)),"")</f>
        <v>entree2</v>
      </c>
      <c r="I20" s="40"/>
    </row>
    <row r="21" spans="5:12" ht="23.25" x14ac:dyDescent="0.25">
      <c r="E21" s="39" t="str">
        <f>IFERROR(INDEX(Tableau2[Catégorie],MATCH(1,Tableau2[ID],0)),"")</f>
        <v>entree1</v>
      </c>
      <c r="F21" s="40"/>
      <c r="H21" s="1" t="s">
        <v>3</v>
      </c>
      <c r="I21" s="1" t="s">
        <v>5</v>
      </c>
    </row>
    <row r="22" spans="5:12" x14ac:dyDescent="0.25">
      <c r="E22" s="1" t="s">
        <v>3</v>
      </c>
      <c r="F22" s="1" t="s">
        <v>5</v>
      </c>
      <c r="H22" s="1" t="s">
        <v>9</v>
      </c>
      <c r="I22" t="s">
        <v>105</v>
      </c>
    </row>
    <row r="23" spans="5:12" x14ac:dyDescent="0.25">
      <c r="E23" s="1" t="s">
        <v>6</v>
      </c>
      <c r="F23" t="s">
        <v>103</v>
      </c>
      <c r="H23" s="1" t="s">
        <v>10</v>
      </c>
      <c r="I23" t="s">
        <v>106</v>
      </c>
    </row>
    <row r="24" spans="5:12" x14ac:dyDescent="0.25">
      <c r="E24" s="1" t="s">
        <v>7</v>
      </c>
      <c r="F24" t="s">
        <v>104</v>
      </c>
      <c r="H24" s="1" t="s">
        <v>11</v>
      </c>
    </row>
    <row r="25" spans="5:12" x14ac:dyDescent="0.25">
      <c r="E25" s="1" t="s">
        <v>8</v>
      </c>
    </row>
    <row r="26" spans="5:12" ht="15.75" thickBot="1" x14ac:dyDescent="0.3"/>
    <row r="27" spans="5:12" ht="35.1" customHeight="1" x14ac:dyDescent="0.25">
      <c r="K27" s="39" t="str">
        <f>IFERROR(INDEX(Tableau2[Catégorie],MATCH(3,Tableau2[ID],0)),"")</f>
        <v>entree3</v>
      </c>
      <c r="L27" s="40"/>
    </row>
    <row r="28" spans="5:12" x14ac:dyDescent="0.25">
      <c r="K28" s="1" t="s">
        <v>3</v>
      </c>
      <c r="L28" s="1" t="s">
        <v>5</v>
      </c>
    </row>
    <row r="29" spans="5:12" x14ac:dyDescent="0.25">
      <c r="K29" s="1" t="s">
        <v>12</v>
      </c>
      <c r="L29" t="s">
        <v>107</v>
      </c>
    </row>
    <row r="30" spans="5:12" x14ac:dyDescent="0.25">
      <c r="K30" s="1" t="s">
        <v>13</v>
      </c>
      <c r="L30" t="s">
        <v>108</v>
      </c>
    </row>
    <row r="31" spans="5:12" x14ac:dyDescent="0.25">
      <c r="K31" s="1" t="s">
        <v>24</v>
      </c>
    </row>
  </sheetData>
  <mergeCells count="13">
    <mergeCell ref="K27:L27"/>
    <mergeCell ref="N2:O2"/>
    <mergeCell ref="Q2:R2"/>
    <mergeCell ref="T2:U2"/>
    <mergeCell ref="W2:X2"/>
    <mergeCell ref="Z2:AA2"/>
    <mergeCell ref="E21:F21"/>
    <mergeCell ref="H20:I20"/>
    <mergeCell ref="B2:C2"/>
    <mergeCell ref="B11:C11"/>
    <mergeCell ref="E2:F2"/>
    <mergeCell ref="H2:I2"/>
    <mergeCell ref="K2:L2"/>
  </mergeCells>
  <pageMargins left="0.7" right="0.7" top="0.75" bottom="0.75" header="0.3" footer="0.3"/>
  <pageSetup paperSize="9" orientation="portrait" horizontalDpi="0" verticalDpi="0" r:id="rId1"/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B7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s="1" t="s">
        <v>44</v>
      </c>
    </row>
    <row r="4" spans="2:2" x14ac:dyDescent="0.25">
      <c r="B4" t="s">
        <v>45</v>
      </c>
    </row>
    <row r="5" spans="2:2" x14ac:dyDescent="0.25">
      <c r="B5" t="s">
        <v>46</v>
      </c>
    </row>
    <row r="6" spans="2:2" x14ac:dyDescent="0.25">
      <c r="B6" t="s">
        <v>47</v>
      </c>
    </row>
    <row r="7" spans="2:2" x14ac:dyDescent="0.25">
      <c r="B7" t="s">
        <v>48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F5"/>
  <sheetViews>
    <sheetView showGridLines="0" workbookViewId="0">
      <selection activeCell="D6" sqref="D6"/>
    </sheetView>
  </sheetViews>
  <sheetFormatPr baseColWidth="10" defaultRowHeight="15" x14ac:dyDescent="0.25"/>
  <cols>
    <col min="2" max="2" width="8.5703125" bestFit="1" customWidth="1"/>
    <col min="3" max="6" width="33" customWidth="1"/>
  </cols>
  <sheetData>
    <row r="3" spans="2:6" ht="21" x14ac:dyDescent="0.25">
      <c r="B3" s="9" t="s">
        <v>3</v>
      </c>
      <c r="C3" s="9" t="s">
        <v>49</v>
      </c>
      <c r="D3" s="9" t="s">
        <v>50</v>
      </c>
      <c r="E3" s="9" t="s">
        <v>51</v>
      </c>
      <c r="F3" s="9" t="s">
        <v>52</v>
      </c>
    </row>
    <row r="4" spans="2:6" ht="21" x14ac:dyDescent="0.35">
      <c r="B4" s="10">
        <f>ROW(B4)-3</f>
        <v>1</v>
      </c>
      <c r="C4" s="10" t="s">
        <v>109</v>
      </c>
      <c r="D4" s="11">
        <v>80</v>
      </c>
      <c r="E4" s="11">
        <f>(SUM(SUMIFS(Tableau16[Somme],Tableau16[Compte],Compte!C4,Tableau16[Type],{"Entrée";"Transfert"})))-SUMIFS(Tableau16[Somme],Tableau16[Compte],Compte!C4,Tableau16[Type],"Sortie")</f>
        <v>20</v>
      </c>
      <c r="F4" s="11">
        <f>Tableau15[Départ]+Tableau15[Calculer]</f>
        <v>100</v>
      </c>
    </row>
    <row r="5" spans="2:6" ht="21" x14ac:dyDescent="0.35">
      <c r="B5" s="35">
        <f>ROW(B5)-3</f>
        <v>2</v>
      </c>
      <c r="C5" s="35" t="s">
        <v>110</v>
      </c>
      <c r="D5" s="36">
        <v>160</v>
      </c>
      <c r="E5" s="36">
        <f>(SUM(SUMIFS(Tableau16[Somme],Tableau16[Compte],Compte!C5,Tableau16[Type],{"Entrée";"Transfert"})))-SUMIFS(Tableau16[Somme],Tableau16[Compte],Compte!C5,Tableau16[Type],"Sortie")</f>
        <v>989.8</v>
      </c>
      <c r="F5" s="36">
        <f>Tableau15[Départ]+Tableau15[Calculer]</f>
        <v>1149.8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AS19"/>
  <sheetViews>
    <sheetView showGridLines="0" tabSelected="1" workbookViewId="0">
      <selection activeCell="E22" sqref="E22"/>
    </sheetView>
  </sheetViews>
  <sheetFormatPr baseColWidth="10" defaultRowHeight="15" x14ac:dyDescent="0.25"/>
  <cols>
    <col min="8" max="8" width="13.28515625" customWidth="1"/>
    <col min="10" max="10" width="13.28515625" bestFit="1" customWidth="1"/>
    <col min="12" max="12" width="16.5703125" customWidth="1"/>
    <col min="13" max="13" width="12.28515625" customWidth="1"/>
    <col min="14" max="14" width="15.28515625" customWidth="1"/>
    <col min="17" max="17" width="89.5703125" bestFit="1" customWidth="1"/>
    <col min="43" max="43" width="89.5703125" bestFit="1" customWidth="1"/>
  </cols>
  <sheetData>
    <row r="2" spans="2:45" x14ac:dyDescent="0.25">
      <c r="B2" t="s">
        <v>53</v>
      </c>
      <c r="C2" t="s">
        <v>54</v>
      </c>
      <c r="D2" t="s">
        <v>44</v>
      </c>
      <c r="E2" t="s">
        <v>55</v>
      </c>
      <c r="F2" t="s">
        <v>49</v>
      </c>
      <c r="G2" t="s">
        <v>56</v>
      </c>
      <c r="H2" t="s">
        <v>57</v>
      </c>
      <c r="I2" t="s">
        <v>58</v>
      </c>
      <c r="J2" t="s">
        <v>2</v>
      </c>
      <c r="K2" t="s">
        <v>59</v>
      </c>
      <c r="L2" t="s">
        <v>5</v>
      </c>
      <c r="M2" t="s">
        <v>60</v>
      </c>
      <c r="N2" t="s">
        <v>61</v>
      </c>
      <c r="O2" t="s">
        <v>62</v>
      </c>
      <c r="P2" t="s">
        <v>63</v>
      </c>
      <c r="Q2" t="s">
        <v>64</v>
      </c>
      <c r="Z2" s="31" t="s">
        <v>94</v>
      </c>
      <c r="AB2" s="27" t="s">
        <v>53</v>
      </c>
      <c r="AC2" s="28" t="s">
        <v>54</v>
      </c>
      <c r="AD2" s="28" t="s">
        <v>44</v>
      </c>
      <c r="AE2" s="28" t="s">
        <v>55</v>
      </c>
      <c r="AF2" s="28" t="s">
        <v>49</v>
      </c>
      <c r="AG2" s="28" t="s">
        <v>56</v>
      </c>
      <c r="AH2" s="28" t="s">
        <v>57</v>
      </c>
      <c r="AI2" s="28" t="s">
        <v>58</v>
      </c>
      <c r="AJ2" s="28" t="s">
        <v>2</v>
      </c>
      <c r="AK2" s="28" t="s">
        <v>59</v>
      </c>
      <c r="AL2" s="28" t="s">
        <v>5</v>
      </c>
      <c r="AM2" s="28" t="s">
        <v>60</v>
      </c>
      <c r="AN2" s="28" t="s">
        <v>61</v>
      </c>
      <c r="AO2" s="28" t="s">
        <v>62</v>
      </c>
      <c r="AP2" s="28" t="s">
        <v>63</v>
      </c>
      <c r="AQ2" s="29" t="s">
        <v>64</v>
      </c>
    </row>
    <row r="3" spans="2:45" x14ac:dyDescent="0.25">
      <c r="B3">
        <f>ROW(B3)-2</f>
        <v>1</v>
      </c>
      <c r="C3" s="12" t="s">
        <v>85</v>
      </c>
      <c r="D3" t="s">
        <v>46</v>
      </c>
      <c r="E3" s="13">
        <v>20</v>
      </c>
      <c r="F3" t="s">
        <v>109</v>
      </c>
      <c r="G3" t="s">
        <v>88</v>
      </c>
      <c r="H3" t="s">
        <v>89</v>
      </c>
      <c r="I3">
        <v>1</v>
      </c>
      <c r="J3" t="str">
        <f>IFERROR(IF(OR(Tableau16[Type]="Sortie",Tableau16[Type]="Budget"),VLOOKUP(Tableau16[CatId],sortie,2,0),IF(Tableau16[Type]="Entrée",VLOOKUP(Tableau16[CatId],entrée,2,0),"")),"")</f>
        <v>entree1</v>
      </c>
      <c r="K3" t="s">
        <v>7</v>
      </c>
      <c r="L3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entreee12</v>
      </c>
      <c r="M3" t="s">
        <v>90</v>
      </c>
      <c r="N3" t="s">
        <v>90</v>
      </c>
      <c r="O3">
        <f>YEAR(Tableau16[Date])</f>
        <v>2018</v>
      </c>
      <c r="P3" t="str">
        <f>TEXT(Tableau16[Date],"mmmm")</f>
        <v>décembre</v>
      </c>
      <c r="Q3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06/12/2018 Entrée 20 compte1 tesr entree1 entreee12 eee eee 2018 décembre</v>
      </c>
      <c r="Z3" s="30" t="s">
        <v>95</v>
      </c>
      <c r="AB3" s="47">
        <v>1</v>
      </c>
      <c r="AC3" s="48" t="s">
        <v>85</v>
      </c>
      <c r="AD3" s="43" t="s">
        <v>46</v>
      </c>
      <c r="AE3" s="49">
        <v>20</v>
      </c>
      <c r="AF3" s="43" t="s">
        <v>109</v>
      </c>
      <c r="AG3" s="43" t="s">
        <v>88</v>
      </c>
      <c r="AH3" s="43" t="s">
        <v>89</v>
      </c>
      <c r="AI3" s="43">
        <v>1</v>
      </c>
      <c r="AJ3" s="43" t="s">
        <v>100</v>
      </c>
      <c r="AK3" s="43" t="s">
        <v>7</v>
      </c>
      <c r="AL3" s="43" t="s">
        <v>104</v>
      </c>
      <c r="AM3" s="43" t="s">
        <v>90</v>
      </c>
      <c r="AN3" s="43" t="s">
        <v>90</v>
      </c>
      <c r="AO3" s="43">
        <v>2018</v>
      </c>
      <c r="AP3" s="43" t="s">
        <v>70</v>
      </c>
      <c r="AQ3" s="44" t="s">
        <v>114</v>
      </c>
      <c r="AR3" s="32"/>
      <c r="AS3" s="32"/>
    </row>
    <row r="4" spans="2:45" x14ac:dyDescent="0.25">
      <c r="B4">
        <f>ROW(B4)-2</f>
        <v>2</v>
      </c>
      <c r="C4" s="12" t="s">
        <v>91</v>
      </c>
      <c r="D4" t="s">
        <v>46</v>
      </c>
      <c r="E4" s="13">
        <v>1000</v>
      </c>
      <c r="F4" t="s">
        <v>110</v>
      </c>
      <c r="G4" t="s">
        <v>92</v>
      </c>
      <c r="H4" t="s">
        <v>86</v>
      </c>
      <c r="I4">
        <v>1</v>
      </c>
      <c r="J4" t="str">
        <f>IFERROR(IF(OR(Tableau16[Type]="Sortie",Tableau16[Type]="Budget"),VLOOKUP(Tableau16[CatId],sortie,2,0),IF(Tableau16[Type]="Entrée",VLOOKUP(Tableau16[CatId],entrée,2,0),"")),"")</f>
        <v>entree1</v>
      </c>
      <c r="K4" t="s">
        <v>6</v>
      </c>
      <c r="L4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entrre11</v>
      </c>
      <c r="M4" t="s">
        <v>93</v>
      </c>
      <c r="N4" t="s">
        <v>93</v>
      </c>
      <c r="O4">
        <f>YEAR(Tableau16[Date])</f>
        <v>2018</v>
      </c>
      <c r="P4" t="str">
        <f>TEXT(Tableau16[Date],"mmmm")</f>
        <v>janvier</v>
      </c>
      <c r="Q4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01/01/2018 Entrée 1000 compte2 test entree1 entrre11 cbcv cbcv 2018 janvier</v>
      </c>
      <c r="AB4" s="50">
        <v>2</v>
      </c>
      <c r="AC4" s="51" t="s">
        <v>91</v>
      </c>
      <c r="AD4" s="45" t="s">
        <v>46</v>
      </c>
      <c r="AE4" s="52">
        <v>1000</v>
      </c>
      <c r="AF4" s="45" t="s">
        <v>110</v>
      </c>
      <c r="AG4" s="45" t="s">
        <v>92</v>
      </c>
      <c r="AH4" s="45" t="s">
        <v>86</v>
      </c>
      <c r="AI4" s="45">
        <v>1</v>
      </c>
      <c r="AJ4" s="45" t="s">
        <v>100</v>
      </c>
      <c r="AK4" s="45" t="s">
        <v>6</v>
      </c>
      <c r="AL4" s="45" t="s">
        <v>103</v>
      </c>
      <c r="AM4" s="45" t="s">
        <v>93</v>
      </c>
      <c r="AN4" s="45" t="s">
        <v>93</v>
      </c>
      <c r="AO4" s="45">
        <v>2018</v>
      </c>
      <c r="AP4" s="45" t="s">
        <v>115</v>
      </c>
      <c r="AQ4" s="46" t="s">
        <v>116</v>
      </c>
      <c r="AR4" s="32"/>
      <c r="AS4" s="32"/>
    </row>
    <row r="5" spans="2:45" x14ac:dyDescent="0.25">
      <c r="B5">
        <f>ROW(B5)-2</f>
        <v>3</v>
      </c>
      <c r="C5" s="12" t="s">
        <v>112</v>
      </c>
      <c r="D5" t="s">
        <v>45</v>
      </c>
      <c r="E5" s="13">
        <v>10.199999999999999</v>
      </c>
      <c r="F5" t="s">
        <v>110</v>
      </c>
      <c r="G5" t="s">
        <v>69</v>
      </c>
      <c r="H5" t="s">
        <v>69</v>
      </c>
      <c r="I5">
        <v>2</v>
      </c>
      <c r="J5" t="str">
        <f>IFERROR(IF(OR(Tableau16[Type]="Sortie",Tableau16[Type]="Budget"),VLOOKUP(Tableau16[CatId],sortie,2,0),IF(Tableau16[Type]="Entrée",VLOOKUP(Tableau16[CatId],entrée,2,0),"")),"")</f>
        <v>sortie2</v>
      </c>
      <c r="K5" t="s">
        <v>10</v>
      </c>
      <c r="L5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test3</v>
      </c>
      <c r="M5" t="s">
        <v>69</v>
      </c>
      <c r="N5" t="s">
        <v>69</v>
      </c>
      <c r="O5">
        <f>YEAR(Tableau16[Date])</f>
        <v>2018</v>
      </c>
      <c r="P5" t="str">
        <f>TEXT(Tableau16[Date],"mmmm")</f>
        <v>décembre</v>
      </c>
      <c r="Q5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07/12/2018 Sortie 10.2 compte2  sortie2 test3   2018 décembre</v>
      </c>
      <c r="AB5" s="47">
        <v>3</v>
      </c>
      <c r="AC5" s="48" t="s">
        <v>112</v>
      </c>
      <c r="AD5" s="43" t="s">
        <v>45</v>
      </c>
      <c r="AE5" s="49">
        <v>10.199999999999999</v>
      </c>
      <c r="AF5" s="43" t="s">
        <v>110</v>
      </c>
      <c r="AG5" s="43" t="s">
        <v>69</v>
      </c>
      <c r="AH5" s="43" t="s">
        <v>69</v>
      </c>
      <c r="AI5" s="43">
        <v>2</v>
      </c>
      <c r="AJ5" s="43" t="s">
        <v>99</v>
      </c>
      <c r="AK5" s="43" t="s">
        <v>10</v>
      </c>
      <c r="AL5" s="43" t="s">
        <v>97</v>
      </c>
      <c r="AM5" s="43" t="s">
        <v>69</v>
      </c>
      <c r="AN5" s="43" t="s">
        <v>69</v>
      </c>
      <c r="AO5" s="43">
        <v>2018</v>
      </c>
      <c r="AP5" s="43" t="s">
        <v>70</v>
      </c>
      <c r="AQ5" s="44" t="s">
        <v>117</v>
      </c>
      <c r="AR5" s="32"/>
      <c r="AS5" s="32"/>
    </row>
    <row r="6" spans="2:45" x14ac:dyDescent="0.25">
      <c r="AB6" s="32"/>
      <c r="AC6" s="33"/>
      <c r="AD6" s="32"/>
      <c r="AE6" s="34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</row>
    <row r="7" spans="2:45" x14ac:dyDescent="0.25">
      <c r="AB7" s="32"/>
      <c r="AC7" s="33"/>
      <c r="AD7" s="32"/>
      <c r="AE7" s="34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</row>
    <row r="8" spans="2:45" x14ac:dyDescent="0.25">
      <c r="AB8" s="32"/>
      <c r="AC8" s="33"/>
      <c r="AD8" s="32"/>
      <c r="AE8" s="34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</row>
    <row r="9" spans="2:45" x14ac:dyDescent="0.25">
      <c r="AB9" s="32"/>
      <c r="AC9" s="33"/>
      <c r="AD9" s="32"/>
      <c r="AE9" s="34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</row>
    <row r="10" spans="2:45" x14ac:dyDescent="0.25">
      <c r="AB10" s="32"/>
      <c r="AC10" s="33"/>
      <c r="AD10" s="32"/>
      <c r="AE10" s="34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</row>
    <row r="11" spans="2:45" x14ac:dyDescent="0.25">
      <c r="AB11" s="32"/>
      <c r="AC11" s="33"/>
      <c r="AD11" s="32"/>
      <c r="AE11" s="34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</row>
    <row r="12" spans="2:45" x14ac:dyDescent="0.25">
      <c r="AB12" s="32"/>
      <c r="AC12" s="33"/>
      <c r="AD12" s="32"/>
      <c r="AE12" s="34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</row>
    <row r="13" spans="2:45" x14ac:dyDescent="0.25"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</row>
    <row r="14" spans="2:45" x14ac:dyDescent="0.25"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</row>
    <row r="15" spans="2:45" x14ac:dyDescent="0.25"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</row>
    <row r="16" spans="2:45" x14ac:dyDescent="0.25"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</row>
    <row r="17" spans="28:45" x14ac:dyDescent="0.25"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</row>
    <row r="18" spans="28:45" x14ac:dyDescent="0.25"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</row>
    <row r="19" spans="28:45" x14ac:dyDescent="0.25"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Tableau">
                <anchor moveWithCells="1" sizeWithCells="1">
                  <from>
                    <xdr:col>5</xdr:col>
                    <xdr:colOff>485775</xdr:colOff>
                    <xdr:row>16</xdr:row>
                    <xdr:rowOff>76200</xdr:rowOff>
                  </from>
                  <to>
                    <xdr:col>8</xdr:col>
                    <xdr:colOff>209550</xdr:colOff>
                    <xdr:row>20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_xludf.Clean">
                <anchor moveWithCells="1" sizeWithCells="1">
                  <from>
                    <xdr:col>8</xdr:col>
                    <xdr:colOff>219075</xdr:colOff>
                    <xdr:row>16</xdr:row>
                    <xdr:rowOff>66675</xdr:rowOff>
                  </from>
                  <to>
                    <xdr:col>10</xdr:col>
                    <xdr:colOff>533400</xdr:colOff>
                    <xdr:row>20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W31"/>
  <sheetViews>
    <sheetView showGridLines="0" workbookViewId="0">
      <selection activeCell="T2" sqref="T2"/>
    </sheetView>
  </sheetViews>
  <sheetFormatPr baseColWidth="10" defaultRowHeight="15" x14ac:dyDescent="0.25"/>
  <cols>
    <col min="1" max="1" width="1.42578125" customWidth="1"/>
    <col min="2" max="2" width="20.28515625" customWidth="1"/>
    <col min="3" max="3" width="14.7109375" style="1" customWidth="1"/>
    <col min="4" max="4" width="17.28515625" style="1" customWidth="1"/>
    <col min="5" max="7" width="1.42578125" customWidth="1"/>
    <col min="9" max="20" width="15.7109375" customWidth="1"/>
  </cols>
  <sheetData>
    <row r="1" spans="8:23" x14ac:dyDescent="0.25">
      <c r="V1" s="26" t="s">
        <v>45</v>
      </c>
      <c r="W1" s="26">
        <f>GETPIVOTDATA("Somme",$H$5,"Type","Sortie")</f>
        <v>10.199999999999999</v>
      </c>
    </row>
    <row r="2" spans="8:23" x14ac:dyDescent="0.25">
      <c r="V2" s="26" t="s">
        <v>46</v>
      </c>
      <c r="W2" s="26">
        <f>GETPIVOTDATA("Somme",$N$5,"Type","Entrée")</f>
        <v>20</v>
      </c>
    </row>
    <row r="5" spans="8:23" hidden="1" x14ac:dyDescent="0.25">
      <c r="H5" s="14" t="s">
        <v>67</v>
      </c>
      <c r="N5" s="14" t="s">
        <v>67</v>
      </c>
    </row>
    <row r="6" spans="8:23" x14ac:dyDescent="0.25">
      <c r="I6" s="1" t="s">
        <v>45</v>
      </c>
      <c r="O6" s="1" t="s">
        <v>46</v>
      </c>
    </row>
    <row r="7" spans="8:23" x14ac:dyDescent="0.25">
      <c r="H7" s="16" t="s">
        <v>99</v>
      </c>
      <c r="I7" s="15">
        <v>10.199999999999999</v>
      </c>
      <c r="N7" s="16" t="s">
        <v>100</v>
      </c>
      <c r="O7" s="15">
        <v>20</v>
      </c>
    </row>
    <row r="8" spans="8:23" x14ac:dyDescent="0.25">
      <c r="H8" s="16" t="s">
        <v>66</v>
      </c>
      <c r="I8" s="15">
        <v>10.199999999999999</v>
      </c>
      <c r="N8" s="16" t="s">
        <v>66</v>
      </c>
      <c r="O8" s="15">
        <v>20</v>
      </c>
    </row>
    <row r="24" spans="2:20" ht="15.75" thickBot="1" x14ac:dyDescent="0.3"/>
    <row r="25" spans="2:20" x14ac:dyDescent="0.25">
      <c r="B25" s="14" t="s">
        <v>67</v>
      </c>
      <c r="C25"/>
      <c r="D25"/>
      <c r="H25" s="20"/>
      <c r="I25" s="21" t="s">
        <v>73</v>
      </c>
      <c r="J25" s="21" t="s">
        <v>74</v>
      </c>
      <c r="K25" s="21" t="s">
        <v>75</v>
      </c>
      <c r="L25" s="21" t="s">
        <v>76</v>
      </c>
      <c r="M25" s="21" t="s">
        <v>77</v>
      </c>
      <c r="N25" s="21" t="s">
        <v>78</v>
      </c>
      <c r="O25" s="21" t="s">
        <v>79</v>
      </c>
      <c r="P25" s="21" t="s">
        <v>80</v>
      </c>
      <c r="Q25" s="21" t="s">
        <v>81</v>
      </c>
      <c r="R25" s="21" t="s">
        <v>82</v>
      </c>
      <c r="S25" s="21" t="s">
        <v>83</v>
      </c>
      <c r="T25" s="22" t="s">
        <v>84</v>
      </c>
    </row>
    <row r="26" spans="2:20" x14ac:dyDescent="0.25">
      <c r="C26" s="1" t="s">
        <v>45</v>
      </c>
      <c r="D26"/>
      <c r="H26" s="23" t="s">
        <v>45</v>
      </c>
      <c r="I26" s="25" t="str">
        <f>IFERROR(GETPIVOTDATA("Somme",Rapport!$B$3,"Type","Sortie","Mois",I$25),"")</f>
        <v/>
      </c>
      <c r="J26" s="25" t="str">
        <f>IFERROR(GETPIVOTDATA("Somme",Rapport!$B$3,"Type","Sortie","Mois",J$25),"")</f>
        <v/>
      </c>
      <c r="K26" s="25" t="str">
        <f>IFERROR(GETPIVOTDATA("Somme",Rapport!$B$3,"Type","Sortie","Mois",K$25),"")</f>
        <v/>
      </c>
      <c r="L26" s="25" t="str">
        <f>IFERROR(GETPIVOTDATA("Somme",Rapport!$B$3,"Type","Sortie","Mois",L$25),"")</f>
        <v/>
      </c>
      <c r="M26" s="25" t="str">
        <f>IFERROR(GETPIVOTDATA("Somme",Rapport!$B$3,"Type","Sortie","Mois",M$25),"")</f>
        <v/>
      </c>
      <c r="N26" s="25" t="str">
        <f>IFERROR(GETPIVOTDATA("Somme",Rapport!$B$3,"Type","Sortie","Mois",N$25),"")</f>
        <v/>
      </c>
      <c r="O26" s="25" t="str">
        <f>IFERROR(GETPIVOTDATA("Somme",Rapport!$B$3,"Type","Sortie","Mois",O$25),"")</f>
        <v/>
      </c>
      <c r="P26" s="25" t="str">
        <f>IFERROR(GETPIVOTDATA("Somme",Rapport!$B$3,"Type","Sortie","Mois",P$25),"")</f>
        <v/>
      </c>
      <c r="Q26" s="25" t="str">
        <f>IFERROR(GETPIVOTDATA("Somme",Rapport!$B$3,"Type","Sortie","Mois",Q$25),"")</f>
        <v/>
      </c>
      <c r="R26" s="25" t="str">
        <f>IFERROR(GETPIVOTDATA("Somme",Rapport!$B$3,"Type","Sortie","Mois",R$25),"")</f>
        <v/>
      </c>
      <c r="S26" s="25" t="str">
        <f>IFERROR(GETPIVOTDATA("Somme",Rapport!$B$3,"Type","Sortie","Mois",S$25),"")</f>
        <v/>
      </c>
      <c r="T26" s="25">
        <f>IFERROR(GETPIVOTDATA("Somme",Rapport!$B$3,"Type","Sortie","Mois",T$25),"")</f>
        <v>10.199999999999999</v>
      </c>
    </row>
    <row r="27" spans="2:20" ht="15.75" thickBot="1" x14ac:dyDescent="0.3">
      <c r="B27" s="16" t="s">
        <v>99</v>
      </c>
      <c r="C27" s="18"/>
      <c r="D27"/>
      <c r="H27" s="24" t="s">
        <v>47</v>
      </c>
      <c r="I27" s="25" t="str">
        <f>IFERROR(GETPIVOTDATA("Somme",Rapport!$B$3,"Type","Budget","Mois",I$25),"")</f>
        <v/>
      </c>
      <c r="J27" s="25" t="str">
        <f>IFERROR(GETPIVOTDATA("Somme",Rapport!$B$3,"Type","Budget","Mois",J$25),"")</f>
        <v/>
      </c>
      <c r="K27" s="25" t="str">
        <f>IFERROR(GETPIVOTDATA("Somme",Rapport!$B$3,"Type","Budget","Mois",K$25),"")</f>
        <v/>
      </c>
      <c r="L27" s="25" t="str">
        <f>IFERROR(GETPIVOTDATA("Somme",Rapport!$B$3,"Type","Budget","Mois",L$25),"")</f>
        <v/>
      </c>
      <c r="M27" s="25" t="str">
        <f>IFERROR(GETPIVOTDATA("Somme",Rapport!$B$3,"Type","Budget","Mois",M$25),"")</f>
        <v/>
      </c>
      <c r="N27" s="25" t="str">
        <f>IFERROR(GETPIVOTDATA("Somme",Rapport!$B$3,"Type","Budget","Mois",N$25),"")</f>
        <v/>
      </c>
      <c r="O27" s="25" t="str">
        <f>IFERROR(GETPIVOTDATA("Somme",Rapport!$B$3,"Type","Budget","Mois",O$25),"")</f>
        <v/>
      </c>
      <c r="P27" s="25" t="str">
        <f>IFERROR(GETPIVOTDATA("Somme",Rapport!$B$3,"Type","Budget","Mois",P$25),"")</f>
        <v/>
      </c>
      <c r="Q27" s="25" t="str">
        <f>IFERROR(GETPIVOTDATA("Somme",Rapport!$B$3,"Type","Budget","Mois",Q$25),"")</f>
        <v/>
      </c>
      <c r="R27" s="25" t="str">
        <f>IFERROR(GETPIVOTDATA("Somme",Rapport!$B$3,"Type","Budget","Mois",R$25),"")</f>
        <v/>
      </c>
      <c r="S27" s="25" t="str">
        <f>IFERROR(GETPIVOTDATA("Somme",Rapport!$B$3,"Type","Budget","Mois",S$25),"")</f>
        <v/>
      </c>
      <c r="T27" s="25" t="str">
        <f>IFERROR(GETPIVOTDATA("Somme",Rapport!$B$3,"Type","Budget","Mois",T$25),"")</f>
        <v/>
      </c>
    </row>
    <row r="28" spans="2:20" x14ac:dyDescent="0.25">
      <c r="B28" s="17" t="s">
        <v>97</v>
      </c>
      <c r="C28" s="18">
        <v>10.199999999999999</v>
      </c>
      <c r="D28"/>
    </row>
    <row r="29" spans="2:20" x14ac:dyDescent="0.25">
      <c r="C29"/>
      <c r="D29"/>
    </row>
    <row r="30" spans="2:20" x14ac:dyDescent="0.25">
      <c r="C30"/>
      <c r="D30"/>
    </row>
    <row r="31" spans="2:20" x14ac:dyDescent="0.25">
      <c r="C31"/>
      <c r="D31"/>
    </row>
  </sheetData>
  <conditionalFormatting pivot="1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{C7DA8383-239E-4577-B12F-F67F9D7A969D}</x14:id>
        </ext>
      </extLst>
    </cfRule>
  </conditionalFormatting>
  <conditionalFormatting pivot="1" sqref="C27:C28">
    <cfRule type="expression" dxfId="8" priority="4">
      <formula>C27&lt;&gt;""</formula>
    </cfRule>
  </conditionalFormatting>
  <conditionalFormatting pivot="1" sqref="C27:C28">
    <cfRule type="expression" dxfId="7" priority="3">
      <formula>C27&gt;D27</formula>
    </cfRule>
  </conditionalFormatting>
  <conditionalFormatting pivot="1" sqref="C27:C28">
    <cfRule type="expression" dxfId="6" priority="2">
      <formula>AND(C27&lt;=D27,C27&gt;D27-(D27*10%))</formula>
    </cfRule>
  </conditionalFormatting>
  <conditionalFormatting pivot="1" sqref="C27:C28">
    <cfRule type="expression" dxfId="5" priority="1">
      <formula>C27=""</formula>
    </cfRule>
  </conditionalFormatting>
  <pageMargins left="0.7" right="0.7" top="0.75" bottom="0.75" header="0.3" footer="0.3"/>
  <pageSetup paperSize="9" orientation="portrait" horizontalDpi="0" verticalDpi="0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C7DA8383-239E-4577-B12F-F67F9D7A96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D15"/>
  <sheetViews>
    <sheetView workbookViewId="0">
      <selection activeCell="B3" sqref="B3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5" width="12.5703125" bestFit="1" customWidth="1"/>
  </cols>
  <sheetData>
    <row r="3" spans="2:4" x14ac:dyDescent="0.25">
      <c r="B3" s="14" t="s">
        <v>67</v>
      </c>
      <c r="C3" s="14" t="s">
        <v>65</v>
      </c>
    </row>
    <row r="4" spans="2:4" x14ac:dyDescent="0.25">
      <c r="B4" s="14" t="s">
        <v>68</v>
      </c>
      <c r="C4" t="s">
        <v>70</v>
      </c>
      <c r="D4" t="s">
        <v>66</v>
      </c>
    </row>
    <row r="5" spans="2:4" x14ac:dyDescent="0.25">
      <c r="B5" s="16" t="s">
        <v>46</v>
      </c>
      <c r="C5" s="15"/>
      <c r="D5" s="15"/>
    </row>
    <row r="6" spans="2:4" x14ac:dyDescent="0.25">
      <c r="B6" s="17" t="s">
        <v>100</v>
      </c>
      <c r="C6" s="15"/>
      <c r="D6" s="15"/>
    </row>
    <row r="7" spans="2:4" x14ac:dyDescent="0.25">
      <c r="B7" s="19" t="s">
        <v>104</v>
      </c>
      <c r="C7" s="15">
        <v>20</v>
      </c>
      <c r="D7" s="15">
        <v>20</v>
      </c>
    </row>
    <row r="8" spans="2:4" x14ac:dyDescent="0.25">
      <c r="B8" s="17" t="s">
        <v>111</v>
      </c>
      <c r="C8" s="15">
        <v>20</v>
      </c>
      <c r="D8" s="15">
        <v>20</v>
      </c>
    </row>
    <row r="9" spans="2:4" x14ac:dyDescent="0.25">
      <c r="B9" s="16" t="s">
        <v>71</v>
      </c>
      <c r="C9" s="15">
        <v>20</v>
      </c>
      <c r="D9" s="15">
        <v>20</v>
      </c>
    </row>
    <row r="10" spans="2:4" x14ac:dyDescent="0.25">
      <c r="B10" s="16" t="s">
        <v>45</v>
      </c>
      <c r="C10" s="15"/>
      <c r="D10" s="15"/>
    </row>
    <row r="11" spans="2:4" x14ac:dyDescent="0.25">
      <c r="B11" s="17" t="s">
        <v>99</v>
      </c>
      <c r="C11" s="15"/>
      <c r="D11" s="15"/>
    </row>
    <row r="12" spans="2:4" x14ac:dyDescent="0.25">
      <c r="B12" s="19" t="s">
        <v>97</v>
      </c>
      <c r="C12" s="15">
        <v>10.199999999999999</v>
      </c>
      <c r="D12" s="15">
        <v>10.199999999999999</v>
      </c>
    </row>
    <row r="13" spans="2:4" x14ac:dyDescent="0.25">
      <c r="B13" s="17" t="s">
        <v>113</v>
      </c>
      <c r="C13" s="15">
        <v>10.199999999999999</v>
      </c>
      <c r="D13" s="15">
        <v>10.199999999999999</v>
      </c>
    </row>
    <row r="14" spans="2:4" x14ac:dyDescent="0.25">
      <c r="B14" s="16" t="s">
        <v>72</v>
      </c>
      <c r="C14" s="15">
        <v>10.199999999999999</v>
      </c>
      <c r="D14" s="15">
        <v>10.199999999999999</v>
      </c>
    </row>
    <row r="15" spans="2:4" x14ac:dyDescent="0.25">
      <c r="B15" s="16" t="s">
        <v>66</v>
      </c>
      <c r="C15" s="15">
        <v>30.2</v>
      </c>
      <c r="D15" s="15">
        <v>30.2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Catégorie</vt:lpstr>
      <vt:lpstr>config</vt:lpstr>
      <vt:lpstr>Compte</vt:lpstr>
      <vt:lpstr>input</vt:lpstr>
      <vt:lpstr>Analyse</vt:lpstr>
      <vt:lpstr>Rapport</vt:lpstr>
      <vt:lpstr>compte</vt:lpstr>
      <vt:lpstr>input!Criteres</vt:lpstr>
      <vt:lpstr>entrée</vt:lpstr>
      <vt:lpstr>entrée1</vt:lpstr>
      <vt:lpstr>entrée2</vt:lpstr>
      <vt:lpstr>entrée3</vt:lpstr>
      <vt:lpstr>input!Extraire</vt:lpstr>
      <vt:lpstr>sortie</vt:lpstr>
      <vt:lpstr>sortie1</vt:lpstr>
      <vt:lpstr>sortie2</vt:lpstr>
      <vt:lpstr>sortie3</vt:lpstr>
      <vt:lpstr>sortie4</vt:lpstr>
      <vt:lpstr>sortie5</vt:lpstr>
      <vt:lpstr>sortie6</vt:lpstr>
      <vt:lpstr>sortie7</vt:lpstr>
      <vt:lpstr>sortie8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COMERT Leonardo</cp:lastModifiedBy>
  <dcterms:created xsi:type="dcterms:W3CDTF">2018-12-05T20:02:43Z</dcterms:created>
  <dcterms:modified xsi:type="dcterms:W3CDTF">2018-12-10T07:24:19Z</dcterms:modified>
</cp:coreProperties>
</file>