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remy.Mourier\Documents\Les missions\Maintenance pro-active\"/>
    </mc:Choice>
  </mc:AlternateContent>
  <bookViews>
    <workbookView xWindow="0" yWindow="0" windowWidth="25200" windowHeight="11760"/>
  </bookViews>
  <sheets>
    <sheet name="Critères de sélection" sheetId="10" r:id="rId1"/>
    <sheet name="TCD" sheetId="9" state="veryHidden" r:id="rId2"/>
    <sheet name="Base de données" sheetId="6" r:id="rId3"/>
    <sheet name="Nombre de défauts" sheetId="3" state="veryHidden" r:id="rId4"/>
    <sheet name="% consommation pièces" sheetId="2" state="veryHidden" r:id="rId5"/>
    <sheet name="Volume copies" sheetId="4" state="veryHidden" r:id="rId6"/>
    <sheet name="Localisation des matériels" sheetId="11" state="veryHidden" r:id="rId7"/>
  </sheets>
  <externalReferences>
    <externalReference r:id="rId8"/>
  </externalReferences>
  <definedNames>
    <definedName name="_xlnm._FilterDatabase" localSheetId="2" hidden="1">'Base de données'!$A$1:$Z$186</definedName>
  </definedNames>
  <calcPr calcId="171027"/>
  <pivotCaches>
    <pivotCache cacheId="0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92" i="6" l="1"/>
  <c r="P93" i="6"/>
  <c r="P94" i="6"/>
  <c r="P95" i="6"/>
  <c r="P96" i="6"/>
  <c r="P97" i="6"/>
  <c r="P98" i="6"/>
  <c r="P99" i="6"/>
  <c r="P100" i="6"/>
  <c r="P101" i="6"/>
  <c r="P102" i="6"/>
  <c r="P103" i="6"/>
  <c r="P104" i="6"/>
  <c r="P105" i="6"/>
  <c r="P106" i="6"/>
  <c r="P107" i="6"/>
  <c r="P108" i="6"/>
  <c r="P109" i="6"/>
  <c r="P110" i="6"/>
  <c r="P111" i="6"/>
  <c r="P112" i="6"/>
  <c r="P113" i="6"/>
  <c r="P114" i="6"/>
  <c r="P115" i="6"/>
  <c r="P116" i="6"/>
  <c r="P117" i="6"/>
  <c r="P118" i="6"/>
  <c r="P119" i="6"/>
  <c r="P120" i="6"/>
  <c r="P121" i="6"/>
  <c r="P122" i="6"/>
  <c r="P123" i="6"/>
  <c r="P124" i="6"/>
  <c r="P125" i="6"/>
  <c r="P126" i="6"/>
  <c r="P127" i="6"/>
  <c r="P128" i="6"/>
  <c r="P129" i="6"/>
  <c r="P130" i="6"/>
  <c r="P131" i="6"/>
  <c r="P132" i="6"/>
  <c r="P133" i="6"/>
  <c r="P134" i="6"/>
  <c r="P135" i="6"/>
  <c r="P136" i="6"/>
  <c r="P137" i="6"/>
  <c r="P138" i="6"/>
  <c r="P139" i="6"/>
  <c r="O92" i="6"/>
  <c r="O93" i="6"/>
  <c r="O94" i="6"/>
  <c r="O95" i="6"/>
  <c r="O96" i="6"/>
  <c r="O97" i="6"/>
  <c r="O98" i="6"/>
  <c r="O99" i="6"/>
  <c r="O100" i="6"/>
  <c r="O101" i="6"/>
  <c r="O102" i="6"/>
  <c r="O103" i="6"/>
  <c r="O104" i="6"/>
  <c r="O105" i="6"/>
  <c r="O106" i="6"/>
  <c r="O107" i="6"/>
  <c r="O108" i="6"/>
  <c r="O109" i="6"/>
  <c r="O110" i="6"/>
  <c r="O111" i="6"/>
  <c r="O112" i="6"/>
  <c r="O113" i="6"/>
  <c r="O114" i="6"/>
  <c r="O115" i="6"/>
  <c r="O116" i="6"/>
  <c r="O117" i="6"/>
  <c r="O118" i="6"/>
  <c r="O119" i="6"/>
  <c r="O120" i="6"/>
  <c r="O121" i="6"/>
  <c r="O122" i="6"/>
  <c r="O123" i="6"/>
  <c r="O124" i="6"/>
  <c r="O125" i="6"/>
  <c r="O126" i="6"/>
  <c r="O127" i="6"/>
  <c r="O128" i="6"/>
  <c r="O129" i="6"/>
  <c r="O130" i="6"/>
  <c r="O131" i="6"/>
  <c r="O132" i="6"/>
  <c r="O133" i="6"/>
  <c r="O134" i="6"/>
  <c r="O135" i="6"/>
  <c r="O136" i="6"/>
  <c r="O137" i="6"/>
  <c r="O138" i="6"/>
  <c r="O139" i="6"/>
  <c r="U97" i="6" l="1"/>
  <c r="V97" i="6"/>
  <c r="W97" i="6"/>
  <c r="X97" i="6"/>
  <c r="U98" i="6"/>
  <c r="V98" i="6"/>
  <c r="W98" i="6"/>
  <c r="X98" i="6"/>
  <c r="U99" i="6"/>
  <c r="V99" i="6"/>
  <c r="W99" i="6"/>
  <c r="X99" i="6"/>
  <c r="U100" i="6"/>
  <c r="V100" i="6"/>
  <c r="W100" i="6"/>
  <c r="X100" i="6"/>
  <c r="U101" i="6"/>
  <c r="V101" i="6"/>
  <c r="W101" i="6"/>
  <c r="X101" i="6"/>
  <c r="U102" i="6"/>
  <c r="V102" i="6"/>
  <c r="W102" i="6"/>
  <c r="X102" i="6"/>
  <c r="U103" i="6"/>
  <c r="V103" i="6"/>
  <c r="W103" i="6"/>
  <c r="X103" i="6"/>
  <c r="U104" i="6"/>
  <c r="V104" i="6"/>
  <c r="W104" i="6"/>
  <c r="X104" i="6"/>
  <c r="U105" i="6"/>
  <c r="V105" i="6"/>
  <c r="W105" i="6"/>
  <c r="X105" i="6"/>
  <c r="U106" i="6"/>
  <c r="V106" i="6"/>
  <c r="W106" i="6"/>
  <c r="X106" i="6"/>
  <c r="U107" i="6"/>
  <c r="V107" i="6"/>
  <c r="W107" i="6"/>
  <c r="X107" i="6"/>
  <c r="U108" i="6"/>
  <c r="V108" i="6"/>
  <c r="W108" i="6"/>
  <c r="X108" i="6"/>
  <c r="U109" i="6"/>
  <c r="V109" i="6"/>
  <c r="W109" i="6"/>
  <c r="X109" i="6"/>
  <c r="U110" i="6"/>
  <c r="V110" i="6"/>
  <c r="W110" i="6"/>
  <c r="X110" i="6"/>
  <c r="U111" i="6"/>
  <c r="V111" i="6"/>
  <c r="W111" i="6"/>
  <c r="X111" i="6"/>
  <c r="U112" i="6"/>
  <c r="V112" i="6"/>
  <c r="W112" i="6"/>
  <c r="X112" i="6"/>
  <c r="U113" i="6"/>
  <c r="V113" i="6"/>
  <c r="W113" i="6"/>
  <c r="X113" i="6"/>
  <c r="U114" i="6"/>
  <c r="V114" i="6"/>
  <c r="W114" i="6"/>
  <c r="X114" i="6"/>
  <c r="U115" i="6"/>
  <c r="V115" i="6"/>
  <c r="W115" i="6"/>
  <c r="X115" i="6"/>
  <c r="U116" i="6"/>
  <c r="V116" i="6"/>
  <c r="W116" i="6"/>
  <c r="X116" i="6"/>
  <c r="U117" i="6"/>
  <c r="V117" i="6"/>
  <c r="W117" i="6"/>
  <c r="X117" i="6"/>
  <c r="U118" i="6"/>
  <c r="V118" i="6"/>
  <c r="W118" i="6"/>
  <c r="X118" i="6"/>
  <c r="U119" i="6"/>
  <c r="V119" i="6"/>
  <c r="W119" i="6"/>
  <c r="X119" i="6"/>
  <c r="U120" i="6"/>
  <c r="V120" i="6"/>
  <c r="W120" i="6"/>
  <c r="X120" i="6"/>
  <c r="U121" i="6"/>
  <c r="V121" i="6"/>
  <c r="W121" i="6"/>
  <c r="X121" i="6"/>
  <c r="U122" i="6"/>
  <c r="V122" i="6"/>
  <c r="W122" i="6"/>
  <c r="X122" i="6"/>
  <c r="U123" i="6"/>
  <c r="V123" i="6"/>
  <c r="W123" i="6"/>
  <c r="X123" i="6"/>
  <c r="U124" i="6"/>
  <c r="V124" i="6"/>
  <c r="W124" i="6"/>
  <c r="X124" i="6"/>
  <c r="U125" i="6"/>
  <c r="V125" i="6"/>
  <c r="W125" i="6"/>
  <c r="X125" i="6"/>
  <c r="U126" i="6"/>
  <c r="V126" i="6"/>
  <c r="W126" i="6"/>
  <c r="X126" i="6"/>
  <c r="U127" i="6"/>
  <c r="V127" i="6"/>
  <c r="W127" i="6"/>
  <c r="X127" i="6"/>
  <c r="U128" i="6"/>
  <c r="V128" i="6"/>
  <c r="W128" i="6"/>
  <c r="X128" i="6"/>
  <c r="U129" i="6"/>
  <c r="V129" i="6"/>
  <c r="W129" i="6"/>
  <c r="X129" i="6"/>
  <c r="U130" i="6"/>
  <c r="V130" i="6"/>
  <c r="W130" i="6"/>
  <c r="X130" i="6"/>
  <c r="U131" i="6"/>
  <c r="V131" i="6"/>
  <c r="W131" i="6"/>
  <c r="X131" i="6"/>
  <c r="U132" i="6"/>
  <c r="V132" i="6"/>
  <c r="W132" i="6"/>
  <c r="X132" i="6"/>
  <c r="U133" i="6"/>
  <c r="V133" i="6"/>
  <c r="W133" i="6"/>
  <c r="X133" i="6"/>
  <c r="U134" i="6"/>
  <c r="V134" i="6"/>
  <c r="W134" i="6"/>
  <c r="X134" i="6"/>
  <c r="U135" i="6"/>
  <c r="V135" i="6"/>
  <c r="W135" i="6"/>
  <c r="X135" i="6"/>
  <c r="U136" i="6"/>
  <c r="V136" i="6"/>
  <c r="W136" i="6"/>
  <c r="X136" i="6"/>
  <c r="U137" i="6"/>
  <c r="V137" i="6"/>
  <c r="W137" i="6"/>
  <c r="X137" i="6"/>
  <c r="U138" i="6"/>
  <c r="V138" i="6"/>
  <c r="W138" i="6"/>
  <c r="X138" i="6"/>
  <c r="U139" i="6"/>
  <c r="V139" i="6"/>
  <c r="W139" i="6"/>
  <c r="X139" i="6"/>
  <c r="S97" i="6"/>
  <c r="T97" i="6"/>
  <c r="S98" i="6"/>
  <c r="T98" i="6"/>
  <c r="S99" i="6"/>
  <c r="T99" i="6"/>
  <c r="S100" i="6"/>
  <c r="T100" i="6"/>
  <c r="S101" i="6"/>
  <c r="T101" i="6"/>
  <c r="S102" i="6"/>
  <c r="T102" i="6"/>
  <c r="S103" i="6"/>
  <c r="T103" i="6"/>
  <c r="S104" i="6"/>
  <c r="T104" i="6"/>
  <c r="S105" i="6"/>
  <c r="T105" i="6"/>
  <c r="S106" i="6"/>
  <c r="T106" i="6"/>
  <c r="S107" i="6"/>
  <c r="T107" i="6"/>
  <c r="S108" i="6"/>
  <c r="T108" i="6"/>
  <c r="S109" i="6"/>
  <c r="T109" i="6"/>
  <c r="S110" i="6"/>
  <c r="T110" i="6"/>
  <c r="S111" i="6"/>
  <c r="T111" i="6"/>
  <c r="S112" i="6"/>
  <c r="T112" i="6"/>
  <c r="S113" i="6"/>
  <c r="T113" i="6"/>
  <c r="S114" i="6"/>
  <c r="T114" i="6"/>
  <c r="S115" i="6"/>
  <c r="T115" i="6"/>
  <c r="S116" i="6"/>
  <c r="T116" i="6"/>
  <c r="S117" i="6"/>
  <c r="T117" i="6"/>
  <c r="S118" i="6"/>
  <c r="T118" i="6"/>
  <c r="S119" i="6"/>
  <c r="T119" i="6"/>
  <c r="S120" i="6"/>
  <c r="T120" i="6"/>
  <c r="S121" i="6"/>
  <c r="T121" i="6"/>
  <c r="S122" i="6"/>
  <c r="T122" i="6"/>
  <c r="S123" i="6"/>
  <c r="T123" i="6"/>
  <c r="S124" i="6"/>
  <c r="T124" i="6"/>
  <c r="S125" i="6"/>
  <c r="T125" i="6"/>
  <c r="S126" i="6"/>
  <c r="T126" i="6"/>
  <c r="S127" i="6"/>
  <c r="T127" i="6"/>
  <c r="S128" i="6"/>
  <c r="T128" i="6"/>
  <c r="S129" i="6"/>
  <c r="T129" i="6"/>
  <c r="S130" i="6"/>
  <c r="T130" i="6"/>
  <c r="S131" i="6"/>
  <c r="T131" i="6"/>
  <c r="S132" i="6"/>
  <c r="T132" i="6"/>
  <c r="S133" i="6"/>
  <c r="T133" i="6"/>
  <c r="S134" i="6"/>
  <c r="T134" i="6"/>
  <c r="S135" i="6"/>
  <c r="T135" i="6"/>
  <c r="S136" i="6"/>
  <c r="T136" i="6"/>
  <c r="S137" i="6"/>
  <c r="T137" i="6"/>
  <c r="S138" i="6"/>
  <c r="T138" i="6"/>
  <c r="S139" i="6"/>
  <c r="T139" i="6"/>
  <c r="R97" i="6"/>
  <c r="R98" i="6"/>
  <c r="R99" i="6"/>
  <c r="R100" i="6"/>
  <c r="R101" i="6"/>
  <c r="R102" i="6"/>
  <c r="R103" i="6"/>
  <c r="R104" i="6"/>
  <c r="R105" i="6"/>
  <c r="R106" i="6"/>
  <c r="R107" i="6"/>
  <c r="R108" i="6"/>
  <c r="R109" i="6"/>
  <c r="R110" i="6"/>
  <c r="R111" i="6"/>
  <c r="R112" i="6"/>
  <c r="R113" i="6"/>
  <c r="R114" i="6"/>
  <c r="R115" i="6"/>
  <c r="R116" i="6"/>
  <c r="R117" i="6"/>
  <c r="R118" i="6"/>
  <c r="R119" i="6"/>
  <c r="R120" i="6"/>
  <c r="R121" i="6"/>
  <c r="R122" i="6"/>
  <c r="R123" i="6"/>
  <c r="R124" i="6"/>
  <c r="R125" i="6"/>
  <c r="R126" i="6"/>
  <c r="R127" i="6"/>
  <c r="R128" i="6"/>
  <c r="R129" i="6"/>
  <c r="R130" i="6"/>
  <c r="R131" i="6"/>
  <c r="R132" i="6"/>
  <c r="R133" i="6"/>
  <c r="R134" i="6"/>
  <c r="R135" i="6"/>
  <c r="R136" i="6"/>
  <c r="R137" i="6"/>
  <c r="R138" i="6"/>
  <c r="R139" i="6"/>
  <c r="J141" i="9" l="1"/>
  <c r="K141" i="9"/>
  <c r="L141" i="9"/>
  <c r="M141" i="9"/>
  <c r="N141" i="9"/>
  <c r="J142" i="9"/>
  <c r="K142" i="9"/>
  <c r="L142" i="9"/>
  <c r="M142" i="9"/>
  <c r="N142" i="9"/>
  <c r="J143" i="9"/>
  <c r="K143" i="9"/>
  <c r="L143" i="9"/>
  <c r="M143" i="9"/>
  <c r="N143" i="9"/>
  <c r="J144" i="9"/>
  <c r="K144" i="9"/>
  <c r="L144" i="9"/>
  <c r="M144" i="9"/>
  <c r="N144" i="9"/>
  <c r="J145" i="9"/>
  <c r="K145" i="9"/>
  <c r="L145" i="9"/>
  <c r="M145" i="9"/>
  <c r="N145" i="9"/>
  <c r="J146" i="9"/>
  <c r="K146" i="9"/>
  <c r="L146" i="9"/>
  <c r="M146" i="9"/>
  <c r="N146" i="9"/>
  <c r="J147" i="9"/>
  <c r="K147" i="9"/>
  <c r="L147" i="9"/>
  <c r="M147" i="9"/>
  <c r="N147" i="9"/>
  <c r="J148" i="9"/>
  <c r="K148" i="9"/>
  <c r="L148" i="9"/>
  <c r="M148" i="9"/>
  <c r="N148" i="9"/>
  <c r="J149" i="9"/>
  <c r="K149" i="9"/>
  <c r="L149" i="9"/>
  <c r="M149" i="9"/>
  <c r="N149" i="9"/>
  <c r="J150" i="9"/>
  <c r="K150" i="9"/>
  <c r="L150" i="9"/>
  <c r="M150" i="9"/>
  <c r="N150" i="9"/>
  <c r="J151" i="9"/>
  <c r="K151" i="9"/>
  <c r="L151" i="9"/>
  <c r="M151" i="9"/>
  <c r="N151" i="9"/>
  <c r="J152" i="9"/>
  <c r="K152" i="9"/>
  <c r="L152" i="9"/>
  <c r="M152" i="9"/>
  <c r="N152" i="9"/>
  <c r="J153" i="9"/>
  <c r="K153" i="9"/>
  <c r="L153" i="9"/>
  <c r="M153" i="9"/>
  <c r="N153" i="9"/>
  <c r="J154" i="9"/>
  <c r="K154" i="9"/>
  <c r="L154" i="9"/>
  <c r="M154" i="9"/>
  <c r="N154" i="9"/>
  <c r="J155" i="9"/>
  <c r="K155" i="9"/>
  <c r="L155" i="9"/>
  <c r="M155" i="9"/>
  <c r="N155" i="9"/>
  <c r="J156" i="9"/>
  <c r="K156" i="9"/>
  <c r="L156" i="9"/>
  <c r="M156" i="9"/>
  <c r="N156" i="9"/>
  <c r="J157" i="9"/>
  <c r="K157" i="9"/>
  <c r="L157" i="9"/>
  <c r="M157" i="9"/>
  <c r="N157" i="9"/>
  <c r="J158" i="9"/>
  <c r="K158" i="9"/>
  <c r="L158" i="9"/>
  <c r="M158" i="9"/>
  <c r="N158" i="9"/>
  <c r="J159" i="9"/>
  <c r="K159" i="9"/>
  <c r="L159" i="9"/>
  <c r="M159" i="9"/>
  <c r="N159" i="9"/>
  <c r="J160" i="9"/>
  <c r="K160" i="9"/>
  <c r="L160" i="9"/>
  <c r="M160" i="9"/>
  <c r="N160" i="9"/>
  <c r="J161" i="9"/>
  <c r="K161" i="9"/>
  <c r="L161" i="9"/>
  <c r="M161" i="9"/>
  <c r="N161" i="9"/>
  <c r="J162" i="9"/>
  <c r="K162" i="9"/>
  <c r="L162" i="9"/>
  <c r="M162" i="9"/>
  <c r="N162" i="9"/>
  <c r="J163" i="9"/>
  <c r="K163" i="9"/>
  <c r="L163" i="9"/>
  <c r="M163" i="9"/>
  <c r="N163" i="9"/>
  <c r="J164" i="9"/>
  <c r="K164" i="9"/>
  <c r="L164" i="9"/>
  <c r="M164" i="9"/>
  <c r="N164" i="9"/>
  <c r="J165" i="9"/>
  <c r="K165" i="9"/>
  <c r="L165" i="9"/>
  <c r="M165" i="9"/>
  <c r="N165" i="9"/>
  <c r="J166" i="9"/>
  <c r="K166" i="9"/>
  <c r="L166" i="9"/>
  <c r="M166" i="9"/>
  <c r="N166" i="9"/>
  <c r="J167" i="9"/>
  <c r="K167" i="9"/>
  <c r="L167" i="9"/>
  <c r="M167" i="9"/>
  <c r="N167" i="9"/>
  <c r="J168" i="9"/>
  <c r="K168" i="9"/>
  <c r="L168" i="9"/>
  <c r="M168" i="9"/>
  <c r="N168" i="9"/>
  <c r="J169" i="9"/>
  <c r="K169" i="9"/>
  <c r="L169" i="9"/>
  <c r="M169" i="9"/>
  <c r="N169" i="9"/>
  <c r="J128" i="9"/>
  <c r="K128" i="9"/>
  <c r="L128" i="9"/>
  <c r="M128" i="9"/>
  <c r="N128" i="9"/>
  <c r="J129" i="9"/>
  <c r="K129" i="9"/>
  <c r="L129" i="9"/>
  <c r="M129" i="9"/>
  <c r="N129" i="9"/>
  <c r="J130" i="9"/>
  <c r="K130" i="9"/>
  <c r="L130" i="9"/>
  <c r="M130" i="9"/>
  <c r="N130" i="9"/>
  <c r="J131" i="9"/>
  <c r="K131" i="9"/>
  <c r="L131" i="9"/>
  <c r="M131" i="9"/>
  <c r="N131" i="9"/>
  <c r="J132" i="9"/>
  <c r="K132" i="9"/>
  <c r="L132" i="9"/>
  <c r="M132" i="9"/>
  <c r="N132" i="9"/>
  <c r="J133" i="9"/>
  <c r="K133" i="9"/>
  <c r="L133" i="9"/>
  <c r="M133" i="9"/>
  <c r="N133" i="9"/>
  <c r="J134" i="9"/>
  <c r="K134" i="9"/>
  <c r="L134" i="9"/>
  <c r="M134" i="9"/>
  <c r="N134" i="9"/>
  <c r="J135" i="9"/>
  <c r="K135" i="9"/>
  <c r="L135" i="9"/>
  <c r="M135" i="9"/>
  <c r="N135" i="9"/>
  <c r="J136" i="9"/>
  <c r="K136" i="9"/>
  <c r="L136" i="9"/>
  <c r="M136" i="9"/>
  <c r="N136" i="9"/>
  <c r="J137" i="9"/>
  <c r="K137" i="9"/>
  <c r="L137" i="9"/>
  <c r="M137" i="9"/>
  <c r="N137" i="9"/>
  <c r="J138" i="9"/>
  <c r="K138" i="9"/>
  <c r="L138" i="9"/>
  <c r="M138" i="9"/>
  <c r="N138" i="9"/>
  <c r="J139" i="9"/>
  <c r="K139" i="9"/>
  <c r="L139" i="9"/>
  <c r="M139" i="9"/>
  <c r="N139" i="9"/>
  <c r="J140" i="9"/>
  <c r="K140" i="9"/>
  <c r="L140" i="9"/>
  <c r="M140" i="9"/>
  <c r="N140" i="9"/>
  <c r="J8" i="9"/>
  <c r="T15" i="10" s="1"/>
  <c r="J9" i="9"/>
  <c r="T16" i="10" s="1"/>
  <c r="J10" i="9"/>
  <c r="T17" i="10" s="1"/>
  <c r="J11" i="9"/>
  <c r="T18" i="10" s="1"/>
  <c r="J12" i="9"/>
  <c r="T19" i="10" s="1"/>
  <c r="J13" i="9"/>
  <c r="T20" i="10" s="1"/>
  <c r="J14" i="9"/>
  <c r="T21" i="10" s="1"/>
  <c r="J15" i="9"/>
  <c r="T22" i="10" s="1"/>
  <c r="J16" i="9"/>
  <c r="T23" i="10" s="1"/>
  <c r="J17" i="9"/>
  <c r="T24" i="10" s="1"/>
  <c r="J18" i="9"/>
  <c r="T25" i="10" s="1"/>
  <c r="J19" i="9"/>
  <c r="T26" i="10" s="1"/>
  <c r="J20" i="9"/>
  <c r="T27" i="10" s="1"/>
  <c r="J21" i="9"/>
  <c r="T28" i="10" s="1"/>
  <c r="J22" i="9"/>
  <c r="T29" i="10" s="1"/>
  <c r="J23" i="9"/>
  <c r="T30" i="10" s="1"/>
  <c r="J24" i="9"/>
  <c r="T31" i="10" s="1"/>
  <c r="J25" i="9"/>
  <c r="T32" i="10" s="1"/>
  <c r="J26" i="9"/>
  <c r="T33" i="10" s="1"/>
  <c r="J27" i="9"/>
  <c r="T34" i="10" s="1"/>
  <c r="J28" i="9"/>
  <c r="T35" i="10" s="1"/>
  <c r="J29" i="9"/>
  <c r="T36" i="10" s="1"/>
  <c r="J30" i="9"/>
  <c r="T37" i="10" s="1"/>
  <c r="J31" i="9"/>
  <c r="T38" i="10" s="1"/>
  <c r="J32" i="9"/>
  <c r="T39" i="10" s="1"/>
  <c r="J33" i="9"/>
  <c r="T40" i="10" s="1"/>
  <c r="J34" i="9"/>
  <c r="T41" i="10" s="1"/>
  <c r="J35" i="9"/>
  <c r="T42" i="10" s="1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103" i="9"/>
  <c r="J104" i="9"/>
  <c r="J105" i="9"/>
  <c r="J106" i="9"/>
  <c r="J107" i="9"/>
  <c r="J108" i="9"/>
  <c r="J109" i="9"/>
  <c r="J110" i="9"/>
  <c r="J111" i="9"/>
  <c r="J112" i="9"/>
  <c r="J113" i="9"/>
  <c r="J114" i="9"/>
  <c r="J115" i="9"/>
  <c r="J116" i="9"/>
  <c r="J117" i="9"/>
  <c r="J118" i="9"/>
  <c r="J119" i="9"/>
  <c r="J120" i="9"/>
  <c r="J121" i="9"/>
  <c r="J122" i="9"/>
  <c r="J123" i="9"/>
  <c r="J124" i="9"/>
  <c r="J125" i="9"/>
  <c r="J126" i="9"/>
  <c r="J127" i="9"/>
  <c r="J7" i="9"/>
  <c r="T14" i="10" s="1"/>
  <c r="N8" i="9" l="1"/>
  <c r="X15" i="10" s="1"/>
  <c r="N9" i="9"/>
  <c r="X16" i="10" s="1"/>
  <c r="N10" i="9"/>
  <c r="X17" i="10" s="1"/>
  <c r="N11" i="9"/>
  <c r="X18" i="10" s="1"/>
  <c r="N12" i="9"/>
  <c r="X19" i="10" s="1"/>
  <c r="N13" i="9"/>
  <c r="X20" i="10" s="1"/>
  <c r="N14" i="9"/>
  <c r="X21" i="10" s="1"/>
  <c r="N15" i="9"/>
  <c r="X22" i="10" s="1"/>
  <c r="N16" i="9"/>
  <c r="X23" i="10" s="1"/>
  <c r="N17" i="9"/>
  <c r="X24" i="10" s="1"/>
  <c r="N18" i="9"/>
  <c r="X25" i="10" s="1"/>
  <c r="N19" i="9"/>
  <c r="X26" i="10" s="1"/>
  <c r="N20" i="9"/>
  <c r="X27" i="10" s="1"/>
  <c r="N21" i="9"/>
  <c r="X28" i="10" s="1"/>
  <c r="N22" i="9"/>
  <c r="X29" i="10" s="1"/>
  <c r="N23" i="9"/>
  <c r="X30" i="10" s="1"/>
  <c r="N24" i="9"/>
  <c r="X31" i="10" s="1"/>
  <c r="N25" i="9"/>
  <c r="X32" i="10" s="1"/>
  <c r="N26" i="9"/>
  <c r="X33" i="10" s="1"/>
  <c r="N27" i="9"/>
  <c r="X34" i="10" s="1"/>
  <c r="N28" i="9"/>
  <c r="X35" i="10" s="1"/>
  <c r="N29" i="9"/>
  <c r="X36" i="10" s="1"/>
  <c r="N30" i="9"/>
  <c r="X37" i="10" s="1"/>
  <c r="N31" i="9"/>
  <c r="X38" i="10" s="1"/>
  <c r="N32" i="9"/>
  <c r="X39" i="10" s="1"/>
  <c r="N33" i="9"/>
  <c r="X40" i="10" s="1"/>
  <c r="N34" i="9"/>
  <c r="X41" i="10" s="1"/>
  <c r="N35" i="9"/>
  <c r="X42" i="10" s="1"/>
  <c r="N36" i="9"/>
  <c r="N37" i="9"/>
  <c r="N38" i="9"/>
  <c r="N39" i="9"/>
  <c r="N40" i="9"/>
  <c r="N41" i="9"/>
  <c r="N42" i="9"/>
  <c r="N43" i="9"/>
  <c r="N44" i="9"/>
  <c r="N45" i="9"/>
  <c r="N46" i="9"/>
  <c r="N47" i="9"/>
  <c r="N48" i="9"/>
  <c r="N49" i="9"/>
  <c r="N50" i="9"/>
  <c r="N51" i="9"/>
  <c r="N52" i="9"/>
  <c r="N53" i="9"/>
  <c r="N54" i="9"/>
  <c r="N55" i="9"/>
  <c r="N56" i="9"/>
  <c r="N57" i="9"/>
  <c r="N58" i="9"/>
  <c r="N59" i="9"/>
  <c r="N60" i="9"/>
  <c r="N61" i="9"/>
  <c r="N62" i="9"/>
  <c r="N63" i="9"/>
  <c r="N64" i="9"/>
  <c r="N65" i="9"/>
  <c r="N66" i="9"/>
  <c r="N67" i="9"/>
  <c r="N68" i="9"/>
  <c r="N69" i="9"/>
  <c r="N70" i="9"/>
  <c r="N71" i="9"/>
  <c r="N72" i="9"/>
  <c r="N73" i="9"/>
  <c r="N74" i="9"/>
  <c r="N75" i="9"/>
  <c r="N76" i="9"/>
  <c r="N77" i="9"/>
  <c r="N78" i="9"/>
  <c r="N79" i="9"/>
  <c r="N80" i="9"/>
  <c r="N81" i="9"/>
  <c r="N82" i="9"/>
  <c r="N83" i="9"/>
  <c r="N84" i="9"/>
  <c r="N85" i="9"/>
  <c r="N86" i="9"/>
  <c r="N87" i="9"/>
  <c r="N88" i="9"/>
  <c r="N89" i="9"/>
  <c r="N90" i="9"/>
  <c r="N91" i="9"/>
  <c r="N92" i="9"/>
  <c r="N93" i="9"/>
  <c r="N94" i="9"/>
  <c r="N95" i="9"/>
  <c r="N96" i="9"/>
  <c r="N97" i="9"/>
  <c r="N98" i="9"/>
  <c r="N99" i="9"/>
  <c r="N100" i="9"/>
  <c r="N101" i="9"/>
  <c r="N102" i="9"/>
  <c r="N103" i="9"/>
  <c r="N104" i="9"/>
  <c r="N105" i="9"/>
  <c r="N106" i="9"/>
  <c r="N107" i="9"/>
  <c r="N108" i="9"/>
  <c r="N109" i="9"/>
  <c r="N110" i="9"/>
  <c r="N111" i="9"/>
  <c r="N112" i="9"/>
  <c r="N113" i="9"/>
  <c r="N114" i="9"/>
  <c r="N115" i="9"/>
  <c r="N116" i="9"/>
  <c r="N117" i="9"/>
  <c r="N118" i="9"/>
  <c r="N119" i="9"/>
  <c r="N120" i="9"/>
  <c r="N121" i="9"/>
  <c r="N122" i="9"/>
  <c r="N123" i="9"/>
  <c r="N124" i="9"/>
  <c r="N125" i="9"/>
  <c r="N126" i="9"/>
  <c r="N127" i="9"/>
  <c r="N7" i="9"/>
  <c r="X14" i="10" s="1"/>
  <c r="K98" i="9"/>
  <c r="L98" i="9"/>
  <c r="M98" i="9"/>
  <c r="K100" i="9"/>
  <c r="L100" i="9"/>
  <c r="M100" i="9"/>
  <c r="K101" i="9"/>
  <c r="L101" i="9"/>
  <c r="M101" i="9"/>
  <c r="K103" i="9"/>
  <c r="L103" i="9"/>
  <c r="M103" i="9"/>
  <c r="K104" i="9"/>
  <c r="L104" i="9"/>
  <c r="M104" i="9"/>
  <c r="K105" i="9"/>
  <c r="L105" i="9"/>
  <c r="M105" i="9"/>
  <c r="K106" i="9"/>
  <c r="L106" i="9"/>
  <c r="M106" i="9"/>
  <c r="K107" i="9"/>
  <c r="L107" i="9"/>
  <c r="M107" i="9"/>
  <c r="K108" i="9"/>
  <c r="L108" i="9"/>
  <c r="M108" i="9"/>
  <c r="K109" i="9"/>
  <c r="L109" i="9"/>
  <c r="M109" i="9"/>
  <c r="K110" i="9"/>
  <c r="L110" i="9"/>
  <c r="M110" i="9"/>
  <c r="K111" i="9"/>
  <c r="L111" i="9"/>
  <c r="M111" i="9"/>
  <c r="K112" i="9"/>
  <c r="L112" i="9"/>
  <c r="M112" i="9"/>
  <c r="K113" i="9"/>
  <c r="L113" i="9"/>
  <c r="M113" i="9"/>
  <c r="K114" i="9"/>
  <c r="L114" i="9"/>
  <c r="M114" i="9"/>
  <c r="K115" i="9"/>
  <c r="L115" i="9"/>
  <c r="M115" i="9"/>
  <c r="K116" i="9"/>
  <c r="L116" i="9"/>
  <c r="M116" i="9"/>
  <c r="K117" i="9"/>
  <c r="L117" i="9"/>
  <c r="M117" i="9"/>
  <c r="K118" i="9"/>
  <c r="L118" i="9"/>
  <c r="M118" i="9"/>
  <c r="K119" i="9"/>
  <c r="L119" i="9"/>
  <c r="M119" i="9"/>
  <c r="K120" i="9"/>
  <c r="L120" i="9"/>
  <c r="M120" i="9"/>
  <c r="K121" i="9"/>
  <c r="L121" i="9"/>
  <c r="M121" i="9"/>
  <c r="K122" i="9"/>
  <c r="L122" i="9"/>
  <c r="M122" i="9"/>
  <c r="K123" i="9"/>
  <c r="L123" i="9"/>
  <c r="M123" i="9"/>
  <c r="K124" i="9"/>
  <c r="L124" i="9"/>
  <c r="M124" i="9"/>
  <c r="K125" i="9"/>
  <c r="L125" i="9"/>
  <c r="M125" i="9"/>
  <c r="K126" i="9"/>
  <c r="L126" i="9"/>
  <c r="M126" i="9"/>
  <c r="K127" i="9"/>
  <c r="L127" i="9"/>
  <c r="M127" i="9"/>
  <c r="L107" i="6"/>
  <c r="L108" i="6"/>
  <c r="L109" i="6"/>
  <c r="L110" i="6"/>
  <c r="L111" i="6"/>
  <c r="L112" i="6"/>
  <c r="L113" i="6"/>
  <c r="L114" i="6"/>
  <c r="L115" i="6"/>
  <c r="L116" i="6"/>
  <c r="L117" i="6"/>
  <c r="L118" i="6"/>
  <c r="L119" i="6"/>
  <c r="L120" i="6"/>
  <c r="L121" i="6"/>
  <c r="L122" i="6"/>
  <c r="L123" i="6"/>
  <c r="L124" i="6"/>
  <c r="L125" i="6"/>
  <c r="L126" i="6"/>
  <c r="L127" i="6"/>
  <c r="L128" i="6"/>
  <c r="L129" i="6"/>
  <c r="L130" i="6"/>
  <c r="L131" i="6"/>
  <c r="L132" i="6"/>
  <c r="L133" i="6"/>
  <c r="L134" i="6"/>
  <c r="L135" i="6"/>
  <c r="L136" i="6"/>
  <c r="L137" i="6"/>
  <c r="L138" i="6"/>
  <c r="L139" i="6"/>
  <c r="M6" i="9" l="1"/>
  <c r="L6" i="9"/>
  <c r="K6" i="9"/>
  <c r="A139" i="6" l="1"/>
  <c r="B139" i="6" s="1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U93" i="6" l="1"/>
  <c r="W93" i="6"/>
  <c r="S93" i="6"/>
  <c r="X93" i="6"/>
  <c r="T93" i="6"/>
  <c r="V93" i="6"/>
  <c r="R93" i="6"/>
  <c r="U96" i="6"/>
  <c r="S96" i="6"/>
  <c r="R96" i="6"/>
  <c r="W96" i="6"/>
  <c r="X96" i="6"/>
  <c r="V96" i="6"/>
  <c r="T96" i="6"/>
  <c r="U92" i="6"/>
  <c r="S92" i="6"/>
  <c r="R92" i="6"/>
  <c r="W92" i="6"/>
  <c r="X92" i="6"/>
  <c r="V92" i="6"/>
  <c r="T92" i="6"/>
  <c r="U95" i="6"/>
  <c r="W95" i="6"/>
  <c r="S95" i="6"/>
  <c r="X95" i="6"/>
  <c r="T95" i="6"/>
  <c r="R95" i="6"/>
  <c r="V95" i="6"/>
  <c r="U94" i="6"/>
  <c r="S94" i="6"/>
  <c r="W94" i="6"/>
  <c r="X94" i="6"/>
  <c r="V94" i="6"/>
  <c r="T94" i="6"/>
  <c r="R94" i="6"/>
  <c r="U85" i="6"/>
  <c r="V85" i="6"/>
  <c r="X85" i="6"/>
  <c r="S85" i="6"/>
  <c r="R85" i="6"/>
  <c r="T85" i="6"/>
  <c r="W85" i="6"/>
  <c r="U77" i="6"/>
  <c r="V77" i="6"/>
  <c r="X77" i="6"/>
  <c r="S77" i="6"/>
  <c r="R77" i="6"/>
  <c r="T77" i="6"/>
  <c r="W77" i="6"/>
  <c r="U69" i="6"/>
  <c r="V69" i="6"/>
  <c r="X69" i="6"/>
  <c r="S69" i="6"/>
  <c r="R69" i="6"/>
  <c r="T69" i="6"/>
  <c r="W69" i="6"/>
  <c r="U61" i="6"/>
  <c r="V61" i="6"/>
  <c r="X61" i="6"/>
  <c r="S61" i="6"/>
  <c r="R61" i="6"/>
  <c r="T61" i="6"/>
  <c r="W61" i="6"/>
  <c r="U53" i="6"/>
  <c r="V53" i="6"/>
  <c r="X53" i="6"/>
  <c r="S53" i="6"/>
  <c r="R53" i="6"/>
  <c r="T53" i="6"/>
  <c r="W53" i="6"/>
  <c r="U45" i="6"/>
  <c r="V45" i="6"/>
  <c r="W45" i="6"/>
  <c r="S45" i="6"/>
  <c r="X45" i="6"/>
  <c r="R45" i="6"/>
  <c r="T45" i="6"/>
  <c r="U41" i="6"/>
  <c r="V41" i="6"/>
  <c r="W41" i="6"/>
  <c r="S41" i="6"/>
  <c r="X41" i="6"/>
  <c r="R41" i="6"/>
  <c r="T41" i="6"/>
  <c r="U29" i="6"/>
  <c r="V29" i="6"/>
  <c r="W29" i="6"/>
  <c r="S29" i="6"/>
  <c r="X29" i="6"/>
  <c r="T29" i="6"/>
  <c r="R29" i="6"/>
  <c r="U21" i="6"/>
  <c r="V21" i="6"/>
  <c r="W21" i="6"/>
  <c r="S21" i="6"/>
  <c r="X21" i="6"/>
  <c r="T21" i="6"/>
  <c r="R21" i="6"/>
  <c r="U13" i="6"/>
  <c r="V13" i="6"/>
  <c r="W13" i="6"/>
  <c r="S13" i="6"/>
  <c r="X13" i="6"/>
  <c r="T13" i="6"/>
  <c r="R13" i="6"/>
  <c r="U9" i="6"/>
  <c r="V9" i="6"/>
  <c r="W9" i="6"/>
  <c r="S9" i="6"/>
  <c r="X9" i="6"/>
  <c r="R9" i="6"/>
  <c r="T9" i="6"/>
  <c r="X88" i="6"/>
  <c r="T88" i="6"/>
  <c r="U88" i="6"/>
  <c r="R88" i="6"/>
  <c r="O88" i="6" s="1"/>
  <c r="V88" i="6"/>
  <c r="S88" i="6"/>
  <c r="W88" i="6"/>
  <c r="U80" i="6"/>
  <c r="V80" i="6"/>
  <c r="T80" i="6"/>
  <c r="W80" i="6"/>
  <c r="R80" i="6"/>
  <c r="X80" i="6"/>
  <c r="S80" i="6"/>
  <c r="U72" i="6"/>
  <c r="V72" i="6"/>
  <c r="T72" i="6"/>
  <c r="W72" i="6"/>
  <c r="R72" i="6"/>
  <c r="X72" i="6"/>
  <c r="S72" i="6"/>
  <c r="U64" i="6"/>
  <c r="V64" i="6"/>
  <c r="T64" i="6"/>
  <c r="W64" i="6"/>
  <c r="R64" i="6"/>
  <c r="X64" i="6"/>
  <c r="S64" i="6"/>
  <c r="U56" i="6"/>
  <c r="V56" i="6"/>
  <c r="T56" i="6"/>
  <c r="W56" i="6"/>
  <c r="R56" i="6"/>
  <c r="S56" i="6"/>
  <c r="X56" i="6"/>
  <c r="U48" i="6"/>
  <c r="V48" i="6"/>
  <c r="T48" i="6"/>
  <c r="W48" i="6"/>
  <c r="R48" i="6"/>
  <c r="S48" i="6"/>
  <c r="X48" i="6"/>
  <c r="U40" i="6"/>
  <c r="V40" i="6"/>
  <c r="W40" i="6"/>
  <c r="T40" i="6"/>
  <c r="K91" i="9" s="1"/>
  <c r="X40" i="6"/>
  <c r="R40" i="6"/>
  <c r="S40" i="6"/>
  <c r="U32" i="6"/>
  <c r="V32" i="6"/>
  <c r="W32" i="6"/>
  <c r="T32" i="6"/>
  <c r="K83" i="9" s="1"/>
  <c r="X32" i="6"/>
  <c r="R32" i="6"/>
  <c r="S32" i="6"/>
  <c r="U20" i="6"/>
  <c r="V20" i="6"/>
  <c r="W20" i="6"/>
  <c r="T20" i="6"/>
  <c r="K71" i="9" s="1"/>
  <c r="X20" i="6"/>
  <c r="R20" i="6"/>
  <c r="S20" i="6"/>
  <c r="U12" i="6"/>
  <c r="V12" i="6"/>
  <c r="W12" i="6"/>
  <c r="T12" i="6"/>
  <c r="K63" i="9" s="1"/>
  <c r="X12" i="6"/>
  <c r="S12" i="6"/>
  <c r="R12" i="6"/>
  <c r="U8" i="6"/>
  <c r="V8" i="6"/>
  <c r="W8" i="6"/>
  <c r="T8" i="6"/>
  <c r="K59" i="9" s="1"/>
  <c r="X8" i="6"/>
  <c r="S8" i="6"/>
  <c r="R8" i="6"/>
  <c r="U3" i="6"/>
  <c r="V3" i="6"/>
  <c r="W3" i="6"/>
  <c r="X3" i="6"/>
  <c r="P3" i="6" s="1"/>
  <c r="S3" i="6"/>
  <c r="T3" i="6"/>
  <c r="R3" i="6"/>
  <c r="U87" i="6"/>
  <c r="V87" i="6"/>
  <c r="X87" i="6"/>
  <c r="S87" i="6"/>
  <c r="T87" i="6"/>
  <c r="R87" i="6"/>
  <c r="W87" i="6"/>
  <c r="U79" i="6"/>
  <c r="V79" i="6"/>
  <c r="X79" i="6"/>
  <c r="S79" i="6"/>
  <c r="T79" i="6"/>
  <c r="W79" i="6"/>
  <c r="R79" i="6"/>
  <c r="U71" i="6"/>
  <c r="V71" i="6"/>
  <c r="X71" i="6"/>
  <c r="S71" i="6"/>
  <c r="T71" i="6"/>
  <c r="W71" i="6"/>
  <c r="R71" i="6"/>
  <c r="U63" i="6"/>
  <c r="V63" i="6"/>
  <c r="X63" i="6"/>
  <c r="S63" i="6"/>
  <c r="T63" i="6"/>
  <c r="W63" i="6"/>
  <c r="R63" i="6"/>
  <c r="U51" i="6"/>
  <c r="V51" i="6"/>
  <c r="X51" i="6"/>
  <c r="S51" i="6"/>
  <c r="T51" i="6"/>
  <c r="R51" i="6"/>
  <c r="W51" i="6"/>
  <c r="U35" i="6"/>
  <c r="V35" i="6"/>
  <c r="W35" i="6"/>
  <c r="X35" i="6"/>
  <c r="P35" i="6" s="1"/>
  <c r="S35" i="6"/>
  <c r="T35" i="6"/>
  <c r="R35" i="6"/>
  <c r="X89" i="6"/>
  <c r="U89" i="6"/>
  <c r="S89" i="6"/>
  <c r="V89" i="6"/>
  <c r="R89" i="6"/>
  <c r="W89" i="6"/>
  <c r="T89" i="6"/>
  <c r="U81" i="6"/>
  <c r="V81" i="6"/>
  <c r="X81" i="6"/>
  <c r="S81" i="6"/>
  <c r="R81" i="6"/>
  <c r="T81" i="6"/>
  <c r="W81" i="6"/>
  <c r="U73" i="6"/>
  <c r="V73" i="6"/>
  <c r="X73" i="6"/>
  <c r="S73" i="6"/>
  <c r="R73" i="6"/>
  <c r="T73" i="6"/>
  <c r="W73" i="6"/>
  <c r="U65" i="6"/>
  <c r="V65" i="6"/>
  <c r="X65" i="6"/>
  <c r="S65" i="6"/>
  <c r="T65" i="6"/>
  <c r="R65" i="6"/>
  <c r="W65" i="6"/>
  <c r="U57" i="6"/>
  <c r="V57" i="6"/>
  <c r="X57" i="6"/>
  <c r="S57" i="6"/>
  <c r="R57" i="6"/>
  <c r="T57" i="6"/>
  <c r="W57" i="6"/>
  <c r="U49" i="6"/>
  <c r="V49" i="6"/>
  <c r="X49" i="6"/>
  <c r="S49" i="6"/>
  <c r="R49" i="6"/>
  <c r="T49" i="6"/>
  <c r="W49" i="6"/>
  <c r="U37" i="6"/>
  <c r="V37" i="6"/>
  <c r="W37" i="6"/>
  <c r="S37" i="6"/>
  <c r="X37" i="6"/>
  <c r="R37" i="6"/>
  <c r="T37" i="6"/>
  <c r="U33" i="6"/>
  <c r="V33" i="6"/>
  <c r="W33" i="6"/>
  <c r="S33" i="6"/>
  <c r="R33" i="6"/>
  <c r="X33" i="6"/>
  <c r="T33" i="6"/>
  <c r="U25" i="6"/>
  <c r="V25" i="6"/>
  <c r="W25" i="6"/>
  <c r="S25" i="6"/>
  <c r="R25" i="6"/>
  <c r="X25" i="6"/>
  <c r="T25" i="6"/>
  <c r="U17" i="6"/>
  <c r="V17" i="6"/>
  <c r="W17" i="6"/>
  <c r="S17" i="6"/>
  <c r="R17" i="6"/>
  <c r="X17" i="6"/>
  <c r="T17" i="6"/>
  <c r="U5" i="6"/>
  <c r="V5" i="6"/>
  <c r="W5" i="6"/>
  <c r="S5" i="6"/>
  <c r="X5" i="6"/>
  <c r="R5" i="6"/>
  <c r="T5" i="6"/>
  <c r="U84" i="6"/>
  <c r="V84" i="6"/>
  <c r="T84" i="6"/>
  <c r="W84" i="6"/>
  <c r="R84" i="6"/>
  <c r="S84" i="6"/>
  <c r="X84" i="6"/>
  <c r="U76" i="6"/>
  <c r="V76" i="6"/>
  <c r="T76" i="6"/>
  <c r="W76" i="6"/>
  <c r="R76" i="6"/>
  <c r="S76" i="6"/>
  <c r="X76" i="6"/>
  <c r="U68" i="6"/>
  <c r="V68" i="6"/>
  <c r="T68" i="6"/>
  <c r="W68" i="6"/>
  <c r="R68" i="6"/>
  <c r="S68" i="6"/>
  <c r="X68" i="6"/>
  <c r="U60" i="6"/>
  <c r="V60" i="6"/>
  <c r="T60" i="6"/>
  <c r="W60" i="6"/>
  <c r="R60" i="6"/>
  <c r="S60" i="6"/>
  <c r="X60" i="6"/>
  <c r="U52" i="6"/>
  <c r="V52" i="6"/>
  <c r="T52" i="6"/>
  <c r="W52" i="6"/>
  <c r="R52" i="6"/>
  <c r="X52" i="6"/>
  <c r="S52" i="6"/>
  <c r="U44" i="6"/>
  <c r="V44" i="6"/>
  <c r="W44" i="6"/>
  <c r="T44" i="6"/>
  <c r="K95" i="9" s="1"/>
  <c r="X44" i="6"/>
  <c r="R44" i="6"/>
  <c r="S44" i="6"/>
  <c r="U36" i="6"/>
  <c r="V36" i="6"/>
  <c r="W36" i="6"/>
  <c r="T36" i="6"/>
  <c r="K87" i="9" s="1"/>
  <c r="X36" i="6"/>
  <c r="R36" i="6"/>
  <c r="S36" i="6"/>
  <c r="U28" i="6"/>
  <c r="V28" i="6"/>
  <c r="W28" i="6"/>
  <c r="T28" i="6"/>
  <c r="K79" i="9" s="1"/>
  <c r="X28" i="6"/>
  <c r="R28" i="6"/>
  <c r="S28" i="6"/>
  <c r="U24" i="6"/>
  <c r="V24" i="6"/>
  <c r="W24" i="6"/>
  <c r="T24" i="6"/>
  <c r="K75" i="9" s="1"/>
  <c r="X24" i="6"/>
  <c r="R24" i="6"/>
  <c r="S24" i="6"/>
  <c r="U16" i="6"/>
  <c r="V16" i="6"/>
  <c r="W16" i="6"/>
  <c r="T16" i="6"/>
  <c r="K67" i="9" s="1"/>
  <c r="X16" i="6"/>
  <c r="R16" i="6"/>
  <c r="S16" i="6"/>
  <c r="U4" i="6"/>
  <c r="V4" i="6"/>
  <c r="W4" i="6"/>
  <c r="T4" i="6"/>
  <c r="K55" i="9" s="1"/>
  <c r="X4" i="6"/>
  <c r="R4" i="6"/>
  <c r="S4" i="6"/>
  <c r="X91" i="6"/>
  <c r="U91" i="6"/>
  <c r="S91" i="6"/>
  <c r="V91" i="6"/>
  <c r="T91" i="6"/>
  <c r="W91" i="6"/>
  <c r="R91" i="6"/>
  <c r="O91" i="6" s="1"/>
  <c r="U83" i="6"/>
  <c r="V83" i="6"/>
  <c r="X83" i="6"/>
  <c r="S83" i="6"/>
  <c r="T83" i="6"/>
  <c r="W83" i="6"/>
  <c r="R83" i="6"/>
  <c r="U75" i="6"/>
  <c r="V75" i="6"/>
  <c r="X75" i="6"/>
  <c r="S75" i="6"/>
  <c r="T75" i="6"/>
  <c r="R75" i="6"/>
  <c r="W75" i="6"/>
  <c r="U67" i="6"/>
  <c r="V67" i="6"/>
  <c r="X67" i="6"/>
  <c r="S67" i="6"/>
  <c r="T67" i="6"/>
  <c r="R67" i="6"/>
  <c r="W67" i="6"/>
  <c r="U59" i="6"/>
  <c r="V59" i="6"/>
  <c r="X59" i="6"/>
  <c r="S59" i="6"/>
  <c r="T59" i="6"/>
  <c r="R59" i="6"/>
  <c r="W59" i="6"/>
  <c r="U55" i="6"/>
  <c r="V55" i="6"/>
  <c r="X55" i="6"/>
  <c r="S55" i="6"/>
  <c r="T55" i="6"/>
  <c r="W55" i="6"/>
  <c r="R55" i="6"/>
  <c r="U47" i="6"/>
  <c r="V47" i="6"/>
  <c r="W47" i="6"/>
  <c r="X47" i="6"/>
  <c r="P47" i="6" s="1"/>
  <c r="S47" i="6"/>
  <c r="T47" i="6"/>
  <c r="R47" i="6"/>
  <c r="U43" i="6"/>
  <c r="V43" i="6"/>
  <c r="W43" i="6"/>
  <c r="X43" i="6"/>
  <c r="P43" i="6" s="1"/>
  <c r="S43" i="6"/>
  <c r="T43" i="6"/>
  <c r="R43" i="6"/>
  <c r="U39" i="6"/>
  <c r="V39" i="6"/>
  <c r="W39" i="6"/>
  <c r="X39" i="6"/>
  <c r="P39" i="6" s="1"/>
  <c r="S39" i="6"/>
  <c r="T39" i="6"/>
  <c r="R39" i="6"/>
  <c r="U31" i="6"/>
  <c r="V31" i="6"/>
  <c r="W31" i="6"/>
  <c r="X31" i="6"/>
  <c r="P31" i="6" s="1"/>
  <c r="S31" i="6"/>
  <c r="T31" i="6"/>
  <c r="R31" i="6"/>
  <c r="U27" i="6"/>
  <c r="V27" i="6"/>
  <c r="W27" i="6"/>
  <c r="X27" i="6"/>
  <c r="P27" i="6" s="1"/>
  <c r="S27" i="6"/>
  <c r="T27" i="6"/>
  <c r="R27" i="6"/>
  <c r="U23" i="6"/>
  <c r="V23" i="6"/>
  <c r="W23" i="6"/>
  <c r="X23" i="6"/>
  <c r="P23" i="6" s="1"/>
  <c r="S23" i="6"/>
  <c r="T23" i="6"/>
  <c r="R23" i="6"/>
  <c r="U19" i="6"/>
  <c r="V19" i="6"/>
  <c r="W19" i="6"/>
  <c r="X19" i="6"/>
  <c r="P19" i="6" s="1"/>
  <c r="S19" i="6"/>
  <c r="T19" i="6"/>
  <c r="R19" i="6"/>
  <c r="U15" i="6"/>
  <c r="V15" i="6"/>
  <c r="W15" i="6"/>
  <c r="X15" i="6"/>
  <c r="P15" i="6" s="1"/>
  <c r="S15" i="6"/>
  <c r="T15" i="6"/>
  <c r="R15" i="6"/>
  <c r="U11" i="6"/>
  <c r="V11" i="6"/>
  <c r="W11" i="6"/>
  <c r="X11" i="6"/>
  <c r="P11" i="6" s="1"/>
  <c r="S11" i="6"/>
  <c r="T11" i="6"/>
  <c r="R11" i="6"/>
  <c r="U7" i="6"/>
  <c r="V7" i="6"/>
  <c r="W7" i="6"/>
  <c r="X7" i="6"/>
  <c r="P7" i="6" s="1"/>
  <c r="S7" i="6"/>
  <c r="T7" i="6"/>
  <c r="R7" i="6"/>
  <c r="U2" i="6"/>
  <c r="S2" i="6"/>
  <c r="X2" i="6"/>
  <c r="R2" i="6"/>
  <c r="T2" i="6"/>
  <c r="W2" i="6"/>
  <c r="V2" i="6"/>
  <c r="K102" i="9"/>
  <c r="L102" i="9"/>
  <c r="M102" i="9"/>
  <c r="X90" i="6"/>
  <c r="P90" i="6" s="1"/>
  <c r="T90" i="6"/>
  <c r="U90" i="6"/>
  <c r="V90" i="6"/>
  <c r="R90" i="6"/>
  <c r="O90" i="6" s="1"/>
  <c r="S90" i="6"/>
  <c r="W90" i="6"/>
  <c r="U86" i="6"/>
  <c r="V86" i="6"/>
  <c r="T86" i="6"/>
  <c r="W86" i="6"/>
  <c r="X86" i="6"/>
  <c r="P86" i="6" s="1"/>
  <c r="R86" i="6"/>
  <c r="S86" i="6"/>
  <c r="U82" i="6"/>
  <c r="V82" i="6"/>
  <c r="T82" i="6"/>
  <c r="W82" i="6"/>
  <c r="X82" i="6"/>
  <c r="P82" i="6" s="1"/>
  <c r="R82" i="6"/>
  <c r="S82" i="6"/>
  <c r="U78" i="6"/>
  <c r="V78" i="6"/>
  <c r="T78" i="6"/>
  <c r="W78" i="6"/>
  <c r="X78" i="6"/>
  <c r="P78" i="6" s="1"/>
  <c r="S78" i="6"/>
  <c r="R78" i="6"/>
  <c r="U74" i="6"/>
  <c r="V74" i="6"/>
  <c r="T74" i="6"/>
  <c r="W74" i="6"/>
  <c r="X74" i="6"/>
  <c r="P74" i="6" s="1"/>
  <c r="R74" i="6"/>
  <c r="S74" i="6"/>
  <c r="U70" i="6"/>
  <c r="V70" i="6"/>
  <c r="T70" i="6"/>
  <c r="W70" i="6"/>
  <c r="X70" i="6"/>
  <c r="P70" i="6" s="1"/>
  <c r="R70" i="6"/>
  <c r="S70" i="6"/>
  <c r="U66" i="6"/>
  <c r="V66" i="6"/>
  <c r="T66" i="6"/>
  <c r="W66" i="6"/>
  <c r="X66" i="6"/>
  <c r="P66" i="6" s="1"/>
  <c r="R66" i="6"/>
  <c r="S66" i="6"/>
  <c r="U62" i="6"/>
  <c r="V62" i="6"/>
  <c r="T62" i="6"/>
  <c r="W62" i="6"/>
  <c r="X62" i="6"/>
  <c r="P62" i="6" s="1"/>
  <c r="R62" i="6"/>
  <c r="S62" i="6"/>
  <c r="U58" i="6"/>
  <c r="V58" i="6"/>
  <c r="T58" i="6"/>
  <c r="W58" i="6"/>
  <c r="X58" i="6"/>
  <c r="P58" i="6" s="1"/>
  <c r="R58" i="6"/>
  <c r="S58" i="6"/>
  <c r="U54" i="6"/>
  <c r="V54" i="6"/>
  <c r="T54" i="6"/>
  <c r="W54" i="6"/>
  <c r="X54" i="6"/>
  <c r="P54" i="6" s="1"/>
  <c r="S54" i="6"/>
  <c r="R54" i="6"/>
  <c r="U50" i="6"/>
  <c r="V50" i="6"/>
  <c r="T50" i="6"/>
  <c r="W50" i="6"/>
  <c r="X50" i="6"/>
  <c r="P50" i="6" s="1"/>
  <c r="R50" i="6"/>
  <c r="S50" i="6"/>
  <c r="U46" i="6"/>
  <c r="V46" i="6"/>
  <c r="W46" i="6"/>
  <c r="T46" i="6"/>
  <c r="S46" i="6"/>
  <c r="X46" i="6"/>
  <c r="R46" i="6"/>
  <c r="U42" i="6"/>
  <c r="V42" i="6"/>
  <c r="W42" i="6"/>
  <c r="T42" i="6"/>
  <c r="R42" i="6"/>
  <c r="O42" i="6" s="1"/>
  <c r="X42" i="6"/>
  <c r="S42" i="6"/>
  <c r="U38" i="6"/>
  <c r="V38" i="6"/>
  <c r="W38" i="6"/>
  <c r="T38" i="6"/>
  <c r="X38" i="6"/>
  <c r="P38" i="6" s="1"/>
  <c r="R38" i="6"/>
  <c r="S38" i="6"/>
  <c r="U34" i="6"/>
  <c r="V34" i="6"/>
  <c r="W34" i="6"/>
  <c r="T34" i="6"/>
  <c r="R34" i="6"/>
  <c r="O34" i="6" s="1"/>
  <c r="X34" i="6"/>
  <c r="S34" i="6"/>
  <c r="U30" i="6"/>
  <c r="V30" i="6"/>
  <c r="W30" i="6"/>
  <c r="T30" i="6"/>
  <c r="X30" i="6"/>
  <c r="P30" i="6" s="1"/>
  <c r="R30" i="6"/>
  <c r="S30" i="6"/>
  <c r="U26" i="6"/>
  <c r="V26" i="6"/>
  <c r="W26" i="6"/>
  <c r="T26" i="6"/>
  <c r="R26" i="6"/>
  <c r="O26" i="6" s="1"/>
  <c r="X26" i="6"/>
  <c r="S26" i="6"/>
  <c r="U22" i="6"/>
  <c r="V22" i="6"/>
  <c r="W22" i="6"/>
  <c r="T22" i="6"/>
  <c r="S22" i="6"/>
  <c r="X22" i="6"/>
  <c r="R22" i="6"/>
  <c r="U18" i="6"/>
  <c r="V18" i="6"/>
  <c r="W18" i="6"/>
  <c r="T18" i="6"/>
  <c r="R18" i="6"/>
  <c r="O18" i="6" s="1"/>
  <c r="X18" i="6"/>
  <c r="S18" i="6"/>
  <c r="U14" i="6"/>
  <c r="V14" i="6"/>
  <c r="W14" i="6"/>
  <c r="T14" i="6"/>
  <c r="R14" i="6"/>
  <c r="O14" i="6" s="1"/>
  <c r="X14" i="6"/>
  <c r="S14" i="6"/>
  <c r="U10" i="6"/>
  <c r="V10" i="6"/>
  <c r="W10" i="6"/>
  <c r="T10" i="6"/>
  <c r="R10" i="6"/>
  <c r="O10" i="6" s="1"/>
  <c r="X10" i="6"/>
  <c r="S10" i="6"/>
  <c r="U6" i="6"/>
  <c r="V6" i="6"/>
  <c r="W6" i="6"/>
  <c r="T6" i="6"/>
  <c r="R6" i="6"/>
  <c r="O6" i="6" s="1"/>
  <c r="X6" i="6"/>
  <c r="S6" i="6"/>
  <c r="F139" i="6"/>
  <c r="C139" i="6"/>
  <c r="G139" i="6"/>
  <c r="D139" i="6"/>
  <c r="H139" i="6"/>
  <c r="E139" i="6"/>
  <c r="N119" i="6"/>
  <c r="N115" i="6"/>
  <c r="N111" i="6"/>
  <c r="N107" i="6"/>
  <c r="M118" i="6"/>
  <c r="Q118" i="6" s="1"/>
  <c r="N118" i="6"/>
  <c r="M114" i="6"/>
  <c r="Q114" i="6" s="1"/>
  <c r="N114" i="6"/>
  <c r="Q106" i="6"/>
  <c r="Q102" i="6"/>
  <c r="Q98" i="6"/>
  <c r="N139" i="6"/>
  <c r="M137" i="6"/>
  <c r="Q137" i="6" s="1"/>
  <c r="N137" i="6"/>
  <c r="N135" i="6"/>
  <c r="M133" i="6"/>
  <c r="Q133" i="6" s="1"/>
  <c r="N133" i="6"/>
  <c r="N131" i="6"/>
  <c r="M129" i="6"/>
  <c r="Q129" i="6" s="1"/>
  <c r="N129" i="6"/>
  <c r="N127" i="6"/>
  <c r="M125" i="6"/>
  <c r="Q125" i="6" s="1"/>
  <c r="N125" i="6"/>
  <c r="N123" i="6"/>
  <c r="M121" i="6"/>
  <c r="N121" i="6"/>
  <c r="M117" i="6"/>
  <c r="N117" i="6"/>
  <c r="M113" i="6"/>
  <c r="N113" i="6"/>
  <c r="M109" i="6"/>
  <c r="N109" i="6"/>
  <c r="M110" i="6"/>
  <c r="Q110" i="6" s="1"/>
  <c r="N110" i="6"/>
  <c r="N120" i="6"/>
  <c r="N116" i="6"/>
  <c r="N112" i="6"/>
  <c r="N108" i="6"/>
  <c r="M138" i="6"/>
  <c r="Q138" i="6" s="1"/>
  <c r="N138" i="6"/>
  <c r="N136" i="6"/>
  <c r="M134" i="6"/>
  <c r="Q134" i="6" s="1"/>
  <c r="N134" i="6"/>
  <c r="N132" i="6"/>
  <c r="M130" i="6"/>
  <c r="Q130" i="6" s="1"/>
  <c r="N130" i="6"/>
  <c r="N128" i="6"/>
  <c r="M126" i="6"/>
  <c r="Q126" i="6" s="1"/>
  <c r="N126" i="6"/>
  <c r="N124" i="6"/>
  <c r="M122" i="6"/>
  <c r="Q122" i="6" s="1"/>
  <c r="N122" i="6"/>
  <c r="J139" i="6"/>
  <c r="I139" i="6"/>
  <c r="M131" i="6"/>
  <c r="Q131" i="6" s="1"/>
  <c r="M123" i="6"/>
  <c r="Q123" i="6" s="1"/>
  <c r="M139" i="6"/>
  <c r="Q139" i="6" s="1"/>
  <c r="M136" i="6"/>
  <c r="Q136" i="6" s="1"/>
  <c r="M120" i="6"/>
  <c r="Q120" i="6" s="1"/>
  <c r="M116" i="6"/>
  <c r="Q116" i="6" s="1"/>
  <c r="M112" i="6"/>
  <c r="M108" i="6"/>
  <c r="Q108" i="6" s="1"/>
  <c r="Q104" i="6"/>
  <c r="Q100" i="6"/>
  <c r="M119" i="6"/>
  <c r="Q119" i="6" s="1"/>
  <c r="M115" i="6"/>
  <c r="Q115" i="6" s="1"/>
  <c r="M111" i="6"/>
  <c r="Q111" i="6" s="1"/>
  <c r="M107" i="6"/>
  <c r="Q107" i="6" s="1"/>
  <c r="Q99" i="6"/>
  <c r="M128" i="6"/>
  <c r="Q128" i="6" s="1"/>
  <c r="M135" i="6"/>
  <c r="Q135" i="6" s="1"/>
  <c r="M127" i="6"/>
  <c r="Q127" i="6" s="1"/>
  <c r="M132" i="6"/>
  <c r="Q132" i="6" s="1"/>
  <c r="M124" i="6"/>
  <c r="Q124" i="6" s="1"/>
  <c r="Q103" i="6"/>
  <c r="Q121" i="6"/>
  <c r="Q112" i="6"/>
  <c r="Q117" i="6"/>
  <c r="Q113" i="6"/>
  <c r="Q109" i="6"/>
  <c r="Q105" i="6"/>
  <c r="Q101" i="6"/>
  <c r="Q97" i="6"/>
  <c r="A1" i="10"/>
  <c r="O54" i="6" l="1"/>
  <c r="O78" i="6"/>
  <c r="P17" i="6"/>
  <c r="P25" i="6"/>
  <c r="P33" i="6"/>
  <c r="O7" i="6"/>
  <c r="O11" i="6"/>
  <c r="O15" i="6"/>
  <c r="O19" i="6"/>
  <c r="O23" i="6"/>
  <c r="O27" i="6"/>
  <c r="O31" i="6"/>
  <c r="O39" i="6"/>
  <c r="O43" i="6"/>
  <c r="O47" i="6"/>
  <c r="O55" i="6"/>
  <c r="P55" i="6"/>
  <c r="P59" i="6"/>
  <c r="P67" i="6"/>
  <c r="P75" i="6"/>
  <c r="O83" i="6"/>
  <c r="P83" i="6"/>
  <c r="P60" i="6"/>
  <c r="P68" i="6"/>
  <c r="P76" i="6"/>
  <c r="P84" i="6"/>
  <c r="P49" i="6"/>
  <c r="P57" i="6"/>
  <c r="P65" i="6"/>
  <c r="P73" i="6"/>
  <c r="P81" i="6"/>
  <c r="O35" i="6"/>
  <c r="P51" i="6"/>
  <c r="O63" i="6"/>
  <c r="P63" i="6"/>
  <c r="O71" i="6"/>
  <c r="P71" i="6"/>
  <c r="O79" i="6"/>
  <c r="P79" i="6"/>
  <c r="P87" i="6"/>
  <c r="O3" i="6"/>
  <c r="O8" i="6"/>
  <c r="O12" i="6"/>
  <c r="P48" i="6"/>
  <c r="P56" i="6"/>
  <c r="O13" i="6"/>
  <c r="O21" i="6"/>
  <c r="O29" i="6"/>
  <c r="P53" i="6"/>
  <c r="P61" i="6"/>
  <c r="P69" i="6"/>
  <c r="P77" i="6"/>
  <c r="P85" i="6"/>
  <c r="O46" i="6"/>
  <c r="O59" i="6"/>
  <c r="O67" i="6"/>
  <c r="O75" i="6"/>
  <c r="O4" i="6"/>
  <c r="O16" i="6"/>
  <c r="O24" i="6"/>
  <c r="O28" i="6"/>
  <c r="O36" i="6"/>
  <c r="O44" i="6"/>
  <c r="P52" i="6"/>
  <c r="O5" i="6"/>
  <c r="O37" i="6"/>
  <c r="O65" i="6"/>
  <c r="O51" i="6"/>
  <c r="O87" i="6"/>
  <c r="O20" i="6"/>
  <c r="O32" i="6"/>
  <c r="O40" i="6"/>
  <c r="P64" i="6"/>
  <c r="P72" i="6"/>
  <c r="P80" i="6"/>
  <c r="O9" i="6"/>
  <c r="O41" i="6"/>
  <c r="O45" i="6"/>
  <c r="O22" i="6"/>
  <c r="P6" i="6"/>
  <c r="P10" i="6"/>
  <c r="P14" i="6"/>
  <c r="P18" i="6"/>
  <c r="P22" i="6"/>
  <c r="P26" i="6"/>
  <c r="O30" i="6"/>
  <c r="P34" i="6"/>
  <c r="O38" i="6"/>
  <c r="P42" i="6"/>
  <c r="P46" i="6"/>
  <c r="O50" i="6"/>
  <c r="O58" i="6"/>
  <c r="O62" i="6"/>
  <c r="O66" i="6"/>
  <c r="O70" i="6"/>
  <c r="O74" i="6"/>
  <c r="O82" i="6"/>
  <c r="O86" i="6"/>
  <c r="P91" i="6"/>
  <c r="P4" i="6"/>
  <c r="P16" i="6"/>
  <c r="P24" i="6"/>
  <c r="P28" i="6"/>
  <c r="P36" i="6"/>
  <c r="P44" i="6"/>
  <c r="O52" i="6"/>
  <c r="O60" i="6"/>
  <c r="O68" i="6"/>
  <c r="O76" i="6"/>
  <c r="O84" i="6"/>
  <c r="P5" i="6"/>
  <c r="O17" i="6"/>
  <c r="O25" i="6"/>
  <c r="O33" i="6"/>
  <c r="P37" i="6"/>
  <c r="O49" i="6"/>
  <c r="O57" i="6"/>
  <c r="O73" i="6"/>
  <c r="O81" i="6"/>
  <c r="O89" i="6"/>
  <c r="P89" i="6"/>
  <c r="P8" i="6"/>
  <c r="P12" i="6"/>
  <c r="P20" i="6"/>
  <c r="P32" i="6"/>
  <c r="P40" i="6"/>
  <c r="O48" i="6"/>
  <c r="O56" i="6"/>
  <c r="O64" i="6"/>
  <c r="O72" i="6"/>
  <c r="O80" i="6"/>
  <c r="P88" i="6"/>
  <c r="P9" i="6"/>
  <c r="P13" i="6"/>
  <c r="P21" i="6"/>
  <c r="P29" i="6"/>
  <c r="P41" i="6"/>
  <c r="P45" i="6"/>
  <c r="O53" i="6"/>
  <c r="O61" i="6"/>
  <c r="O69" i="6"/>
  <c r="O77" i="6"/>
  <c r="O85" i="6"/>
  <c r="O2" i="6"/>
  <c r="K9" i="9" s="1"/>
  <c r="U16" i="10" s="1"/>
  <c r="P2" i="6"/>
  <c r="Q95" i="6"/>
  <c r="K16" i="9"/>
  <c r="U23" i="10" s="1"/>
  <c r="K24" i="9"/>
  <c r="U31" i="10" s="1"/>
  <c r="K56" i="9"/>
  <c r="K68" i="9"/>
  <c r="K76" i="9"/>
  <c r="K84" i="9"/>
  <c r="K88" i="9"/>
  <c r="K60" i="9"/>
  <c r="K96" i="9"/>
  <c r="K29" i="9"/>
  <c r="U36" i="10" s="1"/>
  <c r="K41" i="9"/>
  <c r="Q94" i="6"/>
  <c r="Q92" i="6"/>
  <c r="Q96" i="6"/>
  <c r="Q93" i="6"/>
  <c r="L85" i="9"/>
  <c r="L97" i="9"/>
  <c r="L46" i="9"/>
  <c r="L74" i="9"/>
  <c r="L94" i="9"/>
  <c r="L47" i="9"/>
  <c r="L54" i="9"/>
  <c r="J21" i="10"/>
  <c r="R21" i="10"/>
  <c r="R19" i="10"/>
  <c r="R20" i="10"/>
  <c r="J19" i="10"/>
  <c r="L53" i="9"/>
  <c r="L40" i="9"/>
  <c r="L50" i="9"/>
  <c r="L13" i="9"/>
  <c r="V20" i="10" s="1"/>
  <c r="L37" i="9"/>
  <c r="L49" i="9"/>
  <c r="L12" i="9"/>
  <c r="V19" i="10" s="1"/>
  <c r="L25" i="9"/>
  <c r="V32" i="10" s="1"/>
  <c r="L33" i="9"/>
  <c r="V40" i="10" s="1"/>
  <c r="K57" i="9"/>
  <c r="K61" i="9"/>
  <c r="K65" i="9"/>
  <c r="K69" i="9"/>
  <c r="K73" i="9"/>
  <c r="K77" i="9"/>
  <c r="K81" i="9"/>
  <c r="K85" i="9"/>
  <c r="K89" i="9"/>
  <c r="K93" i="9"/>
  <c r="K97" i="9"/>
  <c r="J20" i="10"/>
  <c r="K58" i="9"/>
  <c r="K62" i="9"/>
  <c r="K66" i="9"/>
  <c r="K70" i="9"/>
  <c r="K74" i="9"/>
  <c r="K78" i="9"/>
  <c r="K82" i="9"/>
  <c r="K90" i="9"/>
  <c r="K94" i="9"/>
  <c r="K48" i="9"/>
  <c r="L68" i="9"/>
  <c r="L84" i="9"/>
  <c r="K54" i="9"/>
  <c r="L20" i="9"/>
  <c r="V27" i="10" s="1"/>
  <c r="L28" i="9"/>
  <c r="V35" i="10" s="1"/>
  <c r="L36" i="9"/>
  <c r="K44" i="9"/>
  <c r="K64" i="9"/>
  <c r="K72" i="9"/>
  <c r="K80" i="9"/>
  <c r="J14" i="10"/>
  <c r="R14" i="10"/>
  <c r="L42" i="9"/>
  <c r="K51" i="9"/>
  <c r="K10" i="9"/>
  <c r="U17" i="10" s="1"/>
  <c r="K14" i="9"/>
  <c r="U21" i="10" s="1"/>
  <c r="K18" i="9"/>
  <c r="U25" i="10" s="1"/>
  <c r="K22" i="9"/>
  <c r="U29" i="10" s="1"/>
  <c r="K26" i="9"/>
  <c r="U33" i="10" s="1"/>
  <c r="K30" i="9"/>
  <c r="U37" i="10" s="1"/>
  <c r="K34" i="9"/>
  <c r="U41" i="10" s="1"/>
  <c r="K38" i="9"/>
  <c r="R13" i="10"/>
  <c r="J13" i="10"/>
  <c r="K15" i="9"/>
  <c r="U22" i="10" s="1"/>
  <c r="K23" i="9"/>
  <c r="U30" i="10" s="1"/>
  <c r="K31" i="9"/>
  <c r="U38" i="10" s="1"/>
  <c r="K39" i="9"/>
  <c r="K99" i="9"/>
  <c r="L99" i="9"/>
  <c r="L55" i="9"/>
  <c r="L79" i="9"/>
  <c r="L95" i="9"/>
  <c r="L88" i="9"/>
  <c r="K21" i="9"/>
  <c r="U28" i="10" s="1"/>
  <c r="L45" i="9"/>
  <c r="K7" i="9"/>
  <c r="U14" i="10" s="1"/>
  <c r="K19" i="9"/>
  <c r="U26" i="10" s="1"/>
  <c r="K27" i="9"/>
  <c r="U34" i="10" s="1"/>
  <c r="K35" i="9"/>
  <c r="U42" i="10" s="1"/>
  <c r="K43" i="9"/>
  <c r="L59" i="9"/>
  <c r="L91" i="9"/>
  <c r="L60" i="9"/>
  <c r="L64" i="9"/>
  <c r="L72" i="9"/>
  <c r="L80" i="9"/>
  <c r="L96" i="9"/>
  <c r="L1" i="6"/>
  <c r="X13" i="10"/>
  <c r="A2" i="10"/>
  <c r="L7" i="9" l="1"/>
  <c r="V14" i="10" s="1"/>
  <c r="L8" i="9"/>
  <c r="V15" i="10" s="1"/>
  <c r="L24" i="9"/>
  <c r="V31" i="10" s="1"/>
  <c r="L16" i="9"/>
  <c r="V23" i="10" s="1"/>
  <c r="L22" i="9"/>
  <c r="V29" i="10" s="1"/>
  <c r="K33" i="9"/>
  <c r="U40" i="10" s="1"/>
  <c r="K37" i="9"/>
  <c r="K36" i="9"/>
  <c r="K49" i="9"/>
  <c r="K45" i="9"/>
  <c r="K25" i="9"/>
  <c r="U32" i="10" s="1"/>
  <c r="K28" i="9"/>
  <c r="U35" i="10" s="1"/>
  <c r="K17" i="9"/>
  <c r="U24" i="10" s="1"/>
  <c r="K13" i="9"/>
  <c r="U20" i="10" s="1"/>
  <c r="K92" i="9"/>
  <c r="K52" i="9"/>
  <c r="K20" i="9"/>
  <c r="U27" i="10" s="1"/>
  <c r="K40" i="9"/>
  <c r="K8" i="9"/>
  <c r="U15" i="10" s="1"/>
  <c r="K46" i="9"/>
  <c r="K86" i="9"/>
  <c r="K47" i="9"/>
  <c r="K11" i="9"/>
  <c r="U18" i="10" s="1"/>
  <c r="K42" i="9"/>
  <c r="K50" i="9"/>
  <c r="K12" i="9"/>
  <c r="U19" i="10" s="1"/>
  <c r="K32" i="9"/>
  <c r="U39" i="10" s="1"/>
  <c r="L43" i="9"/>
  <c r="L21" i="9"/>
  <c r="V28" i="10" s="1"/>
  <c r="L9" i="9"/>
  <c r="V16" i="10" s="1"/>
  <c r="L44" i="9"/>
  <c r="L17" i="9"/>
  <c r="V24" i="10" s="1"/>
  <c r="L32" i="9"/>
  <c r="V39" i="10" s="1"/>
  <c r="L23" i="9"/>
  <c r="V30" i="10" s="1"/>
  <c r="L38" i="9"/>
  <c r="L14" i="9"/>
  <c r="V21" i="10" s="1"/>
  <c r="L48" i="9"/>
  <c r="L41" i="9"/>
  <c r="L15" i="9"/>
  <c r="V22" i="10" s="1"/>
  <c r="L26" i="9"/>
  <c r="V33" i="10" s="1"/>
  <c r="L35" i="9"/>
  <c r="V42" i="10" s="1"/>
  <c r="L34" i="9"/>
  <c r="V41" i="10" s="1"/>
  <c r="L51" i="9"/>
  <c r="L27" i="9"/>
  <c r="V34" i="10" s="1"/>
  <c r="L92" i="9"/>
  <c r="L52" i="9"/>
  <c r="L30" i="9"/>
  <c r="V37" i="10" s="1"/>
  <c r="L29" i="9"/>
  <c r="V36" i="10" s="1"/>
  <c r="L31" i="9"/>
  <c r="V38" i="10" s="1"/>
  <c r="L18" i="9"/>
  <c r="V25" i="10" s="1"/>
  <c r="L19" i="9"/>
  <c r="V26" i="10" s="1"/>
  <c r="L39" i="9"/>
  <c r="L10" i="9"/>
  <c r="V17" i="10" s="1"/>
  <c r="L11" i="9"/>
  <c r="V18" i="10" s="1"/>
  <c r="L58" i="9"/>
  <c r="L65" i="9"/>
  <c r="L83" i="9"/>
  <c r="L70" i="9"/>
  <c r="L77" i="9"/>
  <c r="L61" i="9"/>
  <c r="L87" i="9"/>
  <c r="L57" i="9"/>
  <c r="L75" i="9"/>
  <c r="L90" i="9"/>
  <c r="L56" i="9"/>
  <c r="L71" i="9"/>
  <c r="L67" i="9"/>
  <c r="L89" i="9"/>
  <c r="L86" i="9"/>
  <c r="L82" i="9"/>
  <c r="L66" i="9"/>
  <c r="L73" i="9"/>
  <c r="L63" i="9"/>
  <c r="L76" i="9"/>
  <c r="L81" i="9"/>
  <c r="L78" i="9"/>
  <c r="L62" i="9"/>
  <c r="L93" i="9"/>
  <c r="L69" i="9"/>
  <c r="Q91" i="6"/>
  <c r="M99" i="9" s="1"/>
  <c r="R11" i="10"/>
  <c r="Q2" i="6"/>
  <c r="J11" i="10"/>
  <c r="Q7" i="6"/>
  <c r="Q9" i="6"/>
  <c r="Q35" i="6"/>
  <c r="Q3" i="6"/>
  <c r="Q25" i="6"/>
  <c r="Q36" i="6"/>
  <c r="Q23" i="6"/>
  <c r="M74" i="9" s="1"/>
  <c r="Q20" i="6"/>
  <c r="Q14" i="6"/>
  <c r="Q4" i="6"/>
  <c r="Q5" i="6"/>
  <c r="Q16" i="6"/>
  <c r="Q24" i="6"/>
  <c r="Q32" i="6"/>
  <c r="M83" i="9" s="1"/>
  <c r="Q37" i="6"/>
  <c r="Q70" i="6"/>
  <c r="Q27" i="6"/>
  <c r="Q33" i="6"/>
  <c r="Q43" i="6"/>
  <c r="M94" i="9" s="1"/>
  <c r="Q44" i="6"/>
  <c r="M95" i="9" s="1"/>
  <c r="Q8" i="6"/>
  <c r="Q29" i="6"/>
  <c r="M80" i="9" s="1"/>
  <c r="Q41" i="6"/>
  <c r="Q6" i="6"/>
  <c r="Q13" i="6"/>
  <c r="Q11" i="6"/>
  <c r="Q22" i="6"/>
  <c r="Q26" i="6"/>
  <c r="Q38" i="6"/>
  <c r="Q34" i="6"/>
  <c r="Q42" i="6"/>
  <c r="M93" i="9" s="1"/>
  <c r="M47" i="9" l="1"/>
  <c r="M92" i="9"/>
  <c r="M52" i="9"/>
  <c r="M54" i="9"/>
  <c r="M71" i="9"/>
  <c r="M88" i="9"/>
  <c r="M62" i="9"/>
  <c r="M84" i="9"/>
  <c r="M87" i="9"/>
  <c r="M60" i="9"/>
  <c r="M89" i="9"/>
  <c r="M65" i="9"/>
  <c r="M76" i="9"/>
  <c r="M53" i="9"/>
  <c r="K53" i="9"/>
  <c r="Q90" i="6"/>
  <c r="Q82" i="6"/>
  <c r="M38" i="9" s="1"/>
  <c r="Q87" i="6"/>
  <c r="Q75" i="6"/>
  <c r="Q83" i="6"/>
  <c r="Q47" i="6"/>
  <c r="Q66" i="6"/>
  <c r="Q31" i="6"/>
  <c r="M82" i="9" s="1"/>
  <c r="Q50" i="6"/>
  <c r="Q19" i="6"/>
  <c r="M70" i="9" s="1"/>
  <c r="Q17" i="6"/>
  <c r="M68" i="9" s="1"/>
  <c r="Q10" i="6"/>
  <c r="M59" i="9" s="1"/>
  <c r="Q58" i="6"/>
  <c r="Q51" i="6"/>
  <c r="Q80" i="6"/>
  <c r="M36" i="9" s="1"/>
  <c r="Q74" i="6"/>
  <c r="Q54" i="6"/>
  <c r="Q86" i="6"/>
  <c r="Q62" i="6"/>
  <c r="Q71" i="6"/>
  <c r="Q69" i="6"/>
  <c r="Q60" i="6"/>
  <c r="Q81" i="6"/>
  <c r="Q77" i="6"/>
  <c r="Q67" i="6"/>
  <c r="Q46" i="6"/>
  <c r="M97" i="9" s="1"/>
  <c r="Q21" i="6"/>
  <c r="Q55" i="6"/>
  <c r="Q15" i="6"/>
  <c r="Q30" i="6"/>
  <c r="M81" i="9" s="1"/>
  <c r="Q89" i="6"/>
  <c r="Q68" i="6"/>
  <c r="Q56" i="6"/>
  <c r="Q48" i="6"/>
  <c r="M49" i="9" s="1"/>
  <c r="Q84" i="6"/>
  <c r="M40" i="9" s="1"/>
  <c r="Q40" i="6"/>
  <c r="Q28" i="6"/>
  <c r="M79" i="9" s="1"/>
  <c r="Q64" i="6"/>
  <c r="Q59" i="6"/>
  <c r="M15" i="9" s="1"/>
  <c r="W22" i="10" s="1"/>
  <c r="Q78" i="6"/>
  <c r="M34" i="9" s="1"/>
  <c r="W41" i="10" s="1"/>
  <c r="Q18" i="6"/>
  <c r="Q85" i="6"/>
  <c r="M41" i="9" s="1"/>
  <c r="Q76" i="6"/>
  <c r="M32" i="9" s="1"/>
  <c r="W39" i="10" s="1"/>
  <c r="Q39" i="6"/>
  <c r="M85" i="9" s="1"/>
  <c r="Q72" i="6"/>
  <c r="Q65" i="6"/>
  <c r="Q61" i="6"/>
  <c r="M17" i="9" s="1"/>
  <c r="W24" i="10" s="1"/>
  <c r="Q52" i="6"/>
  <c r="Q88" i="6"/>
  <c r="M44" i="9" s="1"/>
  <c r="Q57" i="6"/>
  <c r="M13" i="9" s="1"/>
  <c r="W20" i="10" s="1"/>
  <c r="Q49" i="6"/>
  <c r="Q45" i="6"/>
  <c r="M96" i="9" s="1"/>
  <c r="Q12" i="6"/>
  <c r="M63" i="9" s="1"/>
  <c r="Q73" i="6"/>
  <c r="Q63" i="6"/>
  <c r="M19" i="9" s="1"/>
  <c r="W26" i="10" s="1"/>
  <c r="Q53" i="6"/>
  <c r="Q79" i="6"/>
  <c r="M29" i="9" l="1"/>
  <c r="W36" i="10" s="1"/>
  <c r="M72" i="9"/>
  <c r="M37" i="9"/>
  <c r="M27" i="9"/>
  <c r="W34" i="10" s="1"/>
  <c r="M18" i="9"/>
  <c r="W25" i="10" s="1"/>
  <c r="M22" i="9"/>
  <c r="W29" i="10" s="1"/>
  <c r="M45" i="9"/>
  <c r="M48" i="9"/>
  <c r="M12" i="9"/>
  <c r="W19" i="10" s="1"/>
  <c r="M26" i="9"/>
  <c r="W33" i="10" s="1"/>
  <c r="M25" i="9"/>
  <c r="W32" i="10" s="1"/>
  <c r="M46" i="9"/>
  <c r="M58" i="9"/>
  <c r="M73" i="9"/>
  <c r="M24" i="9"/>
  <c r="W31" i="10" s="1"/>
  <c r="M55" i="9"/>
  <c r="M30" i="9"/>
  <c r="W37" i="10" s="1"/>
  <c r="M50" i="9"/>
  <c r="M57" i="9"/>
  <c r="M28" i="9"/>
  <c r="W35" i="10" s="1"/>
  <c r="M39" i="9"/>
  <c r="M56" i="9"/>
  <c r="M20" i="9"/>
  <c r="W27" i="10" s="1"/>
  <c r="M43" i="9"/>
  <c r="M7" i="9"/>
  <c r="W14" i="10" s="1"/>
  <c r="M9" i="9"/>
  <c r="W16" i="10" s="1"/>
  <c r="M33" i="9"/>
  <c r="W40" i="10" s="1"/>
  <c r="M21" i="9"/>
  <c r="W28" i="10" s="1"/>
  <c r="M16" i="9"/>
  <c r="W23" i="10" s="1"/>
  <c r="M42" i="9"/>
  <c r="M35" i="9"/>
  <c r="W42" i="10" s="1"/>
  <c r="M23" i="9"/>
  <c r="W30" i="10" s="1"/>
  <c r="M10" i="9"/>
  <c r="W17" i="10" s="1"/>
  <c r="M14" i="9"/>
  <c r="W21" i="10" s="1"/>
  <c r="M51" i="9"/>
  <c r="M11" i="9"/>
  <c r="W18" i="10" s="1"/>
  <c r="M31" i="9"/>
  <c r="W38" i="10" s="1"/>
  <c r="M8" i="9"/>
  <c r="W15" i="10" s="1"/>
  <c r="M91" i="9"/>
  <c r="M78" i="9"/>
  <c r="M86" i="9"/>
  <c r="M69" i="9"/>
  <c r="M66" i="9"/>
  <c r="M64" i="9"/>
  <c r="M90" i="9"/>
  <c r="M61" i="9"/>
  <c r="M67" i="9"/>
  <c r="M75" i="9"/>
  <c r="M77" i="9"/>
</calcChain>
</file>

<file path=xl/sharedStrings.xml><?xml version="1.0" encoding="utf-8"?>
<sst xmlns="http://schemas.openxmlformats.org/spreadsheetml/2006/main" count="2234" uniqueCount="308">
  <si>
    <t>ID de périphérique</t>
  </si>
  <si>
    <t>Nom du produit</t>
  </si>
  <si>
    <t>ID RDS</t>
  </si>
  <si>
    <t>Dernière mise à jour</t>
  </si>
  <si>
    <t>Supérieur à 80%</t>
  </si>
  <si>
    <t>Supérieur à 100%</t>
  </si>
  <si>
    <t>Supérieur à 120%</t>
  </si>
  <si>
    <t>Supérieur à 150%</t>
  </si>
  <si>
    <t>JMC12101</t>
  </si>
  <si>
    <t>iR-ADV C5255i</t>
  </si>
  <si>
    <t>AAY109000007</t>
  </si>
  <si>
    <t>JMC12103</t>
  </si>
  <si>
    <t>JMC12104</t>
  </si>
  <si>
    <t>JMC12107</t>
  </si>
  <si>
    <t>JMC12109</t>
  </si>
  <si>
    <t>JMC12116</t>
  </si>
  <si>
    <t>JMC12117</t>
  </si>
  <si>
    <t>JMC12130</t>
  </si>
  <si>
    <t>JMC12147</t>
  </si>
  <si>
    <t>JMC12157</t>
  </si>
  <si>
    <t>JMC12160</t>
  </si>
  <si>
    <t>JMC12188</t>
  </si>
  <si>
    <t>JMC12223</t>
  </si>
  <si>
    <t>JMC12225</t>
  </si>
  <si>
    <t>JMC12226</t>
  </si>
  <si>
    <t>JMC12227</t>
  </si>
  <si>
    <t>JMC12229</t>
  </si>
  <si>
    <t>JMC12230</t>
  </si>
  <si>
    <t>JMC12231</t>
  </si>
  <si>
    <t>JMC12236</t>
  </si>
  <si>
    <t>JMC12237</t>
  </si>
  <si>
    <t>JMC12241</t>
  </si>
  <si>
    <t>JMC12245</t>
  </si>
  <si>
    <t>JMC12246</t>
  </si>
  <si>
    <t>JMC12248</t>
  </si>
  <si>
    <t>JMC12249</t>
  </si>
  <si>
    <t>JMC12251</t>
  </si>
  <si>
    <t>JMC12252</t>
  </si>
  <si>
    <t>JMC12253</t>
  </si>
  <si>
    <t>JMC12254</t>
  </si>
  <si>
    <t>JMC12255</t>
  </si>
  <si>
    <t>JMC12257</t>
  </si>
  <si>
    <t>JMC12260</t>
  </si>
  <si>
    <t>JMC12262</t>
  </si>
  <si>
    <t>JMC12264</t>
  </si>
  <si>
    <t>JMC12277</t>
  </si>
  <si>
    <t>JMC12278</t>
  </si>
  <si>
    <t>JMC12279</t>
  </si>
  <si>
    <t>JMC12280</t>
  </si>
  <si>
    <t>JMC12281</t>
  </si>
  <si>
    <t>JMC12282</t>
  </si>
  <si>
    <t>JMC12283</t>
  </si>
  <si>
    <t>JMC12285</t>
  </si>
  <si>
    <t>JMC12289</t>
  </si>
  <si>
    <t>JMC12290</t>
  </si>
  <si>
    <t>JWF76651</t>
  </si>
  <si>
    <t>iR-ADV C5235i</t>
  </si>
  <si>
    <t>JWF76653</t>
  </si>
  <si>
    <t>JWF78388</t>
  </si>
  <si>
    <t>JWF78466</t>
  </si>
  <si>
    <t>QNU03634</t>
  </si>
  <si>
    <t>iR-ADV C350i</t>
  </si>
  <si>
    <t>QNU03650</t>
  </si>
  <si>
    <t>QNU03664</t>
  </si>
  <si>
    <t>QNU03665</t>
  </si>
  <si>
    <t>QNU03707</t>
  </si>
  <si>
    <t>QNU03710</t>
  </si>
  <si>
    <t>QNU03714</t>
  </si>
  <si>
    <t>QNU03715</t>
  </si>
  <si>
    <t>QNU03717</t>
  </si>
  <si>
    <t>QNU03718</t>
  </si>
  <si>
    <t>QNU03719</t>
  </si>
  <si>
    <t>QNU03720</t>
  </si>
  <si>
    <t>QNU03721</t>
  </si>
  <si>
    <t>QNU03722</t>
  </si>
  <si>
    <t>QNU03723</t>
  </si>
  <si>
    <t>QNU03748</t>
  </si>
  <si>
    <t>QNU03753</t>
  </si>
  <si>
    <t>QNU03756</t>
  </si>
  <si>
    <t>QNU03757</t>
  </si>
  <si>
    <t>QNU03759</t>
  </si>
  <si>
    <t>QNU03762</t>
  </si>
  <si>
    <t>QNU03763</t>
  </si>
  <si>
    <t>QNU03767</t>
  </si>
  <si>
    <t>QNU03771</t>
  </si>
  <si>
    <t>QNU03775</t>
  </si>
  <si>
    <t>QNU03776</t>
  </si>
  <si>
    <t>QNU03784</t>
  </si>
  <si>
    <t>QNU03801</t>
  </si>
  <si>
    <t>QNU03828</t>
  </si>
  <si>
    <t>QNU03829</t>
  </si>
  <si>
    <t>QNU03833</t>
  </si>
  <si>
    <t>QNU03835</t>
  </si>
  <si>
    <t>QNU03837</t>
  </si>
  <si>
    <t>QNU03841</t>
  </si>
  <si>
    <t>QNU03851</t>
  </si>
  <si>
    <t>QNU03852</t>
  </si>
  <si>
    <t>QNU03854</t>
  </si>
  <si>
    <t>QNU03856</t>
  </si>
  <si>
    <t>QNU03862</t>
  </si>
  <si>
    <t>QNU06282</t>
  </si>
  <si>
    <t>XMF00958</t>
  </si>
  <si>
    <t>iR-ADV C5540i</t>
  </si>
  <si>
    <t>30/12/2017</t>
  </si>
  <si>
    <t>28/12/2017</t>
  </si>
  <si>
    <t>Semaine</t>
  </si>
  <si>
    <t>Erreur</t>
  </si>
  <si>
    <t>Alarme</t>
  </si>
  <si>
    <t>Bourrage</t>
  </si>
  <si>
    <t>Date et heure de la dernière réception</t>
  </si>
  <si>
    <t>MKQA886361</t>
  </si>
  <si>
    <t>LBP6680x</t>
  </si>
  <si>
    <t>MKQA886364</t>
  </si>
  <si>
    <t>MKQA886365</t>
  </si>
  <si>
    <t>MKQA886366</t>
  </si>
  <si>
    <t>MKQA886446</t>
  </si>
  <si>
    <t>MKQA886488</t>
  </si>
  <si>
    <t>MKQA886489</t>
  </si>
  <si>
    <t>MKQA886490</t>
  </si>
  <si>
    <t>MKQA886491</t>
  </si>
  <si>
    <t>MKQA887592</t>
  </si>
  <si>
    <t>MKQA887928</t>
  </si>
  <si>
    <t>MKQA888067</t>
  </si>
  <si>
    <t>MKQA888076</t>
  </si>
  <si>
    <t>MKQA888849</t>
  </si>
  <si>
    <t>MKQA888850</t>
  </si>
  <si>
    <t>MKQA888851</t>
  </si>
  <si>
    <t>MKQA888852</t>
  </si>
  <si>
    <t>MKQA888853</t>
  </si>
  <si>
    <t>MKQA888854</t>
  </si>
  <si>
    <t>MKQA888856</t>
  </si>
  <si>
    <t>MKQA888857</t>
  </si>
  <si>
    <t>MKQA888865</t>
  </si>
  <si>
    <t>MKQA888874</t>
  </si>
  <si>
    <t>MKQA888875</t>
  </si>
  <si>
    <t>MKQA888876</t>
  </si>
  <si>
    <t>MKQA888877</t>
  </si>
  <si>
    <t>MKQA888878</t>
  </si>
  <si>
    <t>MKQA888879</t>
  </si>
  <si>
    <t>MKQA888881</t>
  </si>
  <si>
    <t>MKQA888882</t>
  </si>
  <si>
    <t>MKQA888883</t>
  </si>
  <si>
    <t>MKQA888884</t>
  </si>
  <si>
    <t>MKQA888978</t>
  </si>
  <si>
    <t>MKQA888979</t>
  </si>
  <si>
    <t>MKQA888980</t>
  </si>
  <si>
    <t>MKQA888981</t>
  </si>
  <si>
    <t>MKQA888982</t>
  </si>
  <si>
    <t>MKQA888983</t>
  </si>
  <si>
    <t>MKQA888984</t>
  </si>
  <si>
    <t>MKQA888985</t>
  </si>
  <si>
    <t>MKQA888989</t>
  </si>
  <si>
    <t>MKQA888990</t>
  </si>
  <si>
    <t>MKQA889031</t>
  </si>
  <si>
    <t>MKQA889035</t>
  </si>
  <si>
    <t>MKQA889048</t>
  </si>
  <si>
    <t>MKQA889051</t>
  </si>
  <si>
    <t>MKQA889052</t>
  </si>
  <si>
    <t>MKQA889054</t>
  </si>
  <si>
    <t>MKQA889055</t>
  </si>
  <si>
    <t>MKQA889056</t>
  </si>
  <si>
    <t>MKQA889057</t>
  </si>
  <si>
    <t>MKQA889060</t>
  </si>
  <si>
    <t>MKQA889061</t>
  </si>
  <si>
    <t>MKQA889107</t>
  </si>
  <si>
    <t>MKQA889111</t>
  </si>
  <si>
    <t>MKQA889114</t>
  </si>
  <si>
    <t>MKQA889117</t>
  </si>
  <si>
    <t>MKQA889118</t>
  </si>
  <si>
    <t>MKQA889120</t>
  </si>
  <si>
    <t>MKQA889121</t>
  </si>
  <si>
    <t>MKQA889122</t>
  </si>
  <si>
    <t>MKQA889266</t>
  </si>
  <si>
    <t>MKQA889267</t>
  </si>
  <si>
    <t>MKQA889268</t>
  </si>
  <si>
    <t>MKQA889271</t>
  </si>
  <si>
    <t>MKQA889278</t>
  </si>
  <si>
    <t>MKQA889303</t>
  </si>
  <si>
    <t>MKQA889304</t>
  </si>
  <si>
    <t>MKQA889305</t>
  </si>
  <si>
    <t>MKQA889306</t>
  </si>
  <si>
    <t>MKQA889307</t>
  </si>
  <si>
    <t>MKQA889308</t>
  </si>
  <si>
    <t>MKQA889309</t>
  </si>
  <si>
    <t>MKQA889311</t>
  </si>
  <si>
    <t>MKQA889312</t>
  </si>
  <si>
    <t>MKQA889313</t>
  </si>
  <si>
    <t>MKQA889484</t>
  </si>
  <si>
    <t>MKQA889494</t>
  </si>
  <si>
    <t>MKQA889497</t>
  </si>
  <si>
    <t>MKQA889641</t>
  </si>
  <si>
    <t>MKQA889644</t>
  </si>
  <si>
    <t>MKQA889645</t>
  </si>
  <si>
    <t>MKQA889646</t>
  </si>
  <si>
    <t>MKQA889648</t>
  </si>
  <si>
    <t>MKQA889649</t>
  </si>
  <si>
    <t>MKQA889650</t>
  </si>
  <si>
    <t>MKQA889651</t>
  </si>
  <si>
    <t>Date d'installation (jj/mm/aaaa)</t>
  </si>
  <si>
    <t>29/05/2015</t>
  </si>
  <si>
    <t>29/12/2014</t>
  </si>
  <si>
    <t>21/02/2018 22:59</t>
  </si>
  <si>
    <t>29/06/2017 22:59</t>
  </si>
  <si>
    <t>20/02/2018 22:59</t>
  </si>
  <si>
    <t>19/03/2018 22:59</t>
  </si>
  <si>
    <t>28/02/2018 22:59</t>
  </si>
  <si>
    <t>19/10/2016 02:52</t>
  </si>
  <si>
    <t>22/09/2016 02:52</t>
  </si>
  <si>
    <t>26/07/2016 02:52</t>
  </si>
  <si>
    <t>30/12/2017 11:00</t>
  </si>
  <si>
    <t>28/12/2017 11:00</t>
  </si>
  <si>
    <t>28/09/2017</t>
  </si>
  <si>
    <t>QNU03797</t>
  </si>
  <si>
    <t>SAV</t>
  </si>
  <si>
    <t>OPTIONNEL</t>
  </si>
  <si>
    <t>RAS</t>
  </si>
  <si>
    <t>Défauts</t>
  </si>
  <si>
    <t>Age</t>
  </si>
  <si>
    <t>Préventive maintenance</t>
  </si>
  <si>
    <t>Tous types d'intervention</t>
  </si>
  <si>
    <t>Compteur page</t>
  </si>
  <si>
    <t>Volume copies mensuel</t>
  </si>
  <si>
    <t>Date d'installation</t>
  </si>
  <si>
    <t>Taux usure des pièces</t>
  </si>
  <si>
    <t>Conclusion</t>
  </si>
  <si>
    <t>Étiquettes de lignes</t>
  </si>
  <si>
    <t>Total général</t>
  </si>
  <si>
    <t>Nombre de Défauts</t>
  </si>
  <si>
    <t>Nombre de Taux usure des pièces</t>
  </si>
  <si>
    <t>Nombre de Conclusion</t>
  </si>
  <si>
    <t>LES CRITERES DE SELECTION</t>
  </si>
  <si>
    <t>Localisation</t>
  </si>
  <si>
    <t>Numéro de série</t>
  </si>
  <si>
    <t>Modèle</t>
  </si>
  <si>
    <t>Ville</t>
  </si>
  <si>
    <t>MOIS</t>
  </si>
  <si>
    <t>ANNEE</t>
  </si>
  <si>
    <t>SEUILS D'ALERTE</t>
  </si>
  <si>
    <t>Nombre d'interventions depuis 2018</t>
  </si>
  <si>
    <t>Somme de Nombre d'interventions depuis 2018</t>
  </si>
  <si>
    <t>LE MATERIEL EST A SURVEILLER LORSQUE…</t>
  </si>
  <si>
    <t>pièces supérieures à 150%</t>
  </si>
  <si>
    <t>pièces supérieures à 120%</t>
  </si>
  <si>
    <t>pièces supérieures à 100%</t>
  </si>
  <si>
    <t>LE MATERIEL NECESSITE UNE MAINTENANCE PREVENTIVE LORSQUE…</t>
  </si>
  <si>
    <t>CONSOMMATION DES PIECES</t>
  </si>
  <si>
    <t>NOMBRE DE DEFAUTS</t>
  </si>
  <si>
    <t>défauts en totalité</t>
  </si>
  <si>
    <t>erreur</t>
  </si>
  <si>
    <t>bourrage</t>
  </si>
  <si>
    <t>OU</t>
  </si>
  <si>
    <t>DEFAUTS</t>
  </si>
  <si>
    <t>CONCLUSION</t>
  </si>
  <si>
    <t>N°SERIE</t>
  </si>
  <si>
    <t>n° série</t>
  </si>
  <si>
    <t>NB MATERIELS</t>
  </si>
  <si>
    <t>CONCERNES</t>
  </si>
  <si>
    <t xml:space="preserve"> </t>
  </si>
  <si>
    <t>NB DE MATERIELS</t>
  </si>
  <si>
    <t>Ajouter la localisation</t>
  </si>
  <si>
    <t>Retour au menu</t>
  </si>
  <si>
    <t>30/03/2018</t>
  </si>
  <si>
    <t>Semaine13</t>
  </si>
  <si>
    <t>26-mars</t>
  </si>
  <si>
    <t>29/03/2018 22:57</t>
  </si>
  <si>
    <t>29/03/2018 22:58</t>
  </si>
  <si>
    <t>29/03/2018 22:59</t>
  </si>
  <si>
    <t>28/03/2018 22:59</t>
  </si>
  <si>
    <t>29/03/2018 10:59</t>
  </si>
  <si>
    <t>23/03/2018 22:59</t>
  </si>
  <si>
    <t>27/03/2018 10:59</t>
  </si>
  <si>
    <t>27/03/2018 22:59</t>
  </si>
  <si>
    <t>29/03/2018 23:00</t>
  </si>
  <si>
    <t>29/03/2018 23:01</t>
  </si>
  <si>
    <t>QNU03742</t>
  </si>
  <si>
    <t>QNU03647</t>
  </si>
  <si>
    <t>QNU03853</t>
  </si>
  <si>
    <t xml:space="preserve">           PARC CMS BFL</t>
  </si>
  <si>
    <t>IR ADV C350I</t>
  </si>
  <si>
    <t>NEUILLY SUR SEINE</t>
  </si>
  <si>
    <t>QNU03743</t>
  </si>
  <si>
    <t>IR ADV C5235I</t>
  </si>
  <si>
    <t>IR ADV C5255I</t>
  </si>
  <si>
    <t>STRASBOURG</t>
  </si>
  <si>
    <t>JMC12221</t>
  </si>
  <si>
    <t>JMC12113</t>
  </si>
  <si>
    <t>JMC21450</t>
  </si>
  <si>
    <t>LBP6680X</t>
  </si>
  <si>
    <t>MKQA889113</t>
  </si>
  <si>
    <t>MKQA888880</t>
  </si>
  <si>
    <t>MKQA887597</t>
  </si>
  <si>
    <t>MKQA888940</t>
  </si>
  <si>
    <t>MKQA888942</t>
  </si>
  <si>
    <t>MKQA888943</t>
  </si>
  <si>
    <t>MKQA887534</t>
  </si>
  <si>
    <t>MKQA889135</t>
  </si>
  <si>
    <t>MKQA887530</t>
  </si>
  <si>
    <t>MKQA889053</t>
  </si>
  <si>
    <t>MKQA887529</t>
  </si>
  <si>
    <t>MKQA889310</t>
  </si>
  <si>
    <t>MKQA887531</t>
  </si>
  <si>
    <t>MKQA887598</t>
  </si>
  <si>
    <t>MKQA889115</t>
  </si>
  <si>
    <t>MKQA888941</t>
  </si>
  <si>
    <t>MKQA889116</t>
  </si>
  <si>
    <t>MKQA889036</t>
  </si>
  <si>
    <t xml:space="preserve">Je dois avoir plus de 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</si>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</sst>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0" tint="-4.9989318521683403E-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dashDot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ashDotDot">
        <color indexed="64"/>
      </bottom>
      <diagonal/>
    </border>
    <border>
      <left/>
      <right/>
      <top style="double">
        <color indexed="64"/>
      </top>
      <bottom style="dashDotDot">
        <color indexed="64"/>
      </bottom>
      <diagonal/>
    </border>
    <border>
      <left/>
      <right style="double">
        <color indexed="64"/>
      </right>
      <top style="double">
        <color indexed="64"/>
      </top>
      <bottom style="dashDotDot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ashDot">
        <color indexed="64"/>
      </top>
      <bottom/>
      <diagonal/>
    </border>
    <border>
      <left/>
      <right style="thin">
        <color indexed="64"/>
      </right>
      <top style="dashDot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68">
    <xf numFmtId="0" fontId="0" fillId="0" borderId="0" xfId="0"/>
    <xf numFmtId="0" fontId="0" fillId="0" borderId="0" xfId="0" applyBorder="1"/>
    <xf numFmtId="14" fontId="0" fillId="0" borderId="0" xfId="0" applyNumberFormat="1"/>
    <xf numFmtId="14" fontId="0" fillId="0" borderId="0" xfId="0" applyNumberFormat="1" applyBorder="1"/>
    <xf numFmtId="0" fontId="0" fillId="0" borderId="4" xfId="0" applyBorder="1"/>
    <xf numFmtId="0" fontId="0" fillId="0" borderId="5" xfId="0" applyBorder="1"/>
    <xf numFmtId="22" fontId="0" fillId="0" borderId="0" xfId="0" applyNumberFormat="1" applyBorder="1"/>
    <xf numFmtId="0" fontId="0" fillId="0" borderId="6" xfId="0" applyBorder="1"/>
    <xf numFmtId="0" fontId="0" fillId="0" borderId="7" xfId="0" applyBorder="1"/>
    <xf numFmtId="14" fontId="0" fillId="0" borderId="7" xfId="0" applyNumberFormat="1" applyBorder="1"/>
    <xf numFmtId="0" fontId="0" fillId="0" borderId="8" xfId="0" applyBorder="1"/>
    <xf numFmtId="0" fontId="0" fillId="0" borderId="13" xfId="0" applyBorder="1"/>
    <xf numFmtId="0" fontId="0" fillId="0" borderId="14" xfId="0" applyBorder="1"/>
    <xf numFmtId="0" fontId="0" fillId="0" borderId="0" xfId="0" applyFill="1" applyBorder="1"/>
    <xf numFmtId="0" fontId="2" fillId="4" borderId="15" xfId="0" applyFont="1" applyFill="1" applyBorder="1" applyAlignment="1">
      <alignment horizontal="center" vertical="center" wrapText="1"/>
    </xf>
    <xf numFmtId="14" fontId="0" fillId="0" borderId="24" xfId="0" applyNumberFormat="1" applyFill="1" applyBorder="1" applyAlignment="1">
      <alignment horizontal="center" vertical="center"/>
    </xf>
    <xf numFmtId="0" fontId="2" fillId="4" borderId="27" xfId="0" applyFont="1" applyFill="1" applyBorder="1" applyAlignment="1">
      <alignment horizontal="center" vertical="center" wrapText="1"/>
    </xf>
    <xf numFmtId="49" fontId="0" fillId="0" borderId="24" xfId="0" applyNumberForma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3" fontId="0" fillId="0" borderId="18" xfId="0" applyNumberForma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3" xfId="0" applyBorder="1"/>
    <xf numFmtId="0" fontId="0" fillId="0" borderId="0" xfId="0" applyAlignment="1">
      <alignment horizontal="left" indent="1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10" xfId="0" applyFont="1" applyBorder="1"/>
    <xf numFmtId="0" fontId="2" fillId="0" borderId="11" xfId="0" applyFont="1" applyBorder="1"/>
    <xf numFmtId="0" fontId="2" fillId="0" borderId="12" xfId="0" applyFont="1" applyBorder="1"/>
    <xf numFmtId="0" fontId="2" fillId="0" borderId="10" xfId="0" applyFont="1" applyBorder="1" applyAlignment="1">
      <alignment wrapText="1"/>
    </xf>
    <xf numFmtId="0" fontId="2" fillId="0" borderId="11" xfId="0" applyFont="1" applyBorder="1" applyAlignment="1">
      <alignment wrapText="1"/>
    </xf>
    <xf numFmtId="0" fontId="2" fillId="0" borderId="12" xfId="0" applyFont="1" applyBorder="1" applyAlignment="1">
      <alignment wrapText="1"/>
    </xf>
    <xf numFmtId="0" fontId="2" fillId="0" borderId="10" xfId="0" applyFont="1" applyBorder="1" applyAlignment="1">
      <alignment horizontal="center" wrapText="1"/>
    </xf>
    <xf numFmtId="0" fontId="2" fillId="0" borderId="11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9" xfId="0" applyFont="1" applyBorder="1" applyAlignment="1">
      <alignment wrapText="1"/>
    </xf>
    <xf numFmtId="14" fontId="0" fillId="0" borderId="20" xfId="0" applyNumberFormat="1" applyFill="1" applyBorder="1" applyAlignment="1">
      <alignment horizontal="center" vertical="center"/>
    </xf>
    <xf numFmtId="49" fontId="0" fillId="0" borderId="20" xfId="0" applyNumberFormat="1" applyFill="1" applyBorder="1" applyAlignment="1">
      <alignment horizontal="center" vertical="center"/>
    </xf>
    <xf numFmtId="3" fontId="0" fillId="0" borderId="16" xfId="0" applyNumberForma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9" xfId="0" quotePrefix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14" fontId="2" fillId="4" borderId="15" xfId="0" applyNumberFormat="1" applyFont="1" applyFill="1" applyBorder="1" applyAlignment="1">
      <alignment horizontal="center" vertical="center" wrapText="1"/>
    </xf>
    <xf numFmtId="14" fontId="0" fillId="0" borderId="28" xfId="0" applyNumberFormat="1" applyFill="1" applyBorder="1" applyAlignment="1">
      <alignment horizontal="center" vertical="center"/>
    </xf>
    <xf numFmtId="49" fontId="0" fillId="0" borderId="28" xfId="0" applyNumberFormat="1" applyFill="1" applyBorder="1" applyAlignment="1">
      <alignment horizontal="center" vertical="center"/>
    </xf>
    <xf numFmtId="3" fontId="0" fillId="0" borderId="29" xfId="0" applyNumberFormat="1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32" xfId="0" quotePrefix="1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2" fontId="0" fillId="0" borderId="24" xfId="0" applyNumberFormat="1" applyFill="1" applyBorder="1" applyAlignment="1">
      <alignment horizontal="center" vertical="center"/>
    </xf>
    <xf numFmtId="2" fontId="0" fillId="0" borderId="28" xfId="0" applyNumberFormat="1" applyFill="1" applyBorder="1" applyAlignment="1">
      <alignment horizontal="center" vertical="center"/>
    </xf>
    <xf numFmtId="2" fontId="0" fillId="0" borderId="16" xfId="0" applyNumberFormat="1" applyFill="1" applyBorder="1" applyAlignment="1">
      <alignment horizontal="center" vertical="center"/>
    </xf>
    <xf numFmtId="2" fontId="2" fillId="4" borderId="15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vertical="center"/>
    </xf>
    <xf numFmtId="2" fontId="0" fillId="0" borderId="18" xfId="0" applyNumberFormat="1" applyFill="1" applyBorder="1" applyAlignment="1">
      <alignment horizontal="center" vertical="center"/>
    </xf>
    <xf numFmtId="2" fontId="0" fillId="0" borderId="29" xfId="0" applyNumberFormat="1" applyFill="1" applyBorder="1" applyAlignment="1">
      <alignment horizontal="center" vertical="center"/>
    </xf>
    <xf numFmtId="1" fontId="2" fillId="4" borderId="15" xfId="0" applyNumberFormat="1" applyFont="1" applyFill="1" applyBorder="1" applyAlignment="1">
      <alignment horizontal="center" vertical="center" wrapText="1"/>
    </xf>
    <xf numFmtId="1" fontId="0" fillId="0" borderId="16" xfId="0" applyNumberFormat="1" applyFill="1" applyBorder="1" applyAlignment="1">
      <alignment horizontal="center" vertical="center"/>
    </xf>
    <xf numFmtId="1" fontId="0" fillId="0" borderId="24" xfId="0" applyNumberFormat="1" applyFill="1" applyBorder="1" applyAlignment="1">
      <alignment horizontal="center" vertical="center"/>
    </xf>
    <xf numFmtId="1" fontId="0" fillId="0" borderId="28" xfId="0" applyNumberFormat="1" applyFill="1" applyBorder="1" applyAlignment="1">
      <alignment horizontal="center" vertical="center"/>
    </xf>
    <xf numFmtId="1" fontId="0" fillId="0" borderId="0" xfId="0" applyNumberFormat="1" applyAlignment="1">
      <alignment vertical="center"/>
    </xf>
    <xf numFmtId="1" fontId="0" fillId="0" borderId="18" xfId="0" applyNumberFormat="1" applyFill="1" applyBorder="1" applyAlignment="1">
      <alignment horizontal="center" vertical="center"/>
    </xf>
    <xf numFmtId="1" fontId="0" fillId="0" borderId="29" xfId="0" applyNumberFormat="1" applyFill="1" applyBorder="1" applyAlignment="1">
      <alignment horizontal="center" vertical="center"/>
    </xf>
    <xf numFmtId="164" fontId="2" fillId="4" borderId="15" xfId="1" applyNumberFormat="1" applyFont="1" applyFill="1" applyBorder="1" applyAlignment="1">
      <alignment horizontal="center" vertical="center" wrapText="1"/>
    </xf>
    <xf numFmtId="164" fontId="0" fillId="0" borderId="16" xfId="1" applyNumberFormat="1" applyFont="1" applyFill="1" applyBorder="1" applyAlignment="1">
      <alignment horizontal="center" vertical="center"/>
    </xf>
    <xf numFmtId="164" fontId="0" fillId="0" borderId="18" xfId="1" applyNumberFormat="1" applyFont="1" applyFill="1" applyBorder="1" applyAlignment="1">
      <alignment horizontal="center" vertical="center"/>
    </xf>
    <xf numFmtId="164" fontId="0" fillId="0" borderId="29" xfId="1" applyNumberFormat="1" applyFont="1" applyFill="1" applyBorder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" fontId="0" fillId="0" borderId="22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" fontId="0" fillId="0" borderId="31" xfId="0" applyNumberFormat="1" applyFill="1" applyBorder="1" applyAlignment="1">
      <alignment horizontal="center" vertical="center"/>
    </xf>
    <xf numFmtId="0" fontId="2" fillId="5" borderId="10" xfId="0" applyFont="1" applyFill="1" applyBorder="1" applyAlignment="1">
      <alignment wrapText="1"/>
    </xf>
    <xf numFmtId="0" fontId="2" fillId="5" borderId="11" xfId="0" applyFont="1" applyFill="1" applyBorder="1" applyAlignment="1">
      <alignment wrapText="1"/>
    </xf>
    <xf numFmtId="0" fontId="2" fillId="5" borderId="12" xfId="0" applyFont="1" applyFill="1" applyBorder="1" applyAlignment="1">
      <alignment wrapText="1"/>
    </xf>
    <xf numFmtId="0" fontId="0" fillId="4" borderId="0" xfId="0" applyFill="1"/>
    <xf numFmtId="14" fontId="3" fillId="6" borderId="0" xfId="0" applyNumberFormat="1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0" fillId="0" borderId="36" xfId="0" applyBorder="1"/>
    <xf numFmtId="0" fontId="0" fillId="8" borderId="4" xfId="0" applyFill="1" applyBorder="1"/>
    <xf numFmtId="0" fontId="0" fillId="8" borderId="0" xfId="0" applyFill="1" applyBorder="1"/>
    <xf numFmtId="0" fontId="0" fillId="8" borderId="5" xfId="0" applyFill="1" applyBorder="1"/>
    <xf numFmtId="9" fontId="0" fillId="8" borderId="0" xfId="0" applyNumberFormat="1" applyFill="1" applyBorder="1"/>
    <xf numFmtId="0" fontId="0" fillId="8" borderId="9" xfId="0" applyFill="1" applyBorder="1"/>
    <xf numFmtId="0" fontId="0" fillId="8" borderId="14" xfId="0" applyFill="1" applyBorder="1"/>
    <xf numFmtId="0" fontId="0" fillId="9" borderId="4" xfId="0" applyFill="1" applyBorder="1"/>
    <xf numFmtId="0" fontId="0" fillId="9" borderId="0" xfId="0" applyFill="1" applyBorder="1"/>
    <xf numFmtId="0" fontId="0" fillId="9" borderId="5" xfId="0" applyFill="1" applyBorder="1"/>
    <xf numFmtId="0" fontId="0" fillId="9" borderId="14" xfId="0" applyFill="1" applyBorder="1"/>
    <xf numFmtId="0" fontId="0" fillId="9" borderId="6" xfId="0" applyFill="1" applyBorder="1"/>
    <xf numFmtId="0" fontId="0" fillId="9" borderId="7" xfId="0" applyFill="1" applyBorder="1"/>
    <xf numFmtId="0" fontId="0" fillId="9" borderId="8" xfId="0" applyFill="1" applyBorder="1"/>
    <xf numFmtId="0" fontId="0" fillId="8" borderId="6" xfId="0" applyFill="1" applyBorder="1"/>
    <xf numFmtId="0" fontId="0" fillId="8" borderId="7" xfId="0" applyFill="1" applyBorder="1"/>
    <xf numFmtId="0" fontId="0" fillId="8" borderId="8" xfId="0" applyFill="1" applyBorder="1"/>
    <xf numFmtId="0" fontId="0" fillId="0" borderId="21" xfId="0" quotePrefix="1" applyFill="1" applyBorder="1" applyAlignment="1">
      <alignment horizontal="center" vertical="center"/>
    </xf>
    <xf numFmtId="0" fontId="6" fillId="8" borderId="0" xfId="0" applyFont="1" applyFill="1" applyBorder="1"/>
    <xf numFmtId="0" fontId="0" fillId="0" borderId="0" xfId="0" quotePrefix="1" applyBorder="1"/>
    <xf numFmtId="0" fontId="0" fillId="0" borderId="43" xfId="0" applyBorder="1"/>
    <xf numFmtId="0" fontId="0" fillId="0" borderId="44" xfId="0" applyBorder="1"/>
    <xf numFmtId="0" fontId="0" fillId="0" borderId="41" xfId="0" applyBorder="1"/>
    <xf numFmtId="0" fontId="0" fillId="0" borderId="0" xfId="0" applyAlignment="1"/>
    <xf numFmtId="0" fontId="0" fillId="0" borderId="37" xfId="0" applyBorder="1" applyAlignment="1"/>
    <xf numFmtId="0" fontId="1" fillId="2" borderId="38" xfId="0" applyFont="1" applyFill="1" applyBorder="1" applyAlignment="1">
      <alignment vertical="center"/>
    </xf>
    <xf numFmtId="0" fontId="0" fillId="9" borderId="36" xfId="0" applyFill="1" applyBorder="1"/>
    <xf numFmtId="0" fontId="0" fillId="9" borderId="13" xfId="0" applyFill="1" applyBorder="1"/>
    <xf numFmtId="0" fontId="0" fillId="8" borderId="36" xfId="0" quotePrefix="1" applyFill="1" applyBorder="1"/>
    <xf numFmtId="0" fontId="0" fillId="8" borderId="14" xfId="0" applyFill="1" applyBorder="1" applyAlignment="1">
      <alignment horizontal="center"/>
    </xf>
    <xf numFmtId="0" fontId="0" fillId="8" borderId="36" xfId="0" applyFill="1" applyBorder="1" applyAlignment="1">
      <alignment horizontal="center"/>
    </xf>
    <xf numFmtId="0" fontId="0" fillId="9" borderId="36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7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1" fillId="2" borderId="39" xfId="0" applyFont="1" applyFill="1" applyBorder="1" applyAlignment="1">
      <alignment horizontal="center" vertical="center" wrapText="1"/>
    </xf>
    <xf numFmtId="0" fontId="0" fillId="0" borderId="40" xfId="0" quotePrefix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5" fillId="7" borderId="1" xfId="0" applyFont="1" applyFill="1" applyBorder="1" applyAlignment="1">
      <alignment horizontal="center"/>
    </xf>
    <xf numFmtId="0" fontId="5" fillId="7" borderId="2" xfId="0" applyFont="1" applyFill="1" applyBorder="1" applyAlignment="1">
      <alignment horizontal="center"/>
    </xf>
    <xf numFmtId="0" fontId="5" fillId="7" borderId="3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3" borderId="45" xfId="0" applyFill="1" applyBorder="1" applyAlignment="1">
      <alignment horizontal="center"/>
    </xf>
    <xf numFmtId="0" fontId="0" fillId="3" borderId="35" xfId="0" applyFill="1" applyBorder="1" applyAlignment="1">
      <alignment horizontal="center"/>
    </xf>
    <xf numFmtId="0" fontId="0" fillId="3" borderId="46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8" borderId="5" xfId="0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22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svg"/><Relationship Id="rId3" Type="http://schemas.openxmlformats.org/officeDocument/2006/relationships/image" Target="../media/image3.svg"/><Relationship Id="rId7" Type="http://schemas.openxmlformats.org/officeDocument/2006/relationships/image" Target="../media/image6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5.svg"/><Relationship Id="rId5" Type="http://schemas.openxmlformats.org/officeDocument/2006/relationships/image" Target="../media/image4.png"/><Relationship Id="rId10" Type="http://schemas.openxmlformats.org/officeDocument/2006/relationships/image" Target="../media/image9.svg"/><Relationship Id="rId4" Type="http://schemas.openxmlformats.org/officeDocument/2006/relationships/hyperlink" Target="#'Page d''accueil'!A1"/><Relationship Id="rId9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130969</xdr:rowOff>
    </xdr:from>
    <xdr:to>
      <xdr:col>0</xdr:col>
      <xdr:colOff>1407318</xdr:colOff>
      <xdr:row>5</xdr:row>
      <xdr:rowOff>178594</xdr:rowOff>
    </xdr:to>
    <xdr:sp macro="[0]!actualiser_tcd" textlink="">
      <xdr:nvSpPr>
        <xdr:cNvPr id="2" name="B_Actualiser">
          <a:extLst>
            <a:ext uri="{FF2B5EF4-FFF2-40B4-BE49-F238E27FC236}">
              <a16:creationId xmlns:a16="http://schemas.microsoft.com/office/drawing/2014/main" id="{5395269D-0CD6-442D-AB56-FED3547669E4}"/>
            </a:ext>
          </a:extLst>
        </xdr:cNvPr>
        <xdr:cNvSpPr/>
      </xdr:nvSpPr>
      <xdr:spPr>
        <a:xfrm>
          <a:off x="0" y="797719"/>
          <a:ext cx="1407318" cy="428625"/>
        </a:xfrm>
        <a:prstGeom prst="roundRect">
          <a:avLst/>
        </a:prstGeom>
        <a:solidFill>
          <a:srgbClr val="FFF5EB"/>
        </a:solidFill>
        <a:ln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800" baseline="0">
              <a:solidFill>
                <a:schemeClr val="tx1"/>
              </a:solidFill>
            </a:rPr>
            <a:t>                 </a:t>
          </a:r>
          <a:r>
            <a:rPr lang="fr-FR" sz="800">
              <a:solidFill>
                <a:schemeClr val="tx1"/>
              </a:solidFill>
            </a:rPr>
            <a:t>ACTUALISER LE TABLEAU DE BORD</a:t>
          </a:r>
        </a:p>
      </xdr:txBody>
    </xdr:sp>
    <xdr:clientData/>
  </xdr:twoCellAnchor>
  <xdr:twoCellAnchor editAs="oneCell">
    <xdr:from>
      <xdr:col>0</xdr:col>
      <xdr:colOff>57151</xdr:colOff>
      <xdr:row>3</xdr:row>
      <xdr:rowOff>138113</xdr:rowOff>
    </xdr:from>
    <xdr:to>
      <xdr:col>0</xdr:col>
      <xdr:colOff>445078</xdr:colOff>
      <xdr:row>5</xdr:row>
      <xdr:rowOff>147638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3B1248E-99D4-4841-9EEA-64161005EB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1" y="804863"/>
          <a:ext cx="387927" cy="390525"/>
        </a:xfrm>
        <a:prstGeom prst="rect">
          <a:avLst/>
        </a:prstGeom>
      </xdr:spPr>
    </xdr:pic>
    <xdr:clientData/>
  </xdr:twoCellAnchor>
  <xdr:twoCellAnchor editAs="oneCell">
    <xdr:from>
      <xdr:col>0</xdr:col>
      <xdr:colOff>321467</xdr:colOff>
      <xdr:row>6</xdr:row>
      <xdr:rowOff>154780</xdr:rowOff>
    </xdr:from>
    <xdr:to>
      <xdr:col>0</xdr:col>
      <xdr:colOff>1131092</xdr:colOff>
      <xdr:row>11</xdr:row>
      <xdr:rowOff>11905</xdr:rowOff>
    </xdr:to>
    <xdr:pic macro="[0]!enregistrer_localisation_2">
      <xdr:nvPicPr>
        <xdr:cNvPr id="17" name="Graphique 16" descr="Carte avec repère">
          <a:extLst>
            <a:ext uri="{FF2B5EF4-FFF2-40B4-BE49-F238E27FC236}">
              <a16:creationId xmlns:a16="http://schemas.microsoft.com/office/drawing/2014/main" id="{63C04CBD-B752-41C0-BAEB-32BC684958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321467" y="1393030"/>
          <a:ext cx="809625" cy="809625"/>
        </a:xfrm>
        <a:prstGeom prst="rect">
          <a:avLst/>
        </a:prstGeom>
      </xdr:spPr>
    </xdr:pic>
    <xdr:clientData/>
  </xdr:twoCellAnchor>
  <xdr:twoCellAnchor editAs="oneCell">
    <xdr:from>
      <xdr:col>0</xdr:col>
      <xdr:colOff>392906</xdr:colOff>
      <xdr:row>12</xdr:row>
      <xdr:rowOff>404813</xdr:rowOff>
    </xdr:from>
    <xdr:to>
      <xdr:col>0</xdr:col>
      <xdr:colOff>1214437</xdr:colOff>
      <xdr:row>17</xdr:row>
      <xdr:rowOff>38100</xdr:rowOff>
    </xdr:to>
    <xdr:pic>
      <xdr:nvPicPr>
        <xdr:cNvPr id="19" name="Graphique 18" descr="Maison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2DF5027F-7B50-4A48-876C-19587C50EF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392906" y="2797969"/>
          <a:ext cx="821531" cy="821531"/>
        </a:xfrm>
        <a:prstGeom prst="rect">
          <a:avLst/>
        </a:prstGeom>
      </xdr:spPr>
    </xdr:pic>
    <xdr:clientData/>
  </xdr:twoCellAnchor>
  <xdr:twoCellAnchor editAs="oneCell">
    <xdr:from>
      <xdr:col>10</xdr:col>
      <xdr:colOff>340500</xdr:colOff>
      <xdr:row>4</xdr:row>
      <xdr:rowOff>42845</xdr:rowOff>
    </xdr:from>
    <xdr:to>
      <xdr:col>11</xdr:col>
      <xdr:colOff>71438</xdr:colOff>
      <xdr:row>6</xdr:row>
      <xdr:rowOff>154783</xdr:rowOff>
    </xdr:to>
    <xdr:pic>
      <xdr:nvPicPr>
        <xdr:cNvPr id="22" name="Graphique 21" descr="Outils">
          <a:extLst>
            <a:ext uri="{FF2B5EF4-FFF2-40B4-BE49-F238E27FC236}">
              <a16:creationId xmlns:a16="http://schemas.microsoft.com/office/drawing/2014/main" id="{50F85B5D-314E-4CCD-A96D-9EDE01A778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8210531" y="900095"/>
          <a:ext cx="492938" cy="492938"/>
        </a:xfrm>
        <a:prstGeom prst="rect">
          <a:avLst/>
        </a:prstGeom>
      </xdr:spPr>
    </xdr:pic>
    <xdr:clientData/>
  </xdr:twoCellAnchor>
  <xdr:twoCellAnchor editAs="oneCell">
    <xdr:from>
      <xdr:col>3</xdr:col>
      <xdr:colOff>299998</xdr:colOff>
      <xdr:row>4</xdr:row>
      <xdr:rowOff>2343</xdr:rowOff>
    </xdr:from>
    <xdr:to>
      <xdr:col>4</xdr:col>
      <xdr:colOff>119061</xdr:colOff>
      <xdr:row>7</xdr:row>
      <xdr:rowOff>11906</xdr:rowOff>
    </xdr:to>
    <xdr:pic>
      <xdr:nvPicPr>
        <xdr:cNvPr id="24" name="Graphique 23" descr="Aide">
          <a:extLst>
            <a:ext uri="{FF2B5EF4-FFF2-40B4-BE49-F238E27FC236}">
              <a16:creationId xmlns:a16="http://schemas.microsoft.com/office/drawing/2014/main" id="{201B8706-D7DC-42EF-870A-D0725B05C3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2883654" y="859593"/>
          <a:ext cx="581063" cy="58106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remy.Mourier/Documents/BFL/2018/Fusion%20UGW%2003-Mars%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BA mail automatique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remy Mourier" refreshedDate="43189.464255439816" createdVersion="6" refreshedVersion="6" minRefreshableVersion="3" recordCount="139">
  <cacheSource type="worksheet">
    <worksheetSource ref="A1:X1048576" sheet="Base de données"/>
  </cacheSource>
  <cacheFields count="25">
    <cacheField name="Date d'installation" numFmtId="0">
      <sharedItems containsDate="1" containsBlank="1" containsMixedTypes="1" minDate="2015-01-02T00:00:00" maxDate="2015-07-09T00:00:00"/>
    </cacheField>
    <cacheField name="Age" numFmtId="0">
      <sharedItems containsBlank="1" containsMixedTypes="1" containsNumber="1" containsInteger="1" minValue="6" maxValue="38"/>
    </cacheField>
    <cacheField name="Tous types d'intervention" numFmtId="14">
      <sharedItems containsDate="1" containsBlank="1" containsMixedTypes="1" minDate="1899-12-30T00:00:45" maxDate="2018-03-30T00:00:00" count="52">
        <d v="2018-03-08T00:00:00"/>
        <d v="2018-02-26T00:00:00"/>
        <d v="2018-02-01T00:00:00"/>
        <d v="2018-03-22T00:00:00"/>
        <d v="2018-02-13T00:00:00"/>
        <d v="2018-02-05T00:00:00"/>
        <d v="2017-10-10T00:00:00"/>
        <d v="2018-02-22T00:00:00"/>
        <d v="2018-03-15T00:00:00"/>
        <d v="2018-03-19T00:00:00"/>
        <d v="2018-02-15T00:00:00"/>
        <d v="2018-01-11T00:00:00"/>
        <d v="2018-03-01T00:00:00"/>
        <d v="2018-02-08T00:00:00"/>
        <d v="2018-03-29T00:00:00"/>
        <d v="2018-03-16T00:00:00"/>
        <d v="2018-01-26T00:00:00"/>
        <d v="2018-03-09T00:00:00"/>
        <d v="2018-01-12T00:00:00"/>
        <d v="2018-03-28T00:00:00"/>
        <e v="#N/A"/>
        <d v="2018-01-08T00:00:00"/>
        <d v="2017-12-07T00:00:00"/>
        <d v="2017-11-23T00:00:00"/>
        <d v="2018-01-18T00:00:00"/>
        <d v="2017-12-05T00:00:00"/>
        <d v="2017-10-25T00:00:00"/>
        <d v="2017-11-09T00:00:00"/>
        <d v="2018-01-16T00:00:00"/>
        <d v="2017-11-30T00:00:00"/>
        <d v="2017-10-18T00:00:00"/>
        <d v="2017-09-28T00:00:00"/>
        <d v="2017-09-14T00:00:00"/>
        <d v="2017-12-21T00:00:00"/>
        <d v="2018-01-09T00:00:00"/>
        <d v="2017-12-18T00:00:00"/>
        <d v="2017-12-14T00:00:00"/>
        <d v="2018-03-06T00:00:00"/>
        <s v=""/>
        <m/>
        <d v="2018-01-23T00:00:00" u="1"/>
        <d v="2018-03-14T00:00:00" u="1"/>
        <d v="2018-02-21T00:00:00" u="1"/>
        <d v="2018-02-12T00:00:00" u="1"/>
        <d v="1945-12-31T00:00:00" u="1"/>
        <d v="2018-01-31T00:00:00" u="1"/>
        <d v="2018-01-24T00:00:00" u="1"/>
        <d v="2018-01-17T00:00:00" u="1"/>
        <d v="1899-12-30T00:00:45" u="1"/>
        <d v="2018-01-29T00:00:00" u="1"/>
        <d v="2018-01-03T00:00:00" u="1"/>
        <d v="2018-01-15T00:00:00" u="1"/>
      </sharedItems>
      <fieldGroup par="24"/>
    </cacheField>
    <cacheField name="MOIS" numFmtId="2">
      <sharedItems containsBlank="1" count="11">
        <s v="mars"/>
        <s v="février"/>
        <s v="octobre"/>
        <s v="janvier"/>
        <e v="#N/A"/>
        <s v="décembre"/>
        <s v="novembre"/>
        <s v="septembre"/>
        <s v=""/>
        <m/>
        <e v="#VALUE!" u="1"/>
      </sharedItems>
    </cacheField>
    <cacheField name="ANNEE" numFmtId="1">
      <sharedItems containsBlank="1" containsMixedTypes="1" containsNumber="1" containsInteger="1" minValue="2017" maxValue="2018" count="5">
        <n v="2018"/>
        <n v="2017"/>
        <e v="#N/A"/>
        <s v=""/>
        <m/>
      </sharedItems>
    </cacheField>
    <cacheField name="Préventive maintenance" numFmtId="14">
      <sharedItems containsDate="1" containsBlank="1" containsMixedTypes="1" minDate="2017-09-07T00:00:00" maxDate="2018-03-30T00:00:00"/>
    </cacheField>
    <cacheField name="MOIS2" numFmtId="2">
      <sharedItems containsBlank="1" count="11">
        <s v="septembre"/>
        <s v="janvier"/>
        <s v="février"/>
        <s v="novembre"/>
        <s v="mars"/>
        <e v="#N/A"/>
        <s v="octobre"/>
        <s v="décembre"/>
        <s v=""/>
        <m/>
        <e v="#VALUE!" u="1"/>
      </sharedItems>
    </cacheField>
    <cacheField name="ANNEE2" numFmtId="1">
      <sharedItems containsDate="1" containsBlank="1" containsMixedTypes="1" minDate="1900-01-05T14:40:04" maxDate="1905-07-11T00:00:00" count="7">
        <n v="2017"/>
        <n v="2018"/>
        <e v="#N/A"/>
        <s v=""/>
        <m/>
        <e v="#VALUE!" u="1"/>
        <d v="1905-07-10T00:00:00" u="1"/>
      </sharedItems>
    </cacheField>
    <cacheField name="Compteur page" numFmtId="0">
      <sharedItems containsBlank="1" containsMixedTypes="1" containsNumber="1" containsInteger="1" minValue="10932" maxValue="1107112"/>
    </cacheField>
    <cacheField name="Volume copies mensuel" numFmtId="164">
      <sharedItems containsBlank="1" containsMixedTypes="1" containsNumber="1" minValue="287.65789473684208" maxValue="29134.526315789473" count="182">
        <n v="22019.676470588234"/>
        <n v="24450.447368421053"/>
        <n v="24675.5"/>
        <n v="13919.921052631578"/>
        <n v="26590.342105263157"/>
        <n v="14325.105263157895"/>
        <n v="16706.157894736843"/>
        <n v="12766.71052631579"/>
        <n v="10675.14705882353"/>
        <n v="13056.28947368421"/>
        <n v="8283.1578947368416"/>
        <n v="16624.315789473683"/>
        <n v="23347.052631578947"/>
        <n v="11541.631578947368"/>
        <n v="14203.157894736842"/>
        <n v="9935.7631578947367"/>
        <n v="11092.921052631578"/>
        <n v="6421.5"/>
        <n v="13156.21052631579"/>
        <n v="8480.3684210526317"/>
        <n v="12765.868421052632"/>
        <n v="13317.21052631579"/>
        <n v="12749.28947368421"/>
        <n v="25916.026315789473"/>
        <n v="15053.657894736842"/>
        <n v="15220.78947368421"/>
        <n v="18663.57894736842"/>
        <n v="19721.842105263157"/>
        <n v="27586.36842105263"/>
        <n v="19417.026315789473"/>
        <n v="23532.63157894737"/>
        <n v="24548.157894736843"/>
        <n v="14418.078947368422"/>
        <n v="24008.236842105263"/>
        <n v="18544.815789473683"/>
        <n v="22895.263157894737"/>
        <n v="29134.526315789473"/>
        <n v="10447.421052631578"/>
        <n v="10713.578947368422"/>
        <n v="13167.842105263158"/>
        <n v="21996.815789473683"/>
        <n v="18064.894736842107"/>
        <n v="13057.421052631578"/>
        <n v="9123.2631578947367"/>
        <n v="7203.894736842105"/>
        <n v="1345.4736842105262"/>
        <n v="2551.0263157894738"/>
        <n v="4029.5789473684213"/>
        <n v="6903.605263157895"/>
        <n v="5947.1315789473683"/>
        <n v="3603.0263157894738"/>
        <n v="8343.1578947368416"/>
        <n v="12642.421052631578"/>
        <n v="2217.9473684210525"/>
        <n v="4071"/>
        <n v="4187.1315789473683"/>
        <n v="4473.1842105263158"/>
        <n v="2814.6842105263158"/>
        <n v="3159.5"/>
        <n v="2189.9473684210525"/>
        <n v="287.68421052631578"/>
        <n v="1407.1052631578948"/>
        <n v="3639.4473684210525"/>
        <n v="7921.2105263157891"/>
        <n v="3288.5526315789475"/>
        <n v="5591.6842105263158"/>
        <n v="9850.4736842105267"/>
        <n v="1562.578947368421"/>
        <n v="2672.6052631578946"/>
        <n v="2128.1315789473683"/>
        <n v="1681.7894736842106"/>
        <n v="3396.6315789473683"/>
        <n v="5807.3157894736842"/>
        <n v="10714.263157894737"/>
        <n v="1715.2631578947369"/>
        <n v="6607.9473684210525"/>
        <n v="1767.921052631579"/>
        <n v="7314.0789473684208"/>
        <n v="2832.9210526315787"/>
        <n v="1719.8947368421052"/>
        <n v="5308.105263157895"/>
        <n v="3999.7105263157896"/>
        <n v="3719.7631578947367"/>
        <n v="2079.1842105263158"/>
        <n v="930.31578947368416"/>
        <n v="3263.7894736842104"/>
        <n v="3056.8947368421054"/>
        <n v="751.0526315789474"/>
        <n v="13861.5625"/>
        <n v="21650.5"/>
        <s v=""/>
        <m/>
        <n v="10900.60606060606" u="1"/>
        <n v="28906.947368421053" u="1"/>
        <n v="5250.2631578947367" u="1"/>
        <n v="22421.060606060608" u="1"/>
        <n v="2063.2368421052633" u="1"/>
        <n v="18402.894736842107" u="1"/>
        <n v="1708.7631578947369" u="1"/>
        <n v="4057.9210526315787" u="1"/>
        <n v="10975.026315789473" u="1"/>
        <n v="14896.763157894737" u="1"/>
        <n v="2539.3421052631579" u="1"/>
        <n v="3682.2368421052633" u="1"/>
        <n v="6382.8684210526317" u="1"/>
        <n v="8423.1315789473683" u="1"/>
        <n v="11422.763157894737" u="1"/>
        <n v="18445.815789473683" u="1"/>
        <n v="21761.617647058825" u="1"/>
        <n v="25664.342105263157" u="1"/>
        <n v="8251.9736842105267" u="1"/>
        <n v="20572.333333333332" u="1"/>
        <n v="9056.28947368421" u="1"/>
        <n v="24291.63157894737" u="1"/>
        <n v="1553.1842105263158" u="1"/>
        <n v="12658.078947368422" u="1"/>
        <n v="12682.736842105263" u="1"/>
        <n v="26395.236842105263" u="1"/>
        <n v="3470.6842105263158" u="1"/>
        <n v="24424.315789473683" u="1"/>
        <n v="22607.973684210527" u="1"/>
        <n v="4009.8684210526317" u="1"/>
        <n v="10618.684210526315" u="1"/>
        <n v="17898.842105263157" u="1"/>
        <n v="23103.28947368421" u="1"/>
        <n v="287.65789473684208" u="1"/>
        <n v="10363.447368421053" u="1"/>
        <n v="6796.2631578947367" u="1"/>
        <n v="19247.394736842107" u="1"/>
        <n v="1743.921052631579" u="1"/>
        <n v="7834.9473684210525" u="1"/>
        <n v="3248.2631578947367" u="1"/>
        <n v="16455.263157894737" u="1"/>
        <n v="3564.6052631578946" u="1"/>
        <n v="4185.5263157894733" u="1"/>
        <n v="3039.4210526315787" u="1"/>
        <n v="7149.105263157895" u="1"/>
        <n v="10623.526315789473" u="1"/>
        <n v="23275.86842105263" u="1"/>
        <n v="9764.3421052631584" u="1"/>
        <n v="13753.71052631579" u="1"/>
        <n v="23777.263157894737" u="1"/>
        <n v="24370.86842105263" u="1"/>
        <n v="10580" u="1"/>
        <n v="12947.657894736842" u="1"/>
        <n v="3139" u="1"/>
        <n v="13224.921052631578" u="1"/>
        <n v="21709.842105263157" u="1"/>
        <n v="13733.96875" u="1"/>
        <n v="1344.7368421052631" u="1"/>
        <n v="7281.0526315789475" u="1"/>
        <n v="16631.657894736843" u="1"/>
        <n v="1708.8157894736842" u="1"/>
        <n v="19621.63157894737" u="1"/>
        <n v="3892" u="1"/>
        <n v="4428.0789473684208" u="1"/>
        <n v="9885.78947368421" u="1"/>
        <n v="13056.578947368422" u="1"/>
        <n v="5894.4473684210525" u="1"/>
        <n v="2785.8684210526317" u="1"/>
        <n v="14050.921052631578" u="1"/>
        <n v="5746.1578947368425" u="1"/>
        <n v="6589.7894736842109" u="1"/>
        <n v="8327.5526315789466" u="1"/>
        <n v="27414.78947368421" u="1"/>
        <n v="24686.799999999999" u="1"/>
        <n v="743.78947368421052" u="1"/>
        <n v="12909.421052631578" u="1"/>
        <n v="2814.2368421052633" u="1"/>
        <n v="14311.842105263158" u="1"/>
        <n v="12559.473684210527" u="1"/>
        <n v="15028.921052631578" u="1"/>
        <n v="13062.21052631579" u="1"/>
        <n v="923.78947368421052" u="1"/>
        <n v="14127.263157894737" u="1"/>
        <n v="2114.8684210526317" u="1"/>
        <n v="2167.8947368421054" u="1"/>
        <n v="2172.0789473684213" u="1"/>
        <n v="2635.2368421052633" u="1"/>
        <n v="5517.5789473684208" u="1"/>
        <n v="1397" u="1"/>
        <n v="12692.5" u="1"/>
      </sharedItems>
    </cacheField>
    <cacheField name="ID de périphérique" numFmtId="0">
      <sharedItems containsBlank="1" count="92">
        <s v="JMC12101"/>
        <s v="JMC12103"/>
        <s v="JMC12104"/>
        <s v="JMC12107"/>
        <s v="JMC12109"/>
        <s v="JMC12116"/>
        <s v="JMC12117"/>
        <s v="JMC12130"/>
        <s v="JMC12147"/>
        <s v="JMC12157"/>
        <s v="JMC12160"/>
        <s v="JMC12188"/>
        <s v="JMC12223"/>
        <s v="JMC12225"/>
        <s v="JMC12226"/>
        <s v="JMC12227"/>
        <s v="JMC12229"/>
        <s v="JMC12230"/>
        <s v="JMC12231"/>
        <s v="JMC12236"/>
        <s v="JMC12237"/>
        <s v="JMC12241"/>
        <s v="JMC12245"/>
        <s v="JMC12246"/>
        <s v="JMC12248"/>
        <s v="JMC12249"/>
        <s v="JMC12251"/>
        <s v="JMC12252"/>
        <s v="JMC12253"/>
        <s v="JMC12254"/>
        <s v="JMC12255"/>
        <s v="JMC12257"/>
        <s v="JMC12260"/>
        <s v="JMC12262"/>
        <s v="JMC12264"/>
        <s v="JMC12277"/>
        <s v="JMC12278"/>
        <s v="JMC12279"/>
        <s v="JMC12280"/>
        <s v="JMC12281"/>
        <s v="JMC12282"/>
        <s v="JMC12283"/>
        <s v="JMC12285"/>
        <s v="JMC12289"/>
        <s v="JMC12290"/>
        <s v="JWF76651"/>
        <s v="JWF76653"/>
        <s v="JWF78388"/>
        <s v="JWF78466"/>
        <s v="QNU03634"/>
        <s v="QNU03650"/>
        <s v="QNU03664"/>
        <s v="QNU03665"/>
        <s v="QNU03707"/>
        <s v="QNU03710"/>
        <s v="QNU03714"/>
        <s v="QNU03715"/>
        <s v="QNU03717"/>
        <s v="QNU03718"/>
        <s v="QNU03719"/>
        <s v="QNU03720"/>
        <s v="QNU03721"/>
        <s v="QNU03722"/>
        <s v="QNU03723"/>
        <s v="QNU03748"/>
        <s v="QNU03753"/>
        <s v="QNU03756"/>
        <s v="QNU03757"/>
        <s v="QNU03759"/>
        <s v="QNU03762"/>
        <s v="QNU03763"/>
        <s v="QNU03767"/>
        <s v="QNU03771"/>
        <s v="QNU03775"/>
        <s v="QNU03776"/>
        <s v="QNU03784"/>
        <s v="QNU03801"/>
        <s v="QNU03828"/>
        <s v="QNU03829"/>
        <s v="QNU03833"/>
        <s v="QNU03835"/>
        <s v="QNU03837"/>
        <s v="QNU03841"/>
        <s v="QNU03851"/>
        <s v="QNU03852"/>
        <s v="QNU03854"/>
        <s v="QNU03856"/>
        <s v="QNU03862"/>
        <s v="QNU06282"/>
        <s v="XMF00958"/>
        <s v=""/>
        <m/>
      </sharedItems>
    </cacheField>
    <cacheField name="Nombre d'interventions depuis 2018" numFmtId="1">
      <sharedItems containsBlank="1" containsMixedTypes="1" containsNumber="1" containsInteger="1" minValue="0" maxValue="7" count="10">
        <n v="4"/>
        <n v="3"/>
        <n v="5"/>
        <n v="2"/>
        <n v="1"/>
        <n v="6"/>
        <n v="0"/>
        <n v="7"/>
        <s v=""/>
        <m/>
      </sharedItems>
    </cacheField>
    <cacheField name="Nom du produit" numFmtId="0">
      <sharedItems containsBlank="1" count="6">
        <s v="iR-ADV C5255i"/>
        <s v="iR-ADV C5235i"/>
        <s v="iR-ADV C350i"/>
        <s v="iR-ADV C5540i"/>
        <s v=""/>
        <m/>
      </sharedItems>
    </cacheField>
    <cacheField name="Localisation" numFmtId="0">
      <sharedItems containsBlank="1" count="5">
        <s v="STRASBOURG"/>
        <s v="NEUILLY SUR SEINE"/>
        <e v="#N/A"/>
        <s v=""/>
        <m/>
      </sharedItems>
    </cacheField>
    <cacheField name="Défauts" numFmtId="0">
      <sharedItems containsBlank="1" count="4">
        <s v="SAV"/>
        <s v="OPTIONNEL"/>
        <s v="RAS"/>
        <m/>
      </sharedItems>
    </cacheField>
    <cacheField name="Taux usure des pièces" numFmtId="0">
      <sharedItems containsBlank="1" count="5" longText="1">
        <s v="SAV"/>
        <s v="RAS"/>
        <s v="OPTIONNEL"/>
        <m/>
        <s v="=SI('Critères de sélection'!$N$19=0;SI(OU(SOMME(W3:X3)&gt;'Critères de sélection'!$N$20;SOMME(V3:X3)&gt;'Critères de sélection'!$N$21);$Z$1;SI(OU(X3&gt;'Critères de sélection'!$F$19;SOMME(W3:X3)&gt;'Critères de sélection'!$F$20;SOMME(V3:X3)&gt;'Critères de sélection'!$F$21);$Z$2;$Z$3))" u="1"/>
      </sharedItems>
    </cacheField>
    <cacheField name="Conclusion" numFmtId="0">
      <sharedItems containsBlank="1" count="4">
        <s v="SAV"/>
        <s v="RAS"/>
        <s v="OPTIONNEL"/>
        <m/>
      </sharedItems>
    </cacheField>
    <cacheField name="Erreur" numFmtId="0">
      <sharedItems containsBlank="1" containsMixedTypes="1" containsNumber="1" containsInteger="1" minValue="0" maxValue="2"/>
    </cacheField>
    <cacheField name="Alarme" numFmtId="0">
      <sharedItems containsBlank="1" containsMixedTypes="1" containsNumber="1" containsInteger="1" minValue="0" maxValue="8"/>
    </cacheField>
    <cacheField name="Bourrage" numFmtId="0">
      <sharedItems containsBlank="1" containsMixedTypes="1" containsNumber="1" containsInteger="1" minValue="0" maxValue="12"/>
    </cacheField>
    <cacheField name="Supérieur à 80%" numFmtId="0">
      <sharedItems containsBlank="1" containsMixedTypes="1" containsNumber="1" containsInteger="1" minValue="0" maxValue="10"/>
    </cacheField>
    <cacheField name="Supérieur à 100%" numFmtId="0">
      <sharedItems containsBlank="1" containsMixedTypes="1" containsNumber="1" containsInteger="1" minValue="0" maxValue="10"/>
    </cacheField>
    <cacheField name="Supérieur à 120%" numFmtId="0">
      <sharedItems containsBlank="1" containsMixedTypes="1" containsNumber="1" containsInteger="1" minValue="0" maxValue="6"/>
    </cacheField>
    <cacheField name="Supérieur à 150%" numFmtId="0">
      <sharedItems containsBlank="1" containsMixedTypes="1" containsNumber="1" containsInteger="1" minValue="0" maxValue="13"/>
    </cacheField>
    <cacheField name="Tous types d'intervention2" numFmtId="0" databaseField="0">
      <fieldGroup base="2">
        <discretePr count="52">
          <x v="5"/>
          <x v="5"/>
          <x v="5"/>
          <x v="10"/>
          <x v="5"/>
          <x v="5"/>
          <x v="11"/>
          <x v="5"/>
          <x v="5"/>
          <x v="5"/>
          <x v="5"/>
          <x v="5"/>
          <x v="5"/>
          <x v="5"/>
          <x v="12"/>
          <x v="5"/>
          <x v="5"/>
          <x v="5"/>
          <x v="5"/>
          <x v="13"/>
          <x v="7"/>
          <x v="1"/>
          <x v="14"/>
          <x v="15"/>
          <x v="5"/>
          <x v="16"/>
          <x v="17"/>
          <x v="18"/>
          <x v="5"/>
          <x v="19"/>
          <x v="20"/>
          <x v="21"/>
          <x v="22"/>
          <x v="23"/>
          <x v="2"/>
          <x v="24"/>
          <x v="25"/>
          <x v="5"/>
          <x v="8"/>
          <x v="5"/>
          <x v="5"/>
          <x v="9"/>
          <x v="5"/>
          <x v="5"/>
          <x v="6"/>
          <x v="4"/>
          <x v="5"/>
          <x v="5"/>
          <x v="0"/>
          <x v="3"/>
          <x v="5"/>
          <x v="5"/>
        </discretePr>
        <groupItems count="26">
          <d v="1899-12-30T00:00:45"/>
          <s v="08/01/2018"/>
          <s v="09/01/2018"/>
          <s v="29/01/2018"/>
          <s v="31/01/2018"/>
          <s v="Groupe1"/>
          <d v="1945-12-31T00:00:00"/>
          <e v="#N/A"/>
          <s v=""/>
          <d v="2018-03-14T00:00:00"/>
          <d v="2018-03-22T00:00:00"/>
          <d v="2017-10-10T00:00:00"/>
          <d v="2018-03-29T00:00:00"/>
          <d v="2018-03-28T00:00:00"/>
          <d v="2017-12-07T00:00:00"/>
          <d v="2017-11-23T00:00:00"/>
          <d v="2017-12-05T00:00:00"/>
          <d v="2017-10-25T00:00:00"/>
          <d v="2017-11-09T00:00:00"/>
          <d v="2017-11-30T00:00:00"/>
          <d v="2017-10-18T00:00:00"/>
          <d v="2017-09-28T00:00:00"/>
          <d v="2017-09-14T00:00:00"/>
          <d v="2017-12-21T00:00:00"/>
          <d v="2017-12-18T00:00:00"/>
          <d v="2017-12-14T00:00:00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9">
  <r>
    <s v="29/05/2015"/>
    <n v="34"/>
    <x v="0"/>
    <x v="0"/>
    <x v="0"/>
    <d v="2017-09-07T00:00:00"/>
    <x v="0"/>
    <x v="0"/>
    <n v="748669"/>
    <x v="0"/>
    <x v="0"/>
    <x v="0"/>
    <x v="0"/>
    <x v="0"/>
    <x v="0"/>
    <x v="0"/>
    <x v="0"/>
    <n v="0"/>
    <n v="2"/>
    <n v="12"/>
    <n v="1"/>
    <n v="0"/>
    <n v="0"/>
    <n v="13"/>
  </r>
  <r>
    <d v="2015-01-02T00:00:00"/>
    <n v="38"/>
    <x v="1"/>
    <x v="1"/>
    <x v="0"/>
    <d v="2018-01-18T00:00:00"/>
    <x v="1"/>
    <x v="1"/>
    <n v="929117"/>
    <x v="1"/>
    <x v="1"/>
    <x v="0"/>
    <x v="0"/>
    <x v="1"/>
    <x v="1"/>
    <x v="0"/>
    <x v="0"/>
    <n v="0"/>
    <n v="1"/>
    <n v="7"/>
    <n v="6"/>
    <n v="0"/>
    <n v="0"/>
    <n v="9"/>
  </r>
  <r>
    <d v="2015-01-02T00:00:00"/>
    <n v="38"/>
    <x v="2"/>
    <x v="1"/>
    <x v="0"/>
    <d v="2018-02-01T00:00:00"/>
    <x v="2"/>
    <x v="1"/>
    <n v="937669"/>
    <x v="2"/>
    <x v="2"/>
    <x v="1"/>
    <x v="0"/>
    <x v="1"/>
    <x v="2"/>
    <x v="0"/>
    <x v="0"/>
    <n v="0"/>
    <n v="1"/>
    <n v="0"/>
    <n v="5"/>
    <n v="2"/>
    <n v="0"/>
    <n v="9"/>
  </r>
  <r>
    <d v="2015-01-02T00:00:00"/>
    <n v="38"/>
    <x v="2"/>
    <x v="1"/>
    <x v="0"/>
    <d v="2017-11-23T00:00:00"/>
    <x v="3"/>
    <x v="0"/>
    <n v="528957"/>
    <x v="3"/>
    <x v="3"/>
    <x v="1"/>
    <x v="0"/>
    <x v="1"/>
    <x v="2"/>
    <x v="0"/>
    <x v="0"/>
    <n v="0"/>
    <n v="2"/>
    <n v="1"/>
    <n v="3"/>
    <n v="5"/>
    <n v="2"/>
    <n v="5"/>
  </r>
  <r>
    <d v="2015-01-02T00:00:00"/>
    <n v="38"/>
    <x v="3"/>
    <x v="0"/>
    <x v="0"/>
    <d v="2018-03-15T00:00:00"/>
    <x v="4"/>
    <x v="1"/>
    <n v="1010433"/>
    <x v="4"/>
    <x v="4"/>
    <x v="2"/>
    <x v="0"/>
    <x v="1"/>
    <x v="2"/>
    <x v="1"/>
    <x v="1"/>
    <n v="0"/>
    <n v="0"/>
    <n v="2"/>
    <n v="0"/>
    <n v="1"/>
    <n v="2"/>
    <n v="3"/>
  </r>
  <r>
    <d v="2015-01-02T00:00:00"/>
    <n v="38"/>
    <x v="4"/>
    <x v="1"/>
    <x v="0"/>
    <d v="2018-02-08T00:00:00"/>
    <x v="2"/>
    <x v="1"/>
    <n v="544354"/>
    <x v="5"/>
    <x v="5"/>
    <x v="2"/>
    <x v="0"/>
    <x v="1"/>
    <x v="2"/>
    <x v="2"/>
    <x v="2"/>
    <n v="0"/>
    <n v="0"/>
    <n v="2"/>
    <n v="4"/>
    <n v="4"/>
    <n v="0"/>
    <n v="6"/>
  </r>
  <r>
    <d v="2015-01-02T00:00:00"/>
    <n v="38"/>
    <x v="2"/>
    <x v="1"/>
    <x v="0"/>
    <d v="2018-02-01T00:00:00"/>
    <x v="2"/>
    <x v="1"/>
    <n v="634834"/>
    <x v="6"/>
    <x v="6"/>
    <x v="3"/>
    <x v="0"/>
    <x v="1"/>
    <x v="2"/>
    <x v="0"/>
    <x v="0"/>
    <n v="0"/>
    <n v="1"/>
    <n v="0"/>
    <n v="1"/>
    <n v="0"/>
    <n v="6"/>
    <n v="4"/>
  </r>
  <r>
    <d v="2015-01-02T00:00:00"/>
    <n v="38"/>
    <x v="5"/>
    <x v="1"/>
    <x v="0"/>
    <d v="2017-11-16T00:00:00"/>
    <x v="3"/>
    <x v="0"/>
    <n v="485135"/>
    <x v="7"/>
    <x v="7"/>
    <x v="1"/>
    <x v="0"/>
    <x v="1"/>
    <x v="2"/>
    <x v="2"/>
    <x v="2"/>
    <n v="0"/>
    <n v="0"/>
    <n v="0"/>
    <n v="0"/>
    <n v="4"/>
    <n v="0"/>
    <n v="5"/>
  </r>
  <r>
    <s v="29/05/2015"/>
    <n v="34"/>
    <x v="0"/>
    <x v="0"/>
    <x v="0"/>
    <d v="2018-03-08T00:00:00"/>
    <x v="4"/>
    <x v="1"/>
    <n v="362955"/>
    <x v="8"/>
    <x v="8"/>
    <x v="1"/>
    <x v="0"/>
    <x v="0"/>
    <x v="2"/>
    <x v="2"/>
    <x v="2"/>
    <n v="0"/>
    <n v="0"/>
    <n v="2"/>
    <n v="3"/>
    <n v="0"/>
    <n v="6"/>
    <n v="3"/>
  </r>
  <r>
    <d v="2015-01-02T00:00:00"/>
    <n v="38"/>
    <x v="6"/>
    <x v="2"/>
    <x v="1"/>
    <e v="#N/A"/>
    <x v="5"/>
    <x v="2"/>
    <n v="496139"/>
    <x v="9"/>
    <x v="9"/>
    <x v="4"/>
    <x v="0"/>
    <x v="1"/>
    <x v="2"/>
    <x v="2"/>
    <x v="2"/>
    <n v="0"/>
    <n v="0"/>
    <n v="3"/>
    <n v="0"/>
    <n v="6"/>
    <n v="0"/>
    <n v="5"/>
  </r>
  <r>
    <d v="2015-01-02T00:00:00"/>
    <n v="38"/>
    <x v="7"/>
    <x v="1"/>
    <x v="0"/>
    <d v="2018-02-22T00:00:00"/>
    <x v="2"/>
    <x v="1"/>
    <n v="314760"/>
    <x v="10"/>
    <x v="10"/>
    <x v="3"/>
    <x v="0"/>
    <x v="1"/>
    <x v="2"/>
    <x v="1"/>
    <x v="1"/>
    <n v="0"/>
    <n v="0"/>
    <n v="0"/>
    <n v="2"/>
    <n v="4"/>
    <n v="0"/>
    <n v="2"/>
  </r>
  <r>
    <d v="2015-01-06T00:00:00"/>
    <n v="38"/>
    <x v="8"/>
    <x v="0"/>
    <x v="0"/>
    <d v="2018-03-15T00:00:00"/>
    <x v="4"/>
    <x v="1"/>
    <n v="631724"/>
    <x v="11"/>
    <x v="11"/>
    <x v="1"/>
    <x v="0"/>
    <x v="1"/>
    <x v="2"/>
    <x v="2"/>
    <x v="2"/>
    <n v="0"/>
    <n v="1"/>
    <n v="1"/>
    <n v="2"/>
    <n v="0"/>
    <n v="5"/>
    <n v="4"/>
  </r>
  <r>
    <d v="2015-01-06T00:00:00"/>
    <n v="38"/>
    <x v="9"/>
    <x v="0"/>
    <x v="0"/>
    <d v="2018-02-22T00:00:00"/>
    <x v="2"/>
    <x v="1"/>
    <n v="887188"/>
    <x v="12"/>
    <x v="12"/>
    <x v="5"/>
    <x v="0"/>
    <x v="1"/>
    <x v="0"/>
    <x v="0"/>
    <x v="0"/>
    <n v="2"/>
    <n v="8"/>
    <n v="3"/>
    <n v="4"/>
    <n v="1"/>
    <n v="0"/>
    <n v="7"/>
  </r>
  <r>
    <d v="2015-01-06T00:00:00"/>
    <n v="38"/>
    <x v="3"/>
    <x v="0"/>
    <x v="0"/>
    <d v="2018-02-15T00:00:00"/>
    <x v="2"/>
    <x v="1"/>
    <n v="438582"/>
    <x v="13"/>
    <x v="13"/>
    <x v="1"/>
    <x v="0"/>
    <x v="1"/>
    <x v="2"/>
    <x v="2"/>
    <x v="2"/>
    <n v="0"/>
    <n v="0"/>
    <n v="0"/>
    <n v="7"/>
    <n v="0"/>
    <n v="0"/>
    <n v="5"/>
  </r>
  <r>
    <d v="2015-01-06T00:00:00"/>
    <n v="38"/>
    <x v="10"/>
    <x v="1"/>
    <x v="0"/>
    <d v="2018-02-15T00:00:00"/>
    <x v="2"/>
    <x v="1"/>
    <n v="539720"/>
    <x v="14"/>
    <x v="14"/>
    <x v="1"/>
    <x v="0"/>
    <x v="1"/>
    <x v="2"/>
    <x v="2"/>
    <x v="2"/>
    <n v="0"/>
    <n v="0"/>
    <n v="1"/>
    <n v="2"/>
    <n v="7"/>
    <n v="0"/>
    <n v="4"/>
  </r>
  <r>
    <d v="2015-01-06T00:00:00"/>
    <n v="38"/>
    <x v="11"/>
    <x v="3"/>
    <x v="0"/>
    <d v="2018-01-11T00:00:00"/>
    <x v="1"/>
    <x v="1"/>
    <n v="377559"/>
    <x v="15"/>
    <x v="15"/>
    <x v="3"/>
    <x v="0"/>
    <x v="1"/>
    <x v="2"/>
    <x v="1"/>
    <x v="1"/>
    <n v="0"/>
    <n v="0"/>
    <n v="1"/>
    <n v="0"/>
    <n v="0"/>
    <n v="2"/>
    <n v="3"/>
  </r>
  <r>
    <d v="2015-01-06T00:00:00"/>
    <n v="38"/>
    <x v="0"/>
    <x v="0"/>
    <x v="0"/>
    <d v="2018-03-08T00:00:00"/>
    <x v="4"/>
    <x v="1"/>
    <n v="421531"/>
    <x v="16"/>
    <x v="16"/>
    <x v="0"/>
    <x v="0"/>
    <x v="1"/>
    <x v="1"/>
    <x v="1"/>
    <x v="2"/>
    <n v="0"/>
    <n v="8"/>
    <n v="1"/>
    <n v="5"/>
    <n v="0"/>
    <n v="2"/>
    <n v="3"/>
  </r>
  <r>
    <d v="2015-01-06T00:00:00"/>
    <n v="38"/>
    <x v="3"/>
    <x v="0"/>
    <x v="0"/>
    <d v="2018-03-22T00:00:00"/>
    <x v="4"/>
    <x v="1"/>
    <n v="244017"/>
    <x v="17"/>
    <x v="17"/>
    <x v="3"/>
    <x v="0"/>
    <x v="1"/>
    <x v="2"/>
    <x v="1"/>
    <x v="1"/>
    <n v="0"/>
    <n v="3"/>
    <n v="0"/>
    <n v="4"/>
    <n v="0"/>
    <n v="0"/>
    <n v="3"/>
  </r>
  <r>
    <d v="2015-01-06T00:00:00"/>
    <n v="38"/>
    <x v="12"/>
    <x v="0"/>
    <x v="0"/>
    <d v="2018-03-01T00:00:00"/>
    <x v="4"/>
    <x v="1"/>
    <n v="499936"/>
    <x v="18"/>
    <x v="18"/>
    <x v="1"/>
    <x v="0"/>
    <x v="1"/>
    <x v="2"/>
    <x v="0"/>
    <x v="0"/>
    <n v="0"/>
    <n v="2"/>
    <n v="1"/>
    <n v="2"/>
    <n v="8"/>
    <n v="0"/>
    <n v="5"/>
  </r>
  <r>
    <d v="2015-01-06T00:00:00"/>
    <n v="38"/>
    <x v="12"/>
    <x v="0"/>
    <x v="0"/>
    <d v="2018-03-01T00:00:00"/>
    <x v="4"/>
    <x v="1"/>
    <n v="322254"/>
    <x v="19"/>
    <x v="19"/>
    <x v="3"/>
    <x v="0"/>
    <x v="1"/>
    <x v="2"/>
    <x v="1"/>
    <x v="1"/>
    <n v="0"/>
    <n v="0"/>
    <n v="1"/>
    <n v="0"/>
    <n v="2"/>
    <n v="0"/>
    <n v="3"/>
  </r>
  <r>
    <d v="2015-01-06T00:00:00"/>
    <n v="38"/>
    <x v="8"/>
    <x v="0"/>
    <x v="0"/>
    <d v="2018-03-15T00:00:00"/>
    <x v="4"/>
    <x v="1"/>
    <n v="485103"/>
    <x v="20"/>
    <x v="20"/>
    <x v="1"/>
    <x v="0"/>
    <x v="1"/>
    <x v="1"/>
    <x v="2"/>
    <x v="2"/>
    <n v="0"/>
    <n v="8"/>
    <n v="1"/>
    <n v="8"/>
    <n v="5"/>
    <n v="1"/>
    <n v="5"/>
  </r>
  <r>
    <d v="2015-01-06T00:00:00"/>
    <n v="38"/>
    <x v="13"/>
    <x v="1"/>
    <x v="0"/>
    <d v="2018-02-08T00:00:00"/>
    <x v="2"/>
    <x v="1"/>
    <n v="506054"/>
    <x v="21"/>
    <x v="21"/>
    <x v="1"/>
    <x v="0"/>
    <x v="1"/>
    <x v="2"/>
    <x v="0"/>
    <x v="0"/>
    <n v="0"/>
    <n v="2"/>
    <n v="0"/>
    <n v="0"/>
    <n v="5"/>
    <n v="2"/>
    <n v="7"/>
  </r>
  <r>
    <d v="2015-01-06T00:00:00"/>
    <n v="38"/>
    <x v="12"/>
    <x v="0"/>
    <x v="0"/>
    <d v="2018-03-01T00:00:00"/>
    <x v="4"/>
    <x v="1"/>
    <n v="484473"/>
    <x v="22"/>
    <x v="22"/>
    <x v="3"/>
    <x v="0"/>
    <x v="1"/>
    <x v="2"/>
    <x v="0"/>
    <x v="0"/>
    <n v="0"/>
    <n v="0"/>
    <n v="1"/>
    <n v="1"/>
    <n v="5"/>
    <n v="2"/>
    <n v="5"/>
  </r>
  <r>
    <d v="2015-01-06T00:00:00"/>
    <n v="38"/>
    <x v="14"/>
    <x v="0"/>
    <x v="0"/>
    <d v="2018-03-29T00:00:00"/>
    <x v="4"/>
    <x v="1"/>
    <n v="984809"/>
    <x v="23"/>
    <x v="23"/>
    <x v="1"/>
    <x v="0"/>
    <x v="1"/>
    <x v="2"/>
    <x v="0"/>
    <x v="0"/>
    <n v="0"/>
    <n v="0"/>
    <n v="1"/>
    <n v="1"/>
    <n v="2"/>
    <n v="1"/>
    <n v="7"/>
  </r>
  <r>
    <d v="2015-01-06T00:00:00"/>
    <n v="38"/>
    <x v="13"/>
    <x v="1"/>
    <x v="0"/>
    <d v="2018-02-08T00:00:00"/>
    <x v="2"/>
    <x v="1"/>
    <n v="572039"/>
    <x v="24"/>
    <x v="24"/>
    <x v="1"/>
    <x v="0"/>
    <x v="1"/>
    <x v="2"/>
    <x v="0"/>
    <x v="0"/>
    <n v="0"/>
    <n v="0"/>
    <n v="0"/>
    <n v="0"/>
    <n v="6"/>
    <n v="0"/>
    <n v="6"/>
  </r>
  <r>
    <d v="2015-01-06T00:00:00"/>
    <n v="38"/>
    <x v="10"/>
    <x v="1"/>
    <x v="0"/>
    <d v="2018-02-15T00:00:00"/>
    <x v="2"/>
    <x v="1"/>
    <n v="578390"/>
    <x v="25"/>
    <x v="25"/>
    <x v="3"/>
    <x v="0"/>
    <x v="1"/>
    <x v="2"/>
    <x v="0"/>
    <x v="0"/>
    <n v="0"/>
    <n v="3"/>
    <n v="0"/>
    <n v="5"/>
    <n v="6"/>
    <n v="2"/>
    <n v="5"/>
  </r>
  <r>
    <d v="2015-01-06T00:00:00"/>
    <n v="38"/>
    <x v="14"/>
    <x v="0"/>
    <x v="0"/>
    <d v="2018-03-29T00:00:00"/>
    <x v="4"/>
    <x v="1"/>
    <n v="709216"/>
    <x v="26"/>
    <x v="26"/>
    <x v="1"/>
    <x v="0"/>
    <x v="1"/>
    <x v="2"/>
    <x v="2"/>
    <x v="2"/>
    <n v="0"/>
    <n v="0"/>
    <n v="0"/>
    <n v="1"/>
    <n v="0"/>
    <n v="6"/>
    <n v="3"/>
  </r>
  <r>
    <d v="2015-01-06T00:00:00"/>
    <n v="38"/>
    <x v="15"/>
    <x v="0"/>
    <x v="0"/>
    <d v="2017-11-02T00:00:00"/>
    <x v="3"/>
    <x v="0"/>
    <n v="749430"/>
    <x v="27"/>
    <x v="27"/>
    <x v="1"/>
    <x v="0"/>
    <x v="1"/>
    <x v="2"/>
    <x v="2"/>
    <x v="2"/>
    <n v="0"/>
    <n v="2"/>
    <n v="0"/>
    <n v="0"/>
    <n v="3"/>
    <n v="0"/>
    <n v="6"/>
  </r>
  <r>
    <d v="2015-01-06T00:00:00"/>
    <n v="38"/>
    <x v="8"/>
    <x v="0"/>
    <x v="0"/>
    <d v="2018-03-15T00:00:00"/>
    <x v="4"/>
    <x v="1"/>
    <n v="1048282"/>
    <x v="28"/>
    <x v="28"/>
    <x v="1"/>
    <x v="0"/>
    <x v="1"/>
    <x v="2"/>
    <x v="1"/>
    <x v="1"/>
    <n v="0"/>
    <n v="2"/>
    <n v="2"/>
    <n v="6"/>
    <n v="1"/>
    <n v="1"/>
    <n v="3"/>
  </r>
  <r>
    <d v="2015-01-06T00:00:00"/>
    <n v="38"/>
    <x v="2"/>
    <x v="1"/>
    <x v="0"/>
    <d v="2018-02-01T00:00:00"/>
    <x v="2"/>
    <x v="1"/>
    <n v="737847"/>
    <x v="29"/>
    <x v="29"/>
    <x v="3"/>
    <x v="0"/>
    <x v="1"/>
    <x v="1"/>
    <x v="0"/>
    <x v="0"/>
    <n v="0"/>
    <n v="2"/>
    <n v="5"/>
    <n v="2"/>
    <n v="1"/>
    <n v="2"/>
    <n v="8"/>
  </r>
  <r>
    <d v="2015-01-06T00:00:00"/>
    <n v="38"/>
    <x v="8"/>
    <x v="0"/>
    <x v="0"/>
    <d v="2018-03-15T00:00:00"/>
    <x v="4"/>
    <x v="1"/>
    <n v="894240"/>
    <x v="30"/>
    <x v="30"/>
    <x v="1"/>
    <x v="0"/>
    <x v="1"/>
    <x v="2"/>
    <x v="0"/>
    <x v="0"/>
    <n v="0"/>
    <n v="3"/>
    <n v="1"/>
    <n v="1"/>
    <n v="1"/>
    <n v="0"/>
    <n v="8"/>
  </r>
  <r>
    <d v="2015-01-06T00:00:00"/>
    <n v="38"/>
    <x v="2"/>
    <x v="1"/>
    <x v="0"/>
    <d v="2018-02-01T00:00:00"/>
    <x v="2"/>
    <x v="1"/>
    <n v="932830"/>
    <x v="31"/>
    <x v="31"/>
    <x v="1"/>
    <x v="0"/>
    <x v="1"/>
    <x v="2"/>
    <x v="0"/>
    <x v="0"/>
    <n v="0"/>
    <n v="0"/>
    <n v="2"/>
    <n v="1"/>
    <n v="0"/>
    <n v="0"/>
    <n v="7"/>
  </r>
  <r>
    <d v="2015-01-06T00:00:00"/>
    <n v="38"/>
    <x v="13"/>
    <x v="1"/>
    <x v="0"/>
    <d v="2018-02-08T00:00:00"/>
    <x v="2"/>
    <x v="1"/>
    <n v="547887"/>
    <x v="32"/>
    <x v="32"/>
    <x v="3"/>
    <x v="0"/>
    <x v="1"/>
    <x v="2"/>
    <x v="0"/>
    <x v="0"/>
    <n v="0"/>
    <n v="0"/>
    <n v="0"/>
    <n v="1"/>
    <n v="6"/>
    <n v="0"/>
    <n v="7"/>
  </r>
  <r>
    <d v="2015-01-06T00:00:00"/>
    <n v="38"/>
    <x v="16"/>
    <x v="3"/>
    <x v="0"/>
    <d v="2018-01-26T00:00:00"/>
    <x v="1"/>
    <x v="1"/>
    <n v="912313"/>
    <x v="33"/>
    <x v="33"/>
    <x v="3"/>
    <x v="0"/>
    <x v="1"/>
    <x v="2"/>
    <x v="0"/>
    <x v="0"/>
    <n v="0"/>
    <n v="1"/>
    <n v="1"/>
    <n v="4"/>
    <n v="4"/>
    <n v="0"/>
    <n v="7"/>
  </r>
  <r>
    <d v="2015-01-06T00:00:00"/>
    <n v="38"/>
    <x v="16"/>
    <x v="3"/>
    <x v="0"/>
    <d v="2018-01-26T00:00:00"/>
    <x v="1"/>
    <x v="1"/>
    <n v="704703"/>
    <x v="34"/>
    <x v="34"/>
    <x v="3"/>
    <x v="0"/>
    <x v="1"/>
    <x v="2"/>
    <x v="2"/>
    <x v="2"/>
    <n v="0"/>
    <n v="0"/>
    <n v="0"/>
    <n v="0"/>
    <n v="2"/>
    <n v="3"/>
    <n v="5"/>
  </r>
  <r>
    <d v="2015-01-06T00:00:00"/>
    <n v="38"/>
    <x v="17"/>
    <x v="0"/>
    <x v="0"/>
    <d v="2018-02-01T00:00:00"/>
    <x v="2"/>
    <x v="1"/>
    <n v="870020"/>
    <x v="35"/>
    <x v="35"/>
    <x v="0"/>
    <x v="0"/>
    <x v="1"/>
    <x v="1"/>
    <x v="0"/>
    <x v="0"/>
    <n v="0"/>
    <n v="2"/>
    <n v="3"/>
    <n v="0"/>
    <n v="0"/>
    <n v="1"/>
    <n v="8"/>
  </r>
  <r>
    <d v="2015-01-06T00:00:00"/>
    <n v="38"/>
    <x v="7"/>
    <x v="1"/>
    <x v="0"/>
    <d v="2018-02-22T00:00:00"/>
    <x v="2"/>
    <x v="1"/>
    <n v="1107112"/>
    <x v="36"/>
    <x v="36"/>
    <x v="0"/>
    <x v="0"/>
    <x v="1"/>
    <x v="2"/>
    <x v="2"/>
    <x v="2"/>
    <n v="0"/>
    <n v="0"/>
    <n v="3"/>
    <n v="1"/>
    <n v="0"/>
    <n v="0"/>
    <n v="5"/>
  </r>
  <r>
    <d v="2015-01-06T00:00:00"/>
    <n v="38"/>
    <x v="10"/>
    <x v="1"/>
    <x v="0"/>
    <d v="2018-02-15T00:00:00"/>
    <x v="2"/>
    <x v="1"/>
    <n v="397002"/>
    <x v="37"/>
    <x v="37"/>
    <x v="3"/>
    <x v="0"/>
    <x v="1"/>
    <x v="1"/>
    <x v="1"/>
    <x v="2"/>
    <n v="0"/>
    <n v="2"/>
    <n v="8"/>
    <n v="10"/>
    <n v="1"/>
    <n v="2"/>
    <n v="3"/>
  </r>
  <r>
    <d v="2015-01-06T00:00:00"/>
    <n v="38"/>
    <x v="18"/>
    <x v="3"/>
    <x v="0"/>
    <d v="2017-10-05T00:00:00"/>
    <x v="6"/>
    <x v="0"/>
    <n v="407116"/>
    <x v="38"/>
    <x v="38"/>
    <x v="1"/>
    <x v="0"/>
    <x v="1"/>
    <x v="2"/>
    <x v="1"/>
    <x v="1"/>
    <n v="0"/>
    <n v="0"/>
    <n v="0"/>
    <n v="7"/>
    <n v="0"/>
    <n v="2"/>
    <n v="2"/>
  </r>
  <r>
    <d v="2015-01-06T00:00:00"/>
    <n v="38"/>
    <x v="13"/>
    <x v="1"/>
    <x v="0"/>
    <d v="2018-02-08T00:00:00"/>
    <x v="2"/>
    <x v="1"/>
    <n v="500378"/>
    <x v="39"/>
    <x v="39"/>
    <x v="3"/>
    <x v="0"/>
    <x v="1"/>
    <x v="2"/>
    <x v="0"/>
    <x v="0"/>
    <n v="0"/>
    <n v="0"/>
    <n v="0"/>
    <n v="1"/>
    <n v="10"/>
    <n v="2"/>
    <n v="5"/>
  </r>
  <r>
    <d v="2015-01-06T00:00:00"/>
    <n v="38"/>
    <x v="14"/>
    <x v="0"/>
    <x v="0"/>
    <d v="2018-03-29T00:00:00"/>
    <x v="4"/>
    <x v="1"/>
    <n v="835879"/>
    <x v="40"/>
    <x v="40"/>
    <x v="1"/>
    <x v="0"/>
    <x v="1"/>
    <x v="0"/>
    <x v="0"/>
    <x v="0"/>
    <n v="0"/>
    <n v="0"/>
    <n v="12"/>
    <n v="7"/>
    <n v="1"/>
    <n v="0"/>
    <n v="7"/>
  </r>
  <r>
    <d v="2015-01-06T00:00:00"/>
    <n v="38"/>
    <x v="14"/>
    <x v="0"/>
    <x v="0"/>
    <d v="2018-03-29T00:00:00"/>
    <x v="4"/>
    <x v="1"/>
    <n v="686466"/>
    <x v="41"/>
    <x v="41"/>
    <x v="5"/>
    <x v="0"/>
    <x v="1"/>
    <x v="2"/>
    <x v="2"/>
    <x v="2"/>
    <n v="0"/>
    <n v="2"/>
    <n v="1"/>
    <n v="1"/>
    <n v="2"/>
    <n v="3"/>
    <n v="4"/>
  </r>
  <r>
    <d v="2015-01-06T00:00:00"/>
    <n v="38"/>
    <x v="19"/>
    <x v="0"/>
    <x v="0"/>
    <d v="2018-03-01T00:00:00"/>
    <x v="4"/>
    <x v="1"/>
    <n v="496182"/>
    <x v="42"/>
    <x v="42"/>
    <x v="1"/>
    <x v="0"/>
    <x v="1"/>
    <x v="2"/>
    <x v="2"/>
    <x v="2"/>
    <n v="0"/>
    <n v="4"/>
    <n v="0"/>
    <n v="2"/>
    <n v="4"/>
    <n v="2"/>
    <n v="5"/>
  </r>
  <r>
    <d v="2015-01-06T00:00:00"/>
    <n v="38"/>
    <x v="0"/>
    <x v="0"/>
    <x v="0"/>
    <d v="2018-03-08T00:00:00"/>
    <x v="4"/>
    <x v="1"/>
    <n v="346684"/>
    <x v="43"/>
    <x v="43"/>
    <x v="3"/>
    <x v="0"/>
    <x v="1"/>
    <x v="2"/>
    <x v="1"/>
    <x v="1"/>
    <n v="0"/>
    <n v="0"/>
    <n v="0"/>
    <n v="0"/>
    <n v="2"/>
    <n v="0"/>
    <n v="3"/>
  </r>
  <r>
    <d v="2015-01-06T00:00:00"/>
    <n v="38"/>
    <x v="3"/>
    <x v="0"/>
    <x v="0"/>
    <d v="2018-03-22T00:00:00"/>
    <x v="4"/>
    <x v="1"/>
    <n v="273748"/>
    <x v="44"/>
    <x v="44"/>
    <x v="1"/>
    <x v="0"/>
    <x v="1"/>
    <x v="2"/>
    <x v="1"/>
    <x v="1"/>
    <n v="0"/>
    <n v="0"/>
    <n v="0"/>
    <n v="3"/>
    <n v="2"/>
    <n v="0"/>
    <n v="3"/>
  </r>
  <r>
    <d v="2015-01-02T00:00:00"/>
    <n v="38"/>
    <x v="20"/>
    <x v="4"/>
    <x v="2"/>
    <e v="#N/A"/>
    <x v="5"/>
    <x v="2"/>
    <n v="51128"/>
    <x v="45"/>
    <x v="45"/>
    <x v="6"/>
    <x v="1"/>
    <x v="1"/>
    <x v="2"/>
    <x v="1"/>
    <x v="1"/>
    <n v="0"/>
    <n v="0"/>
    <n v="0"/>
    <n v="0"/>
    <n v="0"/>
    <n v="0"/>
    <n v="1"/>
  </r>
  <r>
    <d v="2015-01-02T00:00:00"/>
    <n v="38"/>
    <x v="21"/>
    <x v="3"/>
    <x v="0"/>
    <d v="2018-01-08T00:00:00"/>
    <x v="1"/>
    <x v="1"/>
    <n v="96939"/>
    <x v="46"/>
    <x v="46"/>
    <x v="4"/>
    <x v="1"/>
    <x v="1"/>
    <x v="2"/>
    <x v="1"/>
    <x v="1"/>
    <n v="0"/>
    <n v="0"/>
    <n v="0"/>
    <n v="2"/>
    <n v="0"/>
    <n v="0"/>
    <n v="1"/>
  </r>
  <r>
    <d v="2015-01-05T00:00:00"/>
    <n v="38"/>
    <x v="3"/>
    <x v="0"/>
    <x v="0"/>
    <d v="2018-03-22T00:00:00"/>
    <x v="4"/>
    <x v="1"/>
    <n v="153124"/>
    <x v="47"/>
    <x v="47"/>
    <x v="3"/>
    <x v="1"/>
    <x v="1"/>
    <x v="2"/>
    <x v="2"/>
    <x v="2"/>
    <n v="0"/>
    <n v="0"/>
    <n v="0"/>
    <n v="2"/>
    <n v="4"/>
    <n v="3"/>
    <n v="2"/>
  </r>
  <r>
    <d v="2015-01-05T00:00:00"/>
    <n v="38"/>
    <x v="0"/>
    <x v="0"/>
    <x v="0"/>
    <d v="2018-03-08T00:00:00"/>
    <x v="4"/>
    <x v="1"/>
    <n v="262337"/>
    <x v="48"/>
    <x v="48"/>
    <x v="3"/>
    <x v="1"/>
    <x v="1"/>
    <x v="2"/>
    <x v="1"/>
    <x v="1"/>
    <n v="0"/>
    <n v="0"/>
    <n v="0"/>
    <n v="3"/>
    <n v="1"/>
    <n v="0"/>
    <n v="3"/>
  </r>
  <r>
    <d v="2015-01-02T00:00:00"/>
    <n v="38"/>
    <x v="8"/>
    <x v="0"/>
    <x v="0"/>
    <d v="2017-11-23T00:00:00"/>
    <x v="3"/>
    <x v="0"/>
    <n v="225991"/>
    <x v="49"/>
    <x v="49"/>
    <x v="3"/>
    <x v="2"/>
    <x v="1"/>
    <x v="2"/>
    <x v="1"/>
    <x v="1"/>
    <n v="0"/>
    <n v="0"/>
    <n v="1"/>
    <n v="0"/>
    <n v="0"/>
    <n v="0"/>
    <n v="0"/>
  </r>
  <r>
    <d v="2015-01-02T00:00:00"/>
    <n v="38"/>
    <x v="22"/>
    <x v="5"/>
    <x v="1"/>
    <d v="2017-12-07T00:00:00"/>
    <x v="7"/>
    <x v="0"/>
    <n v="136915"/>
    <x v="50"/>
    <x v="50"/>
    <x v="4"/>
    <x v="2"/>
    <x v="1"/>
    <x v="2"/>
    <x v="1"/>
    <x v="1"/>
    <n v="0"/>
    <n v="1"/>
    <n v="1"/>
    <n v="3"/>
    <n v="0"/>
    <n v="0"/>
    <n v="0"/>
  </r>
  <r>
    <d v="2015-01-02T00:00:00"/>
    <n v="38"/>
    <x v="23"/>
    <x v="6"/>
    <x v="1"/>
    <d v="2017-11-23T00:00:00"/>
    <x v="3"/>
    <x v="0"/>
    <n v="317040"/>
    <x v="51"/>
    <x v="51"/>
    <x v="4"/>
    <x v="2"/>
    <x v="1"/>
    <x v="2"/>
    <x v="1"/>
    <x v="1"/>
    <n v="0"/>
    <n v="1"/>
    <n v="1"/>
    <n v="0"/>
    <n v="0"/>
    <n v="0"/>
    <n v="1"/>
  </r>
  <r>
    <d v="2015-01-02T00:00:00"/>
    <n v="38"/>
    <x v="10"/>
    <x v="1"/>
    <x v="0"/>
    <d v="2017-11-09T00:00:00"/>
    <x v="3"/>
    <x v="0"/>
    <n v="480412"/>
    <x v="52"/>
    <x v="52"/>
    <x v="0"/>
    <x v="2"/>
    <x v="1"/>
    <x v="2"/>
    <x v="1"/>
    <x v="1"/>
    <n v="0"/>
    <n v="0"/>
    <n v="0"/>
    <n v="0"/>
    <n v="0"/>
    <n v="0"/>
    <n v="0"/>
  </r>
  <r>
    <d v="2015-01-02T00:00:00"/>
    <n v="38"/>
    <x v="24"/>
    <x v="3"/>
    <x v="0"/>
    <d v="2018-01-18T00:00:00"/>
    <x v="1"/>
    <x v="1"/>
    <n v="84282"/>
    <x v="53"/>
    <x v="53"/>
    <x v="4"/>
    <x v="2"/>
    <x v="1"/>
    <x v="2"/>
    <x v="1"/>
    <x v="1"/>
    <n v="0"/>
    <n v="0"/>
    <n v="0"/>
    <n v="0"/>
    <n v="0"/>
    <n v="1"/>
    <n v="0"/>
  </r>
  <r>
    <d v="2015-01-02T00:00:00"/>
    <n v="38"/>
    <x v="3"/>
    <x v="0"/>
    <x v="0"/>
    <d v="2018-03-22T00:00:00"/>
    <x v="4"/>
    <x v="1"/>
    <n v="154698"/>
    <x v="54"/>
    <x v="54"/>
    <x v="2"/>
    <x v="2"/>
    <x v="1"/>
    <x v="2"/>
    <x v="1"/>
    <x v="1"/>
    <n v="0"/>
    <n v="0"/>
    <n v="0"/>
    <n v="3"/>
    <n v="1"/>
    <n v="0"/>
    <n v="0"/>
  </r>
  <r>
    <d v="2015-01-02T00:00:00"/>
    <n v="38"/>
    <x v="0"/>
    <x v="0"/>
    <x v="0"/>
    <d v="2018-03-08T00:00:00"/>
    <x v="4"/>
    <x v="1"/>
    <n v="159111"/>
    <x v="55"/>
    <x v="55"/>
    <x v="1"/>
    <x v="2"/>
    <x v="1"/>
    <x v="2"/>
    <x v="1"/>
    <x v="1"/>
    <n v="0"/>
    <n v="0"/>
    <n v="0"/>
    <n v="1"/>
    <n v="2"/>
    <n v="0"/>
    <n v="0"/>
  </r>
  <r>
    <d v="2015-01-02T00:00:00"/>
    <n v="38"/>
    <x v="3"/>
    <x v="0"/>
    <x v="0"/>
    <d v="2018-03-22T00:00:00"/>
    <x v="4"/>
    <x v="1"/>
    <n v="169981"/>
    <x v="56"/>
    <x v="56"/>
    <x v="1"/>
    <x v="2"/>
    <x v="1"/>
    <x v="2"/>
    <x v="1"/>
    <x v="1"/>
    <n v="0"/>
    <n v="0"/>
    <n v="1"/>
    <n v="0"/>
    <n v="2"/>
    <n v="2"/>
    <n v="0"/>
  </r>
  <r>
    <d v="2015-01-02T00:00:00"/>
    <n v="38"/>
    <x v="25"/>
    <x v="5"/>
    <x v="1"/>
    <e v="#N/A"/>
    <x v="5"/>
    <x v="2"/>
    <n v="106958"/>
    <x v="57"/>
    <x v="57"/>
    <x v="3"/>
    <x v="2"/>
    <x v="1"/>
    <x v="2"/>
    <x v="1"/>
    <x v="1"/>
    <n v="0"/>
    <n v="0"/>
    <n v="0"/>
    <n v="0"/>
    <n v="0"/>
    <n v="0"/>
    <n v="0"/>
  </r>
  <r>
    <d v="2015-01-02T00:00:00"/>
    <n v="38"/>
    <x v="11"/>
    <x v="3"/>
    <x v="0"/>
    <d v="2018-01-11T00:00:00"/>
    <x v="1"/>
    <x v="1"/>
    <n v="120061"/>
    <x v="58"/>
    <x v="58"/>
    <x v="4"/>
    <x v="2"/>
    <x v="1"/>
    <x v="2"/>
    <x v="1"/>
    <x v="1"/>
    <n v="0"/>
    <n v="1"/>
    <n v="1"/>
    <n v="4"/>
    <n v="0"/>
    <n v="0"/>
    <n v="0"/>
  </r>
  <r>
    <d v="2015-01-02T00:00:00"/>
    <n v="38"/>
    <x v="21"/>
    <x v="3"/>
    <x v="0"/>
    <d v="2018-01-08T00:00:00"/>
    <x v="1"/>
    <x v="1"/>
    <n v="83218"/>
    <x v="59"/>
    <x v="59"/>
    <x v="4"/>
    <x v="2"/>
    <x v="1"/>
    <x v="2"/>
    <x v="1"/>
    <x v="1"/>
    <n v="0"/>
    <n v="0"/>
    <n v="0"/>
    <n v="0"/>
    <n v="0"/>
    <n v="0"/>
    <n v="0"/>
  </r>
  <r>
    <d v="2015-01-02T00:00:00"/>
    <n v="38"/>
    <x v="20"/>
    <x v="4"/>
    <x v="2"/>
    <e v="#N/A"/>
    <x v="5"/>
    <x v="2"/>
    <n v="10932"/>
    <x v="60"/>
    <x v="60"/>
    <x v="6"/>
    <x v="2"/>
    <x v="1"/>
    <x v="2"/>
    <x v="1"/>
    <x v="1"/>
    <n v="0"/>
    <n v="0"/>
    <n v="0"/>
    <n v="0"/>
    <n v="0"/>
    <n v="0"/>
    <n v="0"/>
  </r>
  <r>
    <d v="2015-01-02T00:00:00"/>
    <n v="38"/>
    <x v="26"/>
    <x v="2"/>
    <x v="1"/>
    <e v="#N/A"/>
    <x v="5"/>
    <x v="2"/>
    <n v="53470"/>
    <x v="61"/>
    <x v="61"/>
    <x v="4"/>
    <x v="2"/>
    <x v="1"/>
    <x v="2"/>
    <x v="1"/>
    <x v="1"/>
    <n v="0"/>
    <n v="2"/>
    <n v="0"/>
    <n v="0"/>
    <n v="0"/>
    <n v="0"/>
    <n v="0"/>
  </r>
  <r>
    <d v="2015-01-02T00:00:00"/>
    <n v="38"/>
    <x v="12"/>
    <x v="0"/>
    <x v="0"/>
    <d v="2018-03-01T00:00:00"/>
    <x v="4"/>
    <x v="1"/>
    <n v="138299"/>
    <x v="62"/>
    <x v="62"/>
    <x v="3"/>
    <x v="2"/>
    <x v="1"/>
    <x v="1"/>
    <x v="1"/>
    <x v="2"/>
    <n v="0"/>
    <n v="0"/>
    <n v="5"/>
    <n v="6"/>
    <n v="1"/>
    <n v="0"/>
    <n v="0"/>
  </r>
  <r>
    <d v="2015-01-02T00:00:00"/>
    <n v="38"/>
    <x v="7"/>
    <x v="1"/>
    <x v="0"/>
    <d v="2018-02-22T00:00:00"/>
    <x v="2"/>
    <x v="1"/>
    <n v="301006"/>
    <x v="63"/>
    <x v="63"/>
    <x v="1"/>
    <x v="2"/>
    <x v="1"/>
    <x v="2"/>
    <x v="1"/>
    <x v="1"/>
    <n v="0"/>
    <n v="3"/>
    <n v="1"/>
    <n v="1"/>
    <n v="0"/>
    <n v="1"/>
    <n v="0"/>
  </r>
  <r>
    <d v="2015-01-02T00:00:00"/>
    <n v="38"/>
    <x v="27"/>
    <x v="6"/>
    <x v="1"/>
    <e v="#N/A"/>
    <x v="5"/>
    <x v="2"/>
    <n v="124965"/>
    <x v="64"/>
    <x v="64"/>
    <x v="4"/>
    <x v="2"/>
    <x v="1"/>
    <x v="2"/>
    <x v="1"/>
    <x v="1"/>
    <n v="0"/>
    <n v="0"/>
    <n v="0"/>
    <n v="6"/>
    <n v="0"/>
    <n v="0"/>
    <n v="0"/>
  </r>
  <r>
    <d v="2015-01-02T00:00:00"/>
    <n v="38"/>
    <x v="28"/>
    <x v="3"/>
    <x v="0"/>
    <e v="#N/A"/>
    <x v="5"/>
    <x v="2"/>
    <n v="212484"/>
    <x v="65"/>
    <x v="65"/>
    <x v="3"/>
    <x v="2"/>
    <x v="1"/>
    <x v="2"/>
    <x v="1"/>
    <x v="1"/>
    <n v="0"/>
    <n v="0"/>
    <n v="1"/>
    <n v="0"/>
    <n v="0"/>
    <n v="0"/>
    <n v="0"/>
  </r>
  <r>
    <d v="2015-01-02T00:00:00"/>
    <n v="38"/>
    <x v="29"/>
    <x v="6"/>
    <x v="1"/>
    <d v="2017-11-30T00:00:00"/>
    <x v="3"/>
    <x v="0"/>
    <n v="374318"/>
    <x v="66"/>
    <x v="66"/>
    <x v="4"/>
    <x v="2"/>
    <x v="1"/>
    <x v="2"/>
    <x v="1"/>
    <x v="1"/>
    <n v="0"/>
    <n v="0"/>
    <n v="0"/>
    <n v="0"/>
    <n v="0"/>
    <n v="0"/>
    <n v="0"/>
  </r>
  <r>
    <d v="2015-01-02T00:00:00"/>
    <n v="38"/>
    <x v="30"/>
    <x v="2"/>
    <x v="1"/>
    <e v="#N/A"/>
    <x v="5"/>
    <x v="2"/>
    <n v="59378"/>
    <x v="67"/>
    <x v="67"/>
    <x v="4"/>
    <x v="2"/>
    <x v="1"/>
    <x v="2"/>
    <x v="1"/>
    <x v="1"/>
    <n v="0"/>
    <n v="0"/>
    <n v="0"/>
    <n v="0"/>
    <n v="0"/>
    <n v="0"/>
    <n v="0"/>
  </r>
  <r>
    <d v="2015-01-02T00:00:00"/>
    <n v="38"/>
    <x v="31"/>
    <x v="7"/>
    <x v="1"/>
    <e v="#N/A"/>
    <x v="5"/>
    <x v="2"/>
    <n v="101559"/>
    <x v="68"/>
    <x v="68"/>
    <x v="4"/>
    <x v="2"/>
    <x v="1"/>
    <x v="2"/>
    <x v="1"/>
    <x v="1"/>
    <n v="0"/>
    <n v="0"/>
    <n v="3"/>
    <n v="3"/>
    <n v="0"/>
    <n v="0"/>
    <n v="0"/>
  </r>
  <r>
    <d v="2015-01-02T00:00:00"/>
    <n v="38"/>
    <x v="11"/>
    <x v="3"/>
    <x v="0"/>
    <d v="2018-01-11T00:00:00"/>
    <x v="1"/>
    <x v="1"/>
    <n v="80869"/>
    <x v="69"/>
    <x v="69"/>
    <x v="4"/>
    <x v="2"/>
    <x v="1"/>
    <x v="2"/>
    <x v="1"/>
    <x v="1"/>
    <n v="0"/>
    <n v="0"/>
    <n v="1"/>
    <n v="0"/>
    <n v="1"/>
    <n v="0"/>
    <n v="0"/>
  </r>
  <r>
    <d v="2015-01-02T00:00:00"/>
    <n v="38"/>
    <x v="32"/>
    <x v="7"/>
    <x v="1"/>
    <e v="#N/A"/>
    <x v="5"/>
    <x v="2"/>
    <n v="63908"/>
    <x v="70"/>
    <x v="70"/>
    <x v="4"/>
    <x v="2"/>
    <x v="1"/>
    <x v="2"/>
    <x v="1"/>
    <x v="1"/>
    <n v="0"/>
    <n v="0"/>
    <n v="0"/>
    <n v="1"/>
    <n v="0"/>
    <n v="0"/>
    <n v="0"/>
  </r>
  <r>
    <d v="2015-01-02T00:00:00"/>
    <n v="38"/>
    <x v="21"/>
    <x v="3"/>
    <x v="0"/>
    <d v="2018-01-08T00:00:00"/>
    <x v="1"/>
    <x v="1"/>
    <n v="129072"/>
    <x v="71"/>
    <x v="71"/>
    <x v="3"/>
    <x v="2"/>
    <x v="1"/>
    <x v="2"/>
    <x v="1"/>
    <x v="1"/>
    <n v="0"/>
    <n v="0"/>
    <n v="0"/>
    <n v="6"/>
    <n v="0"/>
    <n v="0"/>
    <n v="0"/>
  </r>
  <r>
    <d v="2015-01-02T00:00:00"/>
    <n v="38"/>
    <x v="18"/>
    <x v="3"/>
    <x v="0"/>
    <d v="2017-09-21T00:00:00"/>
    <x v="0"/>
    <x v="0"/>
    <n v="220678"/>
    <x v="72"/>
    <x v="72"/>
    <x v="7"/>
    <x v="2"/>
    <x v="1"/>
    <x v="2"/>
    <x v="1"/>
    <x v="1"/>
    <n v="0"/>
    <n v="1"/>
    <n v="1"/>
    <n v="1"/>
    <n v="0"/>
    <n v="0"/>
    <n v="1"/>
  </r>
  <r>
    <d v="2015-01-02T00:00:00"/>
    <n v="38"/>
    <x v="29"/>
    <x v="6"/>
    <x v="1"/>
    <d v="2017-11-30T00:00:00"/>
    <x v="3"/>
    <x v="0"/>
    <n v="407142"/>
    <x v="73"/>
    <x v="73"/>
    <x v="4"/>
    <x v="2"/>
    <x v="1"/>
    <x v="2"/>
    <x v="1"/>
    <x v="1"/>
    <n v="0"/>
    <n v="0"/>
    <n v="3"/>
    <n v="0"/>
    <n v="0"/>
    <n v="1"/>
    <n v="0"/>
  </r>
  <r>
    <d v="2015-01-02T00:00:00"/>
    <n v="38"/>
    <x v="21"/>
    <x v="3"/>
    <x v="0"/>
    <d v="2018-01-08T00:00:00"/>
    <x v="1"/>
    <x v="1"/>
    <n v="65180"/>
    <x v="74"/>
    <x v="74"/>
    <x v="4"/>
    <x v="2"/>
    <x v="1"/>
    <x v="2"/>
    <x v="1"/>
    <x v="1"/>
    <n v="0"/>
    <n v="0"/>
    <n v="0"/>
    <n v="3"/>
    <n v="0"/>
    <n v="0"/>
    <n v="0"/>
  </r>
  <r>
    <d v="2015-01-02T00:00:00"/>
    <n v="38"/>
    <x v="33"/>
    <x v="5"/>
    <x v="1"/>
    <d v="2017-12-21T00:00:00"/>
    <x v="7"/>
    <x v="0"/>
    <n v="251102"/>
    <x v="75"/>
    <x v="75"/>
    <x v="3"/>
    <x v="2"/>
    <x v="1"/>
    <x v="2"/>
    <x v="1"/>
    <x v="1"/>
    <n v="0"/>
    <n v="0"/>
    <n v="0"/>
    <n v="0"/>
    <n v="0"/>
    <n v="0"/>
    <n v="0"/>
  </r>
  <r>
    <d v="2015-01-02T00:00:00"/>
    <n v="38"/>
    <x v="24"/>
    <x v="3"/>
    <x v="0"/>
    <d v="2018-01-18T00:00:00"/>
    <x v="1"/>
    <x v="1"/>
    <n v="67181"/>
    <x v="76"/>
    <x v="76"/>
    <x v="4"/>
    <x v="2"/>
    <x v="1"/>
    <x v="2"/>
    <x v="1"/>
    <x v="1"/>
    <n v="0"/>
    <n v="0"/>
    <n v="0"/>
    <n v="0"/>
    <n v="0"/>
    <n v="0"/>
    <n v="0"/>
  </r>
  <r>
    <d v="2015-01-02T00:00:00"/>
    <n v="38"/>
    <x v="23"/>
    <x v="6"/>
    <x v="1"/>
    <d v="2017-11-23T00:00:00"/>
    <x v="3"/>
    <x v="0"/>
    <n v="277935"/>
    <x v="77"/>
    <x v="77"/>
    <x v="4"/>
    <x v="2"/>
    <x v="1"/>
    <x v="1"/>
    <x v="1"/>
    <x v="2"/>
    <n v="0"/>
    <n v="0"/>
    <n v="8"/>
    <n v="1"/>
    <n v="0"/>
    <n v="0"/>
    <n v="0"/>
  </r>
  <r>
    <d v="2015-01-02T00:00:00"/>
    <n v="38"/>
    <x v="34"/>
    <x v="3"/>
    <x v="0"/>
    <e v="#N/A"/>
    <x v="5"/>
    <x v="2"/>
    <n v="107651"/>
    <x v="78"/>
    <x v="78"/>
    <x v="1"/>
    <x v="2"/>
    <x v="1"/>
    <x v="2"/>
    <x v="1"/>
    <x v="1"/>
    <n v="0"/>
    <n v="0"/>
    <n v="1"/>
    <n v="0"/>
    <n v="0"/>
    <n v="0"/>
    <n v="0"/>
  </r>
  <r>
    <d v="2015-01-02T00:00:00"/>
    <n v="38"/>
    <x v="10"/>
    <x v="1"/>
    <x v="0"/>
    <d v="2018-02-15T00:00:00"/>
    <x v="2"/>
    <x v="1"/>
    <n v="65356"/>
    <x v="79"/>
    <x v="79"/>
    <x v="4"/>
    <x v="2"/>
    <x v="1"/>
    <x v="2"/>
    <x v="1"/>
    <x v="1"/>
    <n v="0"/>
    <n v="0"/>
    <n v="0"/>
    <n v="0"/>
    <n v="0"/>
    <n v="0"/>
    <n v="1"/>
  </r>
  <r>
    <d v="2015-01-02T00:00:00"/>
    <n v="38"/>
    <x v="33"/>
    <x v="5"/>
    <x v="1"/>
    <d v="2017-12-21T00:00:00"/>
    <x v="7"/>
    <x v="0"/>
    <n v="201708"/>
    <x v="80"/>
    <x v="80"/>
    <x v="1"/>
    <x v="2"/>
    <x v="1"/>
    <x v="2"/>
    <x v="1"/>
    <x v="1"/>
    <n v="0"/>
    <n v="1"/>
    <n v="1"/>
    <n v="3"/>
    <n v="0"/>
    <n v="0"/>
    <n v="0"/>
  </r>
  <r>
    <d v="2015-01-02T00:00:00"/>
    <n v="38"/>
    <x v="7"/>
    <x v="1"/>
    <x v="0"/>
    <d v="2018-02-22T00:00:00"/>
    <x v="2"/>
    <x v="1"/>
    <n v="151989"/>
    <x v="81"/>
    <x v="81"/>
    <x v="3"/>
    <x v="2"/>
    <x v="1"/>
    <x v="2"/>
    <x v="1"/>
    <x v="1"/>
    <n v="0"/>
    <n v="2"/>
    <n v="0"/>
    <n v="0"/>
    <n v="2"/>
    <n v="0"/>
    <n v="0"/>
  </r>
  <r>
    <d v="2015-01-02T00:00:00"/>
    <n v="38"/>
    <x v="5"/>
    <x v="1"/>
    <x v="0"/>
    <e v="#N/A"/>
    <x v="5"/>
    <x v="2"/>
    <n v="141351"/>
    <x v="82"/>
    <x v="82"/>
    <x v="1"/>
    <x v="2"/>
    <x v="1"/>
    <x v="2"/>
    <x v="1"/>
    <x v="1"/>
    <n v="0"/>
    <n v="0"/>
    <n v="3"/>
    <n v="1"/>
    <n v="2"/>
    <n v="0"/>
    <n v="0"/>
  </r>
  <r>
    <d v="2015-01-02T00:00:00"/>
    <n v="38"/>
    <x v="14"/>
    <x v="0"/>
    <x v="0"/>
    <d v="2018-03-29T00:00:00"/>
    <x v="4"/>
    <x v="1"/>
    <n v="79009"/>
    <x v="83"/>
    <x v="83"/>
    <x v="3"/>
    <x v="2"/>
    <x v="1"/>
    <x v="2"/>
    <x v="1"/>
    <x v="1"/>
    <n v="0"/>
    <n v="2"/>
    <n v="0"/>
    <n v="0"/>
    <n v="3"/>
    <n v="2"/>
    <n v="0"/>
  </r>
  <r>
    <d v="2015-01-02T00:00:00"/>
    <n v="38"/>
    <x v="20"/>
    <x v="4"/>
    <x v="2"/>
    <e v="#N/A"/>
    <x v="5"/>
    <x v="2"/>
    <n v="35352"/>
    <x v="84"/>
    <x v="84"/>
    <x v="6"/>
    <x v="2"/>
    <x v="1"/>
    <x v="2"/>
    <x v="1"/>
    <x v="1"/>
    <n v="0"/>
    <n v="0"/>
    <n v="1"/>
    <n v="0"/>
    <n v="0"/>
    <n v="1"/>
    <n v="0"/>
  </r>
  <r>
    <d v="2015-01-02T00:00:00"/>
    <n v="38"/>
    <x v="35"/>
    <x v="5"/>
    <x v="1"/>
    <e v="#N/A"/>
    <x v="5"/>
    <x v="2"/>
    <n v="124024"/>
    <x v="85"/>
    <x v="85"/>
    <x v="4"/>
    <x v="2"/>
    <x v="1"/>
    <x v="2"/>
    <x v="1"/>
    <x v="1"/>
    <n v="0"/>
    <n v="0"/>
    <n v="0"/>
    <n v="3"/>
    <n v="0"/>
    <n v="0"/>
    <n v="0"/>
  </r>
  <r>
    <d v="2015-01-02T00:00:00"/>
    <n v="38"/>
    <x v="36"/>
    <x v="5"/>
    <x v="1"/>
    <d v="2017-12-14T00:00:00"/>
    <x v="7"/>
    <x v="0"/>
    <n v="116162"/>
    <x v="86"/>
    <x v="86"/>
    <x v="4"/>
    <x v="2"/>
    <x v="1"/>
    <x v="2"/>
    <x v="1"/>
    <x v="1"/>
    <n v="0"/>
    <n v="0"/>
    <n v="0"/>
    <n v="2"/>
    <n v="0"/>
    <n v="0"/>
    <n v="0"/>
  </r>
  <r>
    <d v="2015-01-02T00:00:00"/>
    <n v="38"/>
    <x v="20"/>
    <x v="4"/>
    <x v="2"/>
    <e v="#N/A"/>
    <x v="5"/>
    <x v="2"/>
    <n v="28540"/>
    <x v="87"/>
    <x v="87"/>
    <x v="6"/>
    <x v="2"/>
    <x v="1"/>
    <x v="2"/>
    <x v="1"/>
    <x v="1"/>
    <n v="0"/>
    <n v="0"/>
    <n v="0"/>
    <n v="1"/>
    <n v="0"/>
    <n v="0"/>
    <n v="0"/>
  </r>
  <r>
    <d v="2015-07-08T00:00:00"/>
    <n v="32"/>
    <x v="37"/>
    <x v="0"/>
    <x v="0"/>
    <e v="#N/A"/>
    <x v="5"/>
    <x v="2"/>
    <n v="443570"/>
    <x v="88"/>
    <x v="88"/>
    <x v="0"/>
    <x v="2"/>
    <x v="1"/>
    <x v="2"/>
    <x v="1"/>
    <x v="1"/>
    <n v="0"/>
    <n v="1"/>
    <n v="0"/>
    <n v="2"/>
    <n v="2"/>
    <n v="0"/>
    <n v="0"/>
  </r>
  <r>
    <s v="28/09/2017"/>
    <n v="6"/>
    <x v="9"/>
    <x v="0"/>
    <x v="0"/>
    <e v="#N/A"/>
    <x v="5"/>
    <x v="2"/>
    <n v="129903"/>
    <x v="89"/>
    <x v="89"/>
    <x v="3"/>
    <x v="3"/>
    <x v="2"/>
    <x v="1"/>
    <x v="1"/>
    <x v="2"/>
    <n v="0"/>
    <n v="0"/>
    <n v="9"/>
    <n v="0"/>
    <n v="0"/>
    <n v="1"/>
    <n v="0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s v=""/>
    <s v=""/>
    <x v="38"/>
    <x v="8"/>
    <x v="3"/>
    <s v=""/>
    <x v="8"/>
    <x v="3"/>
    <s v=""/>
    <x v="90"/>
    <x v="90"/>
    <x v="8"/>
    <x v="4"/>
    <x v="3"/>
    <x v="2"/>
    <x v="0"/>
    <x v="0"/>
    <s v=""/>
    <s v=""/>
    <s v=""/>
    <s v=""/>
    <s v=""/>
    <s v=""/>
    <s v=""/>
  </r>
  <r>
    <m/>
    <m/>
    <x v="39"/>
    <x v="9"/>
    <x v="4"/>
    <m/>
    <x v="9"/>
    <x v="4"/>
    <m/>
    <x v="91"/>
    <x v="91"/>
    <x v="9"/>
    <x v="5"/>
    <x v="4"/>
    <x v="3"/>
    <x v="3"/>
    <x v="3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E102" firstHeaderRow="0" firstDataRow="1" firstDataCol="1"/>
  <pivotFields count="25">
    <pivotField subtotalTop="0" showAll="0" defaultSubtotal="0"/>
    <pivotField subtotalTop="0" showAll="0" defaultSubtotal="0"/>
    <pivotField subtotalTop="0" showAll="0" defaultSubtotal="0">
      <items count="52">
        <item m="1" x="50"/>
        <item x="21"/>
        <item x="34"/>
        <item x="11"/>
        <item x="18"/>
        <item x="28"/>
        <item m="1" x="47"/>
        <item x="24"/>
        <item x="16"/>
        <item m="1" x="49"/>
        <item m="1" x="45"/>
        <item x="2"/>
        <item x="5"/>
        <item x="13"/>
        <item x="10"/>
        <item x="7"/>
        <item x="12"/>
        <item x="0"/>
        <item x="8"/>
        <item x="15"/>
        <item x="9"/>
        <item x="39"/>
        <item x="17"/>
        <item x="37"/>
        <item x="1"/>
        <item m="1" x="42"/>
        <item x="4"/>
        <item m="1" x="43"/>
        <item m="1" x="46"/>
        <item m="1" x="40"/>
        <item m="1" x="51"/>
        <item m="1" x="48"/>
        <item m="1" x="44"/>
        <item x="20"/>
        <item x="38"/>
        <item m="1" x="41"/>
        <item x="3"/>
        <item x="6"/>
        <item x="14"/>
        <item x="19"/>
        <item x="22"/>
        <item x="23"/>
        <item x="25"/>
        <item x="26"/>
        <item x="27"/>
        <item x="29"/>
        <item x="30"/>
        <item x="31"/>
        <item x="32"/>
        <item x="33"/>
        <item x="35"/>
        <item x="36"/>
      </items>
    </pivotField>
    <pivotField showAll="0" defaultSubtotal="0">
      <items count="11">
        <item x="3"/>
        <item x="1"/>
        <item x="0"/>
        <item x="7"/>
        <item x="2"/>
        <item x="6"/>
        <item x="5"/>
        <item x="8"/>
        <item x="4"/>
        <item m="1" x="10"/>
        <item x="9"/>
      </items>
    </pivotField>
    <pivotField showAll="0" defaultSubtotal="0">
      <items count="5">
        <item x="1"/>
        <item x="0"/>
        <item x="3"/>
        <item x="2"/>
        <item x="4"/>
      </items>
    </pivotField>
    <pivotField subtotalTop="0" showAll="0" defaultSubtotal="0"/>
    <pivotField showAll="0" defaultSubtotal="0">
      <items count="11">
        <item x="1"/>
        <item x="2"/>
        <item x="4"/>
        <item x="0"/>
        <item x="6"/>
        <item x="3"/>
        <item x="7"/>
        <item x="8"/>
        <item x="5"/>
        <item m="1" x="10"/>
        <item x="9"/>
      </items>
    </pivotField>
    <pivotField showAll="0" defaultSubtotal="0">
      <items count="7">
        <item x="0"/>
        <item x="1"/>
        <item x="3"/>
        <item x="2"/>
        <item m="1" x="5"/>
        <item m="1" x="6"/>
        <item x="4"/>
      </items>
    </pivotField>
    <pivotField subtotalTop="0" showAll="0" defaultSubtotal="0"/>
    <pivotField subtotalTop="0" showAll="0" defaultSubtotal="0">
      <items count="182">
        <item m="1" x="125"/>
        <item x="60"/>
        <item m="1" x="166"/>
        <item x="87"/>
        <item m="1" x="173"/>
        <item x="84"/>
        <item m="1" x="149"/>
        <item x="45"/>
        <item m="1" x="180"/>
        <item x="61"/>
        <item m="1" x="114"/>
        <item x="67"/>
        <item x="70"/>
        <item m="1" x="98"/>
        <item m="1" x="152"/>
        <item x="74"/>
        <item x="79"/>
        <item m="1" x="129"/>
        <item x="76"/>
        <item m="1" x="96"/>
        <item x="83"/>
        <item m="1" x="175"/>
        <item x="69"/>
        <item m="1" x="176"/>
        <item m="1" x="177"/>
        <item x="59"/>
        <item x="53"/>
        <item m="1" x="102"/>
        <item x="46"/>
        <item m="1" x="178"/>
        <item x="68"/>
        <item m="1" x="159"/>
        <item m="1" x="168"/>
        <item x="57"/>
        <item x="78"/>
        <item m="1" x="135"/>
        <item x="86"/>
        <item m="1" x="145"/>
        <item x="58"/>
        <item m="1" x="131"/>
        <item x="85"/>
        <item x="64"/>
        <item x="71"/>
        <item m="1" x="118"/>
        <item m="1" x="133"/>
        <item x="50"/>
        <item x="62"/>
        <item m="1" x="103"/>
        <item x="82"/>
        <item m="1" x="154"/>
        <item x="81"/>
        <item m="1" x="121"/>
        <item x="47"/>
        <item m="1" x="99"/>
        <item x="54"/>
        <item m="1" x="134"/>
        <item x="55"/>
        <item m="1" x="155"/>
        <item x="56"/>
        <item m="1" x="94"/>
        <item x="80"/>
        <item m="1" x="179"/>
        <item x="65"/>
        <item m="1" x="161"/>
        <item x="72"/>
        <item m="1" x="158"/>
        <item x="49"/>
        <item m="1" x="104"/>
        <item x="17"/>
        <item m="1" x="162"/>
        <item x="75"/>
        <item m="1" x="127"/>
        <item x="48"/>
        <item m="1" x="136"/>
        <item x="44"/>
        <item m="1" x="150"/>
        <item x="77"/>
        <item m="1" x="130"/>
        <item x="63"/>
        <item m="1" x="110"/>
        <item x="10"/>
        <item m="1" x="163"/>
        <item x="51"/>
        <item m="1" x="105"/>
        <item x="19"/>
        <item m="1" x="112"/>
        <item x="43"/>
        <item m="1" x="139"/>
        <item x="66"/>
        <item m="1" x="156"/>
        <item x="15"/>
        <item m="1" x="126"/>
        <item x="37"/>
        <item m="1" x="143"/>
        <item m="1" x="122"/>
        <item m="1" x="137"/>
        <item x="8"/>
        <item x="38"/>
        <item x="73"/>
        <item m="1" x="92"/>
        <item m="1" x="100"/>
        <item x="16"/>
        <item m="1" x="106"/>
        <item x="13"/>
        <item m="1" x="170"/>
        <item x="52"/>
        <item m="1" x="115"/>
        <item m="1" x="116"/>
        <item m="1" x="181"/>
        <item x="22"/>
        <item x="20"/>
        <item x="7"/>
        <item m="1" x="167"/>
        <item m="1" x="144"/>
        <item x="9"/>
        <item m="1" x="157"/>
        <item x="42"/>
        <item m="1" x="172"/>
        <item x="18"/>
        <item x="39"/>
        <item m="1" x="146"/>
        <item x="21"/>
        <item m="1" x="148"/>
        <item m="1" x="140"/>
        <item x="88"/>
        <item x="3"/>
        <item m="1" x="160"/>
        <item m="1" x="174"/>
        <item x="14"/>
        <item m="1" x="169"/>
        <item x="5"/>
        <item x="32"/>
        <item m="1" x="101"/>
        <item m="1" x="171"/>
        <item x="24"/>
        <item x="25"/>
        <item m="1" x="132"/>
        <item x="11"/>
        <item m="1" x="151"/>
        <item x="6"/>
        <item m="1" x="123"/>
        <item x="41"/>
        <item m="1" x="97"/>
        <item m="1" x="107"/>
        <item x="34"/>
        <item x="26"/>
        <item m="1" x="128"/>
        <item x="29"/>
        <item m="1" x="153"/>
        <item x="27"/>
        <item m="1" x="111"/>
        <item x="89"/>
        <item m="1" x="147"/>
        <item m="1" x="108"/>
        <item x="40"/>
        <item x="0"/>
        <item m="1" x="95"/>
        <item m="1" x="120"/>
        <item x="35"/>
        <item m="1" x="124"/>
        <item m="1" x="138"/>
        <item x="12"/>
        <item x="30"/>
        <item m="1" x="141"/>
        <item x="33"/>
        <item m="1" x="113"/>
        <item m="1" x="142"/>
        <item m="1" x="119"/>
        <item x="1"/>
        <item x="31"/>
        <item x="2"/>
        <item m="1" x="165"/>
        <item m="1" x="109"/>
        <item x="23"/>
        <item m="1" x="117"/>
        <item x="4"/>
        <item m="1" x="164"/>
        <item x="28"/>
        <item m="1" x="93"/>
        <item x="36"/>
        <item x="90"/>
        <item x="91"/>
      </items>
    </pivotField>
    <pivotField axis="axisRow" subtotalTop="0" showAll="0" defaultSubtotal="0">
      <items count="92">
        <item h="1" x="90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1"/>
      </items>
    </pivotField>
    <pivotField dataField="1" showAll="0" defaultSubtotal="0">
      <items count="10">
        <item x="6"/>
        <item x="4"/>
        <item x="3"/>
        <item x="1"/>
        <item x="0"/>
        <item x="2"/>
        <item x="5"/>
        <item x="7"/>
        <item x="8"/>
        <item x="9"/>
      </items>
    </pivotField>
    <pivotField axis="axisRow" subtotalTop="0" showAll="0" defaultSubtotal="0">
      <items count="6">
        <item x="4"/>
        <item x="2"/>
        <item x="1"/>
        <item x="0"/>
        <item x="3"/>
        <item x="5"/>
      </items>
    </pivotField>
    <pivotField showAll="0" defaultSubtotal="0">
      <items count="5">
        <item x="3"/>
        <item x="1"/>
        <item x="0"/>
        <item x="2"/>
        <item x="4"/>
      </items>
    </pivotField>
    <pivotField dataField="1" subtotalTop="0" multipleItemSelectionAllowed="1" showAll="0" defaultSubtotal="0">
      <items count="4">
        <item x="1"/>
        <item x="2"/>
        <item x="0"/>
        <item x="3"/>
      </items>
    </pivotField>
    <pivotField dataField="1" subtotalTop="0" multipleItemSelectionAllowed="1" showAll="0" defaultSubtotal="0">
      <items count="5">
        <item h="1" m="1" x="4"/>
        <item x="2"/>
        <item h="1" x="1"/>
        <item x="0"/>
        <item h="1" x="3"/>
      </items>
    </pivotField>
    <pivotField dataField="1" subtotalTop="0" multipleItemSelectionAllowed="1" showAll="0" defaultSubtotal="0">
      <items count="4">
        <item x="2"/>
        <item x="1"/>
        <item x="0"/>
        <item x="3"/>
      </items>
    </pivotField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howAll="0" defaultSubtotal="0">
      <items count="26">
        <item x="5"/>
        <item x="1"/>
        <item x="2"/>
        <item x="3"/>
        <item x="4"/>
        <item x="0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</pivotFields>
  <rowFields count="2">
    <field x="12"/>
    <field x="10"/>
  </rowFields>
  <rowItems count="97">
    <i>
      <x v="1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>
      <x v="2"/>
    </i>
    <i r="1">
      <x v="46"/>
    </i>
    <i r="1">
      <x v="47"/>
    </i>
    <i r="1">
      <x v="48"/>
    </i>
    <i r="1">
      <x v="49"/>
    </i>
    <i>
      <x v="3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>
      <x v="4"/>
    </i>
    <i r="1">
      <x v="90"/>
    </i>
    <i>
      <x v="5"/>
    </i>
    <i r="1">
      <x v="9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 de Défauts" fld="14" subtotal="count" baseField="0" baseItem="0"/>
    <dataField name="Nombre de Taux usure des pièces" fld="15" subtotal="count" baseField="0" baseItem="0"/>
    <dataField name="Nombre de Conclusion" fld="16" subtotal="count" baseField="0" baseItem="0"/>
    <dataField name="Somme de Nombre d'interventions depuis 2018" fld="11" baseField="10" baseItem="5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D53"/>
  <sheetViews>
    <sheetView showGridLines="0" tabSelected="1" zoomScale="80" zoomScaleNormal="80" workbookViewId="0">
      <selection activeCell="G24" sqref="G24"/>
    </sheetView>
  </sheetViews>
  <sheetFormatPr baseColWidth="10" defaultRowHeight="15" x14ac:dyDescent="0.25"/>
  <cols>
    <col min="1" max="1" width="23.42578125" bestFit="1" customWidth="1"/>
    <col min="2" max="2" width="3.85546875" customWidth="1"/>
    <col min="5" max="5" width="11.42578125" customWidth="1"/>
    <col min="6" max="6" width="4.28515625" customWidth="1"/>
    <col min="10" max="10" width="17.85546875" bestFit="1" customWidth="1"/>
    <col min="14" max="14" width="4.28515625" customWidth="1"/>
    <col min="18" max="18" width="17.85546875" bestFit="1" customWidth="1"/>
    <col min="20" max="20" width="14.28515625" customWidth="1"/>
    <col min="21" max="21" width="13.42578125" customWidth="1"/>
    <col min="22" max="22" width="29.85546875" bestFit="1" customWidth="1"/>
    <col min="23" max="23" width="15.140625" customWidth="1"/>
    <col min="24" max="24" width="41.5703125" style="34" customWidth="1"/>
  </cols>
  <sheetData>
    <row r="1" spans="1:30" ht="18.75" x14ac:dyDescent="0.3">
      <c r="A1" s="96">
        <f ca="1">TODAY()</f>
        <v>43189</v>
      </c>
    </row>
    <row r="2" spans="1:30" ht="18.75" x14ac:dyDescent="0.3">
      <c r="A2" s="97" t="str">
        <f ca="1">"SEMAINE " &amp; WEEKNUM(A1)</f>
        <v>SEMAINE 13</v>
      </c>
      <c r="C2" s="138" t="s">
        <v>230</v>
      </c>
      <c r="D2" s="139"/>
      <c r="E2" s="139"/>
      <c r="F2" s="139"/>
      <c r="G2" s="139"/>
      <c r="H2" s="139"/>
      <c r="I2" s="139"/>
      <c r="J2" s="139"/>
      <c r="K2" s="139"/>
      <c r="L2" s="139"/>
      <c r="M2" s="139"/>
      <c r="N2" s="139"/>
      <c r="O2" s="139"/>
      <c r="P2" s="139"/>
      <c r="Q2" s="139"/>
      <c r="R2" s="140"/>
    </row>
    <row r="3" spans="1:30" x14ac:dyDescent="0.25">
      <c r="A3" s="95"/>
      <c r="C3" s="4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5"/>
    </row>
    <row r="4" spans="1:30" x14ac:dyDescent="0.25">
      <c r="A4" s="95"/>
      <c r="C4" s="159" t="s">
        <v>237</v>
      </c>
      <c r="D4" s="160"/>
      <c r="E4" s="160"/>
      <c r="F4" s="160"/>
      <c r="G4" s="160"/>
      <c r="H4" s="160"/>
      <c r="I4" s="160"/>
      <c r="J4" s="160"/>
      <c r="K4" s="160"/>
      <c r="L4" s="160"/>
      <c r="M4" s="160"/>
      <c r="N4" s="160"/>
      <c r="O4" s="160"/>
      <c r="P4" s="160"/>
      <c r="Q4" s="160"/>
      <c r="R4" s="161"/>
    </row>
    <row r="5" spans="1:30" x14ac:dyDescent="0.25">
      <c r="A5" s="95"/>
      <c r="C5" s="150" t="s">
        <v>240</v>
      </c>
      <c r="D5" s="151"/>
      <c r="E5" s="151"/>
      <c r="F5" s="151"/>
      <c r="G5" s="151"/>
      <c r="H5" s="151"/>
      <c r="I5" s="151"/>
      <c r="J5" s="152"/>
      <c r="K5" s="141" t="s">
        <v>244</v>
      </c>
      <c r="L5" s="142"/>
      <c r="M5" s="142"/>
      <c r="N5" s="142"/>
      <c r="O5" s="142"/>
      <c r="P5" s="142"/>
      <c r="Q5" s="142"/>
      <c r="R5" s="143"/>
    </row>
    <row r="6" spans="1:30" x14ac:dyDescent="0.25">
      <c r="A6" s="95"/>
      <c r="C6" s="153"/>
      <c r="D6" s="154"/>
      <c r="E6" s="154"/>
      <c r="F6" s="154"/>
      <c r="G6" s="154"/>
      <c r="H6" s="154"/>
      <c r="I6" s="154"/>
      <c r="J6" s="155"/>
      <c r="K6" s="144"/>
      <c r="L6" s="145"/>
      <c r="M6" s="145"/>
      <c r="N6" s="145"/>
      <c r="O6" s="145"/>
      <c r="P6" s="145"/>
      <c r="Q6" s="145"/>
      <c r="R6" s="146"/>
    </row>
    <row r="7" spans="1:30" x14ac:dyDescent="0.25">
      <c r="A7" s="95"/>
      <c r="C7" s="156"/>
      <c r="D7" s="157"/>
      <c r="E7" s="157"/>
      <c r="F7" s="157"/>
      <c r="G7" s="157"/>
      <c r="H7" s="157"/>
      <c r="I7" s="157"/>
      <c r="J7" s="158"/>
      <c r="K7" s="147"/>
      <c r="L7" s="148"/>
      <c r="M7" s="148"/>
      <c r="N7" s="148"/>
      <c r="O7" s="148"/>
      <c r="P7" s="148"/>
      <c r="Q7" s="148"/>
      <c r="R7" s="149"/>
    </row>
    <row r="8" spans="1:30" x14ac:dyDescent="0.25">
      <c r="A8" s="95"/>
      <c r="C8" s="99"/>
      <c r="D8" s="100"/>
      <c r="E8" s="100"/>
      <c r="F8" s="100"/>
      <c r="G8" s="100"/>
      <c r="H8" s="100"/>
      <c r="I8" s="100"/>
      <c r="J8" s="100"/>
      <c r="K8" s="99"/>
      <c r="L8" s="100"/>
      <c r="M8" s="100"/>
      <c r="N8" s="100"/>
      <c r="O8" s="100"/>
      <c r="P8" s="100"/>
      <c r="Q8" s="100"/>
      <c r="R8" s="101"/>
    </row>
    <row r="9" spans="1:30" x14ac:dyDescent="0.25">
      <c r="A9" s="95"/>
      <c r="C9" s="165" t="s">
        <v>246</v>
      </c>
      <c r="D9" s="166"/>
      <c r="E9" s="166"/>
      <c r="F9" s="166"/>
      <c r="G9" s="166"/>
      <c r="H9" s="166"/>
      <c r="I9" s="167"/>
      <c r="J9" s="128" t="s">
        <v>258</v>
      </c>
      <c r="K9" s="165" t="s">
        <v>246</v>
      </c>
      <c r="L9" s="166"/>
      <c r="M9" s="166"/>
      <c r="N9" s="166"/>
      <c r="O9" s="166"/>
      <c r="P9" s="166"/>
      <c r="Q9" s="167"/>
      <c r="R9" s="128" t="s">
        <v>258</v>
      </c>
    </row>
    <row r="10" spans="1:30" x14ac:dyDescent="0.25">
      <c r="A10" s="95"/>
      <c r="C10" s="99"/>
      <c r="D10" s="100"/>
      <c r="E10" s="100"/>
      <c r="F10" s="100"/>
      <c r="G10" s="100"/>
      <c r="H10" s="100"/>
      <c r="I10" s="100"/>
      <c r="J10" s="127" t="s">
        <v>256</v>
      </c>
      <c r="K10" s="99"/>
      <c r="L10" s="100"/>
      <c r="M10" s="100"/>
      <c r="N10" s="100"/>
      <c r="O10" s="100"/>
      <c r="P10" s="100"/>
      <c r="Q10" s="102"/>
      <c r="R10" s="127" t="s">
        <v>256</v>
      </c>
    </row>
    <row r="11" spans="1:30" x14ac:dyDescent="0.25">
      <c r="A11" s="95"/>
      <c r="C11" s="99"/>
      <c r="D11" s="100" t="s">
        <v>306</v>
      </c>
      <c r="E11" s="100"/>
      <c r="F11" s="136">
        <v>4</v>
      </c>
      <c r="G11" s="100" t="s">
        <v>247</v>
      </c>
      <c r="H11" s="100"/>
      <c r="I11" s="100"/>
      <c r="J11" s="103">
        <f>COUNTIF('Base de données'!$O:$O,'Base de données'!Z2)</f>
        <v>0</v>
      </c>
      <c r="K11" s="99"/>
      <c r="L11" s="100" t="s">
        <v>306</v>
      </c>
      <c r="M11" s="100"/>
      <c r="N11" s="136">
        <v>10</v>
      </c>
      <c r="O11" s="100" t="s">
        <v>247</v>
      </c>
      <c r="P11" s="100"/>
      <c r="Q11" s="100"/>
      <c r="R11" s="103">
        <f>COUNTIF('Base de données'!$O:$O,'Base de données'!$Z$1)</f>
        <v>90</v>
      </c>
    </row>
    <row r="12" spans="1:30" ht="15.75" customHeight="1" thickBot="1" x14ac:dyDescent="0.35">
      <c r="A12" s="131" t="s">
        <v>259</v>
      </c>
      <c r="C12" s="99"/>
      <c r="D12" s="100"/>
      <c r="E12" s="100"/>
      <c r="F12" s="116" t="s">
        <v>250</v>
      </c>
      <c r="G12" s="100"/>
      <c r="H12" s="100"/>
      <c r="I12" s="100"/>
      <c r="J12" s="101"/>
      <c r="K12" s="99"/>
      <c r="L12" s="100"/>
      <c r="M12" s="100"/>
      <c r="N12" s="116" t="s">
        <v>250</v>
      </c>
      <c r="O12" s="100"/>
      <c r="P12" s="100"/>
      <c r="Q12" s="100"/>
      <c r="R12" s="101"/>
    </row>
    <row r="13" spans="1:30" s="121" customFormat="1" ht="16.5" thickTop="1" x14ac:dyDescent="0.25">
      <c r="A13" s="95"/>
      <c r="C13" s="99"/>
      <c r="D13" s="100" t="s">
        <v>306</v>
      </c>
      <c r="E13" s="100"/>
      <c r="F13" s="136"/>
      <c r="G13" s="100" t="s">
        <v>249</v>
      </c>
      <c r="H13" s="100"/>
      <c r="I13" s="100"/>
      <c r="J13" s="126">
        <f>COUNTIF('Base de données'!$T:$T,"&gt;="&amp;$F$13)</f>
        <v>0</v>
      </c>
      <c r="K13" s="99"/>
      <c r="L13" s="100" t="s">
        <v>306</v>
      </c>
      <c r="M13" s="100"/>
      <c r="N13" s="136"/>
      <c r="O13" s="100" t="s">
        <v>249</v>
      </c>
      <c r="P13" s="100"/>
      <c r="Q13" s="100"/>
      <c r="R13" s="126">
        <f>COUNTIF('Base de données'!$T:$T,"&gt;="&amp;$N$13)</f>
        <v>0</v>
      </c>
      <c r="T13" s="122" t="s">
        <v>253</v>
      </c>
      <c r="U13" s="123" t="s">
        <v>251</v>
      </c>
      <c r="V13" s="123" t="s">
        <v>245</v>
      </c>
      <c r="W13" s="123" t="s">
        <v>252</v>
      </c>
      <c r="X13" s="133" t="str">
        <f ca="1">"NOMBRE D'INTERVENTIONS DEPUIS " &amp; YEAR(A1)</f>
        <v>NOMBRE D'INTERVENTIONS DEPUIS 2018</v>
      </c>
      <c r="Z13"/>
      <c r="AA13"/>
      <c r="AB13"/>
      <c r="AC13"/>
      <c r="AD13"/>
    </row>
    <row r="14" spans="1:30" ht="15.75" customHeight="1" x14ac:dyDescent="0.25">
      <c r="A14" s="95"/>
      <c r="C14" s="99"/>
      <c r="D14" s="100" t="s">
        <v>306</v>
      </c>
      <c r="E14" s="100"/>
      <c r="F14" s="127"/>
      <c r="G14" s="100" t="s">
        <v>248</v>
      </c>
      <c r="H14" s="100"/>
      <c r="I14" s="100"/>
      <c r="J14" s="104">
        <f>COUNTIF('Base de données'!$R:$R,"&gt;="&amp;$F$14)</f>
        <v>0</v>
      </c>
      <c r="K14" s="99"/>
      <c r="L14" s="100" t="s">
        <v>306</v>
      </c>
      <c r="M14" s="100"/>
      <c r="N14" s="127"/>
      <c r="O14" s="100" t="s">
        <v>248</v>
      </c>
      <c r="P14" s="100"/>
      <c r="Q14" s="100"/>
      <c r="R14" s="104">
        <f>COUNTIF('Base de données'!$R:$R,"&gt;="&amp;$N$14)</f>
        <v>0</v>
      </c>
      <c r="T14" s="118" t="str">
        <f ca="1">OFFSET(TCD!J7,0,0)</f>
        <v>QNU03634</v>
      </c>
      <c r="U14" s="117" t="e">
        <f ca="1">OFFSET(TCD!K7,0,0)</f>
        <v>#N/A</v>
      </c>
      <c r="V14" s="117" t="e">
        <f ca="1">OFFSET(TCD!L7,0,0)</f>
        <v>#N/A</v>
      </c>
      <c r="W14" s="117" t="e">
        <f ca="1">OFFSET(TCD!M7,0,0)</f>
        <v>#N/A</v>
      </c>
      <c r="X14" s="134">
        <f ca="1">OFFSET(TCD!N7,0,0)</f>
        <v>2</v>
      </c>
    </row>
    <row r="15" spans="1:30" x14ac:dyDescent="0.25">
      <c r="A15" s="95"/>
      <c r="C15" s="112"/>
      <c r="D15" s="113"/>
      <c r="E15" s="113"/>
      <c r="F15" s="113"/>
      <c r="G15" s="113"/>
      <c r="H15" s="113"/>
      <c r="I15" s="113"/>
      <c r="J15" s="113" t="s">
        <v>257</v>
      </c>
      <c r="K15" s="112"/>
      <c r="L15" s="113"/>
      <c r="M15" s="113"/>
      <c r="N15" s="113"/>
      <c r="O15" s="113"/>
      <c r="P15" s="113"/>
      <c r="Q15" s="113"/>
      <c r="R15" s="114"/>
      <c r="T15" s="118" t="str">
        <f ca="1">OFFSET(TCD!J8,0,0)</f>
        <v>QNU03650</v>
      </c>
      <c r="U15" s="117" t="e">
        <f ca="1">OFFSET(TCD!K8,0,0)</f>
        <v>#N/A</v>
      </c>
      <c r="V15" s="117" t="e">
        <f ca="1">OFFSET(TCD!L8,0,0)</f>
        <v>#N/A</v>
      </c>
      <c r="W15" s="117" t="e">
        <f ca="1">OFFSET(TCD!M8,0,0)</f>
        <v>#N/A</v>
      </c>
      <c r="X15" s="134">
        <f ca="1">OFFSET(TCD!N8,0,0)</f>
        <v>1</v>
      </c>
    </row>
    <row r="16" spans="1:30" x14ac:dyDescent="0.25">
      <c r="A16" s="95"/>
      <c r="C16" s="105"/>
      <c r="D16" s="106"/>
      <c r="E16" s="106"/>
      <c r="F16" s="106"/>
      <c r="G16" s="106"/>
      <c r="H16" s="106"/>
      <c r="I16" s="106"/>
      <c r="J16" s="106"/>
      <c r="K16" s="105"/>
      <c r="L16" s="106"/>
      <c r="M16" s="106"/>
      <c r="N16" s="106"/>
      <c r="O16" s="106"/>
      <c r="P16" s="106"/>
      <c r="Q16" s="106"/>
      <c r="R16" s="107"/>
      <c r="T16" s="118" t="str">
        <f ca="1">OFFSET(TCD!J9,0,0)</f>
        <v>QNU03664</v>
      </c>
      <c r="U16" s="117" t="e">
        <f ca="1">OFFSET(TCD!K9,0,0)</f>
        <v>#N/A</v>
      </c>
      <c r="V16" s="117" t="e">
        <f ca="1">OFFSET(TCD!L9,0,0)</f>
        <v>#N/A</v>
      </c>
      <c r="W16" s="117" t="e">
        <f ca="1">OFFSET(TCD!M9,0,0)</f>
        <v>#N/A</v>
      </c>
      <c r="X16" s="134">
        <f ca="1">OFFSET(TCD!N9,0,0)</f>
        <v>1</v>
      </c>
    </row>
    <row r="17" spans="1:24" x14ac:dyDescent="0.25">
      <c r="A17" s="95"/>
      <c r="C17" s="162" t="s">
        <v>245</v>
      </c>
      <c r="D17" s="163"/>
      <c r="E17" s="163"/>
      <c r="F17" s="163"/>
      <c r="G17" s="163"/>
      <c r="H17" s="163"/>
      <c r="I17" s="164"/>
      <c r="J17" s="129" t="s">
        <v>255</v>
      </c>
      <c r="K17" s="162" t="s">
        <v>245</v>
      </c>
      <c r="L17" s="163"/>
      <c r="M17" s="163"/>
      <c r="N17" s="163"/>
      <c r="O17" s="163"/>
      <c r="P17" s="163"/>
      <c r="Q17" s="164"/>
      <c r="R17" s="129" t="s">
        <v>255</v>
      </c>
      <c r="T17" s="118" t="str">
        <f ca="1">OFFSET(TCD!J10,0,0)</f>
        <v>QNU03665</v>
      </c>
      <c r="U17" s="117" t="e">
        <f ca="1">OFFSET(TCD!K10,0,0)</f>
        <v>#N/A</v>
      </c>
      <c r="V17" s="117" t="e">
        <f ca="1">OFFSET(TCD!L10,0,0)</f>
        <v>#N/A</v>
      </c>
      <c r="W17" s="117" t="e">
        <f ca="1">OFFSET(TCD!M10,0,0)</f>
        <v>#N/A</v>
      </c>
      <c r="X17" s="134">
        <f ca="1">OFFSET(TCD!N10,0,0)</f>
        <v>4</v>
      </c>
    </row>
    <row r="18" spans="1:24" x14ac:dyDescent="0.25">
      <c r="A18" s="132" t="s">
        <v>260</v>
      </c>
      <c r="C18" s="105"/>
      <c r="D18" s="106"/>
      <c r="E18" s="106"/>
      <c r="F18" s="106"/>
      <c r="G18" s="106"/>
      <c r="H18" s="106"/>
      <c r="I18" s="106"/>
      <c r="J18" s="130" t="s">
        <v>256</v>
      </c>
      <c r="K18" s="105"/>
      <c r="L18" s="106"/>
      <c r="M18" s="106"/>
      <c r="N18" s="106"/>
      <c r="O18" s="106"/>
      <c r="P18" s="106"/>
      <c r="Q18" s="106"/>
      <c r="R18" s="130" t="s">
        <v>256</v>
      </c>
      <c r="T18" s="118" t="str">
        <f ca="1">OFFSET(TCD!J11,0,0)</f>
        <v>QNU03707</v>
      </c>
      <c r="U18" s="117" t="e">
        <f ca="1">OFFSET(TCD!K11,0,0)</f>
        <v>#N/A</v>
      </c>
      <c r="V18" s="117" t="e">
        <f ca="1">OFFSET(TCD!L11,0,0)</f>
        <v>#N/A</v>
      </c>
      <c r="W18" s="117" t="e">
        <f ca="1">OFFSET(TCD!M11,0,0)</f>
        <v>#N/A</v>
      </c>
      <c r="X18" s="134">
        <f ca="1">OFFSET(TCD!N11,0,0)</f>
        <v>1</v>
      </c>
    </row>
    <row r="19" spans="1:24" x14ac:dyDescent="0.25">
      <c r="A19" s="95"/>
      <c r="C19" s="105"/>
      <c r="D19" s="106" t="s">
        <v>306</v>
      </c>
      <c r="E19" s="106"/>
      <c r="F19" s="137">
        <v>3</v>
      </c>
      <c r="G19" s="106" t="s">
        <v>241</v>
      </c>
      <c r="H19" s="106"/>
      <c r="I19" s="106"/>
      <c r="J19" s="124">
        <f>COUNTIF('Base de données'!$X:$X,"&gt;="&amp;$F$19)</f>
        <v>90</v>
      </c>
      <c r="K19" s="105"/>
      <c r="L19" s="106" t="s">
        <v>306</v>
      </c>
      <c r="M19" s="106"/>
      <c r="N19" s="137">
        <v>6</v>
      </c>
      <c r="O19" s="106" t="s">
        <v>241</v>
      </c>
      <c r="P19" s="106"/>
      <c r="Q19" s="106"/>
      <c r="R19" s="124">
        <f>COUNTIF('Base de données'!$X:$X,"&gt;="&amp;$N$19)</f>
        <v>90</v>
      </c>
      <c r="T19" s="118" t="str">
        <f ca="1">OFFSET(TCD!J12,0,0)</f>
        <v>QNU03710</v>
      </c>
      <c r="U19" s="117" t="e">
        <f ca="1">OFFSET(TCD!K12,0,0)</f>
        <v>#N/A</v>
      </c>
      <c r="V19" s="117" t="e">
        <f ca="1">OFFSET(TCD!L12,0,0)</f>
        <v>#N/A</v>
      </c>
      <c r="W19" s="117" t="e">
        <f ca="1">OFFSET(TCD!M12,0,0)</f>
        <v>#N/A</v>
      </c>
      <c r="X19" s="134">
        <f ca="1">OFFSET(TCD!N12,0,0)</f>
        <v>5</v>
      </c>
    </row>
    <row r="20" spans="1:24" x14ac:dyDescent="0.25">
      <c r="A20" s="95"/>
      <c r="C20" s="105"/>
      <c r="D20" s="106" t="s">
        <v>306</v>
      </c>
      <c r="E20" s="106"/>
      <c r="F20" s="137">
        <v>5</v>
      </c>
      <c r="G20" s="106" t="s">
        <v>242</v>
      </c>
      <c r="H20" s="106"/>
      <c r="I20" s="106"/>
      <c r="J20" s="125">
        <f>COUNTIF('Base de données'!$W:$W,"&gt;="&amp;$F$20)</f>
        <v>0</v>
      </c>
      <c r="K20" s="105"/>
      <c r="L20" s="106" t="s">
        <v>306</v>
      </c>
      <c r="M20" s="106"/>
      <c r="N20" s="137">
        <v>9</v>
      </c>
      <c r="O20" s="106" t="s">
        <v>242</v>
      </c>
      <c r="P20" s="106"/>
      <c r="Q20" s="106"/>
      <c r="R20" s="125">
        <f>COUNTIF('Base de données'!$X:$X,"&gt;="&amp;$N$20)</f>
        <v>90</v>
      </c>
      <c r="T20" s="118" t="str">
        <f ca="1">OFFSET(TCD!J13,0,0)</f>
        <v>QNU03714</v>
      </c>
      <c r="U20" s="117" t="e">
        <f ca="1">OFFSET(TCD!K13,0,0)</f>
        <v>#N/A</v>
      </c>
      <c r="V20" s="117" t="e">
        <f ca="1">OFFSET(TCD!L13,0,0)</f>
        <v>#N/A</v>
      </c>
      <c r="W20" s="117" t="e">
        <f ca="1">OFFSET(TCD!M13,0,0)</f>
        <v>#N/A</v>
      </c>
      <c r="X20" s="134">
        <f ca="1">OFFSET(TCD!N13,0,0)</f>
        <v>3</v>
      </c>
    </row>
    <row r="21" spans="1:24" x14ac:dyDescent="0.25">
      <c r="A21" s="95"/>
      <c r="C21" s="105"/>
      <c r="D21" s="106" t="s">
        <v>306</v>
      </c>
      <c r="E21" s="106"/>
      <c r="F21" s="130">
        <v>6</v>
      </c>
      <c r="G21" s="106" t="s">
        <v>243</v>
      </c>
      <c r="H21" s="106"/>
      <c r="I21" s="106"/>
      <c r="J21" s="108">
        <f>COUNTIF('Base de données'!$V:$V,"&gt;="&amp;$F$21)</f>
        <v>0</v>
      </c>
      <c r="K21" s="105"/>
      <c r="L21" s="106" t="s">
        <v>306</v>
      </c>
      <c r="M21" s="106"/>
      <c r="N21" s="130">
        <v>11</v>
      </c>
      <c r="O21" s="106" t="s">
        <v>243</v>
      </c>
      <c r="P21" s="106"/>
      <c r="Q21" s="106"/>
      <c r="R21" s="108">
        <f>COUNTIF('Base de données'!$X:$X,"&gt;="&amp;$N$21)</f>
        <v>90</v>
      </c>
      <c r="T21" s="118" t="str">
        <f ca="1">OFFSET(TCD!J14,0,0)</f>
        <v>QNU03715</v>
      </c>
      <c r="U21" s="117" t="e">
        <f ca="1">OFFSET(TCD!K14,0,0)</f>
        <v>#N/A</v>
      </c>
      <c r="V21" s="117" t="e">
        <f ca="1">OFFSET(TCD!L14,0,0)</f>
        <v>#N/A</v>
      </c>
      <c r="W21" s="117" t="e">
        <f ca="1">OFFSET(TCD!M14,0,0)</f>
        <v>#N/A</v>
      </c>
      <c r="X21" s="134">
        <f ca="1">OFFSET(TCD!N14,0,0)</f>
        <v>3</v>
      </c>
    </row>
    <row r="22" spans="1:24" x14ac:dyDescent="0.25">
      <c r="A22" s="95"/>
      <c r="C22" s="105"/>
      <c r="D22" s="106"/>
      <c r="E22" s="106"/>
      <c r="F22" s="106"/>
      <c r="G22" s="106"/>
      <c r="H22" s="106"/>
      <c r="I22" s="106"/>
      <c r="J22" s="106"/>
      <c r="K22" s="105"/>
      <c r="L22" s="106"/>
      <c r="M22" s="106"/>
      <c r="N22" s="106"/>
      <c r="O22" s="106"/>
      <c r="P22" s="106"/>
      <c r="Q22" s="106"/>
      <c r="R22" s="107"/>
      <c r="T22" s="118" t="str">
        <f ca="1">OFFSET(TCD!J15,0,0)</f>
        <v>QNU03717</v>
      </c>
      <c r="U22" s="117" t="e">
        <f ca="1">OFFSET(TCD!K15,0,0)</f>
        <v>#N/A</v>
      </c>
      <c r="V22" s="117" t="e">
        <f ca="1">OFFSET(TCD!L15,0,0)</f>
        <v>#N/A</v>
      </c>
      <c r="W22" s="117" t="e">
        <f ca="1">OFFSET(TCD!M15,0,0)</f>
        <v>#N/A</v>
      </c>
      <c r="X22" s="134">
        <f ca="1">OFFSET(TCD!N15,0,0)</f>
        <v>2</v>
      </c>
    </row>
    <row r="23" spans="1:24" x14ac:dyDescent="0.25">
      <c r="A23" s="95"/>
      <c r="C23" s="109"/>
      <c r="D23" s="110"/>
      <c r="E23" s="110"/>
      <c r="F23" s="110"/>
      <c r="G23" s="110"/>
      <c r="H23" s="110"/>
      <c r="I23" s="110"/>
      <c r="J23" s="110"/>
      <c r="K23" s="109"/>
      <c r="L23" s="110"/>
      <c r="M23" s="110"/>
      <c r="N23" s="110"/>
      <c r="O23" s="110"/>
      <c r="P23" s="110"/>
      <c r="Q23" s="110"/>
      <c r="R23" s="111"/>
      <c r="T23" s="118" t="str">
        <f ca="1">OFFSET(TCD!J16,0,0)</f>
        <v>QNU03718</v>
      </c>
      <c r="U23" s="117" t="e">
        <f ca="1">OFFSET(TCD!K16,0,0)</f>
        <v>#N/A</v>
      </c>
      <c r="V23" s="117" t="e">
        <f ca="1">OFFSET(TCD!L16,0,0)</f>
        <v>#N/A</v>
      </c>
      <c r="W23" s="117" t="e">
        <f ca="1">OFFSET(TCD!M16,0,0)</f>
        <v>#N/A</v>
      </c>
      <c r="X23" s="134">
        <f ca="1">OFFSET(TCD!N16,0,0)</f>
        <v>1</v>
      </c>
    </row>
    <row r="24" spans="1:24" x14ac:dyDescent="0.25">
      <c r="A24" s="95"/>
      <c r="T24" s="118" t="str">
        <f ca="1">OFFSET(TCD!J17,0,0)</f>
        <v>QNU03719</v>
      </c>
      <c r="U24" s="117" t="e">
        <f ca="1">OFFSET(TCD!K17,0,0)</f>
        <v>#N/A</v>
      </c>
      <c r="V24" s="117" t="e">
        <f ca="1">OFFSET(TCD!L17,0,0)</f>
        <v>#N/A</v>
      </c>
      <c r="W24" s="117" t="e">
        <f ca="1">OFFSET(TCD!M17,0,0)</f>
        <v>#N/A</v>
      </c>
      <c r="X24" s="134">
        <f ca="1">OFFSET(TCD!N17,0,0)</f>
        <v>1</v>
      </c>
    </row>
    <row r="25" spans="1:24" x14ac:dyDescent="0.25">
      <c r="A25" s="95"/>
      <c r="T25" s="118" t="str">
        <f ca="1">OFFSET(TCD!J18,0,0)</f>
        <v>QNU03720</v>
      </c>
      <c r="U25" s="117" t="e">
        <f ca="1">OFFSET(TCD!K18,0,0)</f>
        <v>#N/A</v>
      </c>
      <c r="V25" s="117" t="e">
        <f ca="1">OFFSET(TCD!L18,0,0)</f>
        <v>#N/A</v>
      </c>
      <c r="W25" s="117" t="e">
        <f ca="1">OFFSET(TCD!M18,0,0)</f>
        <v>#N/A</v>
      </c>
      <c r="X25" s="134">
        <f ca="1">OFFSET(TCD!N18,0,0)</f>
        <v>0</v>
      </c>
    </row>
    <row r="26" spans="1:24" x14ac:dyDescent="0.25">
      <c r="A26" s="95"/>
      <c r="T26" s="118" t="str">
        <f ca="1">OFFSET(TCD!J19,0,0)</f>
        <v>QNU03721</v>
      </c>
      <c r="U26" s="117" t="e">
        <f ca="1">OFFSET(TCD!K19,0,0)</f>
        <v>#N/A</v>
      </c>
      <c r="V26" s="117" t="e">
        <f ca="1">OFFSET(TCD!L19,0,0)</f>
        <v>#N/A</v>
      </c>
      <c r="W26" s="117" t="e">
        <f ca="1">OFFSET(TCD!M19,0,0)</f>
        <v>#N/A</v>
      </c>
      <c r="X26" s="134">
        <f ca="1">OFFSET(TCD!N19,0,0)</f>
        <v>1</v>
      </c>
    </row>
    <row r="27" spans="1:24" x14ac:dyDescent="0.25">
      <c r="A27" s="95"/>
      <c r="T27" s="118" t="str">
        <f ca="1">OFFSET(TCD!J20,0,0)</f>
        <v>QNU03722</v>
      </c>
      <c r="U27" s="117" t="e">
        <f ca="1">OFFSET(TCD!K20,0,0)</f>
        <v>#N/A</v>
      </c>
      <c r="V27" s="117" t="e">
        <f ca="1">OFFSET(TCD!L20,0,0)</f>
        <v>#N/A</v>
      </c>
      <c r="W27" s="117" t="e">
        <f ca="1">OFFSET(TCD!M20,0,0)</f>
        <v>#N/A</v>
      </c>
      <c r="X27" s="134">
        <f ca="1">OFFSET(TCD!N20,0,0)</f>
        <v>2</v>
      </c>
    </row>
    <row r="28" spans="1:24" x14ac:dyDescent="0.25">
      <c r="A28" s="95"/>
      <c r="T28" s="118" t="str">
        <f ca="1">OFFSET(TCD!J21,0,0)</f>
        <v>QNU03723</v>
      </c>
      <c r="U28" s="117" t="e">
        <f ca="1">OFFSET(TCD!K21,0,0)</f>
        <v>#N/A</v>
      </c>
      <c r="V28" s="117" t="e">
        <f ca="1">OFFSET(TCD!L21,0,0)</f>
        <v>#N/A</v>
      </c>
      <c r="W28" s="117" t="e">
        <f ca="1">OFFSET(TCD!M21,0,0)</f>
        <v>#N/A</v>
      </c>
      <c r="X28" s="134">
        <f ca="1">OFFSET(TCD!N21,0,0)</f>
        <v>3</v>
      </c>
    </row>
    <row r="29" spans="1:24" x14ac:dyDescent="0.25">
      <c r="A29" s="95"/>
      <c r="T29" s="118" t="str">
        <f ca="1">OFFSET(TCD!J22,0,0)</f>
        <v>QNU03748</v>
      </c>
      <c r="U29" s="117" t="e">
        <f ca="1">OFFSET(TCD!K22,0,0)</f>
        <v>#N/A</v>
      </c>
      <c r="V29" s="117" t="e">
        <f ca="1">OFFSET(TCD!L22,0,0)</f>
        <v>#N/A</v>
      </c>
      <c r="W29" s="117" t="e">
        <f ca="1">OFFSET(TCD!M22,0,0)</f>
        <v>#N/A</v>
      </c>
      <c r="X29" s="134">
        <f ca="1">OFFSET(TCD!N22,0,0)</f>
        <v>1</v>
      </c>
    </row>
    <row r="30" spans="1:24" x14ac:dyDescent="0.25">
      <c r="A30" s="95"/>
      <c r="T30" s="118" t="str">
        <f ca="1">OFFSET(TCD!J23,0,0)</f>
        <v>QNU03753</v>
      </c>
      <c r="U30" s="117" t="e">
        <f ca="1">OFFSET(TCD!K23,0,0)</f>
        <v>#N/A</v>
      </c>
      <c r="V30" s="117" t="e">
        <f ca="1">OFFSET(TCD!L23,0,0)</f>
        <v>#N/A</v>
      </c>
      <c r="W30" s="117" t="e">
        <f ca="1">OFFSET(TCD!M23,0,0)</f>
        <v>#N/A</v>
      </c>
      <c r="X30" s="134">
        <f ca="1">OFFSET(TCD!N23,0,0)</f>
        <v>2</v>
      </c>
    </row>
    <row r="31" spans="1:24" x14ac:dyDescent="0.25">
      <c r="A31" s="95"/>
      <c r="T31" s="118" t="str">
        <f ca="1">OFFSET(TCD!J24,0,0)</f>
        <v>QNU03756</v>
      </c>
      <c r="U31" s="117" t="e">
        <f ca="1">OFFSET(TCD!K24,0,0)</f>
        <v>#N/A</v>
      </c>
      <c r="V31" s="117" t="e">
        <f ca="1">OFFSET(TCD!L24,0,0)</f>
        <v>#N/A</v>
      </c>
      <c r="W31" s="117" t="e">
        <f ca="1">OFFSET(TCD!M24,0,0)</f>
        <v>#N/A</v>
      </c>
      <c r="X31" s="134">
        <f ca="1">OFFSET(TCD!N24,0,0)</f>
        <v>1</v>
      </c>
    </row>
    <row r="32" spans="1:24" x14ac:dyDescent="0.25">
      <c r="A32" s="95"/>
      <c r="T32" s="118" t="str">
        <f ca="1">OFFSET(TCD!J25,0,0)</f>
        <v>QNU03757</v>
      </c>
      <c r="U32" s="117" t="e">
        <f ca="1">OFFSET(TCD!K25,0,0)</f>
        <v>#N/A</v>
      </c>
      <c r="V32" s="117" t="e">
        <f ca="1">OFFSET(TCD!L25,0,0)</f>
        <v>#N/A</v>
      </c>
      <c r="W32" s="117" t="e">
        <f ca="1">OFFSET(TCD!M25,0,0)</f>
        <v>#N/A</v>
      </c>
      <c r="X32" s="134">
        <f ca="1">OFFSET(TCD!N25,0,0)</f>
        <v>1</v>
      </c>
    </row>
    <row r="33" spans="1:24" x14ac:dyDescent="0.25">
      <c r="A33" s="95"/>
      <c r="T33" s="118" t="str">
        <f ca="1">OFFSET(TCD!J26,0,0)</f>
        <v>QNU03759</v>
      </c>
      <c r="U33" s="117" t="e">
        <f ca="1">OFFSET(TCD!K26,0,0)</f>
        <v>#N/A</v>
      </c>
      <c r="V33" s="117" t="e">
        <f ca="1">OFFSET(TCD!L26,0,0)</f>
        <v>#N/A</v>
      </c>
      <c r="W33" s="117" t="e">
        <f ca="1">OFFSET(TCD!M26,0,0)</f>
        <v>#N/A</v>
      </c>
      <c r="X33" s="134">
        <f ca="1">OFFSET(TCD!N26,0,0)</f>
        <v>1</v>
      </c>
    </row>
    <row r="34" spans="1:24" x14ac:dyDescent="0.25">
      <c r="A34" s="95"/>
      <c r="T34" s="118" t="str">
        <f ca="1">OFFSET(TCD!J27,0,0)</f>
        <v>QNU03762</v>
      </c>
      <c r="U34" s="117" t="e">
        <f ca="1">OFFSET(TCD!K27,0,0)</f>
        <v>#N/A</v>
      </c>
      <c r="V34" s="117" t="e">
        <f ca="1">OFFSET(TCD!L27,0,0)</f>
        <v>#N/A</v>
      </c>
      <c r="W34" s="117" t="e">
        <f ca="1">OFFSET(TCD!M27,0,0)</f>
        <v>#N/A</v>
      </c>
      <c r="X34" s="134">
        <f ca="1">OFFSET(TCD!N27,0,0)</f>
        <v>1</v>
      </c>
    </row>
    <row r="35" spans="1:24" x14ac:dyDescent="0.25">
      <c r="A35" s="95"/>
      <c r="T35" s="118" t="str">
        <f ca="1">OFFSET(TCD!J28,0,0)</f>
        <v>QNU03763</v>
      </c>
      <c r="U35" s="117" t="e">
        <f ca="1">OFFSET(TCD!K28,0,0)</f>
        <v>#N/A</v>
      </c>
      <c r="V35" s="117" t="e">
        <f ca="1">OFFSET(TCD!L28,0,0)</f>
        <v>#N/A</v>
      </c>
      <c r="W35" s="117" t="e">
        <f ca="1">OFFSET(TCD!M28,0,0)</f>
        <v>#N/A</v>
      </c>
      <c r="X35" s="134">
        <f ca="1">OFFSET(TCD!N28,0,0)</f>
        <v>1</v>
      </c>
    </row>
    <row r="36" spans="1:24" x14ac:dyDescent="0.25">
      <c r="A36" s="95"/>
      <c r="T36" s="118" t="str">
        <f ca="1">OFFSET(TCD!J29,0,0)</f>
        <v>QNU03767</v>
      </c>
      <c r="U36" s="117" t="e">
        <f ca="1">OFFSET(TCD!K29,0,0)</f>
        <v>#N/A</v>
      </c>
      <c r="V36" s="117" t="e">
        <f ca="1">OFFSET(TCD!L29,0,0)</f>
        <v>#N/A</v>
      </c>
      <c r="W36" s="117" t="e">
        <f ca="1">OFFSET(TCD!M29,0,0)</f>
        <v>#N/A</v>
      </c>
      <c r="X36" s="134">
        <f ca="1">OFFSET(TCD!N29,0,0)</f>
        <v>2</v>
      </c>
    </row>
    <row r="37" spans="1:24" x14ac:dyDescent="0.25">
      <c r="A37" s="95"/>
      <c r="T37" s="118" t="str">
        <f ca="1">OFFSET(TCD!J30,0,0)</f>
        <v>QNU03771</v>
      </c>
      <c r="U37" s="117" t="e">
        <f ca="1">OFFSET(TCD!K30,0,0)</f>
        <v>#N/A</v>
      </c>
      <c r="V37" s="117" t="e">
        <f ca="1">OFFSET(TCD!L30,0,0)</f>
        <v>#N/A</v>
      </c>
      <c r="W37" s="117" t="e">
        <f ca="1">OFFSET(TCD!M30,0,0)</f>
        <v>#N/A</v>
      </c>
      <c r="X37" s="134">
        <f ca="1">OFFSET(TCD!N30,0,0)</f>
        <v>7</v>
      </c>
    </row>
    <row r="38" spans="1:24" x14ac:dyDescent="0.25">
      <c r="A38" s="95"/>
      <c r="T38" s="118" t="str">
        <f ca="1">OFFSET(TCD!J31,0,0)</f>
        <v>QNU03775</v>
      </c>
      <c r="U38" s="117" t="e">
        <f ca="1">OFFSET(TCD!K31,0,0)</f>
        <v>#N/A</v>
      </c>
      <c r="V38" s="117" t="e">
        <f ca="1">OFFSET(TCD!L31,0,0)</f>
        <v>#N/A</v>
      </c>
      <c r="W38" s="117" t="e">
        <f ca="1">OFFSET(TCD!M31,0,0)</f>
        <v>#N/A</v>
      </c>
      <c r="X38" s="134">
        <f ca="1">OFFSET(TCD!N31,0,0)</f>
        <v>1</v>
      </c>
    </row>
    <row r="39" spans="1:24" x14ac:dyDescent="0.25">
      <c r="A39" s="95"/>
      <c r="T39" s="118" t="str">
        <f ca="1">OFFSET(TCD!J32,0,0)</f>
        <v>QNU03776</v>
      </c>
      <c r="U39" s="117" t="e">
        <f ca="1">OFFSET(TCD!K32,0,0)</f>
        <v>#N/A</v>
      </c>
      <c r="V39" s="117" t="e">
        <f ca="1">OFFSET(TCD!L32,0,0)</f>
        <v>#N/A</v>
      </c>
      <c r="W39" s="117" t="e">
        <f ca="1">OFFSET(TCD!M32,0,0)</f>
        <v>#N/A</v>
      </c>
      <c r="X39" s="134">
        <f ca="1">OFFSET(TCD!N32,0,0)</f>
        <v>1</v>
      </c>
    </row>
    <row r="40" spans="1:24" x14ac:dyDescent="0.25">
      <c r="A40" s="95"/>
      <c r="T40" s="118" t="str">
        <f ca="1">OFFSET(TCD!J33,0,0)</f>
        <v>QNU03784</v>
      </c>
      <c r="U40" s="117" t="e">
        <f ca="1">OFFSET(TCD!K33,0,0)</f>
        <v>#N/A</v>
      </c>
      <c r="V40" s="117" t="e">
        <f ca="1">OFFSET(TCD!L33,0,0)</f>
        <v>#N/A</v>
      </c>
      <c r="W40" s="117" t="e">
        <f ca="1">OFFSET(TCD!M33,0,0)</f>
        <v>#N/A</v>
      </c>
      <c r="X40" s="134">
        <f ca="1">OFFSET(TCD!N33,0,0)</f>
        <v>2</v>
      </c>
    </row>
    <row r="41" spans="1:24" x14ac:dyDescent="0.25">
      <c r="A41" s="95"/>
      <c r="T41" s="118" t="str">
        <f ca="1">OFFSET(TCD!J34,0,0)</f>
        <v>QNU03801</v>
      </c>
      <c r="U41" s="117" t="e">
        <f ca="1">OFFSET(TCD!K34,0,0)</f>
        <v>#N/A</v>
      </c>
      <c r="V41" s="117" t="e">
        <f ca="1">OFFSET(TCD!L34,0,0)</f>
        <v>#N/A</v>
      </c>
      <c r="W41" s="117" t="e">
        <f ca="1">OFFSET(TCD!M34,0,0)</f>
        <v>#N/A</v>
      </c>
      <c r="X41" s="134">
        <f ca="1">OFFSET(TCD!N34,0,0)</f>
        <v>1</v>
      </c>
    </row>
    <row r="42" spans="1:24" ht="15.75" thickBot="1" x14ac:dyDescent="0.3">
      <c r="A42" s="95"/>
      <c r="T42" s="119" t="str">
        <f ca="1">OFFSET(TCD!J35,0,0)</f>
        <v>QNU03828</v>
      </c>
      <c r="U42" s="120" t="e">
        <f ca="1">OFFSET(TCD!K35,0,0)</f>
        <v>#N/A</v>
      </c>
      <c r="V42" s="120" t="e">
        <f ca="1">OFFSET(TCD!L35,0,0)</f>
        <v>#N/A</v>
      </c>
      <c r="W42" s="120" t="e">
        <f ca="1">OFFSET(TCD!M35,0,0)</f>
        <v>#N/A</v>
      </c>
      <c r="X42" s="135">
        <f ca="1">OFFSET(TCD!N35,0,0)</f>
        <v>1</v>
      </c>
    </row>
    <row r="43" spans="1:24" ht="15.75" thickTop="1" x14ac:dyDescent="0.25">
      <c r="A43" s="95"/>
    </row>
    <row r="44" spans="1:24" x14ac:dyDescent="0.25">
      <c r="A44" s="95"/>
    </row>
    <row r="45" spans="1:24" x14ac:dyDescent="0.25">
      <c r="A45" s="95"/>
    </row>
    <row r="46" spans="1:24" x14ac:dyDescent="0.25">
      <c r="A46" s="95"/>
    </row>
    <row r="47" spans="1:24" x14ac:dyDescent="0.25">
      <c r="A47" s="95"/>
    </row>
    <row r="48" spans="1:24" x14ac:dyDescent="0.25">
      <c r="A48" s="95"/>
    </row>
    <row r="49" spans="1:1" x14ac:dyDescent="0.25">
      <c r="A49" s="95"/>
    </row>
    <row r="50" spans="1:1" x14ac:dyDescent="0.25">
      <c r="A50" s="95"/>
    </row>
    <row r="51" spans="1:1" x14ac:dyDescent="0.25">
      <c r="A51" s="95"/>
    </row>
    <row r="52" spans="1:1" x14ac:dyDescent="0.25">
      <c r="A52" s="95"/>
    </row>
    <row r="53" spans="1:1" x14ac:dyDescent="0.25">
      <c r="A53" s="95"/>
    </row>
  </sheetData>
  <mergeCells count="8">
    <mergeCell ref="C2:R2"/>
    <mergeCell ref="K5:R7"/>
    <mergeCell ref="C5:J7"/>
    <mergeCell ref="C4:R4"/>
    <mergeCell ref="K17:Q17"/>
    <mergeCell ref="C17:I17"/>
    <mergeCell ref="K9:Q9"/>
    <mergeCell ref="C9:I9"/>
  </mergeCells>
  <conditionalFormatting sqref="U1:X3 U5:X66 U75:X1048576 U67:U74">
    <cfRule type="containsText" dxfId="21" priority="1" operator="containsText" text="SAV">
      <formula>NOT(ISERROR(SEARCH("SAV",U1)))</formula>
    </cfRule>
    <cfRule type="containsText" dxfId="20" priority="2" operator="containsText" text="OPTIONNEL">
      <formula>NOT(ISERROR(SEARCH("OPTIONNEL",U1)))</formula>
    </cfRule>
    <cfRule type="containsText" dxfId="19" priority="3" operator="containsText" text="RAS">
      <formula>NOT(ISERROR(SEARCH("RAS",U1)))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F636"/>
  <sheetViews>
    <sheetView workbookViewId="0">
      <selection activeCell="A5" sqref="A5"/>
    </sheetView>
  </sheetViews>
  <sheetFormatPr baseColWidth="10" defaultRowHeight="15" x14ac:dyDescent="0.25"/>
  <cols>
    <col min="1" max="1" width="21" style="13" bestFit="1" customWidth="1"/>
    <col min="2" max="2" width="18.42578125" style="13" bestFit="1" customWidth="1"/>
    <col min="3" max="3" width="31.140625" style="13" bestFit="1" customWidth="1"/>
    <col min="4" max="4" width="21.42578125" style="13" bestFit="1" customWidth="1"/>
    <col min="5" max="5" width="44" style="13" bestFit="1" customWidth="1"/>
    <col min="6" max="6" width="11.42578125" style="13" customWidth="1"/>
    <col min="10" max="10" width="11.42578125" style="13" customWidth="1"/>
    <col min="11" max="11" width="18.42578125" style="41" bestFit="1" customWidth="1"/>
    <col min="12" max="12" width="28.42578125" style="41" customWidth="1"/>
    <col min="13" max="13" width="20.28515625" style="41" customWidth="1"/>
    <col min="14" max="14" width="35.7109375" style="13" customWidth="1"/>
    <col min="15" max="16" width="11.42578125" style="13" customWidth="1"/>
    <col min="17" max="18" width="11.5703125" style="13" customWidth="1"/>
    <col min="19" max="67" width="9.7109375" style="13" bestFit="1" customWidth="1"/>
    <col min="68" max="107" width="10.28515625" style="13" bestFit="1" customWidth="1"/>
    <col min="108" max="108" width="10" style="13" bestFit="1" customWidth="1"/>
    <col min="109" max="109" width="6.28515625" style="13" bestFit="1" customWidth="1"/>
    <col min="110" max="110" width="12.5703125" style="13" bestFit="1" customWidth="1"/>
    <col min="111" max="111" width="18.42578125" style="13" bestFit="1" customWidth="1"/>
    <col min="112" max="112" width="15.28515625" style="13" bestFit="1" customWidth="1"/>
    <col min="113" max="113" width="18.42578125" style="13" bestFit="1" customWidth="1"/>
    <col min="114" max="114" width="8.140625" style="13" bestFit="1" customWidth="1"/>
    <col min="115" max="115" width="11.140625" style="13" bestFit="1" customWidth="1"/>
    <col min="116" max="116" width="12.5703125" style="13" bestFit="1" customWidth="1"/>
    <col min="117" max="156" width="14.28515625" style="13" bestFit="1" customWidth="1"/>
    <col min="157" max="157" width="17.42578125" style="13" bestFit="1" customWidth="1"/>
    <col min="158" max="161" width="15.28515625" style="13" bestFit="1" customWidth="1"/>
    <col min="162" max="162" width="18.42578125" style="13" bestFit="1" customWidth="1"/>
    <col min="163" max="207" width="15.28515625" style="13" bestFit="1" customWidth="1"/>
    <col min="208" max="208" width="18.42578125" style="13" bestFit="1" customWidth="1"/>
    <col min="209" max="209" width="15.28515625" style="13" bestFit="1" customWidth="1"/>
    <col min="210" max="210" width="18.42578125" style="13" bestFit="1" customWidth="1"/>
    <col min="211" max="211" width="8.140625" style="13" bestFit="1" customWidth="1"/>
    <col min="212" max="212" width="11.140625" style="13" bestFit="1" customWidth="1"/>
    <col min="213" max="213" width="39.7109375" style="13" bestFit="1" customWidth="1"/>
    <col min="214" max="214" width="38.7109375" style="13" bestFit="1" customWidth="1"/>
    <col min="215" max="16384" width="11.42578125" style="13"/>
  </cols>
  <sheetData>
    <row r="1" spans="1:214" x14ac:dyDescent="0.25">
      <c r="A1"/>
      <c r="B1"/>
      <c r="C1"/>
      <c r="D1"/>
      <c r="E1"/>
      <c r="F1"/>
      <c r="J1"/>
      <c r="K1" s="34"/>
      <c r="L1" s="34"/>
      <c r="M1" s="34"/>
      <c r="N1"/>
      <c r="O1"/>
      <c r="P1"/>
      <c r="Q1"/>
      <c r="R1"/>
      <c r="S1"/>
      <c r="T1"/>
      <c r="U1"/>
      <c r="V1"/>
    </row>
    <row r="2" spans="1:214" x14ac:dyDescent="0.25">
      <c r="A2"/>
      <c r="B2"/>
      <c r="C2"/>
      <c r="D2"/>
      <c r="E2"/>
      <c r="F2"/>
      <c r="J2"/>
      <c r="K2" s="34"/>
      <c r="L2" s="34"/>
      <c r="M2" s="34"/>
      <c r="N2"/>
      <c r="O2"/>
      <c r="P2"/>
      <c r="Q2"/>
      <c r="R2"/>
      <c r="S2"/>
      <c r="T2"/>
      <c r="U2"/>
      <c r="V2"/>
    </row>
    <row r="3" spans="1:214" x14ac:dyDescent="0.25">
      <c r="A3"/>
      <c r="B3"/>
      <c r="C3"/>
      <c r="D3"/>
      <c r="E3"/>
      <c r="F3"/>
      <c r="J3"/>
      <c r="K3" s="34"/>
      <c r="L3" s="34"/>
      <c r="M3" s="34"/>
      <c r="N3"/>
      <c r="O3"/>
      <c r="P3"/>
      <c r="Q3"/>
      <c r="R3"/>
      <c r="S3"/>
      <c r="T3"/>
      <c r="U3"/>
      <c r="V3"/>
    </row>
    <row r="4" spans="1:214" x14ac:dyDescent="0.25">
      <c r="A4"/>
      <c r="B4"/>
      <c r="C4"/>
      <c r="D4"/>
      <c r="E4"/>
      <c r="F4"/>
      <c r="J4"/>
      <c r="K4" s="34"/>
      <c r="L4" s="34"/>
      <c r="M4" s="34"/>
      <c r="N4"/>
      <c r="O4"/>
      <c r="P4"/>
      <c r="Q4"/>
      <c r="R4"/>
      <c r="S4"/>
      <c r="T4"/>
      <c r="U4"/>
      <c r="V4"/>
    </row>
    <row r="5" spans="1:214" x14ac:dyDescent="0.25">
      <c r="A5" s="27" t="s">
        <v>225</v>
      </c>
      <c r="B5" t="s">
        <v>227</v>
      </c>
      <c r="C5" t="s">
        <v>228</v>
      </c>
      <c r="D5" t="s">
        <v>229</v>
      </c>
      <c r="E5" t="s">
        <v>239</v>
      </c>
      <c r="F5"/>
      <c r="J5" s="92" t="s">
        <v>254</v>
      </c>
      <c r="K5" s="92" t="s">
        <v>216</v>
      </c>
      <c r="L5" s="93" t="s">
        <v>223</v>
      </c>
      <c r="M5" s="93" t="s">
        <v>224</v>
      </c>
      <c r="N5" s="94" t="s">
        <v>238</v>
      </c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</row>
    <row r="6" spans="1:214" x14ac:dyDescent="0.25">
      <c r="A6" s="28" t="s">
        <v>61</v>
      </c>
      <c r="B6" s="29"/>
      <c r="C6" s="29"/>
      <c r="D6" s="29"/>
      <c r="E6" s="29"/>
      <c r="F6"/>
      <c r="J6" s="98"/>
      <c r="K6" s="35" t="str">
        <f>IF(B6="","",VLOOKUP($A6,'Base de données'!$K:$Q,4,FALSE))</f>
        <v/>
      </c>
      <c r="L6" s="32" t="str">
        <f>IF(C6="","",VLOOKUP($A6,'Base de données'!$K:$Q,5,FALSE))</f>
        <v/>
      </c>
      <c r="M6" s="32" t="str">
        <f>IF(D6="","",VLOOKUP($A6,'Base de données'!$K:$Q,6,FALSE))</f>
        <v/>
      </c>
      <c r="N6" s="30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</row>
    <row r="7" spans="1:214" x14ac:dyDescent="0.25">
      <c r="A7" s="31" t="s">
        <v>60</v>
      </c>
      <c r="B7" s="29">
        <v>1</v>
      </c>
      <c r="C7" s="29">
        <v>1</v>
      </c>
      <c r="D7" s="29">
        <v>1</v>
      </c>
      <c r="E7" s="29">
        <v>2</v>
      </c>
      <c r="F7"/>
      <c r="J7" s="36" t="str">
        <f>IF(A7="","",A7)</f>
        <v>QNU03634</v>
      </c>
      <c r="K7" s="36" t="e">
        <f>IF(B7="","",VLOOKUP($A7,'Base de données'!$K:$Q,5,FALSE))</f>
        <v>#N/A</v>
      </c>
      <c r="L7" s="33" t="e">
        <f>IF(C7="","",VLOOKUP($A7,'Base de données'!$K:$Q,6,FALSE))</f>
        <v>#N/A</v>
      </c>
      <c r="M7" s="33" t="e">
        <f>IF(D7="","",VLOOKUP($A7,'Base de données'!$K:$Q,7,FALSE))</f>
        <v>#N/A</v>
      </c>
      <c r="N7" s="37">
        <f>IF(E7="","",E7)</f>
        <v>2</v>
      </c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</row>
    <row r="8" spans="1:214" x14ac:dyDescent="0.25">
      <c r="A8" s="31" t="s">
        <v>62</v>
      </c>
      <c r="B8" s="29">
        <v>1</v>
      </c>
      <c r="C8" s="29">
        <v>1</v>
      </c>
      <c r="D8" s="29">
        <v>1</v>
      </c>
      <c r="E8" s="29">
        <v>1</v>
      </c>
      <c r="F8"/>
      <c r="J8" s="36" t="str">
        <f t="shared" ref="J8:J71" si="0">IF(A8="","",A8)</f>
        <v>QNU03650</v>
      </c>
      <c r="K8" s="36" t="e">
        <f>IF(B8="","",VLOOKUP($A8,'Base de données'!$K:$Q,5,FALSE))</f>
        <v>#N/A</v>
      </c>
      <c r="L8" s="33" t="e">
        <f>IF(C8="","",VLOOKUP($A8,'Base de données'!$K:$Q,6,FALSE))</f>
        <v>#N/A</v>
      </c>
      <c r="M8" s="33" t="e">
        <f>IF(D8="","",VLOOKUP($A8,'Base de données'!$K:$Q,7,FALSE))</f>
        <v>#N/A</v>
      </c>
      <c r="N8" s="37">
        <f t="shared" ref="N8:N71" si="1">IF(E8="","",E8)</f>
        <v>1</v>
      </c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</row>
    <row r="9" spans="1:214" x14ac:dyDescent="0.25">
      <c r="A9" s="31" t="s">
        <v>63</v>
      </c>
      <c r="B9" s="29">
        <v>1</v>
      </c>
      <c r="C9" s="29">
        <v>1</v>
      </c>
      <c r="D9" s="29">
        <v>1</v>
      </c>
      <c r="E9" s="29">
        <v>1</v>
      </c>
      <c r="F9"/>
      <c r="J9" s="36" t="str">
        <f t="shared" si="0"/>
        <v>QNU03664</v>
      </c>
      <c r="K9" s="36" t="e">
        <f>IF(B9="","",VLOOKUP($A9,'Base de données'!$K:$Q,5,FALSE))</f>
        <v>#N/A</v>
      </c>
      <c r="L9" s="33" t="e">
        <f>IF(C9="","",VLOOKUP($A9,'Base de données'!$K:$Q,6,FALSE))</f>
        <v>#N/A</v>
      </c>
      <c r="M9" s="33" t="e">
        <f>IF(D9="","",VLOOKUP($A9,'Base de données'!$K:$Q,7,FALSE))</f>
        <v>#N/A</v>
      </c>
      <c r="N9" s="37">
        <f t="shared" si="1"/>
        <v>1</v>
      </c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</row>
    <row r="10" spans="1:214" x14ac:dyDescent="0.25">
      <c r="A10" s="31" t="s">
        <v>64</v>
      </c>
      <c r="B10" s="29">
        <v>1</v>
      </c>
      <c r="C10" s="29">
        <v>1</v>
      </c>
      <c r="D10" s="29">
        <v>1</v>
      </c>
      <c r="E10" s="29">
        <v>4</v>
      </c>
      <c r="F10"/>
      <c r="J10" s="36" t="str">
        <f t="shared" si="0"/>
        <v>QNU03665</v>
      </c>
      <c r="K10" s="36" t="e">
        <f>IF(B10="","",VLOOKUP($A10,'Base de données'!$K:$Q,5,FALSE))</f>
        <v>#N/A</v>
      </c>
      <c r="L10" s="33" t="e">
        <f>IF(C10="","",VLOOKUP($A10,'Base de données'!$K:$Q,6,FALSE))</f>
        <v>#N/A</v>
      </c>
      <c r="M10" s="33" t="e">
        <f>IF(D10="","",VLOOKUP($A10,'Base de données'!$K:$Q,7,FALSE))</f>
        <v>#N/A</v>
      </c>
      <c r="N10" s="37">
        <f t="shared" si="1"/>
        <v>4</v>
      </c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</row>
    <row r="11" spans="1:214" x14ac:dyDescent="0.25">
      <c r="A11" s="31" t="s">
        <v>65</v>
      </c>
      <c r="B11" s="29">
        <v>1</v>
      </c>
      <c r="C11" s="29">
        <v>1</v>
      </c>
      <c r="D11" s="29">
        <v>1</v>
      </c>
      <c r="E11" s="29">
        <v>1</v>
      </c>
      <c r="F11"/>
      <c r="J11" s="36" t="str">
        <f t="shared" si="0"/>
        <v>QNU03707</v>
      </c>
      <c r="K11" s="36" t="e">
        <f>IF(B11="","",VLOOKUP($A11,'Base de données'!$K:$Q,5,FALSE))</f>
        <v>#N/A</v>
      </c>
      <c r="L11" s="33" t="e">
        <f>IF(C11="","",VLOOKUP($A11,'Base de données'!$K:$Q,6,FALSE))</f>
        <v>#N/A</v>
      </c>
      <c r="M11" s="33" t="e">
        <f>IF(D11="","",VLOOKUP($A11,'Base de données'!$K:$Q,7,FALSE))</f>
        <v>#N/A</v>
      </c>
      <c r="N11" s="37">
        <f t="shared" si="1"/>
        <v>1</v>
      </c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</row>
    <row r="12" spans="1:214" x14ac:dyDescent="0.25">
      <c r="A12" s="31" t="s">
        <v>66</v>
      </c>
      <c r="B12" s="29">
        <v>1</v>
      </c>
      <c r="C12" s="29">
        <v>1</v>
      </c>
      <c r="D12" s="29">
        <v>1</v>
      </c>
      <c r="E12" s="29">
        <v>5</v>
      </c>
      <c r="F12"/>
      <c r="J12" s="36" t="str">
        <f t="shared" si="0"/>
        <v>QNU03710</v>
      </c>
      <c r="K12" s="36" t="e">
        <f>IF(B12="","",VLOOKUP($A12,'Base de données'!$K:$Q,5,FALSE))</f>
        <v>#N/A</v>
      </c>
      <c r="L12" s="33" t="e">
        <f>IF(C12="","",VLOOKUP($A12,'Base de données'!$K:$Q,6,FALSE))</f>
        <v>#N/A</v>
      </c>
      <c r="M12" s="33" t="e">
        <f>IF(D12="","",VLOOKUP($A12,'Base de données'!$K:$Q,7,FALSE))</f>
        <v>#N/A</v>
      </c>
      <c r="N12" s="37">
        <f t="shared" si="1"/>
        <v>5</v>
      </c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</row>
    <row r="13" spans="1:214" x14ac:dyDescent="0.25">
      <c r="A13" s="31" t="s">
        <v>67</v>
      </c>
      <c r="B13" s="29">
        <v>1</v>
      </c>
      <c r="C13" s="29">
        <v>1</v>
      </c>
      <c r="D13" s="29">
        <v>1</v>
      </c>
      <c r="E13" s="29">
        <v>3</v>
      </c>
      <c r="F13"/>
      <c r="J13" s="36" t="str">
        <f t="shared" si="0"/>
        <v>QNU03714</v>
      </c>
      <c r="K13" s="36" t="e">
        <f>IF(B13="","",VLOOKUP($A13,'Base de données'!$K:$Q,5,FALSE))</f>
        <v>#N/A</v>
      </c>
      <c r="L13" s="33" t="e">
        <f>IF(C13="","",VLOOKUP($A13,'Base de données'!$K:$Q,6,FALSE))</f>
        <v>#N/A</v>
      </c>
      <c r="M13" s="33" t="e">
        <f>IF(D13="","",VLOOKUP($A13,'Base de données'!$K:$Q,7,FALSE))</f>
        <v>#N/A</v>
      </c>
      <c r="N13" s="37">
        <f t="shared" si="1"/>
        <v>3</v>
      </c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</row>
    <row r="14" spans="1:214" x14ac:dyDescent="0.25">
      <c r="A14" s="31" t="s">
        <v>68</v>
      </c>
      <c r="B14" s="29">
        <v>1</v>
      </c>
      <c r="C14" s="29">
        <v>1</v>
      </c>
      <c r="D14" s="29">
        <v>1</v>
      </c>
      <c r="E14" s="29">
        <v>3</v>
      </c>
      <c r="F14"/>
      <c r="J14" s="36" t="str">
        <f t="shared" si="0"/>
        <v>QNU03715</v>
      </c>
      <c r="K14" s="36" t="e">
        <f>IF(B14="","",VLOOKUP($A14,'Base de données'!$K:$Q,5,FALSE))</f>
        <v>#N/A</v>
      </c>
      <c r="L14" s="33" t="e">
        <f>IF(C14="","",VLOOKUP($A14,'Base de données'!$K:$Q,6,FALSE))</f>
        <v>#N/A</v>
      </c>
      <c r="M14" s="33" t="e">
        <f>IF(D14="","",VLOOKUP($A14,'Base de données'!$K:$Q,7,FALSE))</f>
        <v>#N/A</v>
      </c>
      <c r="N14" s="37">
        <f t="shared" si="1"/>
        <v>3</v>
      </c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</row>
    <row r="15" spans="1:214" x14ac:dyDescent="0.25">
      <c r="A15" s="31" t="s">
        <v>69</v>
      </c>
      <c r="B15" s="29">
        <v>1</v>
      </c>
      <c r="C15" s="29">
        <v>1</v>
      </c>
      <c r="D15" s="29">
        <v>1</v>
      </c>
      <c r="E15" s="29">
        <v>2</v>
      </c>
      <c r="F15"/>
      <c r="J15" s="36" t="str">
        <f t="shared" si="0"/>
        <v>QNU03717</v>
      </c>
      <c r="K15" s="36" t="e">
        <f>IF(B15="","",VLOOKUP($A15,'Base de données'!$K:$Q,5,FALSE))</f>
        <v>#N/A</v>
      </c>
      <c r="L15" s="33" t="e">
        <f>IF(C15="","",VLOOKUP($A15,'Base de données'!$K:$Q,6,FALSE))</f>
        <v>#N/A</v>
      </c>
      <c r="M15" s="33" t="e">
        <f>IF(D15="","",VLOOKUP($A15,'Base de données'!$K:$Q,7,FALSE))</f>
        <v>#N/A</v>
      </c>
      <c r="N15" s="37">
        <f t="shared" si="1"/>
        <v>2</v>
      </c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</row>
    <row r="16" spans="1:214" x14ac:dyDescent="0.25">
      <c r="A16" s="31" t="s">
        <v>70</v>
      </c>
      <c r="B16" s="29">
        <v>1</v>
      </c>
      <c r="C16" s="29">
        <v>1</v>
      </c>
      <c r="D16" s="29">
        <v>1</v>
      </c>
      <c r="E16" s="29">
        <v>1</v>
      </c>
      <c r="F16"/>
      <c r="J16" s="36" t="str">
        <f t="shared" si="0"/>
        <v>QNU03718</v>
      </c>
      <c r="K16" s="36" t="e">
        <f>IF(B16="","",VLOOKUP($A16,'Base de données'!$K:$Q,5,FALSE))</f>
        <v>#N/A</v>
      </c>
      <c r="L16" s="33" t="e">
        <f>IF(C16="","",VLOOKUP($A16,'Base de données'!$K:$Q,6,FALSE))</f>
        <v>#N/A</v>
      </c>
      <c r="M16" s="33" t="e">
        <f>IF(D16="","",VLOOKUP($A16,'Base de données'!$K:$Q,7,FALSE))</f>
        <v>#N/A</v>
      </c>
      <c r="N16" s="37">
        <f t="shared" si="1"/>
        <v>1</v>
      </c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</row>
    <row r="17" spans="1:116" x14ac:dyDescent="0.25">
      <c r="A17" s="31" t="s">
        <v>71</v>
      </c>
      <c r="B17" s="29">
        <v>1</v>
      </c>
      <c r="C17" s="29">
        <v>1</v>
      </c>
      <c r="D17" s="29">
        <v>1</v>
      </c>
      <c r="E17" s="29">
        <v>1</v>
      </c>
      <c r="F17"/>
      <c r="J17" s="36" t="str">
        <f t="shared" si="0"/>
        <v>QNU03719</v>
      </c>
      <c r="K17" s="36" t="e">
        <f>IF(B17="","",VLOOKUP($A17,'Base de données'!$K:$Q,5,FALSE))</f>
        <v>#N/A</v>
      </c>
      <c r="L17" s="33" t="e">
        <f>IF(C17="","",VLOOKUP($A17,'Base de données'!$K:$Q,6,FALSE))</f>
        <v>#N/A</v>
      </c>
      <c r="M17" s="33" t="e">
        <f>IF(D17="","",VLOOKUP($A17,'Base de données'!$K:$Q,7,FALSE))</f>
        <v>#N/A</v>
      </c>
      <c r="N17" s="37">
        <f t="shared" si="1"/>
        <v>1</v>
      </c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</row>
    <row r="18" spans="1:116" x14ac:dyDescent="0.25">
      <c r="A18" s="31" t="s">
        <v>72</v>
      </c>
      <c r="B18" s="29">
        <v>1</v>
      </c>
      <c r="C18" s="29">
        <v>1</v>
      </c>
      <c r="D18" s="29">
        <v>1</v>
      </c>
      <c r="E18" s="29">
        <v>0</v>
      </c>
      <c r="F18"/>
      <c r="J18" s="36" t="str">
        <f t="shared" si="0"/>
        <v>QNU03720</v>
      </c>
      <c r="K18" s="36" t="e">
        <f>IF(B18="","",VLOOKUP($A18,'Base de données'!$K:$Q,5,FALSE))</f>
        <v>#N/A</v>
      </c>
      <c r="L18" s="33" t="e">
        <f>IF(C18="","",VLOOKUP($A18,'Base de données'!$K:$Q,6,FALSE))</f>
        <v>#N/A</v>
      </c>
      <c r="M18" s="33" t="e">
        <f>IF(D18="","",VLOOKUP($A18,'Base de données'!$K:$Q,7,FALSE))</f>
        <v>#N/A</v>
      </c>
      <c r="N18" s="37">
        <f t="shared" si="1"/>
        <v>0</v>
      </c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</row>
    <row r="19" spans="1:116" x14ac:dyDescent="0.25">
      <c r="A19" s="31" t="s">
        <v>73</v>
      </c>
      <c r="B19" s="29">
        <v>1</v>
      </c>
      <c r="C19" s="29">
        <v>1</v>
      </c>
      <c r="D19" s="29">
        <v>1</v>
      </c>
      <c r="E19" s="29">
        <v>1</v>
      </c>
      <c r="F19"/>
      <c r="J19" s="36" t="str">
        <f t="shared" si="0"/>
        <v>QNU03721</v>
      </c>
      <c r="K19" s="36" t="e">
        <f>IF(B19="","",VLOOKUP($A19,'Base de données'!$K:$Q,5,FALSE))</f>
        <v>#N/A</v>
      </c>
      <c r="L19" s="33" t="e">
        <f>IF(C19="","",VLOOKUP($A19,'Base de données'!$K:$Q,6,FALSE))</f>
        <v>#N/A</v>
      </c>
      <c r="M19" s="33" t="e">
        <f>IF(D19="","",VLOOKUP($A19,'Base de données'!$K:$Q,7,FALSE))</f>
        <v>#N/A</v>
      </c>
      <c r="N19" s="37">
        <f t="shared" si="1"/>
        <v>1</v>
      </c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</row>
    <row r="20" spans="1:116" x14ac:dyDescent="0.25">
      <c r="A20" s="31" t="s">
        <v>74</v>
      </c>
      <c r="B20" s="29">
        <v>1</v>
      </c>
      <c r="C20" s="29">
        <v>1</v>
      </c>
      <c r="D20" s="29">
        <v>1</v>
      </c>
      <c r="E20" s="29">
        <v>2</v>
      </c>
      <c r="F20"/>
      <c r="J20" s="36" t="str">
        <f t="shared" si="0"/>
        <v>QNU03722</v>
      </c>
      <c r="K20" s="36" t="e">
        <f>IF(B20="","",VLOOKUP($A20,'Base de données'!$K:$Q,5,FALSE))</f>
        <v>#N/A</v>
      </c>
      <c r="L20" s="33" t="e">
        <f>IF(C20="","",VLOOKUP($A20,'Base de données'!$K:$Q,6,FALSE))</f>
        <v>#N/A</v>
      </c>
      <c r="M20" s="33" t="e">
        <f>IF(D20="","",VLOOKUP($A20,'Base de données'!$K:$Q,7,FALSE))</f>
        <v>#N/A</v>
      </c>
      <c r="N20" s="37">
        <f t="shared" si="1"/>
        <v>2</v>
      </c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</row>
    <row r="21" spans="1:116" x14ac:dyDescent="0.25">
      <c r="A21" s="31" t="s">
        <v>75</v>
      </c>
      <c r="B21" s="29">
        <v>1</v>
      </c>
      <c r="C21" s="29">
        <v>1</v>
      </c>
      <c r="D21" s="29">
        <v>1</v>
      </c>
      <c r="E21" s="29">
        <v>3</v>
      </c>
      <c r="F21"/>
      <c r="J21" s="36" t="str">
        <f t="shared" si="0"/>
        <v>QNU03723</v>
      </c>
      <c r="K21" s="36" t="e">
        <f>IF(B21="","",VLOOKUP($A21,'Base de données'!$K:$Q,5,FALSE))</f>
        <v>#N/A</v>
      </c>
      <c r="L21" s="33" t="e">
        <f>IF(C21="","",VLOOKUP($A21,'Base de données'!$K:$Q,6,FALSE))</f>
        <v>#N/A</v>
      </c>
      <c r="M21" s="33" t="e">
        <f>IF(D21="","",VLOOKUP($A21,'Base de données'!$K:$Q,7,FALSE))</f>
        <v>#N/A</v>
      </c>
      <c r="N21" s="37">
        <f t="shared" si="1"/>
        <v>3</v>
      </c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</row>
    <row r="22" spans="1:116" x14ac:dyDescent="0.25">
      <c r="A22" s="31" t="s">
        <v>76</v>
      </c>
      <c r="B22" s="29">
        <v>1</v>
      </c>
      <c r="C22" s="29">
        <v>1</v>
      </c>
      <c r="D22" s="29">
        <v>1</v>
      </c>
      <c r="E22" s="29">
        <v>1</v>
      </c>
      <c r="F22"/>
      <c r="J22" s="36" t="str">
        <f t="shared" si="0"/>
        <v>QNU03748</v>
      </c>
      <c r="K22" s="36" t="e">
        <f>IF(B22="","",VLOOKUP($A22,'Base de données'!$K:$Q,5,FALSE))</f>
        <v>#N/A</v>
      </c>
      <c r="L22" s="33" t="e">
        <f>IF(C22="","",VLOOKUP($A22,'Base de données'!$K:$Q,6,FALSE))</f>
        <v>#N/A</v>
      </c>
      <c r="M22" s="33" t="e">
        <f>IF(D22="","",VLOOKUP($A22,'Base de données'!$K:$Q,7,FALSE))</f>
        <v>#N/A</v>
      </c>
      <c r="N22" s="37">
        <f t="shared" si="1"/>
        <v>1</v>
      </c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</row>
    <row r="23" spans="1:116" x14ac:dyDescent="0.25">
      <c r="A23" s="31" t="s">
        <v>77</v>
      </c>
      <c r="B23" s="29">
        <v>1</v>
      </c>
      <c r="C23" s="29">
        <v>1</v>
      </c>
      <c r="D23" s="29">
        <v>1</v>
      </c>
      <c r="E23" s="29">
        <v>2</v>
      </c>
      <c r="F23"/>
      <c r="J23" s="36" t="str">
        <f t="shared" si="0"/>
        <v>QNU03753</v>
      </c>
      <c r="K23" s="36" t="e">
        <f>IF(B23="","",VLOOKUP($A23,'Base de données'!$K:$Q,5,FALSE))</f>
        <v>#N/A</v>
      </c>
      <c r="L23" s="33" t="e">
        <f>IF(C23="","",VLOOKUP($A23,'Base de données'!$K:$Q,6,FALSE))</f>
        <v>#N/A</v>
      </c>
      <c r="M23" s="33" t="e">
        <f>IF(D23="","",VLOOKUP($A23,'Base de données'!$K:$Q,7,FALSE))</f>
        <v>#N/A</v>
      </c>
      <c r="N23" s="37">
        <f t="shared" si="1"/>
        <v>2</v>
      </c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</row>
    <row r="24" spans="1:116" x14ac:dyDescent="0.25">
      <c r="A24" s="31" t="s">
        <v>78</v>
      </c>
      <c r="B24" s="29">
        <v>1</v>
      </c>
      <c r="C24" s="29">
        <v>1</v>
      </c>
      <c r="D24" s="29">
        <v>1</v>
      </c>
      <c r="E24" s="29">
        <v>1</v>
      </c>
      <c r="F24"/>
      <c r="J24" s="36" t="str">
        <f t="shared" si="0"/>
        <v>QNU03756</v>
      </c>
      <c r="K24" s="36" t="e">
        <f>IF(B24="","",VLOOKUP($A24,'Base de données'!$K:$Q,5,FALSE))</f>
        <v>#N/A</v>
      </c>
      <c r="L24" s="33" t="e">
        <f>IF(C24="","",VLOOKUP($A24,'Base de données'!$K:$Q,6,FALSE))</f>
        <v>#N/A</v>
      </c>
      <c r="M24" s="33" t="e">
        <f>IF(D24="","",VLOOKUP($A24,'Base de données'!$K:$Q,7,FALSE))</f>
        <v>#N/A</v>
      </c>
      <c r="N24" s="37">
        <f t="shared" si="1"/>
        <v>1</v>
      </c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</row>
    <row r="25" spans="1:116" x14ac:dyDescent="0.25">
      <c r="A25" s="31" t="s">
        <v>79</v>
      </c>
      <c r="B25" s="29">
        <v>1</v>
      </c>
      <c r="C25" s="29">
        <v>1</v>
      </c>
      <c r="D25" s="29">
        <v>1</v>
      </c>
      <c r="E25" s="29">
        <v>1</v>
      </c>
      <c r="F25"/>
      <c r="J25" s="36" t="str">
        <f t="shared" si="0"/>
        <v>QNU03757</v>
      </c>
      <c r="K25" s="36" t="e">
        <f>IF(B25="","",VLOOKUP($A25,'Base de données'!$K:$Q,5,FALSE))</f>
        <v>#N/A</v>
      </c>
      <c r="L25" s="33" t="e">
        <f>IF(C25="","",VLOOKUP($A25,'Base de données'!$K:$Q,6,FALSE))</f>
        <v>#N/A</v>
      </c>
      <c r="M25" s="33" t="e">
        <f>IF(D25="","",VLOOKUP($A25,'Base de données'!$K:$Q,7,FALSE))</f>
        <v>#N/A</v>
      </c>
      <c r="N25" s="37">
        <f t="shared" si="1"/>
        <v>1</v>
      </c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</row>
    <row r="26" spans="1:116" x14ac:dyDescent="0.25">
      <c r="A26" s="31" t="s">
        <v>80</v>
      </c>
      <c r="B26" s="29">
        <v>1</v>
      </c>
      <c r="C26" s="29">
        <v>1</v>
      </c>
      <c r="D26" s="29">
        <v>1</v>
      </c>
      <c r="E26" s="29">
        <v>1</v>
      </c>
      <c r="F26"/>
      <c r="J26" s="36" t="str">
        <f t="shared" si="0"/>
        <v>QNU03759</v>
      </c>
      <c r="K26" s="36" t="e">
        <f>IF(B26="","",VLOOKUP($A26,'Base de données'!$K:$Q,5,FALSE))</f>
        <v>#N/A</v>
      </c>
      <c r="L26" s="33" t="e">
        <f>IF(C26="","",VLOOKUP($A26,'Base de données'!$K:$Q,6,FALSE))</f>
        <v>#N/A</v>
      </c>
      <c r="M26" s="33" t="e">
        <f>IF(D26="","",VLOOKUP($A26,'Base de données'!$K:$Q,7,FALSE))</f>
        <v>#N/A</v>
      </c>
      <c r="N26" s="37">
        <f t="shared" si="1"/>
        <v>1</v>
      </c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</row>
    <row r="27" spans="1:116" x14ac:dyDescent="0.25">
      <c r="A27" s="31" t="s">
        <v>81</v>
      </c>
      <c r="B27" s="29">
        <v>1</v>
      </c>
      <c r="C27" s="29">
        <v>1</v>
      </c>
      <c r="D27" s="29">
        <v>1</v>
      </c>
      <c r="E27" s="29">
        <v>1</v>
      </c>
      <c r="F27"/>
      <c r="J27" s="36" t="str">
        <f t="shared" si="0"/>
        <v>QNU03762</v>
      </c>
      <c r="K27" s="36" t="e">
        <f>IF(B27="","",VLOOKUP($A27,'Base de données'!$K:$Q,5,FALSE))</f>
        <v>#N/A</v>
      </c>
      <c r="L27" s="33" t="e">
        <f>IF(C27="","",VLOOKUP($A27,'Base de données'!$K:$Q,6,FALSE))</f>
        <v>#N/A</v>
      </c>
      <c r="M27" s="33" t="e">
        <f>IF(D27="","",VLOOKUP($A27,'Base de données'!$K:$Q,7,FALSE))</f>
        <v>#N/A</v>
      </c>
      <c r="N27" s="37">
        <f t="shared" si="1"/>
        <v>1</v>
      </c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</row>
    <row r="28" spans="1:116" x14ac:dyDescent="0.25">
      <c r="A28" s="31" t="s">
        <v>82</v>
      </c>
      <c r="B28" s="29">
        <v>1</v>
      </c>
      <c r="C28" s="29">
        <v>1</v>
      </c>
      <c r="D28" s="29">
        <v>1</v>
      </c>
      <c r="E28" s="29">
        <v>1</v>
      </c>
      <c r="F28"/>
      <c r="J28" s="36" t="str">
        <f t="shared" si="0"/>
        <v>QNU03763</v>
      </c>
      <c r="K28" s="36" t="e">
        <f>IF(B28="","",VLOOKUP($A28,'Base de données'!$K:$Q,5,FALSE))</f>
        <v>#N/A</v>
      </c>
      <c r="L28" s="33" t="e">
        <f>IF(C28="","",VLOOKUP($A28,'Base de données'!$K:$Q,6,FALSE))</f>
        <v>#N/A</v>
      </c>
      <c r="M28" s="33" t="e">
        <f>IF(D28="","",VLOOKUP($A28,'Base de données'!$K:$Q,7,FALSE))</f>
        <v>#N/A</v>
      </c>
      <c r="N28" s="37">
        <f t="shared" si="1"/>
        <v>1</v>
      </c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</row>
    <row r="29" spans="1:116" x14ac:dyDescent="0.25">
      <c r="A29" s="31" t="s">
        <v>83</v>
      </c>
      <c r="B29" s="29">
        <v>1</v>
      </c>
      <c r="C29" s="29">
        <v>1</v>
      </c>
      <c r="D29" s="29">
        <v>1</v>
      </c>
      <c r="E29" s="29">
        <v>2</v>
      </c>
      <c r="F29"/>
      <c r="J29" s="36" t="str">
        <f t="shared" si="0"/>
        <v>QNU03767</v>
      </c>
      <c r="K29" s="36" t="e">
        <f>IF(B29="","",VLOOKUP($A29,'Base de données'!$K:$Q,5,FALSE))</f>
        <v>#N/A</v>
      </c>
      <c r="L29" s="33" t="e">
        <f>IF(C29="","",VLOOKUP($A29,'Base de données'!$K:$Q,6,FALSE))</f>
        <v>#N/A</v>
      </c>
      <c r="M29" s="33" t="e">
        <f>IF(D29="","",VLOOKUP($A29,'Base de données'!$K:$Q,7,FALSE))</f>
        <v>#N/A</v>
      </c>
      <c r="N29" s="37">
        <f t="shared" si="1"/>
        <v>2</v>
      </c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</row>
    <row r="30" spans="1:116" x14ac:dyDescent="0.25">
      <c r="A30" s="31" t="s">
        <v>84</v>
      </c>
      <c r="B30" s="29">
        <v>1</v>
      </c>
      <c r="C30" s="29">
        <v>1</v>
      </c>
      <c r="D30" s="29">
        <v>1</v>
      </c>
      <c r="E30" s="29">
        <v>7</v>
      </c>
      <c r="F30"/>
      <c r="J30" s="36" t="str">
        <f t="shared" si="0"/>
        <v>QNU03771</v>
      </c>
      <c r="K30" s="36" t="e">
        <f>IF(B30="","",VLOOKUP($A30,'Base de données'!$K:$Q,5,FALSE))</f>
        <v>#N/A</v>
      </c>
      <c r="L30" s="33" t="e">
        <f>IF(C30="","",VLOOKUP($A30,'Base de données'!$K:$Q,6,FALSE))</f>
        <v>#N/A</v>
      </c>
      <c r="M30" s="33" t="e">
        <f>IF(D30="","",VLOOKUP($A30,'Base de données'!$K:$Q,7,FALSE))</f>
        <v>#N/A</v>
      </c>
      <c r="N30" s="37">
        <f t="shared" si="1"/>
        <v>7</v>
      </c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</row>
    <row r="31" spans="1:116" x14ac:dyDescent="0.25">
      <c r="A31" s="31" t="s">
        <v>85</v>
      </c>
      <c r="B31" s="29">
        <v>1</v>
      </c>
      <c r="C31" s="29">
        <v>1</v>
      </c>
      <c r="D31" s="29">
        <v>1</v>
      </c>
      <c r="E31" s="29">
        <v>1</v>
      </c>
      <c r="F31"/>
      <c r="J31" s="36" t="str">
        <f t="shared" si="0"/>
        <v>QNU03775</v>
      </c>
      <c r="K31" s="36" t="e">
        <f>IF(B31="","",VLOOKUP($A31,'Base de données'!$K:$Q,5,FALSE))</f>
        <v>#N/A</v>
      </c>
      <c r="L31" s="33" t="e">
        <f>IF(C31="","",VLOOKUP($A31,'Base de données'!$K:$Q,6,FALSE))</f>
        <v>#N/A</v>
      </c>
      <c r="M31" s="33" t="e">
        <f>IF(D31="","",VLOOKUP($A31,'Base de données'!$K:$Q,7,FALSE))</f>
        <v>#N/A</v>
      </c>
      <c r="N31" s="37">
        <f t="shared" si="1"/>
        <v>1</v>
      </c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</row>
    <row r="32" spans="1:116" x14ac:dyDescent="0.25">
      <c r="A32" s="31" t="s">
        <v>86</v>
      </c>
      <c r="B32" s="29">
        <v>1</v>
      </c>
      <c r="C32" s="29">
        <v>1</v>
      </c>
      <c r="D32" s="29">
        <v>1</v>
      </c>
      <c r="E32" s="29">
        <v>1</v>
      </c>
      <c r="F32"/>
      <c r="J32" s="36" t="str">
        <f t="shared" si="0"/>
        <v>QNU03776</v>
      </c>
      <c r="K32" s="36" t="e">
        <f>IF(B32="","",VLOOKUP($A32,'Base de données'!$K:$Q,5,FALSE))</f>
        <v>#N/A</v>
      </c>
      <c r="L32" s="33" t="e">
        <f>IF(C32="","",VLOOKUP($A32,'Base de données'!$K:$Q,6,FALSE))</f>
        <v>#N/A</v>
      </c>
      <c r="M32" s="33" t="e">
        <f>IF(D32="","",VLOOKUP($A32,'Base de données'!$K:$Q,7,FALSE))</f>
        <v>#N/A</v>
      </c>
      <c r="N32" s="37">
        <f t="shared" si="1"/>
        <v>1</v>
      </c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</row>
    <row r="33" spans="1:116" x14ac:dyDescent="0.25">
      <c r="A33" s="31" t="s">
        <v>87</v>
      </c>
      <c r="B33" s="29">
        <v>1</v>
      </c>
      <c r="C33" s="29">
        <v>1</v>
      </c>
      <c r="D33" s="29">
        <v>1</v>
      </c>
      <c r="E33" s="29">
        <v>2</v>
      </c>
      <c r="F33"/>
      <c r="J33" s="36" t="str">
        <f t="shared" si="0"/>
        <v>QNU03784</v>
      </c>
      <c r="K33" s="36" t="e">
        <f>IF(B33="","",VLOOKUP($A33,'Base de données'!$K:$Q,5,FALSE))</f>
        <v>#N/A</v>
      </c>
      <c r="L33" s="33" t="e">
        <f>IF(C33="","",VLOOKUP($A33,'Base de données'!$K:$Q,6,FALSE))</f>
        <v>#N/A</v>
      </c>
      <c r="M33" s="33" t="e">
        <f>IF(D33="","",VLOOKUP($A33,'Base de données'!$K:$Q,7,FALSE))</f>
        <v>#N/A</v>
      </c>
      <c r="N33" s="37">
        <f t="shared" si="1"/>
        <v>2</v>
      </c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</row>
    <row r="34" spans="1:116" x14ac:dyDescent="0.25">
      <c r="A34" s="31" t="s">
        <v>88</v>
      </c>
      <c r="B34" s="29">
        <v>1</v>
      </c>
      <c r="C34" s="29">
        <v>1</v>
      </c>
      <c r="D34" s="29">
        <v>1</v>
      </c>
      <c r="E34" s="29">
        <v>1</v>
      </c>
      <c r="F34"/>
      <c r="J34" s="36" t="str">
        <f t="shared" si="0"/>
        <v>QNU03801</v>
      </c>
      <c r="K34" s="36" t="e">
        <f>IF(B34="","",VLOOKUP($A34,'Base de données'!$K:$Q,5,FALSE))</f>
        <v>#N/A</v>
      </c>
      <c r="L34" s="33" t="e">
        <f>IF(C34="","",VLOOKUP($A34,'Base de données'!$K:$Q,6,FALSE))</f>
        <v>#N/A</v>
      </c>
      <c r="M34" s="33" t="e">
        <f>IF(D34="","",VLOOKUP($A34,'Base de données'!$K:$Q,7,FALSE))</f>
        <v>#N/A</v>
      </c>
      <c r="N34" s="37">
        <f t="shared" si="1"/>
        <v>1</v>
      </c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</row>
    <row r="35" spans="1:116" x14ac:dyDescent="0.25">
      <c r="A35" s="31" t="s">
        <v>89</v>
      </c>
      <c r="B35" s="29">
        <v>1</v>
      </c>
      <c r="C35" s="29">
        <v>1</v>
      </c>
      <c r="D35" s="29">
        <v>1</v>
      </c>
      <c r="E35" s="29">
        <v>1</v>
      </c>
      <c r="F35"/>
      <c r="J35" s="36" t="str">
        <f t="shared" si="0"/>
        <v>QNU03828</v>
      </c>
      <c r="K35" s="36" t="e">
        <f>IF(B35="","",VLOOKUP($A35,'Base de données'!$K:$Q,5,FALSE))</f>
        <v>#N/A</v>
      </c>
      <c r="L35" s="33" t="e">
        <f>IF(C35="","",VLOOKUP($A35,'Base de données'!$K:$Q,6,FALSE))</f>
        <v>#N/A</v>
      </c>
      <c r="M35" s="33" t="e">
        <f>IF(D35="","",VLOOKUP($A35,'Base de données'!$K:$Q,7,FALSE))</f>
        <v>#N/A</v>
      </c>
      <c r="N35" s="37">
        <f t="shared" si="1"/>
        <v>1</v>
      </c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</row>
    <row r="36" spans="1:116" x14ac:dyDescent="0.25">
      <c r="A36" s="31" t="s">
        <v>90</v>
      </c>
      <c r="B36" s="29">
        <v>1</v>
      </c>
      <c r="C36" s="29">
        <v>1</v>
      </c>
      <c r="D36" s="29">
        <v>1</v>
      </c>
      <c r="E36" s="29">
        <v>3</v>
      </c>
      <c r="F36"/>
      <c r="J36" s="36" t="str">
        <f t="shared" si="0"/>
        <v>QNU03829</v>
      </c>
      <c r="K36" s="36" t="e">
        <f>IF(B36="","",VLOOKUP($A36,'Base de données'!$K:$Q,5,FALSE))</f>
        <v>#N/A</v>
      </c>
      <c r="L36" s="33" t="e">
        <f>IF(C36="","",VLOOKUP($A36,'Base de données'!$K:$Q,6,FALSE))</f>
        <v>#N/A</v>
      </c>
      <c r="M36" s="33" t="e">
        <f>IF(D36="","",VLOOKUP($A36,'Base de données'!$K:$Q,7,FALSE))</f>
        <v>#N/A</v>
      </c>
      <c r="N36" s="37">
        <f t="shared" si="1"/>
        <v>3</v>
      </c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</row>
    <row r="37" spans="1:116" x14ac:dyDescent="0.25">
      <c r="A37" s="31" t="s">
        <v>91</v>
      </c>
      <c r="B37" s="29">
        <v>1</v>
      </c>
      <c r="C37" s="29">
        <v>1</v>
      </c>
      <c r="D37" s="29">
        <v>1</v>
      </c>
      <c r="E37" s="29">
        <v>1</v>
      </c>
      <c r="F37"/>
      <c r="J37" s="36" t="str">
        <f t="shared" si="0"/>
        <v>QNU03833</v>
      </c>
      <c r="K37" s="36" t="e">
        <f>IF(B37="","",VLOOKUP($A37,'Base de données'!$K:$Q,5,FALSE))</f>
        <v>#N/A</v>
      </c>
      <c r="L37" s="33" t="e">
        <f>IF(C37="","",VLOOKUP($A37,'Base de données'!$K:$Q,6,FALSE))</f>
        <v>#N/A</v>
      </c>
      <c r="M37" s="33" t="e">
        <f>IF(D37="","",VLOOKUP($A37,'Base de données'!$K:$Q,7,FALSE))</f>
        <v>#N/A</v>
      </c>
      <c r="N37" s="37">
        <f t="shared" si="1"/>
        <v>1</v>
      </c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</row>
    <row r="38" spans="1:116" x14ac:dyDescent="0.25">
      <c r="A38" s="31" t="s">
        <v>92</v>
      </c>
      <c r="B38" s="29">
        <v>1</v>
      </c>
      <c r="C38" s="29">
        <v>1</v>
      </c>
      <c r="D38" s="29">
        <v>1</v>
      </c>
      <c r="E38" s="29">
        <v>3</v>
      </c>
      <c r="F38"/>
      <c r="J38" s="36" t="str">
        <f t="shared" si="0"/>
        <v>QNU03835</v>
      </c>
      <c r="K38" s="36" t="e">
        <f>IF(B38="","",VLOOKUP($A38,'Base de données'!$K:$Q,5,FALSE))</f>
        <v>#N/A</v>
      </c>
      <c r="L38" s="33" t="e">
        <f>IF(C38="","",VLOOKUP($A38,'Base de données'!$K:$Q,6,FALSE))</f>
        <v>#N/A</v>
      </c>
      <c r="M38" s="33" t="e">
        <f>IF(D38="","",VLOOKUP($A38,'Base de données'!$K:$Q,7,FALSE))</f>
        <v>#N/A</v>
      </c>
      <c r="N38" s="37">
        <f t="shared" si="1"/>
        <v>3</v>
      </c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</row>
    <row r="39" spans="1:116" x14ac:dyDescent="0.25">
      <c r="A39" s="31" t="s">
        <v>93</v>
      </c>
      <c r="B39" s="29">
        <v>1</v>
      </c>
      <c r="C39" s="29">
        <v>1</v>
      </c>
      <c r="D39" s="29">
        <v>1</v>
      </c>
      <c r="E39" s="29">
        <v>2</v>
      </c>
      <c r="F39"/>
      <c r="J39" s="36" t="str">
        <f t="shared" si="0"/>
        <v>QNU03837</v>
      </c>
      <c r="K39" s="36" t="e">
        <f>IF(B39="","",VLOOKUP($A39,'Base de données'!$K:$Q,5,FALSE))</f>
        <v>#N/A</v>
      </c>
      <c r="L39" s="33" t="e">
        <f>IF(C39="","",VLOOKUP($A39,'Base de données'!$K:$Q,6,FALSE))</f>
        <v>#N/A</v>
      </c>
      <c r="M39" s="33" t="e">
        <f>IF(D39="","",VLOOKUP($A39,'Base de données'!$K:$Q,7,FALSE))</f>
        <v>#N/A</v>
      </c>
      <c r="N39" s="37">
        <f t="shared" si="1"/>
        <v>2</v>
      </c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</row>
    <row r="40" spans="1:116" x14ac:dyDescent="0.25">
      <c r="A40" s="31" t="s">
        <v>94</v>
      </c>
      <c r="B40" s="29">
        <v>1</v>
      </c>
      <c r="C40" s="29">
        <v>1</v>
      </c>
      <c r="D40" s="29">
        <v>1</v>
      </c>
      <c r="E40" s="29">
        <v>3</v>
      </c>
      <c r="F40"/>
      <c r="J40" s="36" t="str">
        <f t="shared" si="0"/>
        <v>QNU03841</v>
      </c>
      <c r="K40" s="36" t="e">
        <f>IF(B40="","",VLOOKUP($A40,'Base de données'!$K:$Q,5,FALSE))</f>
        <v>#N/A</v>
      </c>
      <c r="L40" s="33" t="e">
        <f>IF(C40="","",VLOOKUP($A40,'Base de données'!$K:$Q,6,FALSE))</f>
        <v>#N/A</v>
      </c>
      <c r="M40" s="33" t="e">
        <f>IF(D40="","",VLOOKUP($A40,'Base de données'!$K:$Q,7,FALSE))</f>
        <v>#N/A</v>
      </c>
      <c r="N40" s="37">
        <f t="shared" si="1"/>
        <v>3</v>
      </c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</row>
    <row r="41" spans="1:116" x14ac:dyDescent="0.25">
      <c r="A41" s="31" t="s">
        <v>95</v>
      </c>
      <c r="B41" s="29">
        <v>1</v>
      </c>
      <c r="C41" s="29">
        <v>1</v>
      </c>
      <c r="D41" s="29">
        <v>1</v>
      </c>
      <c r="E41" s="29">
        <v>2</v>
      </c>
      <c r="F41"/>
      <c r="J41" s="36" t="str">
        <f t="shared" si="0"/>
        <v>QNU03851</v>
      </c>
      <c r="K41" s="36" t="e">
        <f>IF(B41="","",VLOOKUP($A41,'Base de données'!$K:$Q,5,FALSE))</f>
        <v>#N/A</v>
      </c>
      <c r="L41" s="33" t="e">
        <f>IF(C41="","",VLOOKUP($A41,'Base de données'!$K:$Q,6,FALSE))</f>
        <v>#N/A</v>
      </c>
      <c r="M41" s="33" t="e">
        <f>IF(D41="","",VLOOKUP($A41,'Base de données'!$K:$Q,7,FALSE))</f>
        <v>#N/A</v>
      </c>
      <c r="N41" s="37">
        <f t="shared" si="1"/>
        <v>2</v>
      </c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</row>
    <row r="42" spans="1:116" x14ac:dyDescent="0.25">
      <c r="A42" s="31" t="s">
        <v>96</v>
      </c>
      <c r="B42" s="29">
        <v>1</v>
      </c>
      <c r="C42" s="29">
        <v>1</v>
      </c>
      <c r="D42" s="29">
        <v>1</v>
      </c>
      <c r="E42" s="29">
        <v>0</v>
      </c>
      <c r="F42"/>
      <c r="J42" s="36" t="str">
        <f t="shared" si="0"/>
        <v>QNU03852</v>
      </c>
      <c r="K42" s="36" t="e">
        <f>IF(B42="","",VLOOKUP($A42,'Base de données'!$K:$Q,5,FALSE))</f>
        <v>#N/A</v>
      </c>
      <c r="L42" s="33" t="e">
        <f>IF(C42="","",VLOOKUP($A42,'Base de données'!$K:$Q,6,FALSE))</f>
        <v>#N/A</v>
      </c>
      <c r="M42" s="33" t="e">
        <f>IF(D42="","",VLOOKUP($A42,'Base de données'!$K:$Q,7,FALSE))</f>
        <v>#N/A</v>
      </c>
      <c r="N42" s="37">
        <f t="shared" si="1"/>
        <v>0</v>
      </c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</row>
    <row r="43" spans="1:116" x14ac:dyDescent="0.25">
      <c r="A43" s="31" t="s">
        <v>97</v>
      </c>
      <c r="B43" s="29">
        <v>1</v>
      </c>
      <c r="C43" s="29">
        <v>1</v>
      </c>
      <c r="D43" s="29">
        <v>1</v>
      </c>
      <c r="E43" s="29">
        <v>1</v>
      </c>
      <c r="F43"/>
      <c r="J43" s="36" t="str">
        <f t="shared" si="0"/>
        <v>QNU03854</v>
      </c>
      <c r="K43" s="36" t="e">
        <f>IF(B43="","",VLOOKUP($A43,'Base de données'!$K:$Q,5,FALSE))</f>
        <v>#N/A</v>
      </c>
      <c r="L43" s="33" t="e">
        <f>IF(C43="","",VLOOKUP($A43,'Base de données'!$K:$Q,6,FALSE))</f>
        <v>#N/A</v>
      </c>
      <c r="M43" s="33" t="e">
        <f>IF(D43="","",VLOOKUP($A43,'Base de données'!$K:$Q,7,FALSE))</f>
        <v>#N/A</v>
      </c>
      <c r="N43" s="37">
        <f t="shared" si="1"/>
        <v>1</v>
      </c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</row>
    <row r="44" spans="1:116" x14ac:dyDescent="0.25">
      <c r="A44" s="31" t="s">
        <v>98</v>
      </c>
      <c r="B44" s="29">
        <v>1</v>
      </c>
      <c r="C44" s="29">
        <v>1</v>
      </c>
      <c r="D44" s="29">
        <v>1</v>
      </c>
      <c r="E44" s="29">
        <v>1</v>
      </c>
      <c r="F44"/>
      <c r="J44" s="36" t="str">
        <f t="shared" si="0"/>
        <v>QNU03856</v>
      </c>
      <c r="K44" s="36" t="e">
        <f>IF(B44="","",VLOOKUP($A44,'Base de données'!$K:$Q,5,FALSE))</f>
        <v>#N/A</v>
      </c>
      <c r="L44" s="33" t="e">
        <f>IF(C44="","",VLOOKUP($A44,'Base de données'!$K:$Q,6,FALSE))</f>
        <v>#N/A</v>
      </c>
      <c r="M44" s="33" t="e">
        <f>IF(D44="","",VLOOKUP($A44,'Base de données'!$K:$Q,7,FALSE))</f>
        <v>#N/A</v>
      </c>
      <c r="N44" s="37">
        <f t="shared" si="1"/>
        <v>1</v>
      </c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</row>
    <row r="45" spans="1:116" x14ac:dyDescent="0.25">
      <c r="A45" s="31" t="s">
        <v>99</v>
      </c>
      <c r="B45" s="29">
        <v>1</v>
      </c>
      <c r="C45" s="29">
        <v>1</v>
      </c>
      <c r="D45" s="29">
        <v>1</v>
      </c>
      <c r="E45" s="29">
        <v>0</v>
      </c>
      <c r="F45"/>
      <c r="J45" s="36" t="str">
        <f t="shared" si="0"/>
        <v>QNU03862</v>
      </c>
      <c r="K45" s="36" t="e">
        <f>IF(B45="","",VLOOKUP($A45,'Base de données'!$K:$Q,5,FALSE))</f>
        <v>#N/A</v>
      </c>
      <c r="L45" s="33" t="e">
        <f>IF(C45="","",VLOOKUP($A45,'Base de données'!$K:$Q,6,FALSE))</f>
        <v>#N/A</v>
      </c>
      <c r="M45" s="33" t="e">
        <f>IF(D45="","",VLOOKUP($A45,'Base de données'!$K:$Q,7,FALSE))</f>
        <v>#N/A</v>
      </c>
      <c r="N45" s="37">
        <f t="shared" si="1"/>
        <v>0</v>
      </c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</row>
    <row r="46" spans="1:116" x14ac:dyDescent="0.25">
      <c r="A46" s="31" t="s">
        <v>100</v>
      </c>
      <c r="B46" s="29">
        <v>1</v>
      </c>
      <c r="C46" s="29">
        <v>1</v>
      </c>
      <c r="D46" s="29">
        <v>1</v>
      </c>
      <c r="E46" s="29">
        <v>4</v>
      </c>
      <c r="F46"/>
      <c r="J46" s="36" t="str">
        <f t="shared" si="0"/>
        <v>QNU06282</v>
      </c>
      <c r="K46" s="36" t="e">
        <f>IF(B46="","",VLOOKUP($A46,'Base de données'!$K:$Q,5,FALSE))</f>
        <v>#N/A</v>
      </c>
      <c r="L46" s="33" t="e">
        <f>IF(C46="","",VLOOKUP($A46,'Base de données'!$K:$Q,6,FALSE))</f>
        <v>#N/A</v>
      </c>
      <c r="M46" s="33" t="e">
        <f>IF(D46="","",VLOOKUP($A46,'Base de données'!$K:$Q,7,FALSE))</f>
        <v>#N/A</v>
      </c>
      <c r="N46" s="37">
        <f t="shared" si="1"/>
        <v>4</v>
      </c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</row>
    <row r="47" spans="1:116" x14ac:dyDescent="0.25">
      <c r="A47" s="28" t="s">
        <v>56</v>
      </c>
      <c r="B47" s="29"/>
      <c r="C47" s="29"/>
      <c r="D47" s="29"/>
      <c r="E47" s="29"/>
      <c r="F47"/>
      <c r="J47" s="36" t="str">
        <f t="shared" si="0"/>
        <v>iR-ADV C5235i</v>
      </c>
      <c r="K47" s="36" t="str">
        <f>IF(B47="","",VLOOKUP($A47,'Base de données'!$K:$Q,5,FALSE))</f>
        <v/>
      </c>
      <c r="L47" s="33" t="str">
        <f>IF(C47="","",VLOOKUP($A47,'Base de données'!$K:$Q,6,FALSE))</f>
        <v/>
      </c>
      <c r="M47" s="33" t="str">
        <f>IF(D47="","",VLOOKUP($A47,'Base de données'!$K:$Q,7,FALSE))</f>
        <v/>
      </c>
      <c r="N47" s="37" t="str">
        <f t="shared" si="1"/>
        <v/>
      </c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</row>
    <row r="48" spans="1:116" x14ac:dyDescent="0.25">
      <c r="A48" s="31" t="s">
        <v>55</v>
      </c>
      <c r="B48" s="29">
        <v>1</v>
      </c>
      <c r="C48" s="29">
        <v>1</v>
      </c>
      <c r="D48" s="29">
        <v>1</v>
      </c>
      <c r="E48" s="29">
        <v>0</v>
      </c>
      <c r="F48"/>
      <c r="J48" s="36" t="str">
        <f t="shared" si="0"/>
        <v>JWF76651</v>
      </c>
      <c r="K48" s="36" t="e">
        <f>IF(B48="","",VLOOKUP($A48,'Base de données'!$K:$Q,5,FALSE))</f>
        <v>#N/A</v>
      </c>
      <c r="L48" s="33" t="e">
        <f>IF(C48="","",VLOOKUP($A48,'Base de données'!$K:$Q,6,FALSE))</f>
        <v>#N/A</v>
      </c>
      <c r="M48" s="33" t="e">
        <f>IF(D48="","",VLOOKUP($A48,'Base de données'!$K:$Q,7,FALSE))</f>
        <v>#N/A</v>
      </c>
      <c r="N48" s="37">
        <f t="shared" si="1"/>
        <v>0</v>
      </c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</row>
    <row r="49" spans="1:116" x14ac:dyDescent="0.25">
      <c r="A49" s="31" t="s">
        <v>57</v>
      </c>
      <c r="B49" s="29">
        <v>1</v>
      </c>
      <c r="C49" s="29">
        <v>1</v>
      </c>
      <c r="D49" s="29">
        <v>1</v>
      </c>
      <c r="E49" s="29">
        <v>1</v>
      </c>
      <c r="F49"/>
      <c r="J49" s="36" t="str">
        <f t="shared" si="0"/>
        <v>JWF76653</v>
      </c>
      <c r="K49" s="36" t="e">
        <f>IF(B49="","",VLOOKUP($A49,'Base de données'!$K:$Q,5,FALSE))</f>
        <v>#N/A</v>
      </c>
      <c r="L49" s="33" t="e">
        <f>IF(C49="","",VLOOKUP($A49,'Base de données'!$K:$Q,6,FALSE))</f>
        <v>#N/A</v>
      </c>
      <c r="M49" s="33" t="e">
        <f>IF(D49="","",VLOOKUP($A49,'Base de données'!$K:$Q,7,FALSE))</f>
        <v>#N/A</v>
      </c>
      <c r="N49" s="37">
        <f t="shared" si="1"/>
        <v>1</v>
      </c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</row>
    <row r="50" spans="1:116" x14ac:dyDescent="0.25">
      <c r="A50" s="31" t="s">
        <v>58</v>
      </c>
      <c r="B50" s="29">
        <v>1</v>
      </c>
      <c r="C50" s="29">
        <v>1</v>
      </c>
      <c r="D50" s="29">
        <v>1</v>
      </c>
      <c r="E50" s="29">
        <v>2</v>
      </c>
      <c r="F50"/>
      <c r="J50" s="36" t="str">
        <f t="shared" si="0"/>
        <v>JWF78388</v>
      </c>
      <c r="K50" s="36" t="e">
        <f>IF(B50="","",VLOOKUP($A50,'Base de données'!$K:$Q,5,FALSE))</f>
        <v>#N/A</v>
      </c>
      <c r="L50" s="33" t="e">
        <f>IF(C50="","",VLOOKUP($A50,'Base de données'!$K:$Q,6,FALSE))</f>
        <v>#N/A</v>
      </c>
      <c r="M50" s="33" t="e">
        <f>IF(D50="","",VLOOKUP($A50,'Base de données'!$K:$Q,7,FALSE))</f>
        <v>#N/A</v>
      </c>
      <c r="N50" s="37">
        <f t="shared" si="1"/>
        <v>2</v>
      </c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</row>
    <row r="51" spans="1:116" x14ac:dyDescent="0.25">
      <c r="A51" s="31" t="s">
        <v>59</v>
      </c>
      <c r="B51" s="29">
        <v>1</v>
      </c>
      <c r="C51" s="29">
        <v>1</v>
      </c>
      <c r="D51" s="29">
        <v>1</v>
      </c>
      <c r="E51" s="29">
        <v>2</v>
      </c>
      <c r="F51"/>
      <c r="J51" s="36" t="str">
        <f t="shared" si="0"/>
        <v>JWF78466</v>
      </c>
      <c r="K51" s="36" t="e">
        <f>IF(B51="","",VLOOKUP($A51,'Base de données'!$K:$Q,5,FALSE))</f>
        <v>#N/A</v>
      </c>
      <c r="L51" s="33" t="e">
        <f>IF(C51="","",VLOOKUP($A51,'Base de données'!$K:$Q,6,FALSE))</f>
        <v>#N/A</v>
      </c>
      <c r="M51" s="33" t="e">
        <f>IF(D51="","",VLOOKUP($A51,'Base de données'!$K:$Q,7,FALSE))</f>
        <v>#N/A</v>
      </c>
      <c r="N51" s="37">
        <f t="shared" si="1"/>
        <v>2</v>
      </c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</row>
    <row r="52" spans="1:116" x14ac:dyDescent="0.25">
      <c r="A52" s="28" t="s">
        <v>9</v>
      </c>
      <c r="B52" s="29"/>
      <c r="C52" s="29"/>
      <c r="D52" s="29"/>
      <c r="E52" s="29"/>
      <c r="F52"/>
      <c r="J52" s="36" t="str">
        <f t="shared" si="0"/>
        <v>iR-ADV C5255i</v>
      </c>
      <c r="K52" s="36" t="str">
        <f>IF(B52="","",VLOOKUP($A52,'Base de données'!$K:$Q,5,FALSE))</f>
        <v/>
      </c>
      <c r="L52" s="33" t="str">
        <f>IF(C52="","",VLOOKUP($A52,'Base de données'!$K:$Q,6,FALSE))</f>
        <v/>
      </c>
      <c r="M52" s="33" t="str">
        <f>IF(D52="","",VLOOKUP($A52,'Base de données'!$K:$Q,7,FALSE))</f>
        <v/>
      </c>
      <c r="N52" s="37" t="str">
        <f t="shared" si="1"/>
        <v/>
      </c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</row>
    <row r="53" spans="1:116" x14ac:dyDescent="0.25">
      <c r="A53" s="31" t="s">
        <v>8</v>
      </c>
      <c r="B53" s="29">
        <v>1</v>
      </c>
      <c r="C53" s="29">
        <v>1</v>
      </c>
      <c r="D53" s="29">
        <v>1</v>
      </c>
      <c r="E53" s="29">
        <v>4</v>
      </c>
      <c r="F53"/>
      <c r="J53" s="36" t="str">
        <f t="shared" si="0"/>
        <v>JMC12101</v>
      </c>
      <c r="K53" s="36" t="str">
        <f>IF(B53="","",VLOOKUP($A53,'Base de données'!$K:$Q,5,FALSE))</f>
        <v>SAV</v>
      </c>
      <c r="L53" s="33" t="str">
        <f>IF(C53="","",VLOOKUP($A53,'Base de données'!$K:$Q,6,FALSE))</f>
        <v>SAV</v>
      </c>
      <c r="M53" s="33" t="str">
        <f>IF(D53="","",VLOOKUP($A53,'Base de données'!$K:$Q,7,FALSE))</f>
        <v>SAV</v>
      </c>
      <c r="N53" s="37">
        <f t="shared" si="1"/>
        <v>4</v>
      </c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</row>
    <row r="54" spans="1:116" x14ac:dyDescent="0.25">
      <c r="A54" s="31" t="s">
        <v>11</v>
      </c>
      <c r="B54" s="29">
        <v>1</v>
      </c>
      <c r="C54" s="29">
        <v>1</v>
      </c>
      <c r="D54" s="29">
        <v>1</v>
      </c>
      <c r="E54" s="29">
        <v>4</v>
      </c>
      <c r="F54"/>
      <c r="J54" s="36" t="str">
        <f t="shared" si="0"/>
        <v>JMC12103</v>
      </c>
      <c r="K54" s="36" t="e">
        <f>IF(B54="","",VLOOKUP($A54,'Base de données'!$K:$Q,5,FALSE))</f>
        <v>#N/A</v>
      </c>
      <c r="L54" s="33" t="e">
        <f>IF(C54="","",VLOOKUP($A54,'Base de données'!$K:$Q,6,FALSE))</f>
        <v>#N/A</v>
      </c>
      <c r="M54" s="33" t="e">
        <f>IF(D54="","",VLOOKUP($A54,'Base de données'!$K:$Q,7,FALSE))</f>
        <v>#N/A</v>
      </c>
      <c r="N54" s="37">
        <f t="shared" si="1"/>
        <v>4</v>
      </c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</row>
    <row r="55" spans="1:116" x14ac:dyDescent="0.25">
      <c r="A55" s="31" t="s">
        <v>12</v>
      </c>
      <c r="B55" s="29">
        <v>1</v>
      </c>
      <c r="C55" s="29">
        <v>1</v>
      </c>
      <c r="D55" s="29">
        <v>1</v>
      </c>
      <c r="E55" s="29">
        <v>3</v>
      </c>
      <c r="F55"/>
      <c r="J55" s="36" t="str">
        <f t="shared" si="0"/>
        <v>JMC12104</v>
      </c>
      <c r="K55" s="36" t="e">
        <f>IF(B55="","",VLOOKUP($A55,'Base de données'!$K:$Q,5,FALSE))</f>
        <v>#N/A</v>
      </c>
      <c r="L55" s="33" t="e">
        <f>IF(C55="","",VLOOKUP($A55,'Base de données'!$K:$Q,6,FALSE))</f>
        <v>#N/A</v>
      </c>
      <c r="M55" s="33" t="e">
        <f>IF(D55="","",VLOOKUP($A55,'Base de données'!$K:$Q,7,FALSE))</f>
        <v>#N/A</v>
      </c>
      <c r="N55" s="37">
        <f t="shared" si="1"/>
        <v>3</v>
      </c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</row>
    <row r="56" spans="1:116" x14ac:dyDescent="0.25">
      <c r="A56" s="31" t="s">
        <v>13</v>
      </c>
      <c r="B56" s="29">
        <v>1</v>
      </c>
      <c r="C56" s="29">
        <v>1</v>
      </c>
      <c r="D56" s="29">
        <v>1</v>
      </c>
      <c r="E56" s="29">
        <v>3</v>
      </c>
      <c r="F56"/>
      <c r="J56" s="36" t="str">
        <f t="shared" si="0"/>
        <v>JMC12107</v>
      </c>
      <c r="K56" s="36" t="e">
        <f>IF(B56="","",VLOOKUP($A56,'Base de données'!$K:$Q,5,FALSE))</f>
        <v>#N/A</v>
      </c>
      <c r="L56" s="33" t="e">
        <f>IF(C56="","",VLOOKUP($A56,'Base de données'!$K:$Q,6,FALSE))</f>
        <v>#N/A</v>
      </c>
      <c r="M56" s="33" t="e">
        <f>IF(D56="","",VLOOKUP($A56,'Base de données'!$K:$Q,7,FALSE))</f>
        <v>#N/A</v>
      </c>
      <c r="N56" s="37">
        <f t="shared" si="1"/>
        <v>3</v>
      </c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</row>
    <row r="57" spans="1:116" x14ac:dyDescent="0.25">
      <c r="A57" s="31" t="s">
        <v>14</v>
      </c>
      <c r="B57" s="29">
        <v>1</v>
      </c>
      <c r="C57" s="29">
        <v>1</v>
      </c>
      <c r="D57" s="29">
        <v>1</v>
      </c>
      <c r="E57" s="29">
        <v>5</v>
      </c>
      <c r="F57"/>
      <c r="J57" s="36" t="str">
        <f t="shared" si="0"/>
        <v>JMC12109</v>
      </c>
      <c r="K57" s="36" t="e">
        <f>IF(B57="","",VLOOKUP($A57,'Base de données'!$K:$Q,5,FALSE))</f>
        <v>#N/A</v>
      </c>
      <c r="L57" s="33" t="e">
        <f>IF(C57="","",VLOOKUP($A57,'Base de données'!$K:$Q,6,FALSE))</f>
        <v>#N/A</v>
      </c>
      <c r="M57" s="33" t="e">
        <f>IF(D57="","",VLOOKUP($A57,'Base de données'!$K:$Q,7,FALSE))</f>
        <v>#N/A</v>
      </c>
      <c r="N57" s="37">
        <f t="shared" si="1"/>
        <v>5</v>
      </c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</row>
    <row r="58" spans="1:116" x14ac:dyDescent="0.25">
      <c r="A58" s="31" t="s">
        <v>15</v>
      </c>
      <c r="B58" s="29">
        <v>1</v>
      </c>
      <c r="C58" s="29">
        <v>1</v>
      </c>
      <c r="D58" s="29">
        <v>1</v>
      </c>
      <c r="E58" s="29">
        <v>5</v>
      </c>
      <c r="F58"/>
      <c r="J58" s="36" t="str">
        <f t="shared" si="0"/>
        <v>JMC12116</v>
      </c>
      <c r="K58" s="36" t="e">
        <f>IF(B58="","",VLOOKUP($A58,'Base de données'!$K:$Q,5,FALSE))</f>
        <v>#N/A</v>
      </c>
      <c r="L58" s="33" t="e">
        <f>IF(C58="","",VLOOKUP($A58,'Base de données'!$K:$Q,6,FALSE))</f>
        <v>#N/A</v>
      </c>
      <c r="M58" s="33" t="e">
        <f>IF(D58="","",VLOOKUP($A58,'Base de données'!$K:$Q,7,FALSE))</f>
        <v>#N/A</v>
      </c>
      <c r="N58" s="37">
        <f t="shared" si="1"/>
        <v>5</v>
      </c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</row>
    <row r="59" spans="1:116" x14ac:dyDescent="0.25">
      <c r="A59" s="31" t="s">
        <v>16</v>
      </c>
      <c r="B59" s="29">
        <v>1</v>
      </c>
      <c r="C59" s="29">
        <v>1</v>
      </c>
      <c r="D59" s="29">
        <v>1</v>
      </c>
      <c r="E59" s="29">
        <v>2</v>
      </c>
      <c r="F59"/>
      <c r="J59" s="36" t="str">
        <f t="shared" si="0"/>
        <v>JMC12117</v>
      </c>
      <c r="K59" s="36" t="e">
        <f>IF(B59="","",VLOOKUP($A59,'Base de données'!$K:$Q,5,FALSE))</f>
        <v>#N/A</v>
      </c>
      <c r="L59" s="33" t="e">
        <f>IF(C59="","",VLOOKUP($A59,'Base de données'!$K:$Q,6,FALSE))</f>
        <v>#N/A</v>
      </c>
      <c r="M59" s="33" t="e">
        <f>IF(D59="","",VLOOKUP($A59,'Base de données'!$K:$Q,7,FALSE))</f>
        <v>#N/A</v>
      </c>
      <c r="N59" s="37">
        <f t="shared" si="1"/>
        <v>2</v>
      </c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</row>
    <row r="60" spans="1:116" x14ac:dyDescent="0.25">
      <c r="A60" s="31" t="s">
        <v>17</v>
      </c>
      <c r="B60" s="29">
        <v>1</v>
      </c>
      <c r="C60" s="29">
        <v>1</v>
      </c>
      <c r="D60" s="29">
        <v>1</v>
      </c>
      <c r="E60" s="29">
        <v>3</v>
      </c>
      <c r="F60"/>
      <c r="J60" s="36" t="str">
        <f t="shared" si="0"/>
        <v>JMC12130</v>
      </c>
      <c r="K60" s="36" t="e">
        <f>IF(B60="","",VLOOKUP($A60,'Base de données'!$K:$Q,5,FALSE))</f>
        <v>#N/A</v>
      </c>
      <c r="L60" s="33" t="e">
        <f>IF(C60="","",VLOOKUP($A60,'Base de données'!$K:$Q,6,FALSE))</f>
        <v>#N/A</v>
      </c>
      <c r="M60" s="33" t="e">
        <f>IF(D60="","",VLOOKUP($A60,'Base de données'!$K:$Q,7,FALSE))</f>
        <v>#N/A</v>
      </c>
      <c r="N60" s="37">
        <f t="shared" si="1"/>
        <v>3</v>
      </c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</row>
    <row r="61" spans="1:116" x14ac:dyDescent="0.25">
      <c r="A61" s="31" t="s">
        <v>18</v>
      </c>
      <c r="B61" s="29">
        <v>1</v>
      </c>
      <c r="C61" s="29">
        <v>1</v>
      </c>
      <c r="D61" s="29">
        <v>1</v>
      </c>
      <c r="E61" s="29">
        <v>3</v>
      </c>
      <c r="F61"/>
      <c r="J61" s="36" t="str">
        <f t="shared" si="0"/>
        <v>JMC12147</v>
      </c>
      <c r="K61" s="36" t="e">
        <f>IF(B61="","",VLOOKUP($A61,'Base de données'!$K:$Q,5,FALSE))</f>
        <v>#N/A</v>
      </c>
      <c r="L61" s="33" t="e">
        <f>IF(C61="","",VLOOKUP($A61,'Base de données'!$K:$Q,6,FALSE))</f>
        <v>#N/A</v>
      </c>
      <c r="M61" s="33" t="e">
        <f>IF(D61="","",VLOOKUP($A61,'Base de données'!$K:$Q,7,FALSE))</f>
        <v>#N/A</v>
      </c>
      <c r="N61" s="37">
        <f t="shared" si="1"/>
        <v>3</v>
      </c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</row>
    <row r="62" spans="1:116" x14ac:dyDescent="0.25">
      <c r="A62" s="31" t="s">
        <v>19</v>
      </c>
      <c r="B62" s="29">
        <v>1</v>
      </c>
      <c r="C62" s="29">
        <v>1</v>
      </c>
      <c r="D62" s="29">
        <v>1</v>
      </c>
      <c r="E62" s="29">
        <v>1</v>
      </c>
      <c r="F62"/>
      <c r="J62" s="36" t="str">
        <f t="shared" si="0"/>
        <v>JMC12157</v>
      </c>
      <c r="K62" s="36" t="e">
        <f>IF(B62="","",VLOOKUP($A62,'Base de données'!$K:$Q,5,FALSE))</f>
        <v>#N/A</v>
      </c>
      <c r="L62" s="33" t="e">
        <f>IF(C62="","",VLOOKUP($A62,'Base de données'!$K:$Q,6,FALSE))</f>
        <v>#N/A</v>
      </c>
      <c r="M62" s="33" t="e">
        <f>IF(D62="","",VLOOKUP($A62,'Base de données'!$K:$Q,7,FALSE))</f>
        <v>#N/A</v>
      </c>
      <c r="N62" s="37">
        <f t="shared" si="1"/>
        <v>1</v>
      </c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</row>
    <row r="63" spans="1:116" x14ac:dyDescent="0.25">
      <c r="A63" s="31" t="s">
        <v>20</v>
      </c>
      <c r="B63" s="29">
        <v>1</v>
      </c>
      <c r="C63" s="29">
        <v>1</v>
      </c>
      <c r="D63" s="29">
        <v>1</v>
      </c>
      <c r="E63" s="29">
        <v>2</v>
      </c>
      <c r="F63"/>
      <c r="J63" s="36" t="str">
        <f t="shared" si="0"/>
        <v>JMC12160</v>
      </c>
      <c r="K63" s="36" t="e">
        <f>IF(B63="","",VLOOKUP($A63,'Base de données'!$K:$Q,5,FALSE))</f>
        <v>#N/A</v>
      </c>
      <c r="L63" s="33" t="e">
        <f>IF(C63="","",VLOOKUP($A63,'Base de données'!$K:$Q,6,FALSE))</f>
        <v>#N/A</v>
      </c>
      <c r="M63" s="33" t="e">
        <f>IF(D63="","",VLOOKUP($A63,'Base de données'!$K:$Q,7,FALSE))</f>
        <v>#N/A</v>
      </c>
      <c r="N63" s="37">
        <f t="shared" si="1"/>
        <v>2</v>
      </c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</row>
    <row r="64" spans="1:116" x14ac:dyDescent="0.25">
      <c r="A64" s="31" t="s">
        <v>21</v>
      </c>
      <c r="B64" s="29">
        <v>1</v>
      </c>
      <c r="C64" s="29">
        <v>1</v>
      </c>
      <c r="D64" s="29">
        <v>1</v>
      </c>
      <c r="E64" s="29">
        <v>3</v>
      </c>
      <c r="F64"/>
      <c r="J64" s="36" t="str">
        <f t="shared" si="0"/>
        <v>JMC12188</v>
      </c>
      <c r="K64" s="36" t="e">
        <f>IF(B64="","",VLOOKUP($A64,'Base de données'!$K:$Q,5,FALSE))</f>
        <v>#N/A</v>
      </c>
      <c r="L64" s="33" t="e">
        <f>IF(C64="","",VLOOKUP($A64,'Base de données'!$K:$Q,6,FALSE))</f>
        <v>#N/A</v>
      </c>
      <c r="M64" s="33" t="e">
        <f>IF(D64="","",VLOOKUP($A64,'Base de données'!$K:$Q,7,FALSE))</f>
        <v>#N/A</v>
      </c>
      <c r="N64" s="37">
        <f t="shared" si="1"/>
        <v>3</v>
      </c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</row>
    <row r="65" spans="1:42" x14ac:dyDescent="0.25">
      <c r="A65" s="31" t="s">
        <v>22</v>
      </c>
      <c r="B65" s="29">
        <v>1</v>
      </c>
      <c r="C65" s="29">
        <v>1</v>
      </c>
      <c r="D65" s="29">
        <v>1</v>
      </c>
      <c r="E65" s="29">
        <v>6</v>
      </c>
      <c r="F65"/>
      <c r="J65" s="36" t="str">
        <f t="shared" si="0"/>
        <v>JMC12223</v>
      </c>
      <c r="K65" s="36" t="e">
        <f>IF(B65="","",VLOOKUP($A65,'Base de données'!$K:$Q,5,FALSE))</f>
        <v>#N/A</v>
      </c>
      <c r="L65" s="33" t="e">
        <f>IF(C65="","",VLOOKUP($A65,'Base de données'!$K:$Q,6,FALSE))</f>
        <v>#N/A</v>
      </c>
      <c r="M65" s="33" t="e">
        <f>IF(D65="","",VLOOKUP($A65,'Base de données'!$K:$Q,7,FALSE))</f>
        <v>#N/A</v>
      </c>
      <c r="N65" s="37">
        <f t="shared" si="1"/>
        <v>6</v>
      </c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</row>
    <row r="66" spans="1:42" x14ac:dyDescent="0.25">
      <c r="A66" s="31" t="s">
        <v>23</v>
      </c>
      <c r="B66" s="29">
        <v>1</v>
      </c>
      <c r="C66" s="29">
        <v>1</v>
      </c>
      <c r="D66" s="29">
        <v>1</v>
      </c>
      <c r="E66" s="29">
        <v>3</v>
      </c>
      <c r="F66"/>
      <c r="J66" s="36" t="str">
        <f t="shared" si="0"/>
        <v>JMC12225</v>
      </c>
      <c r="K66" s="36" t="e">
        <f>IF(B66="","",VLOOKUP($A66,'Base de données'!$K:$Q,5,FALSE))</f>
        <v>#N/A</v>
      </c>
      <c r="L66" s="33" t="e">
        <f>IF(C66="","",VLOOKUP($A66,'Base de données'!$K:$Q,6,FALSE))</f>
        <v>#N/A</v>
      </c>
      <c r="M66" s="33" t="e">
        <f>IF(D66="","",VLOOKUP($A66,'Base de données'!$K:$Q,7,FALSE))</f>
        <v>#N/A</v>
      </c>
      <c r="N66" s="37">
        <f t="shared" si="1"/>
        <v>3</v>
      </c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</row>
    <row r="67" spans="1:42" x14ac:dyDescent="0.25">
      <c r="A67" s="31" t="s">
        <v>24</v>
      </c>
      <c r="B67" s="29">
        <v>1</v>
      </c>
      <c r="C67" s="29">
        <v>1</v>
      </c>
      <c r="D67" s="29">
        <v>1</v>
      </c>
      <c r="E67" s="29">
        <v>3</v>
      </c>
      <c r="F67"/>
      <c r="J67" s="36" t="str">
        <f t="shared" si="0"/>
        <v>JMC12226</v>
      </c>
      <c r="K67" s="36" t="e">
        <f>IF(B67="","",VLOOKUP($A67,'Base de données'!$K:$Q,5,FALSE))</f>
        <v>#N/A</v>
      </c>
      <c r="L67" s="33" t="e">
        <f>IF(C67="","",VLOOKUP($A67,'Base de données'!$K:$Q,6,FALSE))</f>
        <v>#N/A</v>
      </c>
      <c r="M67" s="33" t="e">
        <f>IF(D67="","",VLOOKUP($A67,'Base de données'!$K:$Q,7,FALSE))</f>
        <v>#N/A</v>
      </c>
      <c r="N67" s="37">
        <f t="shared" si="1"/>
        <v>3</v>
      </c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</row>
    <row r="68" spans="1:42" x14ac:dyDescent="0.25">
      <c r="A68" s="31" t="s">
        <v>25</v>
      </c>
      <c r="B68" s="29">
        <v>1</v>
      </c>
      <c r="C68" s="29">
        <v>1</v>
      </c>
      <c r="D68" s="29">
        <v>1</v>
      </c>
      <c r="E68" s="29">
        <v>2</v>
      </c>
      <c r="F68"/>
      <c r="J68" s="36" t="str">
        <f t="shared" si="0"/>
        <v>JMC12227</v>
      </c>
      <c r="K68" s="36" t="e">
        <f>IF(B68="","",VLOOKUP($A68,'Base de données'!$K:$Q,5,FALSE))</f>
        <v>#N/A</v>
      </c>
      <c r="L68" s="33" t="e">
        <f>IF(C68="","",VLOOKUP($A68,'Base de données'!$K:$Q,6,FALSE))</f>
        <v>#N/A</v>
      </c>
      <c r="M68" s="33" t="e">
        <f>IF(D68="","",VLOOKUP($A68,'Base de données'!$K:$Q,7,FALSE))</f>
        <v>#N/A</v>
      </c>
      <c r="N68" s="37">
        <f t="shared" si="1"/>
        <v>2</v>
      </c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</row>
    <row r="69" spans="1:42" x14ac:dyDescent="0.25">
      <c r="A69" s="31" t="s">
        <v>26</v>
      </c>
      <c r="B69" s="29">
        <v>1</v>
      </c>
      <c r="C69" s="29">
        <v>1</v>
      </c>
      <c r="D69" s="29">
        <v>1</v>
      </c>
      <c r="E69" s="29">
        <v>4</v>
      </c>
      <c r="F69"/>
      <c r="J69" s="36" t="str">
        <f t="shared" si="0"/>
        <v>JMC12229</v>
      </c>
      <c r="K69" s="36" t="e">
        <f>IF(B69="","",VLOOKUP($A69,'Base de données'!$K:$Q,5,FALSE))</f>
        <v>#N/A</v>
      </c>
      <c r="L69" s="33" t="e">
        <f>IF(C69="","",VLOOKUP($A69,'Base de données'!$K:$Q,6,FALSE))</f>
        <v>#N/A</v>
      </c>
      <c r="M69" s="33" t="e">
        <f>IF(D69="","",VLOOKUP($A69,'Base de données'!$K:$Q,7,FALSE))</f>
        <v>#N/A</v>
      </c>
      <c r="N69" s="37">
        <f t="shared" si="1"/>
        <v>4</v>
      </c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</row>
    <row r="70" spans="1:42" x14ac:dyDescent="0.25">
      <c r="A70" s="31" t="s">
        <v>27</v>
      </c>
      <c r="B70" s="29">
        <v>1</v>
      </c>
      <c r="C70" s="29">
        <v>1</v>
      </c>
      <c r="D70" s="29">
        <v>1</v>
      </c>
      <c r="E70" s="29">
        <v>2</v>
      </c>
      <c r="F70"/>
      <c r="J70" s="36" t="str">
        <f t="shared" si="0"/>
        <v>JMC12230</v>
      </c>
      <c r="K70" s="36" t="e">
        <f>IF(B70="","",VLOOKUP($A70,'Base de données'!$K:$Q,5,FALSE))</f>
        <v>#N/A</v>
      </c>
      <c r="L70" s="33" t="e">
        <f>IF(C70="","",VLOOKUP($A70,'Base de données'!$K:$Q,6,FALSE))</f>
        <v>#N/A</v>
      </c>
      <c r="M70" s="33" t="e">
        <f>IF(D70="","",VLOOKUP($A70,'Base de données'!$K:$Q,7,FALSE))</f>
        <v>#N/A</v>
      </c>
      <c r="N70" s="37">
        <f t="shared" si="1"/>
        <v>2</v>
      </c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</row>
    <row r="71" spans="1:42" x14ac:dyDescent="0.25">
      <c r="A71" s="31" t="s">
        <v>28</v>
      </c>
      <c r="B71" s="29">
        <v>1</v>
      </c>
      <c r="C71" s="29">
        <v>1</v>
      </c>
      <c r="D71" s="29">
        <v>1</v>
      </c>
      <c r="E71" s="29">
        <v>3</v>
      </c>
      <c r="F71"/>
      <c r="J71" s="36" t="str">
        <f t="shared" si="0"/>
        <v>JMC12231</v>
      </c>
      <c r="K71" s="36" t="e">
        <f>IF(B71="","",VLOOKUP($A71,'Base de données'!$K:$Q,5,FALSE))</f>
        <v>#N/A</v>
      </c>
      <c r="L71" s="33" t="e">
        <f>IF(C71="","",VLOOKUP($A71,'Base de données'!$K:$Q,6,FALSE))</f>
        <v>#N/A</v>
      </c>
      <c r="M71" s="33" t="e">
        <f>IF(D71="","",VLOOKUP($A71,'Base de données'!$K:$Q,7,FALSE))</f>
        <v>#N/A</v>
      </c>
      <c r="N71" s="37">
        <f t="shared" si="1"/>
        <v>3</v>
      </c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</row>
    <row r="72" spans="1:42" x14ac:dyDescent="0.25">
      <c r="A72" s="31" t="s">
        <v>29</v>
      </c>
      <c r="B72" s="29">
        <v>1</v>
      </c>
      <c r="C72" s="29">
        <v>1</v>
      </c>
      <c r="D72" s="29">
        <v>1</v>
      </c>
      <c r="E72" s="29">
        <v>2</v>
      </c>
      <c r="F72"/>
      <c r="J72" s="36" t="str">
        <f t="shared" ref="J72:J127" si="2">IF(A72="","",A72)</f>
        <v>JMC12236</v>
      </c>
      <c r="K72" s="36" t="e">
        <f>IF(B72="","",VLOOKUP($A72,'Base de données'!$K:$Q,5,FALSE))</f>
        <v>#N/A</v>
      </c>
      <c r="L72" s="33" t="e">
        <f>IF(C72="","",VLOOKUP($A72,'Base de données'!$K:$Q,6,FALSE))</f>
        <v>#N/A</v>
      </c>
      <c r="M72" s="33" t="e">
        <f>IF(D72="","",VLOOKUP($A72,'Base de données'!$K:$Q,7,FALSE))</f>
        <v>#N/A</v>
      </c>
      <c r="N72" s="37">
        <f t="shared" ref="N72:N127" si="3">IF(E72="","",E72)</f>
        <v>2</v>
      </c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</row>
    <row r="73" spans="1:42" x14ac:dyDescent="0.25">
      <c r="A73" s="31" t="s">
        <v>30</v>
      </c>
      <c r="B73" s="29">
        <v>1</v>
      </c>
      <c r="C73" s="29">
        <v>1</v>
      </c>
      <c r="D73" s="29">
        <v>1</v>
      </c>
      <c r="E73" s="29">
        <v>3</v>
      </c>
      <c r="F73"/>
      <c r="J73" s="36" t="str">
        <f t="shared" si="2"/>
        <v>JMC12237</v>
      </c>
      <c r="K73" s="36" t="e">
        <f>IF(B73="","",VLOOKUP($A73,'Base de données'!$K:$Q,5,FALSE))</f>
        <v>#N/A</v>
      </c>
      <c r="L73" s="33" t="e">
        <f>IF(C73="","",VLOOKUP($A73,'Base de données'!$K:$Q,6,FALSE))</f>
        <v>#N/A</v>
      </c>
      <c r="M73" s="33" t="e">
        <f>IF(D73="","",VLOOKUP($A73,'Base de données'!$K:$Q,7,FALSE))</f>
        <v>#N/A</v>
      </c>
      <c r="N73" s="37">
        <f t="shared" si="3"/>
        <v>3</v>
      </c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</row>
    <row r="74" spans="1:42" x14ac:dyDescent="0.25">
      <c r="A74" s="31" t="s">
        <v>31</v>
      </c>
      <c r="B74" s="29">
        <v>1</v>
      </c>
      <c r="C74" s="29">
        <v>1</v>
      </c>
      <c r="D74" s="29">
        <v>1</v>
      </c>
      <c r="E74" s="29">
        <v>3</v>
      </c>
      <c r="F74"/>
      <c r="J74" s="36" t="str">
        <f t="shared" si="2"/>
        <v>JMC12241</v>
      </c>
      <c r="K74" s="36" t="e">
        <f>IF(B74="","",VLOOKUP($A74,'Base de données'!$K:$Q,5,FALSE))</f>
        <v>#N/A</v>
      </c>
      <c r="L74" s="33" t="e">
        <f>IF(C74="","",VLOOKUP($A74,'Base de données'!$K:$Q,6,FALSE))</f>
        <v>#N/A</v>
      </c>
      <c r="M74" s="33" t="e">
        <f>IF(D74="","",VLOOKUP($A74,'Base de données'!$K:$Q,7,FALSE))</f>
        <v>#N/A</v>
      </c>
      <c r="N74" s="37">
        <f t="shared" si="3"/>
        <v>3</v>
      </c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</row>
    <row r="75" spans="1:42" x14ac:dyDescent="0.25">
      <c r="A75" s="31" t="s">
        <v>32</v>
      </c>
      <c r="B75" s="29">
        <v>1</v>
      </c>
      <c r="C75" s="29">
        <v>1</v>
      </c>
      <c r="D75" s="29">
        <v>1</v>
      </c>
      <c r="E75" s="29">
        <v>2</v>
      </c>
      <c r="F75"/>
      <c r="J75" s="36" t="str">
        <f t="shared" si="2"/>
        <v>JMC12245</v>
      </c>
      <c r="K75" s="36" t="e">
        <f>IF(B75="","",VLOOKUP($A75,'Base de données'!$K:$Q,5,FALSE))</f>
        <v>#N/A</v>
      </c>
      <c r="L75" s="33" t="e">
        <f>IF(C75="","",VLOOKUP($A75,'Base de données'!$K:$Q,6,FALSE))</f>
        <v>#N/A</v>
      </c>
      <c r="M75" s="33" t="e">
        <f>IF(D75="","",VLOOKUP($A75,'Base de données'!$K:$Q,7,FALSE))</f>
        <v>#N/A</v>
      </c>
      <c r="N75" s="37">
        <f t="shared" si="3"/>
        <v>2</v>
      </c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</row>
    <row r="76" spans="1:42" x14ac:dyDescent="0.25">
      <c r="A76" s="31" t="s">
        <v>33</v>
      </c>
      <c r="B76" s="29">
        <v>1</v>
      </c>
      <c r="C76" s="29">
        <v>1</v>
      </c>
      <c r="D76" s="29">
        <v>1</v>
      </c>
      <c r="E76" s="29">
        <v>3</v>
      </c>
      <c r="F76"/>
      <c r="J76" s="36" t="str">
        <f t="shared" si="2"/>
        <v>JMC12246</v>
      </c>
      <c r="K76" s="36" t="e">
        <f>IF(B76="","",VLOOKUP($A76,'Base de données'!$K:$Q,5,FALSE))</f>
        <v>#N/A</v>
      </c>
      <c r="L76" s="33" t="e">
        <f>IF(C76="","",VLOOKUP($A76,'Base de données'!$K:$Q,6,FALSE))</f>
        <v>#N/A</v>
      </c>
      <c r="M76" s="33" t="e">
        <f>IF(D76="","",VLOOKUP($A76,'Base de données'!$K:$Q,7,FALSE))</f>
        <v>#N/A</v>
      </c>
      <c r="N76" s="37">
        <f t="shared" si="3"/>
        <v>3</v>
      </c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</row>
    <row r="77" spans="1:42" x14ac:dyDescent="0.25">
      <c r="A77" s="31" t="s">
        <v>34</v>
      </c>
      <c r="B77" s="29">
        <v>1</v>
      </c>
      <c r="C77" s="29">
        <v>1</v>
      </c>
      <c r="D77" s="29">
        <v>1</v>
      </c>
      <c r="E77" s="29">
        <v>3</v>
      </c>
      <c r="F77"/>
      <c r="J77" s="36" t="str">
        <f t="shared" si="2"/>
        <v>JMC12248</v>
      </c>
      <c r="K77" s="36" t="e">
        <f>IF(B77="","",VLOOKUP($A77,'Base de données'!$K:$Q,5,FALSE))</f>
        <v>#N/A</v>
      </c>
      <c r="L77" s="33" t="e">
        <f>IF(C77="","",VLOOKUP($A77,'Base de données'!$K:$Q,6,FALSE))</f>
        <v>#N/A</v>
      </c>
      <c r="M77" s="33" t="e">
        <f>IF(D77="","",VLOOKUP($A77,'Base de données'!$K:$Q,7,FALSE))</f>
        <v>#N/A</v>
      </c>
      <c r="N77" s="37">
        <f t="shared" si="3"/>
        <v>3</v>
      </c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</row>
    <row r="78" spans="1:42" x14ac:dyDescent="0.25">
      <c r="A78" s="31" t="s">
        <v>35</v>
      </c>
      <c r="B78" s="29">
        <v>1</v>
      </c>
      <c r="C78" s="29">
        <v>1</v>
      </c>
      <c r="D78" s="29">
        <v>1</v>
      </c>
      <c r="E78" s="29">
        <v>2</v>
      </c>
      <c r="F78"/>
      <c r="J78" s="36" t="str">
        <f t="shared" si="2"/>
        <v>JMC12249</v>
      </c>
      <c r="K78" s="36" t="e">
        <f>IF(B78="","",VLOOKUP($A78,'Base de données'!$K:$Q,5,FALSE))</f>
        <v>#N/A</v>
      </c>
      <c r="L78" s="33" t="e">
        <f>IF(C78="","",VLOOKUP($A78,'Base de données'!$K:$Q,6,FALSE))</f>
        <v>#N/A</v>
      </c>
      <c r="M78" s="33" t="e">
        <f>IF(D78="","",VLOOKUP($A78,'Base de données'!$K:$Q,7,FALSE))</f>
        <v>#N/A</v>
      </c>
      <c r="N78" s="37">
        <f t="shared" si="3"/>
        <v>2</v>
      </c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</row>
    <row r="79" spans="1:42" x14ac:dyDescent="0.25">
      <c r="A79" s="31" t="s">
        <v>36</v>
      </c>
      <c r="B79" s="29">
        <v>1</v>
      </c>
      <c r="C79" s="29">
        <v>1</v>
      </c>
      <c r="D79" s="29">
        <v>1</v>
      </c>
      <c r="E79" s="29">
        <v>3</v>
      </c>
      <c r="F79"/>
      <c r="J79" s="36" t="str">
        <f t="shared" si="2"/>
        <v>JMC12251</v>
      </c>
      <c r="K79" s="36" t="e">
        <f>IF(B79="","",VLOOKUP($A79,'Base de données'!$K:$Q,5,FALSE))</f>
        <v>#N/A</v>
      </c>
      <c r="L79" s="33" t="e">
        <f>IF(C79="","",VLOOKUP($A79,'Base de données'!$K:$Q,6,FALSE))</f>
        <v>#N/A</v>
      </c>
      <c r="M79" s="33" t="e">
        <f>IF(D79="","",VLOOKUP($A79,'Base de données'!$K:$Q,7,FALSE))</f>
        <v>#N/A</v>
      </c>
      <c r="N79" s="37">
        <f t="shared" si="3"/>
        <v>3</v>
      </c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</row>
    <row r="80" spans="1:42" x14ac:dyDescent="0.25">
      <c r="A80" s="31" t="s">
        <v>37</v>
      </c>
      <c r="B80" s="29">
        <v>1</v>
      </c>
      <c r="C80" s="29">
        <v>1</v>
      </c>
      <c r="D80" s="29">
        <v>1</v>
      </c>
      <c r="E80" s="29">
        <v>3</v>
      </c>
      <c r="F80"/>
      <c r="J80" s="36" t="str">
        <f t="shared" si="2"/>
        <v>JMC12252</v>
      </c>
      <c r="K80" s="36" t="e">
        <f>IF(B80="","",VLOOKUP($A80,'Base de données'!$K:$Q,5,FALSE))</f>
        <v>#N/A</v>
      </c>
      <c r="L80" s="33" t="e">
        <f>IF(C80="","",VLOOKUP($A80,'Base de données'!$K:$Q,6,FALSE))</f>
        <v>#N/A</v>
      </c>
      <c r="M80" s="33" t="e">
        <f>IF(D80="","",VLOOKUP($A80,'Base de données'!$K:$Q,7,FALSE))</f>
        <v>#N/A</v>
      </c>
      <c r="N80" s="37">
        <f t="shared" si="3"/>
        <v>3</v>
      </c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</row>
    <row r="81" spans="1:42" x14ac:dyDescent="0.25">
      <c r="A81" s="31" t="s">
        <v>38</v>
      </c>
      <c r="B81" s="29">
        <v>1</v>
      </c>
      <c r="C81" s="29">
        <v>1</v>
      </c>
      <c r="D81" s="29">
        <v>1</v>
      </c>
      <c r="E81" s="29">
        <v>3</v>
      </c>
      <c r="F81"/>
      <c r="J81" s="36" t="str">
        <f t="shared" si="2"/>
        <v>JMC12253</v>
      </c>
      <c r="K81" s="36" t="e">
        <f>IF(B81="","",VLOOKUP($A81,'Base de données'!$K:$Q,5,FALSE))</f>
        <v>#N/A</v>
      </c>
      <c r="L81" s="33" t="e">
        <f>IF(C81="","",VLOOKUP($A81,'Base de données'!$K:$Q,6,FALSE))</f>
        <v>#N/A</v>
      </c>
      <c r="M81" s="33" t="e">
        <f>IF(D81="","",VLOOKUP($A81,'Base de données'!$K:$Q,7,FALSE))</f>
        <v>#N/A</v>
      </c>
      <c r="N81" s="37">
        <f t="shared" si="3"/>
        <v>3</v>
      </c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</row>
    <row r="82" spans="1:42" x14ac:dyDescent="0.25">
      <c r="A82" s="31" t="s">
        <v>39</v>
      </c>
      <c r="B82" s="29">
        <v>1</v>
      </c>
      <c r="C82" s="29">
        <v>1</v>
      </c>
      <c r="D82" s="29">
        <v>1</v>
      </c>
      <c r="E82" s="29">
        <v>2</v>
      </c>
      <c r="F82"/>
      <c r="J82" s="36" t="str">
        <f t="shared" si="2"/>
        <v>JMC12254</v>
      </c>
      <c r="K82" s="36" t="e">
        <f>IF(B82="","",VLOOKUP($A82,'Base de données'!$K:$Q,5,FALSE))</f>
        <v>#N/A</v>
      </c>
      <c r="L82" s="33" t="e">
        <f>IF(C82="","",VLOOKUP($A82,'Base de données'!$K:$Q,6,FALSE))</f>
        <v>#N/A</v>
      </c>
      <c r="M82" s="33" t="e">
        <f>IF(D82="","",VLOOKUP($A82,'Base de données'!$K:$Q,7,FALSE))</f>
        <v>#N/A</v>
      </c>
      <c r="N82" s="37">
        <f t="shared" si="3"/>
        <v>2</v>
      </c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</row>
    <row r="83" spans="1:42" x14ac:dyDescent="0.25">
      <c r="A83" s="31" t="s">
        <v>40</v>
      </c>
      <c r="B83" s="29">
        <v>1</v>
      </c>
      <c r="C83" s="29">
        <v>1</v>
      </c>
      <c r="D83" s="29">
        <v>1</v>
      </c>
      <c r="E83" s="29">
        <v>3</v>
      </c>
      <c r="F83"/>
      <c r="J83" s="36" t="str">
        <f t="shared" si="2"/>
        <v>JMC12255</v>
      </c>
      <c r="K83" s="36" t="e">
        <f>IF(B83="","",VLOOKUP($A83,'Base de données'!$K:$Q,5,FALSE))</f>
        <v>#N/A</v>
      </c>
      <c r="L83" s="33" t="e">
        <f>IF(C83="","",VLOOKUP($A83,'Base de données'!$K:$Q,6,FALSE))</f>
        <v>#N/A</v>
      </c>
      <c r="M83" s="33" t="e">
        <f>IF(D83="","",VLOOKUP($A83,'Base de données'!$K:$Q,7,FALSE))</f>
        <v>#N/A</v>
      </c>
      <c r="N83" s="37">
        <f t="shared" si="3"/>
        <v>3</v>
      </c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</row>
    <row r="84" spans="1:42" x14ac:dyDescent="0.25">
      <c r="A84" s="31" t="s">
        <v>41</v>
      </c>
      <c r="B84" s="29">
        <v>1</v>
      </c>
      <c r="C84" s="29">
        <v>1</v>
      </c>
      <c r="D84" s="29">
        <v>1</v>
      </c>
      <c r="E84" s="29">
        <v>3</v>
      </c>
      <c r="F84"/>
      <c r="J84" s="36" t="str">
        <f t="shared" si="2"/>
        <v>JMC12257</v>
      </c>
      <c r="K84" s="36" t="e">
        <f>IF(B84="","",VLOOKUP($A84,'Base de données'!$K:$Q,5,FALSE))</f>
        <v>#N/A</v>
      </c>
      <c r="L84" s="33" t="e">
        <f>IF(C84="","",VLOOKUP($A84,'Base de données'!$K:$Q,6,FALSE))</f>
        <v>#N/A</v>
      </c>
      <c r="M84" s="33" t="e">
        <f>IF(D84="","",VLOOKUP($A84,'Base de données'!$K:$Q,7,FALSE))</f>
        <v>#N/A</v>
      </c>
      <c r="N84" s="37">
        <f t="shared" si="3"/>
        <v>3</v>
      </c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</row>
    <row r="85" spans="1:42" x14ac:dyDescent="0.25">
      <c r="A85" s="31" t="s">
        <v>42</v>
      </c>
      <c r="B85" s="29">
        <v>1</v>
      </c>
      <c r="C85" s="29">
        <v>1</v>
      </c>
      <c r="D85" s="29">
        <v>1</v>
      </c>
      <c r="E85" s="29">
        <v>2</v>
      </c>
      <c r="F85"/>
      <c r="J85" s="36" t="str">
        <f t="shared" si="2"/>
        <v>JMC12260</v>
      </c>
      <c r="K85" s="36" t="e">
        <f>IF(B85="","",VLOOKUP($A85,'Base de données'!$K:$Q,5,FALSE))</f>
        <v>#N/A</v>
      </c>
      <c r="L85" s="33" t="e">
        <f>IF(C85="","",VLOOKUP($A85,'Base de données'!$K:$Q,6,FALSE))</f>
        <v>#N/A</v>
      </c>
      <c r="M85" s="33" t="e">
        <f>IF(D85="","",VLOOKUP($A85,'Base de données'!$K:$Q,7,FALSE))</f>
        <v>#N/A</v>
      </c>
      <c r="N85" s="37">
        <f t="shared" si="3"/>
        <v>2</v>
      </c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</row>
    <row r="86" spans="1:42" x14ac:dyDescent="0.25">
      <c r="A86" s="31" t="s">
        <v>43</v>
      </c>
      <c r="B86" s="29">
        <v>1</v>
      </c>
      <c r="C86" s="29">
        <v>1</v>
      </c>
      <c r="D86" s="29">
        <v>1</v>
      </c>
      <c r="E86" s="29">
        <v>2</v>
      </c>
      <c r="F86"/>
      <c r="J86" s="36" t="str">
        <f t="shared" si="2"/>
        <v>JMC12262</v>
      </c>
      <c r="K86" s="36" t="e">
        <f>IF(B86="","",VLOOKUP($A86,'Base de données'!$K:$Q,5,FALSE))</f>
        <v>#N/A</v>
      </c>
      <c r="L86" s="33" t="e">
        <f>IF(C86="","",VLOOKUP($A86,'Base de données'!$K:$Q,6,FALSE))</f>
        <v>#N/A</v>
      </c>
      <c r="M86" s="33" t="e">
        <f>IF(D86="","",VLOOKUP($A86,'Base de données'!$K:$Q,7,FALSE))</f>
        <v>#N/A</v>
      </c>
      <c r="N86" s="37">
        <f t="shared" si="3"/>
        <v>2</v>
      </c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</row>
    <row r="87" spans="1:42" x14ac:dyDescent="0.25">
      <c r="A87" s="31" t="s">
        <v>44</v>
      </c>
      <c r="B87" s="29">
        <v>1</v>
      </c>
      <c r="C87" s="29">
        <v>1</v>
      </c>
      <c r="D87" s="29">
        <v>1</v>
      </c>
      <c r="E87" s="29">
        <v>2</v>
      </c>
      <c r="F87"/>
      <c r="J87" s="36" t="str">
        <f t="shared" si="2"/>
        <v>JMC12264</v>
      </c>
      <c r="K87" s="36" t="e">
        <f>IF(B87="","",VLOOKUP($A87,'Base de données'!$K:$Q,5,FALSE))</f>
        <v>#N/A</v>
      </c>
      <c r="L87" s="33" t="e">
        <f>IF(C87="","",VLOOKUP($A87,'Base de données'!$K:$Q,6,FALSE))</f>
        <v>#N/A</v>
      </c>
      <c r="M87" s="33" t="e">
        <f>IF(D87="","",VLOOKUP($A87,'Base de données'!$K:$Q,7,FALSE))</f>
        <v>#N/A</v>
      </c>
      <c r="N87" s="37">
        <f t="shared" si="3"/>
        <v>2</v>
      </c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</row>
    <row r="88" spans="1:42" x14ac:dyDescent="0.25">
      <c r="A88" s="31" t="s">
        <v>45</v>
      </c>
      <c r="B88" s="29">
        <v>1</v>
      </c>
      <c r="C88" s="29">
        <v>1</v>
      </c>
      <c r="D88" s="29">
        <v>1</v>
      </c>
      <c r="E88" s="29">
        <v>4</v>
      </c>
      <c r="F88"/>
      <c r="J88" s="36" t="str">
        <f t="shared" si="2"/>
        <v>JMC12277</v>
      </c>
      <c r="K88" s="36" t="e">
        <f>IF(B88="","",VLOOKUP($A88,'Base de données'!$K:$Q,5,FALSE))</f>
        <v>#N/A</v>
      </c>
      <c r="L88" s="33" t="e">
        <f>IF(C88="","",VLOOKUP($A88,'Base de données'!$K:$Q,6,FALSE))</f>
        <v>#N/A</v>
      </c>
      <c r="M88" s="33" t="e">
        <f>IF(D88="","",VLOOKUP($A88,'Base de données'!$K:$Q,7,FALSE))</f>
        <v>#N/A</v>
      </c>
      <c r="N88" s="37">
        <f t="shared" si="3"/>
        <v>4</v>
      </c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</row>
    <row r="89" spans="1:42" x14ac:dyDescent="0.25">
      <c r="A89" s="31" t="s">
        <v>46</v>
      </c>
      <c r="B89" s="29">
        <v>1</v>
      </c>
      <c r="C89" s="29">
        <v>1</v>
      </c>
      <c r="D89" s="29">
        <v>1</v>
      </c>
      <c r="E89" s="29">
        <v>4</v>
      </c>
      <c r="F89"/>
      <c r="J89" s="36" t="str">
        <f t="shared" si="2"/>
        <v>JMC12278</v>
      </c>
      <c r="K89" s="36" t="e">
        <f>IF(B89="","",VLOOKUP($A89,'Base de données'!$K:$Q,5,FALSE))</f>
        <v>#N/A</v>
      </c>
      <c r="L89" s="33" t="e">
        <f>IF(C89="","",VLOOKUP($A89,'Base de données'!$K:$Q,6,FALSE))</f>
        <v>#N/A</v>
      </c>
      <c r="M89" s="33" t="e">
        <f>IF(D89="","",VLOOKUP($A89,'Base de données'!$K:$Q,7,FALSE))</f>
        <v>#N/A</v>
      </c>
      <c r="N89" s="37">
        <f t="shared" si="3"/>
        <v>4</v>
      </c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</row>
    <row r="90" spans="1:42" x14ac:dyDescent="0.25">
      <c r="A90" s="31" t="s">
        <v>47</v>
      </c>
      <c r="B90" s="29">
        <v>1</v>
      </c>
      <c r="C90" s="29">
        <v>1</v>
      </c>
      <c r="D90" s="29">
        <v>1</v>
      </c>
      <c r="E90" s="29">
        <v>2</v>
      </c>
      <c r="F90"/>
      <c r="J90" s="36" t="str">
        <f t="shared" si="2"/>
        <v>JMC12279</v>
      </c>
      <c r="K90" s="36" t="e">
        <f>IF(B90="","",VLOOKUP($A90,'Base de données'!$K:$Q,5,FALSE))</f>
        <v>#N/A</v>
      </c>
      <c r="L90" s="33" t="e">
        <f>IF(C90="","",VLOOKUP($A90,'Base de données'!$K:$Q,6,FALSE))</f>
        <v>#N/A</v>
      </c>
      <c r="M90" s="33" t="e">
        <f>IF(D90="","",VLOOKUP($A90,'Base de données'!$K:$Q,7,FALSE))</f>
        <v>#N/A</v>
      </c>
      <c r="N90" s="37">
        <f t="shared" si="3"/>
        <v>2</v>
      </c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</row>
    <row r="91" spans="1:42" x14ac:dyDescent="0.25">
      <c r="A91" s="31" t="s">
        <v>48</v>
      </c>
      <c r="B91" s="29">
        <v>1</v>
      </c>
      <c r="C91" s="29">
        <v>1</v>
      </c>
      <c r="D91" s="29">
        <v>1</v>
      </c>
      <c r="E91" s="29">
        <v>3</v>
      </c>
      <c r="F91"/>
      <c r="J91" s="36" t="str">
        <f t="shared" si="2"/>
        <v>JMC12280</v>
      </c>
      <c r="K91" s="36" t="e">
        <f>IF(B91="","",VLOOKUP($A91,'Base de données'!$K:$Q,5,FALSE))</f>
        <v>#N/A</v>
      </c>
      <c r="L91" s="33" t="e">
        <f>IF(C91="","",VLOOKUP($A91,'Base de données'!$K:$Q,6,FALSE))</f>
        <v>#N/A</v>
      </c>
      <c r="M91" s="33" t="e">
        <f>IF(D91="","",VLOOKUP($A91,'Base de données'!$K:$Q,7,FALSE))</f>
        <v>#N/A</v>
      </c>
      <c r="N91" s="37">
        <f t="shared" si="3"/>
        <v>3</v>
      </c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</row>
    <row r="92" spans="1:42" x14ac:dyDescent="0.25">
      <c r="A92" s="31" t="s">
        <v>49</v>
      </c>
      <c r="B92" s="29">
        <v>1</v>
      </c>
      <c r="C92" s="29">
        <v>1</v>
      </c>
      <c r="D92" s="29">
        <v>1</v>
      </c>
      <c r="E92" s="29">
        <v>2</v>
      </c>
      <c r="F92"/>
      <c r="J92" s="36" t="str">
        <f t="shared" si="2"/>
        <v>JMC12281</v>
      </c>
      <c r="K92" s="36" t="e">
        <f>IF(B92="","",VLOOKUP($A92,'Base de données'!$K:$Q,5,FALSE))</f>
        <v>#N/A</v>
      </c>
      <c r="L92" s="33" t="e">
        <f>IF(C92="","",VLOOKUP($A92,'Base de données'!$K:$Q,6,FALSE))</f>
        <v>#N/A</v>
      </c>
      <c r="M92" s="33" t="e">
        <f>IF(D92="","",VLOOKUP($A92,'Base de données'!$K:$Q,7,FALSE))</f>
        <v>#N/A</v>
      </c>
      <c r="N92" s="37">
        <f t="shared" si="3"/>
        <v>2</v>
      </c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</row>
    <row r="93" spans="1:42" x14ac:dyDescent="0.25">
      <c r="A93" s="31" t="s">
        <v>50</v>
      </c>
      <c r="B93" s="29">
        <v>1</v>
      </c>
      <c r="C93" s="29">
        <v>1</v>
      </c>
      <c r="D93" s="29">
        <v>1</v>
      </c>
      <c r="E93" s="29">
        <v>3</v>
      </c>
      <c r="F93"/>
      <c r="J93" s="36" t="str">
        <f t="shared" si="2"/>
        <v>JMC12282</v>
      </c>
      <c r="K93" s="36" t="e">
        <f>IF(B93="","",VLOOKUP($A93,'Base de données'!$K:$Q,5,FALSE))</f>
        <v>#N/A</v>
      </c>
      <c r="L93" s="33" t="e">
        <f>IF(C93="","",VLOOKUP($A93,'Base de données'!$K:$Q,6,FALSE))</f>
        <v>#N/A</v>
      </c>
      <c r="M93" s="33" t="e">
        <f>IF(D93="","",VLOOKUP($A93,'Base de données'!$K:$Q,7,FALSE))</f>
        <v>#N/A</v>
      </c>
      <c r="N93" s="37">
        <f t="shared" si="3"/>
        <v>3</v>
      </c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</row>
    <row r="94" spans="1:42" x14ac:dyDescent="0.25">
      <c r="A94" s="31" t="s">
        <v>51</v>
      </c>
      <c r="B94" s="29">
        <v>1</v>
      </c>
      <c r="C94" s="29">
        <v>1</v>
      </c>
      <c r="D94" s="29">
        <v>1</v>
      </c>
      <c r="E94" s="29">
        <v>6</v>
      </c>
      <c r="F94"/>
      <c r="J94" s="36" t="str">
        <f t="shared" si="2"/>
        <v>JMC12283</v>
      </c>
      <c r="K94" s="36" t="e">
        <f>IF(B94="","",VLOOKUP($A94,'Base de données'!$K:$Q,5,FALSE))</f>
        <v>#N/A</v>
      </c>
      <c r="L94" s="33" t="e">
        <f>IF(C94="","",VLOOKUP($A94,'Base de données'!$K:$Q,6,FALSE))</f>
        <v>#N/A</v>
      </c>
      <c r="M94" s="33" t="e">
        <f>IF(D94="","",VLOOKUP($A94,'Base de données'!$K:$Q,7,FALSE))</f>
        <v>#N/A</v>
      </c>
      <c r="N94" s="37">
        <f t="shared" si="3"/>
        <v>6</v>
      </c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</row>
    <row r="95" spans="1:42" x14ac:dyDescent="0.25">
      <c r="A95" s="31" t="s">
        <v>52</v>
      </c>
      <c r="B95" s="29">
        <v>1</v>
      </c>
      <c r="C95" s="29">
        <v>1</v>
      </c>
      <c r="D95" s="29">
        <v>1</v>
      </c>
      <c r="E95" s="29">
        <v>3</v>
      </c>
      <c r="F95"/>
      <c r="J95" s="36" t="str">
        <f t="shared" si="2"/>
        <v>JMC12285</v>
      </c>
      <c r="K95" s="36" t="e">
        <f>IF(B95="","",VLOOKUP($A95,'Base de données'!$K:$Q,5,FALSE))</f>
        <v>#N/A</v>
      </c>
      <c r="L95" s="33" t="e">
        <f>IF(C95="","",VLOOKUP($A95,'Base de données'!$K:$Q,6,FALSE))</f>
        <v>#N/A</v>
      </c>
      <c r="M95" s="33" t="e">
        <f>IF(D95="","",VLOOKUP($A95,'Base de données'!$K:$Q,7,FALSE))</f>
        <v>#N/A</v>
      </c>
      <c r="N95" s="37">
        <f t="shared" si="3"/>
        <v>3</v>
      </c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</row>
    <row r="96" spans="1:42" x14ac:dyDescent="0.25">
      <c r="A96" s="31" t="s">
        <v>53</v>
      </c>
      <c r="B96" s="29">
        <v>1</v>
      </c>
      <c r="C96" s="29">
        <v>1</v>
      </c>
      <c r="D96" s="29">
        <v>1</v>
      </c>
      <c r="E96" s="29">
        <v>2</v>
      </c>
      <c r="F96"/>
      <c r="J96" s="36" t="str">
        <f t="shared" si="2"/>
        <v>JMC12289</v>
      </c>
      <c r="K96" s="36" t="e">
        <f>IF(B96="","",VLOOKUP($A96,'Base de données'!$K:$Q,5,FALSE))</f>
        <v>#N/A</v>
      </c>
      <c r="L96" s="33" t="e">
        <f>IF(C96="","",VLOOKUP($A96,'Base de données'!$K:$Q,6,FALSE))</f>
        <v>#N/A</v>
      </c>
      <c r="M96" s="33" t="e">
        <f>IF(D96="","",VLOOKUP($A96,'Base de données'!$K:$Q,7,FALSE))</f>
        <v>#N/A</v>
      </c>
      <c r="N96" s="37">
        <f t="shared" si="3"/>
        <v>2</v>
      </c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</row>
    <row r="97" spans="1:42" x14ac:dyDescent="0.25">
      <c r="A97" s="31" t="s">
        <v>54</v>
      </c>
      <c r="B97" s="29">
        <v>1</v>
      </c>
      <c r="C97" s="29">
        <v>1</v>
      </c>
      <c r="D97" s="29">
        <v>1</v>
      </c>
      <c r="E97" s="29">
        <v>3</v>
      </c>
      <c r="F97"/>
      <c r="J97" s="36" t="str">
        <f t="shared" si="2"/>
        <v>JMC12290</v>
      </c>
      <c r="K97" s="36" t="e">
        <f>IF(B97="","",VLOOKUP($A97,'Base de données'!$K:$Q,5,FALSE))</f>
        <v>#N/A</v>
      </c>
      <c r="L97" s="33" t="e">
        <f>IF(C97="","",VLOOKUP($A97,'Base de données'!$K:$Q,6,FALSE))</f>
        <v>#N/A</v>
      </c>
      <c r="M97" s="33" t="e">
        <f>IF(D97="","",VLOOKUP($A97,'Base de données'!$K:$Q,7,FALSE))</f>
        <v>#N/A</v>
      </c>
      <c r="N97" s="37">
        <f t="shared" si="3"/>
        <v>3</v>
      </c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</row>
    <row r="98" spans="1:42" x14ac:dyDescent="0.25">
      <c r="A98" s="28" t="s">
        <v>102</v>
      </c>
      <c r="B98" s="29"/>
      <c r="C98" s="29"/>
      <c r="D98" s="29"/>
      <c r="E98" s="29"/>
      <c r="F98"/>
      <c r="J98" s="36" t="str">
        <f t="shared" si="2"/>
        <v>iR-ADV C5540i</v>
      </c>
      <c r="K98" s="36" t="str">
        <f>IF(B98="","",VLOOKUP($A98,'Base de données'!$K:$Q,5,FALSE))</f>
        <v/>
      </c>
      <c r="L98" s="33" t="str">
        <f>IF(C98="","",VLOOKUP($A98,'Base de données'!$K:$Q,6,FALSE))</f>
        <v/>
      </c>
      <c r="M98" s="33" t="str">
        <f>IF(D98="","",VLOOKUP($A98,'Base de données'!$K:$Q,7,FALSE))</f>
        <v/>
      </c>
      <c r="N98" s="37" t="str">
        <f t="shared" si="3"/>
        <v/>
      </c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</row>
    <row r="99" spans="1:42" x14ac:dyDescent="0.25">
      <c r="A99" s="31" t="s">
        <v>101</v>
      </c>
      <c r="B99" s="29">
        <v>1</v>
      </c>
      <c r="C99" s="29">
        <v>1</v>
      </c>
      <c r="D99" s="29">
        <v>1</v>
      </c>
      <c r="E99" s="29">
        <v>2</v>
      </c>
      <c r="F99"/>
      <c r="J99" s="36" t="str">
        <f t="shared" si="2"/>
        <v>XMF00958</v>
      </c>
      <c r="K99" s="36" t="e">
        <f>IF(B99="","",VLOOKUP($A99,'Base de données'!$K:$Q,5,FALSE))</f>
        <v>#N/A</v>
      </c>
      <c r="L99" s="33" t="e">
        <f>IF(C99="","",VLOOKUP($A99,'Base de données'!$K:$Q,6,FALSE))</f>
        <v>#N/A</v>
      </c>
      <c r="M99" s="33" t="e">
        <f>IF(D99="","",VLOOKUP($A99,'Base de données'!$K:$Q,7,FALSE))</f>
        <v>#N/A</v>
      </c>
      <c r="N99" s="37">
        <f t="shared" si="3"/>
        <v>2</v>
      </c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</row>
    <row r="100" spans="1:42" x14ac:dyDescent="0.25">
      <c r="A100" s="28" t="s">
        <v>307</v>
      </c>
      <c r="B100" s="29"/>
      <c r="C100" s="29"/>
      <c r="D100" s="29"/>
      <c r="E100" s="29"/>
      <c r="F100"/>
      <c r="J100" s="36" t="str">
        <f t="shared" si="2"/>
        <v>(vide)</v>
      </c>
      <c r="K100" s="36" t="str">
        <f>IF(B100="","",VLOOKUP($A100,'Base de données'!$K:$Q,5,FALSE))</f>
        <v/>
      </c>
      <c r="L100" s="33" t="str">
        <f>IF(C100="","",VLOOKUP($A100,'Base de données'!$K:$Q,6,FALSE))</f>
        <v/>
      </c>
      <c r="M100" s="33" t="str">
        <f>IF(D100="","",VLOOKUP($A100,'Base de données'!$K:$Q,7,FALSE))</f>
        <v/>
      </c>
      <c r="N100" s="37" t="str">
        <f t="shared" si="3"/>
        <v/>
      </c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</row>
    <row r="101" spans="1:42" x14ac:dyDescent="0.25">
      <c r="A101" s="31" t="s">
        <v>307</v>
      </c>
      <c r="B101" s="29"/>
      <c r="C101" s="29"/>
      <c r="D101" s="29"/>
      <c r="E101" s="29"/>
      <c r="J101" s="36" t="str">
        <f t="shared" si="2"/>
        <v>(vide)</v>
      </c>
      <c r="K101" s="36" t="str">
        <f>IF(B101="","",VLOOKUP($A101,'Base de données'!$K:$Q,5,FALSE))</f>
        <v/>
      </c>
      <c r="L101" s="33" t="str">
        <f>IF(C101="","",VLOOKUP($A101,'Base de données'!$K:$Q,6,FALSE))</f>
        <v/>
      </c>
      <c r="M101" s="33" t="str">
        <f>IF(D101="","",VLOOKUP($A101,'Base de données'!$K:$Q,7,FALSE))</f>
        <v/>
      </c>
      <c r="N101" s="37" t="str">
        <f t="shared" si="3"/>
        <v/>
      </c>
      <c r="Q101"/>
    </row>
    <row r="102" spans="1:42" x14ac:dyDescent="0.25">
      <c r="A102" s="28" t="s">
        <v>226</v>
      </c>
      <c r="B102" s="29">
        <v>90</v>
      </c>
      <c r="C102" s="29">
        <v>90</v>
      </c>
      <c r="D102" s="29">
        <v>90</v>
      </c>
      <c r="E102" s="29">
        <v>214</v>
      </c>
      <c r="J102" s="36" t="str">
        <f t="shared" si="2"/>
        <v>Total général</v>
      </c>
      <c r="K102" s="36" t="e">
        <f>IF(B102="","",VLOOKUP($A102,'Base de données'!$K:$Q,5,FALSE))</f>
        <v>#N/A</v>
      </c>
      <c r="L102" s="33" t="e">
        <f>IF(C102="","",VLOOKUP($A102,'Base de données'!$K:$Q,6,FALSE))</f>
        <v>#N/A</v>
      </c>
      <c r="M102" s="33" t="e">
        <f>IF(D102="","",VLOOKUP($A102,'Base de données'!$K:$Q,7,FALSE))</f>
        <v>#N/A</v>
      </c>
      <c r="N102" s="37">
        <f t="shared" si="3"/>
        <v>214</v>
      </c>
      <c r="Q102"/>
    </row>
    <row r="103" spans="1:42" x14ac:dyDescent="0.25">
      <c r="A103"/>
      <c r="B103"/>
      <c r="C103"/>
      <c r="J103" s="36" t="str">
        <f t="shared" si="2"/>
        <v/>
      </c>
      <c r="K103" s="36" t="str">
        <f>IF(B103="","",VLOOKUP($A103,'Base de données'!$K:$Q,5,FALSE))</f>
        <v/>
      </c>
      <c r="L103" s="33" t="str">
        <f>IF(C103="","",VLOOKUP($A103,'Base de données'!$K:$Q,6,FALSE))</f>
        <v/>
      </c>
      <c r="M103" s="33" t="str">
        <f>IF(D103="","",VLOOKUP($A103,'Base de données'!$K:$Q,7,FALSE))</f>
        <v/>
      </c>
      <c r="N103" s="37" t="str">
        <f t="shared" si="3"/>
        <v/>
      </c>
      <c r="Q103"/>
    </row>
    <row r="104" spans="1:42" x14ac:dyDescent="0.25">
      <c r="A104"/>
      <c r="B104"/>
      <c r="C104"/>
      <c r="J104" s="36" t="str">
        <f t="shared" si="2"/>
        <v/>
      </c>
      <c r="K104" s="36" t="str">
        <f>IF(B104="","",VLOOKUP($A104,'Base de données'!$K:$Q,5,FALSE))</f>
        <v/>
      </c>
      <c r="L104" s="33" t="str">
        <f>IF(C104="","",VLOOKUP($A104,'Base de données'!$K:$Q,6,FALSE))</f>
        <v/>
      </c>
      <c r="M104" s="33" t="str">
        <f>IF(D104="","",VLOOKUP($A104,'Base de données'!$K:$Q,7,FALSE))</f>
        <v/>
      </c>
      <c r="N104" s="37" t="str">
        <f t="shared" si="3"/>
        <v/>
      </c>
      <c r="Q104"/>
    </row>
    <row r="105" spans="1:42" x14ac:dyDescent="0.25">
      <c r="A105"/>
      <c r="B105"/>
      <c r="C105"/>
      <c r="J105" s="36" t="str">
        <f t="shared" si="2"/>
        <v/>
      </c>
      <c r="K105" s="36" t="str">
        <f>IF(B105="","",VLOOKUP($A105,'Base de données'!$K:$Q,5,FALSE))</f>
        <v/>
      </c>
      <c r="L105" s="33" t="str">
        <f>IF(C105="","",VLOOKUP($A105,'Base de données'!$K:$Q,6,FALSE))</f>
        <v/>
      </c>
      <c r="M105" s="33" t="str">
        <f>IF(D105="","",VLOOKUP($A105,'Base de données'!$K:$Q,7,FALSE))</f>
        <v/>
      </c>
      <c r="N105" s="37" t="str">
        <f t="shared" si="3"/>
        <v/>
      </c>
      <c r="Q105"/>
    </row>
    <row r="106" spans="1:42" x14ac:dyDescent="0.25">
      <c r="A106"/>
      <c r="B106"/>
      <c r="C106"/>
      <c r="J106" s="36" t="str">
        <f t="shared" si="2"/>
        <v/>
      </c>
      <c r="K106" s="36" t="str">
        <f>IF(B106="","",VLOOKUP($A106,'Base de données'!$K:$Q,5,FALSE))</f>
        <v/>
      </c>
      <c r="L106" s="33" t="str">
        <f>IF(C106="","",VLOOKUP($A106,'Base de données'!$K:$Q,6,FALSE))</f>
        <v/>
      </c>
      <c r="M106" s="33" t="str">
        <f>IF(D106="","",VLOOKUP($A106,'Base de données'!$K:$Q,7,FALSE))</f>
        <v/>
      </c>
      <c r="N106" s="37" t="str">
        <f t="shared" si="3"/>
        <v/>
      </c>
      <c r="Q106"/>
    </row>
    <row r="107" spans="1:42" x14ac:dyDescent="0.25">
      <c r="A107"/>
      <c r="B107"/>
      <c r="C107"/>
      <c r="J107" s="36" t="str">
        <f t="shared" si="2"/>
        <v/>
      </c>
      <c r="K107" s="36" t="str">
        <f>IF(B107="","",VLOOKUP($A107,'Base de données'!$K:$Q,5,FALSE))</f>
        <v/>
      </c>
      <c r="L107" s="33" t="str">
        <f>IF(C107="","",VLOOKUP($A107,'Base de données'!$K:$Q,6,FALSE))</f>
        <v/>
      </c>
      <c r="M107" s="33" t="str">
        <f>IF(D107="","",VLOOKUP($A107,'Base de données'!$K:$Q,7,FALSE))</f>
        <v/>
      </c>
      <c r="N107" s="37" t="str">
        <f t="shared" si="3"/>
        <v/>
      </c>
      <c r="Q107"/>
    </row>
    <row r="108" spans="1:42" x14ac:dyDescent="0.25">
      <c r="A108"/>
      <c r="B108"/>
      <c r="C108"/>
      <c r="J108" s="36" t="str">
        <f t="shared" si="2"/>
        <v/>
      </c>
      <c r="K108" s="36" t="str">
        <f>IF(B108="","",VLOOKUP($A108,'Base de données'!$K:$Q,5,FALSE))</f>
        <v/>
      </c>
      <c r="L108" s="33" t="str">
        <f>IF(C108="","",VLOOKUP($A108,'Base de données'!$K:$Q,6,FALSE))</f>
        <v/>
      </c>
      <c r="M108" s="33" t="str">
        <f>IF(D108="","",VLOOKUP($A108,'Base de données'!$K:$Q,7,FALSE))</f>
        <v/>
      </c>
      <c r="N108" s="37" t="str">
        <f t="shared" si="3"/>
        <v/>
      </c>
      <c r="Q108"/>
    </row>
    <row r="109" spans="1:42" x14ac:dyDescent="0.25">
      <c r="A109"/>
      <c r="B109"/>
      <c r="C109"/>
      <c r="J109" s="36" t="str">
        <f t="shared" si="2"/>
        <v/>
      </c>
      <c r="K109" s="36" t="str">
        <f>IF(B109="","",VLOOKUP($A109,'Base de données'!$K:$Q,5,FALSE))</f>
        <v/>
      </c>
      <c r="L109" s="33" t="str">
        <f>IF(C109="","",VLOOKUP($A109,'Base de données'!$K:$Q,6,FALSE))</f>
        <v/>
      </c>
      <c r="M109" s="33" t="str">
        <f>IF(D109="","",VLOOKUP($A109,'Base de données'!$K:$Q,7,FALSE))</f>
        <v/>
      </c>
      <c r="N109" s="37" t="str">
        <f t="shared" si="3"/>
        <v/>
      </c>
      <c r="Q109"/>
    </row>
    <row r="110" spans="1:42" x14ac:dyDescent="0.25">
      <c r="A110"/>
      <c r="B110"/>
      <c r="C110"/>
      <c r="J110" s="36" t="str">
        <f t="shared" si="2"/>
        <v/>
      </c>
      <c r="K110" s="36" t="str">
        <f>IF(B110="","",VLOOKUP($A110,'Base de données'!$K:$Q,5,FALSE))</f>
        <v/>
      </c>
      <c r="L110" s="33" t="str">
        <f>IF(C110="","",VLOOKUP($A110,'Base de données'!$K:$Q,6,FALSE))</f>
        <v/>
      </c>
      <c r="M110" s="33" t="str">
        <f>IF(D110="","",VLOOKUP($A110,'Base de données'!$K:$Q,7,FALSE))</f>
        <v/>
      </c>
      <c r="N110" s="37" t="str">
        <f t="shared" si="3"/>
        <v/>
      </c>
      <c r="Q110"/>
    </row>
    <row r="111" spans="1:42" x14ac:dyDescent="0.25">
      <c r="A111"/>
      <c r="B111"/>
      <c r="C111"/>
      <c r="J111" s="36" t="str">
        <f t="shared" si="2"/>
        <v/>
      </c>
      <c r="K111" s="36" t="str">
        <f>IF(B111="","",VLOOKUP($A111,'Base de données'!$K:$Q,5,FALSE))</f>
        <v/>
      </c>
      <c r="L111" s="33" t="str">
        <f>IF(C111="","",VLOOKUP($A111,'Base de données'!$K:$Q,6,FALSE))</f>
        <v/>
      </c>
      <c r="M111" s="33" t="str">
        <f>IF(D111="","",VLOOKUP($A111,'Base de données'!$K:$Q,7,FALSE))</f>
        <v/>
      </c>
      <c r="N111" s="37" t="str">
        <f t="shared" si="3"/>
        <v/>
      </c>
      <c r="Q111"/>
    </row>
    <row r="112" spans="1:42" x14ac:dyDescent="0.25">
      <c r="A112"/>
      <c r="B112"/>
      <c r="C112"/>
      <c r="J112" s="36" t="str">
        <f t="shared" si="2"/>
        <v/>
      </c>
      <c r="K112" s="36" t="str">
        <f>IF(B112="","",VLOOKUP($A112,'Base de données'!$K:$Q,5,FALSE))</f>
        <v/>
      </c>
      <c r="L112" s="33" t="str">
        <f>IF(C112="","",VLOOKUP($A112,'Base de données'!$K:$Q,6,FALSE))</f>
        <v/>
      </c>
      <c r="M112" s="33" t="str">
        <f>IF(D112="","",VLOOKUP($A112,'Base de données'!$K:$Q,7,FALSE))</f>
        <v/>
      </c>
      <c r="N112" s="37" t="str">
        <f t="shared" si="3"/>
        <v/>
      </c>
      <c r="Q112"/>
    </row>
    <row r="113" spans="1:17" x14ac:dyDescent="0.25">
      <c r="A113"/>
      <c r="B113"/>
      <c r="C113"/>
      <c r="J113" s="36" t="str">
        <f t="shared" si="2"/>
        <v/>
      </c>
      <c r="K113" s="36" t="str">
        <f>IF(B113="","",VLOOKUP($A113,'Base de données'!$K:$Q,5,FALSE))</f>
        <v/>
      </c>
      <c r="L113" s="33" t="str">
        <f>IF(C113="","",VLOOKUP($A113,'Base de données'!$K:$Q,6,FALSE))</f>
        <v/>
      </c>
      <c r="M113" s="33" t="str">
        <f>IF(D113="","",VLOOKUP($A113,'Base de données'!$K:$Q,7,FALSE))</f>
        <v/>
      </c>
      <c r="N113" s="37" t="str">
        <f t="shared" si="3"/>
        <v/>
      </c>
      <c r="Q113"/>
    </row>
    <row r="114" spans="1:17" x14ac:dyDescent="0.25">
      <c r="A114"/>
      <c r="B114"/>
      <c r="C114"/>
      <c r="J114" s="36" t="str">
        <f t="shared" si="2"/>
        <v/>
      </c>
      <c r="K114" s="36" t="str">
        <f>IF(B114="","",VLOOKUP($A114,'Base de données'!$K:$Q,5,FALSE))</f>
        <v/>
      </c>
      <c r="L114" s="33" t="str">
        <f>IF(C114="","",VLOOKUP($A114,'Base de données'!$K:$Q,6,FALSE))</f>
        <v/>
      </c>
      <c r="M114" s="33" t="str">
        <f>IF(D114="","",VLOOKUP($A114,'Base de données'!$K:$Q,7,FALSE))</f>
        <v/>
      </c>
      <c r="N114" s="37" t="str">
        <f t="shared" si="3"/>
        <v/>
      </c>
      <c r="Q114"/>
    </row>
    <row r="115" spans="1:17" x14ac:dyDescent="0.25">
      <c r="A115"/>
      <c r="B115"/>
      <c r="C115"/>
      <c r="J115" s="36" t="str">
        <f t="shared" si="2"/>
        <v/>
      </c>
      <c r="K115" s="36" t="str">
        <f>IF(B115="","",VLOOKUP($A115,'Base de données'!$K:$Q,5,FALSE))</f>
        <v/>
      </c>
      <c r="L115" s="33" t="str">
        <f>IF(C115="","",VLOOKUP($A115,'Base de données'!$K:$Q,6,FALSE))</f>
        <v/>
      </c>
      <c r="M115" s="33" t="str">
        <f>IF(D115="","",VLOOKUP($A115,'Base de données'!$K:$Q,7,FALSE))</f>
        <v/>
      </c>
      <c r="N115" s="37" t="str">
        <f t="shared" si="3"/>
        <v/>
      </c>
      <c r="Q115"/>
    </row>
    <row r="116" spans="1:17" x14ac:dyDescent="0.25">
      <c r="A116"/>
      <c r="B116"/>
      <c r="C116"/>
      <c r="J116" s="36" t="str">
        <f t="shared" si="2"/>
        <v/>
      </c>
      <c r="K116" s="36" t="str">
        <f>IF(B116="","",VLOOKUP($A116,'Base de données'!$K:$Q,5,FALSE))</f>
        <v/>
      </c>
      <c r="L116" s="33" t="str">
        <f>IF(C116="","",VLOOKUP($A116,'Base de données'!$K:$Q,6,FALSE))</f>
        <v/>
      </c>
      <c r="M116" s="33" t="str">
        <f>IF(D116="","",VLOOKUP($A116,'Base de données'!$K:$Q,7,FALSE))</f>
        <v/>
      </c>
      <c r="N116" s="37" t="str">
        <f t="shared" si="3"/>
        <v/>
      </c>
      <c r="Q116"/>
    </row>
    <row r="117" spans="1:17" x14ac:dyDescent="0.25">
      <c r="A117"/>
      <c r="B117"/>
      <c r="C117"/>
      <c r="J117" s="36" t="str">
        <f t="shared" si="2"/>
        <v/>
      </c>
      <c r="K117" s="36" t="str">
        <f>IF(B117="","",VLOOKUP($A117,'Base de données'!$K:$Q,5,FALSE))</f>
        <v/>
      </c>
      <c r="L117" s="33" t="str">
        <f>IF(C117="","",VLOOKUP($A117,'Base de données'!$K:$Q,6,FALSE))</f>
        <v/>
      </c>
      <c r="M117" s="33" t="str">
        <f>IF(D117="","",VLOOKUP($A117,'Base de données'!$K:$Q,7,FALSE))</f>
        <v/>
      </c>
      <c r="N117" s="37" t="str">
        <f t="shared" si="3"/>
        <v/>
      </c>
      <c r="Q117"/>
    </row>
    <row r="118" spans="1:17" x14ac:dyDescent="0.25">
      <c r="A118"/>
      <c r="B118"/>
      <c r="C118"/>
      <c r="J118" s="36" t="str">
        <f t="shared" si="2"/>
        <v/>
      </c>
      <c r="K118" s="36" t="str">
        <f>IF(B118="","",VLOOKUP($A118,'Base de données'!$K:$Q,5,FALSE))</f>
        <v/>
      </c>
      <c r="L118" s="33" t="str">
        <f>IF(C118="","",VLOOKUP($A118,'Base de données'!$K:$Q,6,FALSE))</f>
        <v/>
      </c>
      <c r="M118" s="33" t="str">
        <f>IF(D118="","",VLOOKUP($A118,'Base de données'!$K:$Q,7,FALSE))</f>
        <v/>
      </c>
      <c r="N118" s="37" t="str">
        <f t="shared" si="3"/>
        <v/>
      </c>
      <c r="Q118"/>
    </row>
    <row r="119" spans="1:17" x14ac:dyDescent="0.25">
      <c r="A119"/>
      <c r="B119"/>
      <c r="C119"/>
      <c r="J119" s="36" t="str">
        <f t="shared" si="2"/>
        <v/>
      </c>
      <c r="K119" s="36" t="str">
        <f>IF(B119="","",VLOOKUP($A119,'Base de données'!$K:$Q,5,FALSE))</f>
        <v/>
      </c>
      <c r="L119" s="33" t="str">
        <f>IF(C119="","",VLOOKUP($A119,'Base de données'!$K:$Q,6,FALSE))</f>
        <v/>
      </c>
      <c r="M119" s="33" t="str">
        <f>IF(D119="","",VLOOKUP($A119,'Base de données'!$K:$Q,7,FALSE))</f>
        <v/>
      </c>
      <c r="N119" s="37" t="str">
        <f t="shared" si="3"/>
        <v/>
      </c>
      <c r="Q119"/>
    </row>
    <row r="120" spans="1:17" x14ac:dyDescent="0.25">
      <c r="A120"/>
      <c r="B120"/>
      <c r="C120"/>
      <c r="J120" s="36" t="str">
        <f t="shared" si="2"/>
        <v/>
      </c>
      <c r="K120" s="36" t="str">
        <f>IF(B120="","",VLOOKUP($A120,'Base de données'!$K:$Q,5,FALSE))</f>
        <v/>
      </c>
      <c r="L120" s="33" t="str">
        <f>IF(C120="","",VLOOKUP($A120,'Base de données'!$K:$Q,6,FALSE))</f>
        <v/>
      </c>
      <c r="M120" s="33" t="str">
        <f>IF(D120="","",VLOOKUP($A120,'Base de données'!$K:$Q,7,FALSE))</f>
        <v/>
      </c>
      <c r="N120" s="37" t="str">
        <f t="shared" si="3"/>
        <v/>
      </c>
      <c r="Q120"/>
    </row>
    <row r="121" spans="1:17" x14ac:dyDescent="0.25">
      <c r="A121"/>
      <c r="B121"/>
      <c r="C121"/>
      <c r="J121" s="36" t="str">
        <f t="shared" si="2"/>
        <v/>
      </c>
      <c r="K121" s="36" t="str">
        <f>IF(B121="","",VLOOKUP($A121,'Base de données'!$K:$Q,5,FALSE))</f>
        <v/>
      </c>
      <c r="L121" s="33" t="str">
        <f>IF(C121="","",VLOOKUP($A121,'Base de données'!$K:$Q,6,FALSE))</f>
        <v/>
      </c>
      <c r="M121" s="33" t="str">
        <f>IF(D121="","",VLOOKUP($A121,'Base de données'!$K:$Q,7,FALSE))</f>
        <v/>
      </c>
      <c r="N121" s="37" t="str">
        <f t="shared" si="3"/>
        <v/>
      </c>
      <c r="Q121"/>
    </row>
    <row r="122" spans="1:17" x14ac:dyDescent="0.25">
      <c r="A122"/>
      <c r="B122"/>
      <c r="C122"/>
      <c r="J122" s="36" t="str">
        <f t="shared" si="2"/>
        <v/>
      </c>
      <c r="K122" s="36" t="str">
        <f>IF(B122="","",VLOOKUP($A122,'Base de données'!$K:$Q,5,FALSE))</f>
        <v/>
      </c>
      <c r="L122" s="33" t="str">
        <f>IF(C122="","",VLOOKUP($A122,'Base de données'!$K:$Q,6,FALSE))</f>
        <v/>
      </c>
      <c r="M122" s="33" t="str">
        <f>IF(D122="","",VLOOKUP($A122,'Base de données'!$K:$Q,7,FALSE))</f>
        <v/>
      </c>
      <c r="N122" s="37" t="str">
        <f t="shared" si="3"/>
        <v/>
      </c>
      <c r="Q122"/>
    </row>
    <row r="123" spans="1:17" x14ac:dyDescent="0.25">
      <c r="A123"/>
      <c r="B123"/>
      <c r="C123"/>
      <c r="J123" s="36" t="str">
        <f t="shared" si="2"/>
        <v/>
      </c>
      <c r="K123" s="36" t="str">
        <f>IF(B123="","",VLOOKUP($A123,'Base de données'!$K:$Q,5,FALSE))</f>
        <v/>
      </c>
      <c r="L123" s="33" t="str">
        <f>IF(C123="","",VLOOKUP($A123,'Base de données'!$K:$Q,6,FALSE))</f>
        <v/>
      </c>
      <c r="M123" s="33" t="str">
        <f>IF(D123="","",VLOOKUP($A123,'Base de données'!$K:$Q,7,FALSE))</f>
        <v/>
      </c>
      <c r="N123" s="37" t="str">
        <f t="shared" si="3"/>
        <v/>
      </c>
      <c r="Q123"/>
    </row>
    <row r="124" spans="1:17" x14ac:dyDescent="0.25">
      <c r="A124"/>
      <c r="B124"/>
      <c r="C124"/>
      <c r="J124" s="36" t="str">
        <f t="shared" si="2"/>
        <v/>
      </c>
      <c r="K124" s="36" t="str">
        <f>IF(B124="","",VLOOKUP($A124,'Base de données'!$K:$Q,5,FALSE))</f>
        <v/>
      </c>
      <c r="L124" s="33" t="str">
        <f>IF(C124="","",VLOOKUP($A124,'Base de données'!$K:$Q,6,FALSE))</f>
        <v/>
      </c>
      <c r="M124" s="33" t="str">
        <f>IF(D124="","",VLOOKUP($A124,'Base de données'!$K:$Q,7,FALSE))</f>
        <v/>
      </c>
      <c r="N124" s="37" t="str">
        <f t="shared" si="3"/>
        <v/>
      </c>
      <c r="Q124"/>
    </row>
    <row r="125" spans="1:17" x14ac:dyDescent="0.25">
      <c r="A125"/>
      <c r="B125"/>
      <c r="C125"/>
      <c r="J125" s="36" t="str">
        <f t="shared" si="2"/>
        <v/>
      </c>
      <c r="K125" s="36" t="str">
        <f>IF(B125="","",VLOOKUP($A125,'Base de données'!$K:$Q,5,FALSE))</f>
        <v/>
      </c>
      <c r="L125" s="33" t="str">
        <f>IF(C125="","",VLOOKUP($A125,'Base de données'!$K:$Q,6,FALSE))</f>
        <v/>
      </c>
      <c r="M125" s="33" t="str">
        <f>IF(D125="","",VLOOKUP($A125,'Base de données'!$K:$Q,7,FALSE))</f>
        <v/>
      </c>
      <c r="N125" s="37" t="str">
        <f t="shared" si="3"/>
        <v/>
      </c>
      <c r="Q125"/>
    </row>
    <row r="126" spans="1:17" x14ac:dyDescent="0.25">
      <c r="A126"/>
      <c r="B126"/>
      <c r="C126"/>
      <c r="J126" s="36" t="str">
        <f t="shared" si="2"/>
        <v/>
      </c>
      <c r="K126" s="36" t="str">
        <f>IF(B126="","",VLOOKUP($A126,'Base de données'!$K:$Q,5,FALSE))</f>
        <v/>
      </c>
      <c r="L126" s="33" t="str">
        <f>IF(C126="","",VLOOKUP($A126,'Base de données'!$K:$Q,6,FALSE))</f>
        <v/>
      </c>
      <c r="M126" s="33" t="str">
        <f>IF(D126="","",VLOOKUP($A126,'Base de données'!$K:$Q,7,FALSE))</f>
        <v/>
      </c>
      <c r="N126" s="37" t="str">
        <f t="shared" si="3"/>
        <v/>
      </c>
      <c r="Q126"/>
    </row>
    <row r="127" spans="1:17" x14ac:dyDescent="0.25">
      <c r="A127"/>
      <c r="B127"/>
      <c r="C127"/>
      <c r="J127" s="36" t="str">
        <f t="shared" si="2"/>
        <v/>
      </c>
      <c r="K127" s="36" t="str">
        <f>IF(B127="","",VLOOKUP($A127,'Base de données'!$K:$Q,5,FALSE))</f>
        <v/>
      </c>
      <c r="L127" s="33" t="str">
        <f>IF(C127="","",VLOOKUP($A127,'Base de données'!$K:$Q,6,FALSE))</f>
        <v/>
      </c>
      <c r="M127" s="33" t="str">
        <f>IF(D127="","",VLOOKUP($A127,'Base de données'!$K:$Q,7,FALSE))</f>
        <v/>
      </c>
      <c r="N127" s="37" t="str">
        <f t="shared" si="3"/>
        <v/>
      </c>
      <c r="Q127"/>
    </row>
    <row r="128" spans="1:17" x14ac:dyDescent="0.25">
      <c r="A128"/>
      <c r="B128"/>
      <c r="C128"/>
      <c r="J128" s="36" t="str">
        <f t="shared" ref="J128:J140" si="4">IF(A128="","",A128)</f>
        <v/>
      </c>
      <c r="K128" s="36" t="str">
        <f>IF(B128="","",VLOOKUP($A128,'Base de données'!$K:$Q,5,FALSE))</f>
        <v/>
      </c>
      <c r="L128" s="33" t="str">
        <f>IF(C128="","",VLOOKUP($A128,'Base de données'!$K:$Q,6,FALSE))</f>
        <v/>
      </c>
      <c r="M128" s="33" t="str">
        <f>IF(D128="","",VLOOKUP($A128,'Base de données'!$K:$Q,7,FALSE))</f>
        <v/>
      </c>
      <c r="N128" s="37" t="str">
        <f t="shared" ref="N128:N140" si="5">IF(E128="","",E128)</f>
        <v/>
      </c>
      <c r="Q128"/>
    </row>
    <row r="129" spans="1:17" x14ac:dyDescent="0.25">
      <c r="A129"/>
      <c r="B129"/>
      <c r="C129"/>
      <c r="J129" s="36" t="str">
        <f t="shared" si="4"/>
        <v/>
      </c>
      <c r="K129" s="36" t="str">
        <f>IF(B129="","",VLOOKUP($A129,'Base de données'!$K:$Q,5,FALSE))</f>
        <v/>
      </c>
      <c r="L129" s="33" t="str">
        <f>IF(C129="","",VLOOKUP($A129,'Base de données'!$K:$Q,6,FALSE))</f>
        <v/>
      </c>
      <c r="M129" s="33" t="str">
        <f>IF(D129="","",VLOOKUP($A129,'Base de données'!$K:$Q,7,FALSE))</f>
        <v/>
      </c>
      <c r="N129" s="37" t="str">
        <f t="shared" si="5"/>
        <v/>
      </c>
      <c r="Q129"/>
    </row>
    <row r="130" spans="1:17" x14ac:dyDescent="0.25">
      <c r="A130"/>
      <c r="B130"/>
      <c r="C130"/>
      <c r="J130" s="36" t="str">
        <f t="shared" si="4"/>
        <v/>
      </c>
      <c r="K130" s="36" t="str">
        <f>IF(B130="","",VLOOKUP($A130,'Base de données'!$K:$Q,5,FALSE))</f>
        <v/>
      </c>
      <c r="L130" s="33" t="str">
        <f>IF(C130="","",VLOOKUP($A130,'Base de données'!$K:$Q,6,FALSE))</f>
        <v/>
      </c>
      <c r="M130" s="33" t="str">
        <f>IF(D130="","",VLOOKUP($A130,'Base de données'!$K:$Q,7,FALSE))</f>
        <v/>
      </c>
      <c r="N130" s="37" t="str">
        <f t="shared" si="5"/>
        <v/>
      </c>
      <c r="Q130"/>
    </row>
    <row r="131" spans="1:17" x14ac:dyDescent="0.25">
      <c r="A131"/>
      <c r="B131"/>
      <c r="C131"/>
      <c r="J131" s="36" t="str">
        <f t="shared" si="4"/>
        <v/>
      </c>
      <c r="K131" s="36" t="str">
        <f>IF(B131="","",VLOOKUP($A131,'Base de données'!$K:$Q,5,FALSE))</f>
        <v/>
      </c>
      <c r="L131" s="33" t="str">
        <f>IF(C131="","",VLOOKUP($A131,'Base de données'!$K:$Q,6,FALSE))</f>
        <v/>
      </c>
      <c r="M131" s="33" t="str">
        <f>IF(D131="","",VLOOKUP($A131,'Base de données'!$K:$Q,7,FALSE))</f>
        <v/>
      </c>
      <c r="N131" s="37" t="str">
        <f t="shared" si="5"/>
        <v/>
      </c>
      <c r="Q131"/>
    </row>
    <row r="132" spans="1:17" x14ac:dyDescent="0.25">
      <c r="A132"/>
      <c r="B132"/>
      <c r="C132"/>
      <c r="J132" s="36" t="str">
        <f t="shared" si="4"/>
        <v/>
      </c>
      <c r="K132" s="36" t="str">
        <f>IF(B132="","",VLOOKUP($A132,'Base de données'!$K:$Q,5,FALSE))</f>
        <v/>
      </c>
      <c r="L132" s="33" t="str">
        <f>IF(C132="","",VLOOKUP($A132,'Base de données'!$K:$Q,6,FALSE))</f>
        <v/>
      </c>
      <c r="M132" s="33" t="str">
        <f>IF(D132="","",VLOOKUP($A132,'Base de données'!$K:$Q,7,FALSE))</f>
        <v/>
      </c>
      <c r="N132" s="37" t="str">
        <f t="shared" si="5"/>
        <v/>
      </c>
      <c r="Q132"/>
    </row>
    <row r="133" spans="1:17" x14ac:dyDescent="0.25">
      <c r="A133"/>
      <c r="B133"/>
      <c r="C133"/>
      <c r="J133" s="36" t="str">
        <f t="shared" si="4"/>
        <v/>
      </c>
      <c r="K133" s="36" t="str">
        <f>IF(B133="","",VLOOKUP($A133,'Base de données'!$K:$Q,5,FALSE))</f>
        <v/>
      </c>
      <c r="L133" s="33" t="str">
        <f>IF(C133="","",VLOOKUP($A133,'Base de données'!$K:$Q,6,FALSE))</f>
        <v/>
      </c>
      <c r="M133" s="33" t="str">
        <f>IF(D133="","",VLOOKUP($A133,'Base de données'!$K:$Q,7,FALSE))</f>
        <v/>
      </c>
      <c r="N133" s="37" t="str">
        <f t="shared" si="5"/>
        <v/>
      </c>
      <c r="Q133"/>
    </row>
    <row r="134" spans="1:17" x14ac:dyDescent="0.25">
      <c r="A134"/>
      <c r="B134"/>
      <c r="C134"/>
      <c r="J134" s="36" t="str">
        <f t="shared" si="4"/>
        <v/>
      </c>
      <c r="K134" s="36" t="str">
        <f>IF(B134="","",VLOOKUP($A134,'Base de données'!$K:$Q,5,FALSE))</f>
        <v/>
      </c>
      <c r="L134" s="33" t="str">
        <f>IF(C134="","",VLOOKUP($A134,'Base de données'!$K:$Q,6,FALSE))</f>
        <v/>
      </c>
      <c r="M134" s="33" t="str">
        <f>IF(D134="","",VLOOKUP($A134,'Base de données'!$K:$Q,7,FALSE))</f>
        <v/>
      </c>
      <c r="N134" s="37" t="str">
        <f t="shared" si="5"/>
        <v/>
      </c>
      <c r="Q134"/>
    </row>
    <row r="135" spans="1:17" x14ac:dyDescent="0.25">
      <c r="A135"/>
      <c r="B135"/>
      <c r="C135"/>
      <c r="J135" s="36" t="str">
        <f t="shared" si="4"/>
        <v/>
      </c>
      <c r="K135" s="36" t="str">
        <f>IF(B135="","",VLOOKUP($A135,'Base de données'!$K:$Q,5,FALSE))</f>
        <v/>
      </c>
      <c r="L135" s="33" t="str">
        <f>IF(C135="","",VLOOKUP($A135,'Base de données'!$K:$Q,6,FALSE))</f>
        <v/>
      </c>
      <c r="M135" s="33" t="str">
        <f>IF(D135="","",VLOOKUP($A135,'Base de données'!$K:$Q,7,FALSE))</f>
        <v/>
      </c>
      <c r="N135" s="37" t="str">
        <f t="shared" si="5"/>
        <v/>
      </c>
      <c r="Q135"/>
    </row>
    <row r="136" spans="1:17" x14ac:dyDescent="0.25">
      <c r="A136"/>
      <c r="B136"/>
      <c r="C136"/>
      <c r="J136" s="36" t="str">
        <f t="shared" si="4"/>
        <v/>
      </c>
      <c r="K136" s="36" t="str">
        <f>IF(B136="","",VLOOKUP($A136,'Base de données'!$K:$Q,5,FALSE))</f>
        <v/>
      </c>
      <c r="L136" s="33" t="str">
        <f>IF(C136="","",VLOOKUP($A136,'Base de données'!$K:$Q,6,FALSE))</f>
        <v/>
      </c>
      <c r="M136" s="33" t="str">
        <f>IF(D136="","",VLOOKUP($A136,'Base de données'!$K:$Q,7,FALSE))</f>
        <v/>
      </c>
      <c r="N136" s="37" t="str">
        <f t="shared" si="5"/>
        <v/>
      </c>
      <c r="Q136"/>
    </row>
    <row r="137" spans="1:17" x14ac:dyDescent="0.25">
      <c r="A137"/>
      <c r="B137"/>
      <c r="C137"/>
      <c r="J137" s="36" t="str">
        <f t="shared" si="4"/>
        <v/>
      </c>
      <c r="K137" s="36" t="str">
        <f>IF(B137="","",VLOOKUP($A137,'Base de données'!$K:$Q,5,FALSE))</f>
        <v/>
      </c>
      <c r="L137" s="33" t="str">
        <f>IF(C137="","",VLOOKUP($A137,'Base de données'!$K:$Q,6,FALSE))</f>
        <v/>
      </c>
      <c r="M137" s="33" t="str">
        <f>IF(D137="","",VLOOKUP($A137,'Base de données'!$K:$Q,7,FALSE))</f>
        <v/>
      </c>
      <c r="N137" s="37" t="str">
        <f t="shared" si="5"/>
        <v/>
      </c>
      <c r="Q137"/>
    </row>
    <row r="138" spans="1:17" x14ac:dyDescent="0.25">
      <c r="A138"/>
      <c r="B138"/>
      <c r="C138"/>
      <c r="J138" s="36" t="str">
        <f t="shared" si="4"/>
        <v/>
      </c>
      <c r="K138" s="36" t="str">
        <f>IF(B138="","",VLOOKUP($A138,'Base de données'!$K:$Q,5,FALSE))</f>
        <v/>
      </c>
      <c r="L138" s="33" t="str">
        <f>IF(C138="","",VLOOKUP($A138,'Base de données'!$K:$Q,6,FALSE))</f>
        <v/>
      </c>
      <c r="M138" s="33" t="str">
        <f>IF(D138="","",VLOOKUP($A138,'Base de données'!$K:$Q,7,FALSE))</f>
        <v/>
      </c>
      <c r="N138" s="37" t="str">
        <f t="shared" si="5"/>
        <v/>
      </c>
      <c r="Q138"/>
    </row>
    <row r="139" spans="1:17" x14ac:dyDescent="0.25">
      <c r="A139"/>
      <c r="B139"/>
      <c r="C139"/>
      <c r="J139" s="36" t="str">
        <f t="shared" si="4"/>
        <v/>
      </c>
      <c r="K139" s="36" t="str">
        <f>IF(B139="","",VLOOKUP($A139,'Base de données'!$K:$Q,5,FALSE))</f>
        <v/>
      </c>
      <c r="L139" s="33" t="str">
        <f>IF(C139="","",VLOOKUP($A139,'Base de données'!$K:$Q,6,FALSE))</f>
        <v/>
      </c>
      <c r="M139" s="33" t="str">
        <f>IF(D139="","",VLOOKUP($A139,'Base de données'!$K:$Q,7,FALSE))</f>
        <v/>
      </c>
      <c r="N139" s="37" t="str">
        <f t="shared" si="5"/>
        <v/>
      </c>
      <c r="Q139"/>
    </row>
    <row r="140" spans="1:17" x14ac:dyDescent="0.25">
      <c r="A140"/>
      <c r="B140"/>
      <c r="C140"/>
      <c r="J140" s="36" t="str">
        <f t="shared" si="4"/>
        <v/>
      </c>
      <c r="K140" s="36" t="str">
        <f>IF(B140="","",VLOOKUP($A140,'Base de données'!$K:$Q,5,FALSE))</f>
        <v/>
      </c>
      <c r="L140" s="33" t="str">
        <f>IF(C140="","",VLOOKUP($A140,'Base de données'!$K:$Q,6,FALSE))</f>
        <v/>
      </c>
      <c r="M140" s="33" t="str">
        <f>IF(D140="","",VLOOKUP($A140,'Base de données'!$K:$Q,7,FALSE))</f>
        <v/>
      </c>
      <c r="N140" s="37" t="str">
        <f t="shared" si="5"/>
        <v/>
      </c>
      <c r="Q140"/>
    </row>
    <row r="141" spans="1:17" x14ac:dyDescent="0.25">
      <c r="A141"/>
      <c r="B141"/>
      <c r="C141"/>
      <c r="J141" s="36" t="str">
        <f t="shared" ref="J141:J169" si="6">IF(A141="","",A141)</f>
        <v/>
      </c>
      <c r="K141" s="36" t="str">
        <f>IF(B141="","",VLOOKUP($A141,'Base de données'!$K:$Q,5,FALSE))</f>
        <v/>
      </c>
      <c r="L141" s="33" t="str">
        <f>IF(C141="","",VLOOKUP($A141,'Base de données'!$K:$Q,6,FALSE))</f>
        <v/>
      </c>
      <c r="M141" s="33" t="str">
        <f>IF(D141="","",VLOOKUP($A141,'Base de données'!$K:$Q,7,FALSE))</f>
        <v/>
      </c>
      <c r="N141" s="37" t="str">
        <f t="shared" ref="N141:N169" si="7">IF(E141="","",E141)</f>
        <v/>
      </c>
      <c r="Q141"/>
    </row>
    <row r="142" spans="1:17" x14ac:dyDescent="0.25">
      <c r="A142"/>
      <c r="B142"/>
      <c r="C142"/>
      <c r="J142" s="36" t="str">
        <f t="shared" si="6"/>
        <v/>
      </c>
      <c r="K142" s="36" t="str">
        <f>IF(B142="","",VLOOKUP($A142,'Base de données'!$K:$Q,5,FALSE))</f>
        <v/>
      </c>
      <c r="L142" s="33" t="str">
        <f>IF(C142="","",VLOOKUP($A142,'Base de données'!$K:$Q,6,FALSE))</f>
        <v/>
      </c>
      <c r="M142" s="33" t="str">
        <f>IF(D142="","",VLOOKUP($A142,'Base de données'!$K:$Q,7,FALSE))</f>
        <v/>
      </c>
      <c r="N142" s="37" t="str">
        <f t="shared" si="7"/>
        <v/>
      </c>
      <c r="Q142"/>
    </row>
    <row r="143" spans="1:17" x14ac:dyDescent="0.25">
      <c r="A143"/>
      <c r="B143"/>
      <c r="C143"/>
      <c r="J143" s="36" t="str">
        <f t="shared" si="6"/>
        <v/>
      </c>
      <c r="K143" s="36" t="str">
        <f>IF(B143="","",VLOOKUP($A143,'Base de données'!$K:$Q,5,FALSE))</f>
        <v/>
      </c>
      <c r="L143" s="33" t="str">
        <f>IF(C143="","",VLOOKUP($A143,'Base de données'!$K:$Q,6,FALSE))</f>
        <v/>
      </c>
      <c r="M143" s="33" t="str">
        <f>IF(D143="","",VLOOKUP($A143,'Base de données'!$K:$Q,7,FALSE))</f>
        <v/>
      </c>
      <c r="N143" s="37" t="str">
        <f t="shared" si="7"/>
        <v/>
      </c>
      <c r="Q143"/>
    </row>
    <row r="144" spans="1:17" x14ac:dyDescent="0.25">
      <c r="A144"/>
      <c r="B144"/>
      <c r="C144"/>
      <c r="J144" s="36" t="str">
        <f t="shared" si="6"/>
        <v/>
      </c>
      <c r="K144" s="36" t="str">
        <f>IF(B144="","",VLOOKUP($A144,'Base de données'!$K:$Q,5,FALSE))</f>
        <v/>
      </c>
      <c r="L144" s="33" t="str">
        <f>IF(C144="","",VLOOKUP($A144,'Base de données'!$K:$Q,6,FALSE))</f>
        <v/>
      </c>
      <c r="M144" s="33" t="str">
        <f>IF(D144="","",VLOOKUP($A144,'Base de données'!$K:$Q,7,FALSE))</f>
        <v/>
      </c>
      <c r="N144" s="37" t="str">
        <f t="shared" si="7"/>
        <v/>
      </c>
      <c r="Q144"/>
    </row>
    <row r="145" spans="1:17" x14ac:dyDescent="0.25">
      <c r="A145"/>
      <c r="B145"/>
      <c r="C145"/>
      <c r="J145" s="36" t="str">
        <f t="shared" si="6"/>
        <v/>
      </c>
      <c r="K145" s="36" t="str">
        <f>IF(B145="","",VLOOKUP($A145,'Base de données'!$K:$Q,5,FALSE))</f>
        <v/>
      </c>
      <c r="L145" s="33" t="str">
        <f>IF(C145="","",VLOOKUP($A145,'Base de données'!$K:$Q,6,FALSE))</f>
        <v/>
      </c>
      <c r="M145" s="33" t="str">
        <f>IF(D145="","",VLOOKUP($A145,'Base de données'!$K:$Q,7,FALSE))</f>
        <v/>
      </c>
      <c r="N145" s="37" t="str">
        <f t="shared" si="7"/>
        <v/>
      </c>
      <c r="Q145"/>
    </row>
    <row r="146" spans="1:17" x14ac:dyDescent="0.25">
      <c r="A146"/>
      <c r="B146"/>
      <c r="C146"/>
      <c r="J146" s="36" t="str">
        <f t="shared" si="6"/>
        <v/>
      </c>
      <c r="K146" s="36" t="str">
        <f>IF(B146="","",VLOOKUP($A146,'Base de données'!$K:$Q,5,FALSE))</f>
        <v/>
      </c>
      <c r="L146" s="33" t="str">
        <f>IF(C146="","",VLOOKUP($A146,'Base de données'!$K:$Q,6,FALSE))</f>
        <v/>
      </c>
      <c r="M146" s="33" t="str">
        <f>IF(D146="","",VLOOKUP($A146,'Base de données'!$K:$Q,7,FALSE))</f>
        <v/>
      </c>
      <c r="N146" s="37" t="str">
        <f t="shared" si="7"/>
        <v/>
      </c>
      <c r="Q146"/>
    </row>
    <row r="147" spans="1:17" x14ac:dyDescent="0.25">
      <c r="A147"/>
      <c r="B147"/>
      <c r="C147"/>
      <c r="J147" s="36" t="str">
        <f t="shared" si="6"/>
        <v/>
      </c>
      <c r="K147" s="36" t="str">
        <f>IF(B147="","",VLOOKUP($A147,'Base de données'!$K:$Q,5,FALSE))</f>
        <v/>
      </c>
      <c r="L147" s="33" t="str">
        <f>IF(C147="","",VLOOKUP($A147,'Base de données'!$K:$Q,6,FALSE))</f>
        <v/>
      </c>
      <c r="M147" s="33" t="str">
        <f>IF(D147="","",VLOOKUP($A147,'Base de données'!$K:$Q,7,FALSE))</f>
        <v/>
      </c>
      <c r="N147" s="37" t="str">
        <f t="shared" si="7"/>
        <v/>
      </c>
      <c r="Q147"/>
    </row>
    <row r="148" spans="1:17" x14ac:dyDescent="0.25">
      <c r="A148"/>
      <c r="B148"/>
      <c r="C148"/>
      <c r="J148" s="36" t="str">
        <f t="shared" si="6"/>
        <v/>
      </c>
      <c r="K148" s="36" t="str">
        <f>IF(B148="","",VLOOKUP($A148,'Base de données'!$K:$Q,5,FALSE))</f>
        <v/>
      </c>
      <c r="L148" s="33" t="str">
        <f>IF(C148="","",VLOOKUP($A148,'Base de données'!$K:$Q,6,FALSE))</f>
        <v/>
      </c>
      <c r="M148" s="33" t="str">
        <f>IF(D148="","",VLOOKUP($A148,'Base de données'!$K:$Q,7,FALSE))</f>
        <v/>
      </c>
      <c r="N148" s="37" t="str">
        <f t="shared" si="7"/>
        <v/>
      </c>
      <c r="Q148"/>
    </row>
    <row r="149" spans="1:17" x14ac:dyDescent="0.25">
      <c r="A149"/>
      <c r="B149"/>
      <c r="C149"/>
      <c r="J149" s="36" t="str">
        <f t="shared" si="6"/>
        <v/>
      </c>
      <c r="K149" s="36" t="str">
        <f>IF(B149="","",VLOOKUP($A149,'Base de données'!$K:$Q,5,FALSE))</f>
        <v/>
      </c>
      <c r="L149" s="33" t="str">
        <f>IF(C149="","",VLOOKUP($A149,'Base de données'!$K:$Q,6,FALSE))</f>
        <v/>
      </c>
      <c r="M149" s="33" t="str">
        <f>IF(D149="","",VLOOKUP($A149,'Base de données'!$K:$Q,7,FALSE))</f>
        <v/>
      </c>
      <c r="N149" s="37" t="str">
        <f t="shared" si="7"/>
        <v/>
      </c>
      <c r="Q149"/>
    </row>
    <row r="150" spans="1:17" x14ac:dyDescent="0.25">
      <c r="A150"/>
      <c r="B150"/>
      <c r="C150"/>
      <c r="J150" s="36" t="str">
        <f t="shared" si="6"/>
        <v/>
      </c>
      <c r="K150" s="36" t="str">
        <f>IF(B150="","",VLOOKUP($A150,'Base de données'!$K:$Q,5,FALSE))</f>
        <v/>
      </c>
      <c r="L150" s="33" t="str">
        <f>IF(C150="","",VLOOKUP($A150,'Base de données'!$K:$Q,6,FALSE))</f>
        <v/>
      </c>
      <c r="M150" s="33" t="str">
        <f>IF(D150="","",VLOOKUP($A150,'Base de données'!$K:$Q,7,FALSE))</f>
        <v/>
      </c>
      <c r="N150" s="37" t="str">
        <f t="shared" si="7"/>
        <v/>
      </c>
      <c r="Q150"/>
    </row>
    <row r="151" spans="1:17" x14ac:dyDescent="0.25">
      <c r="A151"/>
      <c r="B151"/>
      <c r="C151"/>
      <c r="J151" s="36" t="str">
        <f t="shared" si="6"/>
        <v/>
      </c>
      <c r="K151" s="36" t="str">
        <f>IF(B151="","",VLOOKUP($A151,'Base de données'!$K:$Q,5,FALSE))</f>
        <v/>
      </c>
      <c r="L151" s="33" t="str">
        <f>IF(C151="","",VLOOKUP($A151,'Base de données'!$K:$Q,6,FALSE))</f>
        <v/>
      </c>
      <c r="M151" s="33" t="str">
        <f>IF(D151="","",VLOOKUP($A151,'Base de données'!$K:$Q,7,FALSE))</f>
        <v/>
      </c>
      <c r="N151" s="37" t="str">
        <f t="shared" si="7"/>
        <v/>
      </c>
      <c r="Q151"/>
    </row>
    <row r="152" spans="1:17" x14ac:dyDescent="0.25">
      <c r="A152"/>
      <c r="B152"/>
      <c r="C152"/>
      <c r="J152" s="36" t="str">
        <f t="shared" si="6"/>
        <v/>
      </c>
      <c r="K152" s="36" t="str">
        <f>IF(B152="","",VLOOKUP($A152,'Base de données'!$K:$Q,5,FALSE))</f>
        <v/>
      </c>
      <c r="L152" s="33" t="str">
        <f>IF(C152="","",VLOOKUP($A152,'Base de données'!$K:$Q,6,FALSE))</f>
        <v/>
      </c>
      <c r="M152" s="33" t="str">
        <f>IF(D152="","",VLOOKUP($A152,'Base de données'!$K:$Q,7,FALSE))</f>
        <v/>
      </c>
      <c r="N152" s="37" t="str">
        <f t="shared" si="7"/>
        <v/>
      </c>
      <c r="Q152"/>
    </row>
    <row r="153" spans="1:17" x14ac:dyDescent="0.25">
      <c r="A153"/>
      <c r="B153"/>
      <c r="C153"/>
      <c r="J153" s="36" t="str">
        <f t="shared" si="6"/>
        <v/>
      </c>
      <c r="K153" s="36" t="str">
        <f>IF(B153="","",VLOOKUP($A153,'Base de données'!$K:$Q,5,FALSE))</f>
        <v/>
      </c>
      <c r="L153" s="33" t="str">
        <f>IF(C153="","",VLOOKUP($A153,'Base de données'!$K:$Q,6,FALSE))</f>
        <v/>
      </c>
      <c r="M153" s="33" t="str">
        <f>IF(D153="","",VLOOKUP($A153,'Base de données'!$K:$Q,7,FALSE))</f>
        <v/>
      </c>
      <c r="N153" s="37" t="str">
        <f t="shared" si="7"/>
        <v/>
      </c>
      <c r="Q153"/>
    </row>
    <row r="154" spans="1:17" x14ac:dyDescent="0.25">
      <c r="A154"/>
      <c r="B154"/>
      <c r="C154"/>
      <c r="J154" s="36" t="str">
        <f t="shared" si="6"/>
        <v/>
      </c>
      <c r="K154" s="36" t="str">
        <f>IF(B154="","",VLOOKUP($A154,'Base de données'!$K:$Q,5,FALSE))</f>
        <v/>
      </c>
      <c r="L154" s="33" t="str">
        <f>IF(C154="","",VLOOKUP($A154,'Base de données'!$K:$Q,6,FALSE))</f>
        <v/>
      </c>
      <c r="M154" s="33" t="str">
        <f>IF(D154="","",VLOOKUP($A154,'Base de données'!$K:$Q,7,FALSE))</f>
        <v/>
      </c>
      <c r="N154" s="37" t="str">
        <f t="shared" si="7"/>
        <v/>
      </c>
      <c r="Q154"/>
    </row>
    <row r="155" spans="1:17" x14ac:dyDescent="0.25">
      <c r="A155"/>
      <c r="B155"/>
      <c r="C155"/>
      <c r="J155" s="36" t="str">
        <f t="shared" si="6"/>
        <v/>
      </c>
      <c r="K155" s="36" t="str">
        <f>IF(B155="","",VLOOKUP($A155,'Base de données'!$K:$Q,5,FALSE))</f>
        <v/>
      </c>
      <c r="L155" s="33" t="str">
        <f>IF(C155="","",VLOOKUP($A155,'Base de données'!$K:$Q,6,FALSE))</f>
        <v/>
      </c>
      <c r="M155" s="33" t="str">
        <f>IF(D155="","",VLOOKUP($A155,'Base de données'!$K:$Q,7,FALSE))</f>
        <v/>
      </c>
      <c r="N155" s="37" t="str">
        <f t="shared" si="7"/>
        <v/>
      </c>
      <c r="Q155"/>
    </row>
    <row r="156" spans="1:17" x14ac:dyDescent="0.25">
      <c r="A156"/>
      <c r="B156"/>
      <c r="C156"/>
      <c r="J156" s="36" t="str">
        <f t="shared" si="6"/>
        <v/>
      </c>
      <c r="K156" s="36" t="str">
        <f>IF(B156="","",VLOOKUP($A156,'Base de données'!$K:$Q,5,FALSE))</f>
        <v/>
      </c>
      <c r="L156" s="33" t="str">
        <f>IF(C156="","",VLOOKUP($A156,'Base de données'!$K:$Q,6,FALSE))</f>
        <v/>
      </c>
      <c r="M156" s="33" t="str">
        <f>IF(D156="","",VLOOKUP($A156,'Base de données'!$K:$Q,7,FALSE))</f>
        <v/>
      </c>
      <c r="N156" s="37" t="str">
        <f t="shared" si="7"/>
        <v/>
      </c>
      <c r="Q156"/>
    </row>
    <row r="157" spans="1:17" x14ac:dyDescent="0.25">
      <c r="A157"/>
      <c r="B157"/>
      <c r="C157"/>
      <c r="J157" s="36" t="str">
        <f t="shared" si="6"/>
        <v/>
      </c>
      <c r="K157" s="36" t="str">
        <f>IF(B157="","",VLOOKUP($A157,'Base de données'!$K:$Q,5,FALSE))</f>
        <v/>
      </c>
      <c r="L157" s="33" t="str">
        <f>IF(C157="","",VLOOKUP($A157,'Base de données'!$K:$Q,6,FALSE))</f>
        <v/>
      </c>
      <c r="M157" s="33" t="str">
        <f>IF(D157="","",VLOOKUP($A157,'Base de données'!$K:$Q,7,FALSE))</f>
        <v/>
      </c>
      <c r="N157" s="37" t="str">
        <f t="shared" si="7"/>
        <v/>
      </c>
      <c r="Q157"/>
    </row>
    <row r="158" spans="1:17" x14ac:dyDescent="0.25">
      <c r="A158"/>
      <c r="B158"/>
      <c r="C158"/>
      <c r="J158" s="36" t="str">
        <f t="shared" si="6"/>
        <v/>
      </c>
      <c r="K158" s="36" t="str">
        <f>IF(B158="","",VLOOKUP($A158,'Base de données'!$K:$Q,5,FALSE))</f>
        <v/>
      </c>
      <c r="L158" s="33" t="str">
        <f>IF(C158="","",VLOOKUP($A158,'Base de données'!$K:$Q,6,FALSE))</f>
        <v/>
      </c>
      <c r="M158" s="33" t="str">
        <f>IF(D158="","",VLOOKUP($A158,'Base de données'!$K:$Q,7,FALSE))</f>
        <v/>
      </c>
      <c r="N158" s="37" t="str">
        <f t="shared" si="7"/>
        <v/>
      </c>
      <c r="Q158"/>
    </row>
    <row r="159" spans="1:17" x14ac:dyDescent="0.25">
      <c r="A159"/>
      <c r="B159"/>
      <c r="C159"/>
      <c r="J159" s="36" t="str">
        <f t="shared" si="6"/>
        <v/>
      </c>
      <c r="K159" s="36" t="str">
        <f>IF(B159="","",VLOOKUP($A159,'Base de données'!$K:$Q,5,FALSE))</f>
        <v/>
      </c>
      <c r="L159" s="33" t="str">
        <f>IF(C159="","",VLOOKUP($A159,'Base de données'!$K:$Q,6,FALSE))</f>
        <v/>
      </c>
      <c r="M159" s="33" t="str">
        <f>IF(D159="","",VLOOKUP($A159,'Base de données'!$K:$Q,7,FALSE))</f>
        <v/>
      </c>
      <c r="N159" s="37" t="str">
        <f t="shared" si="7"/>
        <v/>
      </c>
      <c r="Q159"/>
    </row>
    <row r="160" spans="1:17" x14ac:dyDescent="0.25">
      <c r="A160"/>
      <c r="B160"/>
      <c r="C160"/>
      <c r="J160" s="36" t="str">
        <f t="shared" si="6"/>
        <v/>
      </c>
      <c r="K160" s="36" t="str">
        <f>IF(B160="","",VLOOKUP($A160,'Base de données'!$K:$Q,5,FALSE))</f>
        <v/>
      </c>
      <c r="L160" s="33" t="str">
        <f>IF(C160="","",VLOOKUP($A160,'Base de données'!$K:$Q,6,FALSE))</f>
        <v/>
      </c>
      <c r="M160" s="33" t="str">
        <f>IF(D160="","",VLOOKUP($A160,'Base de données'!$K:$Q,7,FALSE))</f>
        <v/>
      </c>
      <c r="N160" s="37" t="str">
        <f t="shared" si="7"/>
        <v/>
      </c>
      <c r="Q160"/>
    </row>
    <row r="161" spans="1:17" x14ac:dyDescent="0.25">
      <c r="A161"/>
      <c r="B161"/>
      <c r="C161"/>
      <c r="J161" s="36" t="str">
        <f t="shared" si="6"/>
        <v/>
      </c>
      <c r="K161" s="36" t="str">
        <f>IF(B161="","",VLOOKUP($A161,'Base de données'!$K:$Q,5,FALSE))</f>
        <v/>
      </c>
      <c r="L161" s="33" t="str">
        <f>IF(C161="","",VLOOKUP($A161,'Base de données'!$K:$Q,6,FALSE))</f>
        <v/>
      </c>
      <c r="M161" s="33" t="str">
        <f>IF(D161="","",VLOOKUP($A161,'Base de données'!$K:$Q,7,FALSE))</f>
        <v/>
      </c>
      <c r="N161" s="37" t="str">
        <f t="shared" si="7"/>
        <v/>
      </c>
      <c r="Q161"/>
    </row>
    <row r="162" spans="1:17" x14ac:dyDescent="0.25">
      <c r="A162"/>
      <c r="B162"/>
      <c r="C162"/>
      <c r="J162" s="36" t="str">
        <f t="shared" si="6"/>
        <v/>
      </c>
      <c r="K162" s="36" t="str">
        <f>IF(B162="","",VLOOKUP($A162,'Base de données'!$K:$Q,5,FALSE))</f>
        <v/>
      </c>
      <c r="L162" s="33" t="str">
        <f>IF(C162="","",VLOOKUP($A162,'Base de données'!$K:$Q,6,FALSE))</f>
        <v/>
      </c>
      <c r="M162" s="33" t="str">
        <f>IF(D162="","",VLOOKUP($A162,'Base de données'!$K:$Q,7,FALSE))</f>
        <v/>
      </c>
      <c r="N162" s="37" t="str">
        <f t="shared" si="7"/>
        <v/>
      </c>
      <c r="Q162"/>
    </row>
    <row r="163" spans="1:17" x14ac:dyDescent="0.25">
      <c r="A163"/>
      <c r="B163"/>
      <c r="C163"/>
      <c r="J163" s="36" t="str">
        <f t="shared" si="6"/>
        <v/>
      </c>
      <c r="K163" s="36" t="str">
        <f>IF(B163="","",VLOOKUP($A163,'Base de données'!$K:$Q,5,FALSE))</f>
        <v/>
      </c>
      <c r="L163" s="33" t="str">
        <f>IF(C163="","",VLOOKUP($A163,'Base de données'!$K:$Q,6,FALSE))</f>
        <v/>
      </c>
      <c r="M163" s="33" t="str">
        <f>IF(D163="","",VLOOKUP($A163,'Base de données'!$K:$Q,7,FALSE))</f>
        <v/>
      </c>
      <c r="N163" s="37" t="str">
        <f t="shared" si="7"/>
        <v/>
      </c>
      <c r="Q163"/>
    </row>
    <row r="164" spans="1:17" x14ac:dyDescent="0.25">
      <c r="A164"/>
      <c r="B164"/>
      <c r="C164"/>
      <c r="J164" s="36" t="str">
        <f t="shared" si="6"/>
        <v/>
      </c>
      <c r="K164" s="36" t="str">
        <f>IF(B164="","",VLOOKUP($A164,'Base de données'!$K:$Q,5,FALSE))</f>
        <v/>
      </c>
      <c r="L164" s="33" t="str">
        <f>IF(C164="","",VLOOKUP($A164,'Base de données'!$K:$Q,6,FALSE))</f>
        <v/>
      </c>
      <c r="M164" s="33" t="str">
        <f>IF(D164="","",VLOOKUP($A164,'Base de données'!$K:$Q,7,FALSE))</f>
        <v/>
      </c>
      <c r="N164" s="37" t="str">
        <f t="shared" si="7"/>
        <v/>
      </c>
      <c r="Q164"/>
    </row>
    <row r="165" spans="1:17" x14ac:dyDescent="0.25">
      <c r="A165"/>
      <c r="B165"/>
      <c r="C165"/>
      <c r="J165" s="36" t="str">
        <f t="shared" si="6"/>
        <v/>
      </c>
      <c r="K165" s="36" t="str">
        <f>IF(B165="","",VLOOKUP($A165,'Base de données'!$K:$Q,5,FALSE))</f>
        <v/>
      </c>
      <c r="L165" s="33" t="str">
        <f>IF(C165="","",VLOOKUP($A165,'Base de données'!$K:$Q,6,FALSE))</f>
        <v/>
      </c>
      <c r="M165" s="33" t="str">
        <f>IF(D165="","",VLOOKUP($A165,'Base de données'!$K:$Q,7,FALSE))</f>
        <v/>
      </c>
      <c r="N165" s="37" t="str">
        <f t="shared" si="7"/>
        <v/>
      </c>
      <c r="Q165"/>
    </row>
    <row r="166" spans="1:17" x14ac:dyDescent="0.25">
      <c r="A166"/>
      <c r="B166"/>
      <c r="C166"/>
      <c r="J166" s="36" t="str">
        <f t="shared" si="6"/>
        <v/>
      </c>
      <c r="K166" s="36" t="str">
        <f>IF(B166="","",VLOOKUP($A166,'Base de données'!$K:$Q,5,FALSE))</f>
        <v/>
      </c>
      <c r="L166" s="33" t="str">
        <f>IF(C166="","",VLOOKUP($A166,'Base de données'!$K:$Q,6,FALSE))</f>
        <v/>
      </c>
      <c r="M166" s="33" t="str">
        <f>IF(D166="","",VLOOKUP($A166,'Base de données'!$K:$Q,7,FALSE))</f>
        <v/>
      </c>
      <c r="N166" s="37" t="str">
        <f t="shared" si="7"/>
        <v/>
      </c>
      <c r="Q166"/>
    </row>
    <row r="167" spans="1:17" x14ac:dyDescent="0.25">
      <c r="A167"/>
      <c r="B167"/>
      <c r="C167"/>
      <c r="J167" s="36" t="str">
        <f t="shared" si="6"/>
        <v/>
      </c>
      <c r="K167" s="36" t="str">
        <f>IF(B167="","",VLOOKUP($A167,'Base de données'!$K:$Q,5,FALSE))</f>
        <v/>
      </c>
      <c r="L167" s="33" t="str">
        <f>IF(C167="","",VLOOKUP($A167,'Base de données'!$K:$Q,6,FALSE))</f>
        <v/>
      </c>
      <c r="M167" s="33" t="str">
        <f>IF(D167="","",VLOOKUP($A167,'Base de données'!$K:$Q,7,FALSE))</f>
        <v/>
      </c>
      <c r="N167" s="37" t="str">
        <f t="shared" si="7"/>
        <v/>
      </c>
      <c r="Q167"/>
    </row>
    <row r="168" spans="1:17" x14ac:dyDescent="0.25">
      <c r="A168"/>
      <c r="B168"/>
      <c r="C168"/>
      <c r="J168" s="36" t="str">
        <f t="shared" si="6"/>
        <v/>
      </c>
      <c r="K168" s="36" t="str">
        <f>IF(B168="","",VLOOKUP($A168,'Base de données'!$K:$Q,5,FALSE))</f>
        <v/>
      </c>
      <c r="L168" s="33" t="str">
        <f>IF(C168="","",VLOOKUP($A168,'Base de données'!$K:$Q,6,FALSE))</f>
        <v/>
      </c>
      <c r="M168" s="33" t="str">
        <f>IF(D168="","",VLOOKUP($A168,'Base de données'!$K:$Q,7,FALSE))</f>
        <v/>
      </c>
      <c r="N168" s="37" t="str">
        <f t="shared" si="7"/>
        <v/>
      </c>
      <c r="Q168"/>
    </row>
    <row r="169" spans="1:17" x14ac:dyDescent="0.25">
      <c r="A169"/>
      <c r="B169"/>
      <c r="C169"/>
      <c r="J169" s="38" t="str">
        <f t="shared" si="6"/>
        <v/>
      </c>
      <c r="K169" s="38" t="str">
        <f>IF(B169="","",VLOOKUP($A169,'Base de données'!$K:$Q,5,FALSE))</f>
        <v/>
      </c>
      <c r="L169" s="39" t="str">
        <f>IF(C169="","",VLOOKUP($A169,'Base de données'!$K:$Q,6,FALSE))</f>
        <v/>
      </c>
      <c r="M169" s="39" t="str">
        <f>IF(D169="","",VLOOKUP($A169,'Base de données'!$K:$Q,7,FALSE))</f>
        <v/>
      </c>
      <c r="N169" s="40" t="str">
        <f t="shared" si="7"/>
        <v/>
      </c>
      <c r="Q169"/>
    </row>
    <row r="170" spans="1:17" x14ac:dyDescent="0.25">
      <c r="A170"/>
      <c r="B170"/>
      <c r="C170"/>
      <c r="Q170"/>
    </row>
    <row r="171" spans="1:17" x14ac:dyDescent="0.25">
      <c r="A171"/>
      <c r="B171"/>
      <c r="C171"/>
      <c r="Q171"/>
    </row>
    <row r="172" spans="1:17" x14ac:dyDescent="0.25">
      <c r="A172"/>
      <c r="B172"/>
      <c r="C172"/>
      <c r="Q172"/>
    </row>
    <row r="173" spans="1:17" x14ac:dyDescent="0.25">
      <c r="A173"/>
      <c r="B173"/>
      <c r="C173"/>
      <c r="Q173"/>
    </row>
    <row r="174" spans="1:17" x14ac:dyDescent="0.25">
      <c r="A174"/>
      <c r="B174"/>
      <c r="C174"/>
      <c r="Q174"/>
    </row>
    <row r="175" spans="1:17" x14ac:dyDescent="0.25">
      <c r="A175"/>
      <c r="B175"/>
      <c r="C175"/>
      <c r="Q175"/>
    </row>
    <row r="176" spans="1:17" x14ac:dyDescent="0.25">
      <c r="A176"/>
      <c r="B176"/>
      <c r="C176"/>
      <c r="Q176"/>
    </row>
    <row r="177" spans="1:17" x14ac:dyDescent="0.25">
      <c r="A177"/>
      <c r="B177"/>
      <c r="C177"/>
      <c r="Q177"/>
    </row>
    <row r="178" spans="1:17" x14ac:dyDescent="0.25">
      <c r="A178"/>
      <c r="B178"/>
      <c r="C178"/>
      <c r="Q178"/>
    </row>
    <row r="179" spans="1:17" x14ac:dyDescent="0.25">
      <c r="A179"/>
      <c r="B179"/>
      <c r="C179"/>
      <c r="Q179"/>
    </row>
    <row r="180" spans="1:17" x14ac:dyDescent="0.25">
      <c r="A180"/>
      <c r="B180"/>
      <c r="C180"/>
      <c r="Q180"/>
    </row>
    <row r="181" spans="1:17" x14ac:dyDescent="0.25">
      <c r="A181"/>
      <c r="B181"/>
      <c r="C181"/>
      <c r="Q181"/>
    </row>
    <row r="182" spans="1:17" x14ac:dyDescent="0.25">
      <c r="A182"/>
      <c r="B182"/>
      <c r="C182"/>
      <c r="Q182"/>
    </row>
    <row r="183" spans="1:17" x14ac:dyDescent="0.25">
      <c r="A183"/>
      <c r="B183"/>
      <c r="C183"/>
      <c r="Q183"/>
    </row>
    <row r="184" spans="1:17" x14ac:dyDescent="0.25">
      <c r="A184"/>
      <c r="B184"/>
      <c r="C184"/>
      <c r="Q184"/>
    </row>
    <row r="185" spans="1:17" x14ac:dyDescent="0.25">
      <c r="A185"/>
      <c r="B185"/>
      <c r="C185"/>
      <c r="Q185"/>
    </row>
    <row r="186" spans="1:17" x14ac:dyDescent="0.25">
      <c r="A186"/>
      <c r="B186"/>
      <c r="C186"/>
      <c r="Q186"/>
    </row>
    <row r="187" spans="1:17" x14ac:dyDescent="0.25">
      <c r="A187"/>
      <c r="B187"/>
      <c r="C187"/>
      <c r="Q187"/>
    </row>
    <row r="188" spans="1:17" x14ac:dyDescent="0.25">
      <c r="A188"/>
      <c r="B188"/>
      <c r="C188"/>
      <c r="Q188"/>
    </row>
    <row r="189" spans="1:17" x14ac:dyDescent="0.25">
      <c r="A189"/>
      <c r="B189"/>
      <c r="C189"/>
      <c r="Q189"/>
    </row>
    <row r="190" spans="1:17" x14ac:dyDescent="0.25">
      <c r="A190"/>
      <c r="B190"/>
      <c r="C190"/>
      <c r="Q190"/>
    </row>
    <row r="191" spans="1:17" x14ac:dyDescent="0.25">
      <c r="A191"/>
      <c r="B191"/>
      <c r="C191"/>
      <c r="Q191"/>
    </row>
    <row r="192" spans="1:17" x14ac:dyDescent="0.25">
      <c r="A192"/>
      <c r="B192"/>
      <c r="C192"/>
      <c r="Q192"/>
    </row>
    <row r="193" spans="1:17" x14ac:dyDescent="0.25">
      <c r="A193"/>
      <c r="B193"/>
      <c r="C193"/>
      <c r="Q193"/>
    </row>
    <row r="194" spans="1:17" x14ac:dyDescent="0.25">
      <c r="A194"/>
      <c r="B194"/>
      <c r="C194"/>
      <c r="Q194"/>
    </row>
    <row r="195" spans="1:17" x14ac:dyDescent="0.25">
      <c r="A195"/>
      <c r="B195"/>
      <c r="C195"/>
      <c r="Q195"/>
    </row>
    <row r="196" spans="1:17" x14ac:dyDescent="0.25">
      <c r="A196"/>
      <c r="B196"/>
      <c r="C196"/>
      <c r="Q196"/>
    </row>
    <row r="197" spans="1:17" x14ac:dyDescent="0.25">
      <c r="A197"/>
      <c r="B197"/>
      <c r="C197"/>
      <c r="Q197"/>
    </row>
    <row r="198" spans="1:17" x14ac:dyDescent="0.25">
      <c r="A198"/>
      <c r="B198"/>
      <c r="C198"/>
      <c r="Q198"/>
    </row>
    <row r="199" spans="1:17" x14ac:dyDescent="0.25">
      <c r="A199"/>
      <c r="B199"/>
      <c r="C199"/>
      <c r="Q199"/>
    </row>
    <row r="200" spans="1:17" x14ac:dyDescent="0.25">
      <c r="A200"/>
      <c r="B200"/>
      <c r="C200"/>
      <c r="Q200"/>
    </row>
    <row r="201" spans="1:17" x14ac:dyDescent="0.25">
      <c r="A201"/>
      <c r="B201"/>
      <c r="C201"/>
      <c r="Q201"/>
    </row>
    <row r="202" spans="1:17" x14ac:dyDescent="0.25">
      <c r="A202"/>
      <c r="B202"/>
      <c r="C202"/>
      <c r="Q202"/>
    </row>
    <row r="203" spans="1:17" x14ac:dyDescent="0.25">
      <c r="A203"/>
      <c r="B203"/>
      <c r="C203"/>
      <c r="Q203"/>
    </row>
    <row r="204" spans="1:17" x14ac:dyDescent="0.25">
      <c r="A204"/>
      <c r="B204"/>
      <c r="C204"/>
      <c r="Q204"/>
    </row>
    <row r="205" spans="1:17" x14ac:dyDescent="0.25">
      <c r="A205"/>
      <c r="B205"/>
      <c r="C205"/>
      <c r="Q205"/>
    </row>
    <row r="206" spans="1:17" x14ac:dyDescent="0.25">
      <c r="A206"/>
      <c r="B206"/>
      <c r="C206"/>
      <c r="Q206"/>
    </row>
    <row r="207" spans="1:17" x14ac:dyDescent="0.25">
      <c r="A207"/>
      <c r="B207"/>
      <c r="C207"/>
      <c r="Q207"/>
    </row>
    <row r="208" spans="1:17" x14ac:dyDescent="0.25">
      <c r="A208"/>
      <c r="B208"/>
      <c r="C208"/>
      <c r="Q208"/>
    </row>
    <row r="209" spans="1:17" x14ac:dyDescent="0.25">
      <c r="A209"/>
      <c r="B209"/>
      <c r="C209"/>
      <c r="Q209"/>
    </row>
    <row r="210" spans="1:17" x14ac:dyDescent="0.25">
      <c r="A210"/>
      <c r="B210"/>
      <c r="C210"/>
      <c r="Q210"/>
    </row>
    <row r="211" spans="1:17" x14ac:dyDescent="0.25">
      <c r="A211"/>
      <c r="B211"/>
      <c r="C211"/>
      <c r="Q211"/>
    </row>
    <row r="212" spans="1:17" x14ac:dyDescent="0.25">
      <c r="A212"/>
      <c r="B212"/>
      <c r="C212"/>
      <c r="Q212"/>
    </row>
    <row r="213" spans="1:17" x14ac:dyDescent="0.25">
      <c r="A213"/>
      <c r="B213"/>
      <c r="C213"/>
      <c r="Q213"/>
    </row>
    <row r="214" spans="1:17" x14ac:dyDescent="0.25">
      <c r="A214"/>
      <c r="B214"/>
      <c r="C214"/>
      <c r="Q214"/>
    </row>
    <row r="215" spans="1:17" x14ac:dyDescent="0.25">
      <c r="A215"/>
      <c r="B215"/>
      <c r="C215"/>
      <c r="Q215"/>
    </row>
    <row r="216" spans="1:17" x14ac:dyDescent="0.25">
      <c r="A216"/>
      <c r="B216"/>
      <c r="C216"/>
      <c r="Q216"/>
    </row>
    <row r="217" spans="1:17" x14ac:dyDescent="0.25">
      <c r="A217"/>
      <c r="B217"/>
      <c r="C217"/>
      <c r="Q217"/>
    </row>
    <row r="218" spans="1:17" x14ac:dyDescent="0.25">
      <c r="A218"/>
      <c r="B218"/>
      <c r="C218"/>
      <c r="Q218"/>
    </row>
    <row r="219" spans="1:17" x14ac:dyDescent="0.25">
      <c r="A219"/>
      <c r="B219"/>
      <c r="C219"/>
      <c r="Q219"/>
    </row>
    <row r="220" spans="1:17" x14ac:dyDescent="0.25">
      <c r="A220"/>
      <c r="B220"/>
      <c r="C220"/>
      <c r="Q220"/>
    </row>
    <row r="221" spans="1:17" x14ac:dyDescent="0.25">
      <c r="A221"/>
      <c r="B221"/>
      <c r="C221"/>
      <c r="Q221"/>
    </row>
    <row r="222" spans="1:17" x14ac:dyDescent="0.25">
      <c r="A222"/>
      <c r="B222"/>
      <c r="C222"/>
      <c r="Q222"/>
    </row>
    <row r="223" spans="1:17" x14ac:dyDescent="0.25">
      <c r="A223"/>
      <c r="B223"/>
      <c r="C223"/>
      <c r="Q223"/>
    </row>
    <row r="224" spans="1:17" x14ac:dyDescent="0.25">
      <c r="A224"/>
      <c r="B224"/>
      <c r="C224"/>
      <c r="Q224"/>
    </row>
    <row r="225" spans="1:17" x14ac:dyDescent="0.25">
      <c r="A225"/>
      <c r="B225"/>
      <c r="C225"/>
      <c r="Q225"/>
    </row>
    <row r="226" spans="1:17" x14ac:dyDescent="0.25">
      <c r="A226"/>
      <c r="B226"/>
      <c r="C226"/>
      <c r="Q226"/>
    </row>
    <row r="227" spans="1:17" x14ac:dyDescent="0.25">
      <c r="A227"/>
      <c r="B227"/>
      <c r="C227"/>
      <c r="Q227"/>
    </row>
    <row r="228" spans="1:17" x14ac:dyDescent="0.25">
      <c r="A228"/>
      <c r="B228"/>
      <c r="C228"/>
      <c r="Q228"/>
    </row>
    <row r="229" spans="1:17" x14ac:dyDescent="0.25">
      <c r="A229"/>
      <c r="B229"/>
      <c r="C229"/>
      <c r="Q229"/>
    </row>
    <row r="230" spans="1:17" x14ac:dyDescent="0.25">
      <c r="A230"/>
      <c r="B230"/>
      <c r="C230"/>
      <c r="Q230"/>
    </row>
    <row r="231" spans="1:17" x14ac:dyDescent="0.25">
      <c r="A231"/>
      <c r="B231"/>
      <c r="C231"/>
      <c r="Q231"/>
    </row>
    <row r="232" spans="1:17" x14ac:dyDescent="0.25">
      <c r="A232"/>
      <c r="B232"/>
      <c r="C232"/>
      <c r="Q232"/>
    </row>
    <row r="233" spans="1:17" x14ac:dyDescent="0.25">
      <c r="A233"/>
      <c r="B233"/>
      <c r="C233"/>
      <c r="Q233"/>
    </row>
    <row r="234" spans="1:17" x14ac:dyDescent="0.25">
      <c r="A234"/>
      <c r="B234"/>
      <c r="C234"/>
      <c r="Q234"/>
    </row>
    <row r="235" spans="1:17" x14ac:dyDescent="0.25">
      <c r="A235"/>
      <c r="B235"/>
      <c r="C235"/>
      <c r="Q235"/>
    </row>
    <row r="236" spans="1:17" x14ac:dyDescent="0.25">
      <c r="A236"/>
      <c r="B236"/>
      <c r="C236"/>
      <c r="Q236"/>
    </row>
    <row r="237" spans="1:17" x14ac:dyDescent="0.25">
      <c r="A237"/>
      <c r="B237"/>
      <c r="C237"/>
      <c r="Q237"/>
    </row>
    <row r="238" spans="1:17" x14ac:dyDescent="0.25">
      <c r="A238"/>
      <c r="B238"/>
      <c r="C238"/>
      <c r="Q238"/>
    </row>
    <row r="239" spans="1:17" x14ac:dyDescent="0.25">
      <c r="A239"/>
      <c r="B239"/>
      <c r="C239"/>
      <c r="Q239"/>
    </row>
    <row r="240" spans="1:17" x14ac:dyDescent="0.25">
      <c r="A240"/>
      <c r="B240"/>
      <c r="C240"/>
      <c r="Q240"/>
    </row>
    <row r="241" spans="1:17" x14ac:dyDescent="0.25">
      <c r="A241"/>
      <c r="B241"/>
      <c r="C241"/>
      <c r="Q241"/>
    </row>
    <row r="242" spans="1:17" x14ac:dyDescent="0.25">
      <c r="A242"/>
      <c r="B242"/>
      <c r="C242"/>
      <c r="Q242"/>
    </row>
    <row r="243" spans="1:17" x14ac:dyDescent="0.25">
      <c r="A243"/>
      <c r="B243"/>
      <c r="C243"/>
      <c r="Q243"/>
    </row>
    <row r="244" spans="1:17" x14ac:dyDescent="0.25">
      <c r="A244"/>
      <c r="B244"/>
      <c r="C244"/>
      <c r="Q244"/>
    </row>
    <row r="245" spans="1:17" x14ac:dyDescent="0.25">
      <c r="A245"/>
      <c r="B245"/>
      <c r="C245"/>
      <c r="Q245"/>
    </row>
    <row r="246" spans="1:17" x14ac:dyDescent="0.25">
      <c r="A246"/>
      <c r="B246"/>
      <c r="C246"/>
      <c r="Q246"/>
    </row>
    <row r="247" spans="1:17" x14ac:dyDescent="0.25">
      <c r="A247"/>
      <c r="B247"/>
      <c r="C247"/>
      <c r="Q247"/>
    </row>
    <row r="248" spans="1:17" x14ac:dyDescent="0.25">
      <c r="A248"/>
      <c r="B248"/>
      <c r="C248"/>
      <c r="Q248"/>
    </row>
    <row r="249" spans="1:17" x14ac:dyDescent="0.25">
      <c r="A249"/>
      <c r="B249"/>
      <c r="C249"/>
      <c r="Q249"/>
    </row>
    <row r="250" spans="1:17" x14ac:dyDescent="0.25">
      <c r="A250"/>
      <c r="B250"/>
      <c r="C250"/>
      <c r="Q250"/>
    </row>
    <row r="251" spans="1:17" x14ac:dyDescent="0.25">
      <c r="A251"/>
      <c r="B251"/>
      <c r="C251"/>
      <c r="Q251"/>
    </row>
    <row r="252" spans="1:17" x14ac:dyDescent="0.25">
      <c r="A252"/>
      <c r="B252"/>
      <c r="C252"/>
      <c r="Q252"/>
    </row>
    <row r="253" spans="1:17" x14ac:dyDescent="0.25">
      <c r="A253"/>
      <c r="B253"/>
      <c r="C253"/>
      <c r="Q253"/>
    </row>
    <row r="254" spans="1:17" x14ac:dyDescent="0.25">
      <c r="A254"/>
      <c r="B254"/>
      <c r="C254"/>
      <c r="Q254"/>
    </row>
    <row r="255" spans="1:17" x14ac:dyDescent="0.25">
      <c r="A255"/>
      <c r="B255"/>
      <c r="C255"/>
      <c r="Q255"/>
    </row>
    <row r="256" spans="1:17" x14ac:dyDescent="0.25">
      <c r="A256"/>
      <c r="B256"/>
      <c r="C256"/>
      <c r="Q256"/>
    </row>
    <row r="257" spans="1:17" x14ac:dyDescent="0.25">
      <c r="A257"/>
      <c r="B257"/>
      <c r="C257"/>
      <c r="Q257"/>
    </row>
    <row r="258" spans="1:17" x14ac:dyDescent="0.25">
      <c r="A258"/>
      <c r="B258"/>
      <c r="C258"/>
      <c r="Q258"/>
    </row>
    <row r="259" spans="1:17" x14ac:dyDescent="0.25">
      <c r="A259"/>
      <c r="B259"/>
      <c r="C259"/>
      <c r="Q259"/>
    </row>
    <row r="260" spans="1:17" x14ac:dyDescent="0.25">
      <c r="A260"/>
      <c r="B260"/>
      <c r="C260"/>
      <c r="Q260"/>
    </row>
    <row r="261" spans="1:17" x14ac:dyDescent="0.25">
      <c r="A261"/>
      <c r="B261"/>
      <c r="C261"/>
      <c r="Q261"/>
    </row>
    <row r="262" spans="1:17" x14ac:dyDescent="0.25">
      <c r="A262"/>
      <c r="B262"/>
      <c r="C262"/>
      <c r="Q262"/>
    </row>
    <row r="263" spans="1:17" x14ac:dyDescent="0.25">
      <c r="A263"/>
      <c r="B263"/>
      <c r="C263"/>
      <c r="Q263"/>
    </row>
    <row r="264" spans="1:17" x14ac:dyDescent="0.25">
      <c r="A264"/>
      <c r="B264"/>
      <c r="C264"/>
      <c r="Q264"/>
    </row>
    <row r="265" spans="1:17" x14ac:dyDescent="0.25">
      <c r="A265"/>
      <c r="B265"/>
      <c r="C265"/>
      <c r="Q265"/>
    </row>
    <row r="266" spans="1:17" x14ac:dyDescent="0.25">
      <c r="A266"/>
      <c r="B266"/>
      <c r="C266"/>
      <c r="Q266"/>
    </row>
    <row r="267" spans="1:17" x14ac:dyDescent="0.25">
      <c r="A267"/>
      <c r="B267"/>
      <c r="C267"/>
      <c r="Q267"/>
    </row>
    <row r="268" spans="1:17" x14ac:dyDescent="0.25">
      <c r="A268"/>
      <c r="B268"/>
      <c r="C268"/>
      <c r="Q268"/>
    </row>
    <row r="269" spans="1:17" x14ac:dyDescent="0.25">
      <c r="A269"/>
      <c r="B269"/>
      <c r="C269"/>
      <c r="Q269"/>
    </row>
    <row r="270" spans="1:17" x14ac:dyDescent="0.25">
      <c r="A270"/>
      <c r="B270"/>
      <c r="C270"/>
      <c r="Q270"/>
    </row>
    <row r="271" spans="1:17" x14ac:dyDescent="0.25">
      <c r="A271"/>
      <c r="B271"/>
      <c r="C271"/>
      <c r="Q271"/>
    </row>
    <row r="272" spans="1:17" x14ac:dyDescent="0.25">
      <c r="A272"/>
      <c r="B272"/>
      <c r="C272"/>
      <c r="Q272"/>
    </row>
    <row r="273" spans="1:17" x14ac:dyDescent="0.25">
      <c r="A273"/>
      <c r="B273"/>
      <c r="C273"/>
      <c r="Q273"/>
    </row>
    <row r="274" spans="1:17" x14ac:dyDescent="0.25">
      <c r="A274"/>
      <c r="B274"/>
      <c r="C274"/>
      <c r="Q274"/>
    </row>
    <row r="275" spans="1:17" x14ac:dyDescent="0.25">
      <c r="A275"/>
      <c r="B275"/>
      <c r="C275"/>
      <c r="Q275"/>
    </row>
    <row r="276" spans="1:17" x14ac:dyDescent="0.25">
      <c r="A276"/>
      <c r="B276"/>
      <c r="C276"/>
      <c r="Q276"/>
    </row>
    <row r="277" spans="1:17" x14ac:dyDescent="0.25">
      <c r="A277"/>
      <c r="B277"/>
      <c r="Q277"/>
    </row>
    <row r="278" spans="1:17" x14ac:dyDescent="0.25">
      <c r="A278"/>
      <c r="B278"/>
      <c r="Q278"/>
    </row>
    <row r="279" spans="1:17" x14ac:dyDescent="0.25">
      <c r="A279"/>
      <c r="B279"/>
      <c r="Q279"/>
    </row>
    <row r="280" spans="1:17" x14ac:dyDescent="0.25">
      <c r="A280"/>
      <c r="B280"/>
      <c r="Q280"/>
    </row>
    <row r="281" spans="1:17" x14ac:dyDescent="0.25">
      <c r="A281"/>
      <c r="B281"/>
      <c r="Q281"/>
    </row>
    <row r="282" spans="1:17" x14ac:dyDescent="0.25">
      <c r="A282"/>
      <c r="B282"/>
      <c r="Q282"/>
    </row>
    <row r="283" spans="1:17" x14ac:dyDescent="0.25">
      <c r="A283"/>
      <c r="B283"/>
    </row>
    <row r="284" spans="1:17" x14ac:dyDescent="0.25">
      <c r="A284"/>
      <c r="B284"/>
    </row>
    <row r="285" spans="1:17" x14ac:dyDescent="0.25">
      <c r="A285"/>
      <c r="B285"/>
    </row>
    <row r="286" spans="1:17" x14ac:dyDescent="0.25">
      <c r="A286"/>
      <c r="B286"/>
    </row>
    <row r="287" spans="1:17" x14ac:dyDescent="0.25">
      <c r="A287"/>
      <c r="B287"/>
    </row>
    <row r="288" spans="1:17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</row>
    <row r="458" spans="1:2" x14ac:dyDescent="0.25">
      <c r="A458"/>
    </row>
    <row r="459" spans="1:2" x14ac:dyDescent="0.25">
      <c r="A459"/>
    </row>
    <row r="460" spans="1:2" x14ac:dyDescent="0.25">
      <c r="A460"/>
    </row>
    <row r="461" spans="1:2" x14ac:dyDescent="0.25">
      <c r="A461"/>
    </row>
    <row r="462" spans="1:2" x14ac:dyDescent="0.25">
      <c r="A462"/>
    </row>
    <row r="463" spans="1:2" x14ac:dyDescent="0.25">
      <c r="A463"/>
    </row>
    <row r="464" spans="1:2" x14ac:dyDescent="0.25">
      <c r="A464"/>
    </row>
    <row r="465" spans="1:1" x14ac:dyDescent="0.25">
      <c r="A465"/>
    </row>
    <row r="466" spans="1:1" x14ac:dyDescent="0.25">
      <c r="A466"/>
    </row>
    <row r="467" spans="1:1" x14ac:dyDescent="0.25">
      <c r="A467"/>
    </row>
    <row r="468" spans="1:1" x14ac:dyDescent="0.25">
      <c r="A468"/>
    </row>
    <row r="469" spans="1:1" x14ac:dyDescent="0.25">
      <c r="A469"/>
    </row>
    <row r="470" spans="1:1" x14ac:dyDescent="0.25">
      <c r="A470"/>
    </row>
    <row r="471" spans="1:1" x14ac:dyDescent="0.25">
      <c r="A471"/>
    </row>
    <row r="472" spans="1:1" x14ac:dyDescent="0.25">
      <c r="A472"/>
    </row>
    <row r="473" spans="1:1" x14ac:dyDescent="0.25">
      <c r="A473"/>
    </row>
    <row r="474" spans="1:1" x14ac:dyDescent="0.25">
      <c r="A474"/>
    </row>
    <row r="475" spans="1:1" x14ac:dyDescent="0.25">
      <c r="A475"/>
    </row>
    <row r="476" spans="1:1" x14ac:dyDescent="0.25">
      <c r="A476"/>
    </row>
    <row r="477" spans="1:1" x14ac:dyDescent="0.25">
      <c r="A477"/>
    </row>
    <row r="478" spans="1:1" x14ac:dyDescent="0.25">
      <c r="A478"/>
    </row>
    <row r="479" spans="1:1" x14ac:dyDescent="0.25">
      <c r="A479"/>
    </row>
    <row r="480" spans="1:1" x14ac:dyDescent="0.25">
      <c r="A480"/>
    </row>
    <row r="481" spans="1:1" x14ac:dyDescent="0.25">
      <c r="A481"/>
    </row>
    <row r="482" spans="1:1" x14ac:dyDescent="0.25">
      <c r="A482"/>
    </row>
    <row r="483" spans="1:1" x14ac:dyDescent="0.25">
      <c r="A483"/>
    </row>
    <row r="484" spans="1:1" x14ac:dyDescent="0.25">
      <c r="A484"/>
    </row>
    <row r="485" spans="1:1" x14ac:dyDescent="0.25">
      <c r="A485"/>
    </row>
    <row r="486" spans="1:1" x14ac:dyDescent="0.25">
      <c r="A486"/>
    </row>
    <row r="487" spans="1:1" x14ac:dyDescent="0.25">
      <c r="A487"/>
    </row>
    <row r="488" spans="1:1" x14ac:dyDescent="0.25">
      <c r="A488"/>
    </row>
    <row r="489" spans="1:1" x14ac:dyDescent="0.25">
      <c r="A489"/>
    </row>
    <row r="490" spans="1:1" x14ac:dyDescent="0.25">
      <c r="A490"/>
    </row>
    <row r="491" spans="1:1" x14ac:dyDescent="0.25">
      <c r="A491"/>
    </row>
    <row r="492" spans="1:1" x14ac:dyDescent="0.25">
      <c r="A492"/>
    </row>
    <row r="493" spans="1:1" x14ac:dyDescent="0.25">
      <c r="A493"/>
    </row>
    <row r="494" spans="1:1" x14ac:dyDescent="0.25">
      <c r="A494"/>
    </row>
    <row r="495" spans="1:1" x14ac:dyDescent="0.25">
      <c r="A495"/>
    </row>
    <row r="496" spans="1:1" x14ac:dyDescent="0.25">
      <c r="A496"/>
    </row>
    <row r="497" spans="1:1" x14ac:dyDescent="0.25">
      <c r="A497"/>
    </row>
    <row r="498" spans="1:1" x14ac:dyDescent="0.25">
      <c r="A498"/>
    </row>
    <row r="499" spans="1:1" x14ac:dyDescent="0.25">
      <c r="A499"/>
    </row>
    <row r="500" spans="1:1" x14ac:dyDescent="0.25">
      <c r="A500"/>
    </row>
    <row r="501" spans="1:1" x14ac:dyDescent="0.25">
      <c r="A501"/>
    </row>
    <row r="502" spans="1:1" x14ac:dyDescent="0.25">
      <c r="A502"/>
    </row>
    <row r="503" spans="1:1" x14ac:dyDescent="0.25">
      <c r="A503"/>
    </row>
    <row r="504" spans="1:1" x14ac:dyDescent="0.25">
      <c r="A504"/>
    </row>
    <row r="505" spans="1:1" x14ac:dyDescent="0.25">
      <c r="A505"/>
    </row>
    <row r="506" spans="1:1" x14ac:dyDescent="0.25">
      <c r="A506"/>
    </row>
    <row r="507" spans="1:1" x14ac:dyDescent="0.25">
      <c r="A507"/>
    </row>
    <row r="508" spans="1:1" x14ac:dyDescent="0.25">
      <c r="A508"/>
    </row>
    <row r="509" spans="1:1" x14ac:dyDescent="0.25">
      <c r="A509"/>
    </row>
    <row r="510" spans="1:1" x14ac:dyDescent="0.25">
      <c r="A510"/>
    </row>
    <row r="511" spans="1:1" x14ac:dyDescent="0.25">
      <c r="A511"/>
    </row>
    <row r="512" spans="1:1" x14ac:dyDescent="0.25">
      <c r="A512"/>
    </row>
    <row r="513" spans="1:1" x14ac:dyDescent="0.25">
      <c r="A513"/>
    </row>
    <row r="514" spans="1:1" x14ac:dyDescent="0.25">
      <c r="A514"/>
    </row>
    <row r="515" spans="1:1" x14ac:dyDescent="0.25">
      <c r="A515"/>
    </row>
    <row r="516" spans="1:1" x14ac:dyDescent="0.25">
      <c r="A516"/>
    </row>
    <row r="517" spans="1:1" x14ac:dyDescent="0.25">
      <c r="A517"/>
    </row>
    <row r="518" spans="1:1" x14ac:dyDescent="0.25">
      <c r="A518"/>
    </row>
    <row r="519" spans="1:1" x14ac:dyDescent="0.25">
      <c r="A519"/>
    </row>
    <row r="520" spans="1:1" x14ac:dyDescent="0.25">
      <c r="A520"/>
    </row>
    <row r="521" spans="1:1" x14ac:dyDescent="0.25">
      <c r="A521"/>
    </row>
    <row r="522" spans="1:1" x14ac:dyDescent="0.25">
      <c r="A522"/>
    </row>
    <row r="523" spans="1:1" x14ac:dyDescent="0.25">
      <c r="A523"/>
    </row>
    <row r="524" spans="1:1" x14ac:dyDescent="0.25">
      <c r="A524"/>
    </row>
    <row r="525" spans="1:1" x14ac:dyDescent="0.25">
      <c r="A525"/>
    </row>
    <row r="526" spans="1:1" x14ac:dyDescent="0.25">
      <c r="A526"/>
    </row>
    <row r="527" spans="1:1" x14ac:dyDescent="0.25">
      <c r="A527"/>
    </row>
    <row r="528" spans="1:1" x14ac:dyDescent="0.25">
      <c r="A528"/>
    </row>
    <row r="529" spans="1:1" x14ac:dyDescent="0.25">
      <c r="A529"/>
    </row>
    <row r="530" spans="1:1" x14ac:dyDescent="0.25">
      <c r="A530"/>
    </row>
    <row r="531" spans="1:1" x14ac:dyDescent="0.25">
      <c r="A531"/>
    </row>
    <row r="532" spans="1:1" x14ac:dyDescent="0.25">
      <c r="A532"/>
    </row>
    <row r="533" spans="1:1" x14ac:dyDescent="0.25">
      <c r="A533"/>
    </row>
    <row r="534" spans="1:1" x14ac:dyDescent="0.25">
      <c r="A534"/>
    </row>
    <row r="535" spans="1:1" x14ac:dyDescent="0.25">
      <c r="A535"/>
    </row>
    <row r="536" spans="1:1" x14ac:dyDescent="0.25">
      <c r="A536"/>
    </row>
    <row r="537" spans="1:1" x14ac:dyDescent="0.25">
      <c r="A537"/>
    </row>
    <row r="538" spans="1:1" x14ac:dyDescent="0.25">
      <c r="A538"/>
    </row>
    <row r="539" spans="1:1" x14ac:dyDescent="0.25">
      <c r="A539"/>
    </row>
    <row r="540" spans="1:1" x14ac:dyDescent="0.25">
      <c r="A540"/>
    </row>
    <row r="541" spans="1:1" x14ac:dyDescent="0.25">
      <c r="A541"/>
    </row>
    <row r="542" spans="1:1" x14ac:dyDescent="0.25">
      <c r="A542"/>
    </row>
    <row r="543" spans="1:1" x14ac:dyDescent="0.25">
      <c r="A543"/>
    </row>
    <row r="544" spans="1:1" x14ac:dyDescent="0.25">
      <c r="A544"/>
    </row>
    <row r="545" spans="1:1" x14ac:dyDescent="0.25">
      <c r="A545"/>
    </row>
    <row r="546" spans="1:1" x14ac:dyDescent="0.25">
      <c r="A546"/>
    </row>
    <row r="547" spans="1:1" x14ac:dyDescent="0.25">
      <c r="A547"/>
    </row>
    <row r="548" spans="1:1" x14ac:dyDescent="0.25">
      <c r="A548"/>
    </row>
    <row r="549" spans="1:1" x14ac:dyDescent="0.25">
      <c r="A549"/>
    </row>
    <row r="550" spans="1:1" x14ac:dyDescent="0.25">
      <c r="A550"/>
    </row>
    <row r="551" spans="1:1" x14ac:dyDescent="0.25">
      <c r="A551"/>
    </row>
    <row r="552" spans="1:1" x14ac:dyDescent="0.25">
      <c r="A552"/>
    </row>
    <row r="553" spans="1:1" x14ac:dyDescent="0.25">
      <c r="A553"/>
    </row>
    <row r="554" spans="1:1" x14ac:dyDescent="0.25">
      <c r="A554"/>
    </row>
    <row r="555" spans="1:1" x14ac:dyDescent="0.25">
      <c r="A555"/>
    </row>
    <row r="556" spans="1:1" x14ac:dyDescent="0.25">
      <c r="A556"/>
    </row>
    <row r="557" spans="1:1" x14ac:dyDescent="0.25">
      <c r="A557"/>
    </row>
    <row r="558" spans="1:1" x14ac:dyDescent="0.25">
      <c r="A558"/>
    </row>
    <row r="559" spans="1:1" x14ac:dyDescent="0.25">
      <c r="A559"/>
    </row>
    <row r="560" spans="1:1" x14ac:dyDescent="0.25">
      <c r="A560"/>
    </row>
    <row r="561" spans="1:1" x14ac:dyDescent="0.25">
      <c r="A561"/>
    </row>
    <row r="562" spans="1:1" x14ac:dyDescent="0.25">
      <c r="A562"/>
    </row>
    <row r="563" spans="1:1" x14ac:dyDescent="0.25">
      <c r="A563"/>
    </row>
    <row r="564" spans="1:1" x14ac:dyDescent="0.25">
      <c r="A564"/>
    </row>
    <row r="565" spans="1:1" x14ac:dyDescent="0.25">
      <c r="A565"/>
    </row>
    <row r="566" spans="1:1" x14ac:dyDescent="0.25">
      <c r="A566"/>
    </row>
    <row r="567" spans="1:1" x14ac:dyDescent="0.25">
      <c r="A567"/>
    </row>
    <row r="568" spans="1:1" x14ac:dyDescent="0.25">
      <c r="A568"/>
    </row>
    <row r="569" spans="1:1" x14ac:dyDescent="0.25">
      <c r="A569"/>
    </row>
    <row r="570" spans="1:1" x14ac:dyDescent="0.25">
      <c r="A570"/>
    </row>
    <row r="571" spans="1:1" x14ac:dyDescent="0.25">
      <c r="A571"/>
    </row>
    <row r="572" spans="1:1" x14ac:dyDescent="0.25">
      <c r="A572"/>
    </row>
    <row r="573" spans="1:1" x14ac:dyDescent="0.25">
      <c r="A573"/>
    </row>
    <row r="574" spans="1:1" x14ac:dyDescent="0.25">
      <c r="A574"/>
    </row>
    <row r="575" spans="1:1" x14ac:dyDescent="0.25">
      <c r="A575"/>
    </row>
    <row r="576" spans="1:1" x14ac:dyDescent="0.25">
      <c r="A576"/>
    </row>
    <row r="577" spans="1:1" x14ac:dyDescent="0.25">
      <c r="A577"/>
    </row>
    <row r="578" spans="1:1" x14ac:dyDescent="0.25">
      <c r="A578"/>
    </row>
    <row r="579" spans="1:1" x14ac:dyDescent="0.25">
      <c r="A579"/>
    </row>
    <row r="580" spans="1:1" x14ac:dyDescent="0.25">
      <c r="A580"/>
    </row>
    <row r="581" spans="1:1" x14ac:dyDescent="0.25">
      <c r="A581"/>
    </row>
    <row r="582" spans="1:1" x14ac:dyDescent="0.25">
      <c r="A582"/>
    </row>
    <row r="583" spans="1:1" x14ac:dyDescent="0.25">
      <c r="A583"/>
    </row>
    <row r="584" spans="1:1" x14ac:dyDescent="0.25">
      <c r="A584"/>
    </row>
    <row r="585" spans="1:1" x14ac:dyDescent="0.25">
      <c r="A585"/>
    </row>
    <row r="586" spans="1:1" x14ac:dyDescent="0.25">
      <c r="A586"/>
    </row>
    <row r="587" spans="1:1" x14ac:dyDescent="0.25">
      <c r="A587"/>
    </row>
    <row r="588" spans="1:1" x14ac:dyDescent="0.25">
      <c r="A588"/>
    </row>
    <row r="589" spans="1:1" x14ac:dyDescent="0.25">
      <c r="A589"/>
    </row>
    <row r="590" spans="1:1" x14ac:dyDescent="0.25">
      <c r="A590"/>
    </row>
    <row r="591" spans="1:1" x14ac:dyDescent="0.25">
      <c r="A591"/>
    </row>
    <row r="592" spans="1:1" x14ac:dyDescent="0.25">
      <c r="A592"/>
    </row>
    <row r="593" spans="1:1" x14ac:dyDescent="0.25">
      <c r="A593"/>
    </row>
    <row r="594" spans="1:1" x14ac:dyDescent="0.25">
      <c r="A594"/>
    </row>
    <row r="595" spans="1:1" x14ac:dyDescent="0.25">
      <c r="A595"/>
    </row>
    <row r="596" spans="1:1" x14ac:dyDescent="0.25">
      <c r="A596"/>
    </row>
    <row r="597" spans="1:1" x14ac:dyDescent="0.25">
      <c r="A597"/>
    </row>
    <row r="598" spans="1:1" x14ac:dyDescent="0.25">
      <c r="A598"/>
    </row>
    <row r="599" spans="1:1" x14ac:dyDescent="0.25">
      <c r="A599"/>
    </row>
    <row r="600" spans="1:1" x14ac:dyDescent="0.25">
      <c r="A600"/>
    </row>
    <row r="601" spans="1:1" x14ac:dyDescent="0.25">
      <c r="A601"/>
    </row>
    <row r="602" spans="1:1" x14ac:dyDescent="0.25">
      <c r="A602"/>
    </row>
    <row r="603" spans="1:1" x14ac:dyDescent="0.25">
      <c r="A603"/>
    </row>
    <row r="604" spans="1:1" x14ac:dyDescent="0.25">
      <c r="A604"/>
    </row>
    <row r="605" spans="1:1" x14ac:dyDescent="0.25">
      <c r="A605"/>
    </row>
    <row r="606" spans="1:1" x14ac:dyDescent="0.25">
      <c r="A606"/>
    </row>
    <row r="607" spans="1:1" x14ac:dyDescent="0.25">
      <c r="A607"/>
    </row>
    <row r="608" spans="1:1" x14ac:dyDescent="0.25">
      <c r="A608"/>
    </row>
    <row r="609" spans="1:1" x14ac:dyDescent="0.25">
      <c r="A609"/>
    </row>
    <row r="610" spans="1:1" x14ac:dyDescent="0.25">
      <c r="A610"/>
    </row>
    <row r="611" spans="1:1" x14ac:dyDescent="0.25">
      <c r="A611"/>
    </row>
    <row r="612" spans="1:1" x14ac:dyDescent="0.25">
      <c r="A612"/>
    </row>
    <row r="613" spans="1:1" x14ac:dyDescent="0.25">
      <c r="A613"/>
    </row>
    <row r="614" spans="1:1" x14ac:dyDescent="0.25">
      <c r="A614"/>
    </row>
    <row r="615" spans="1:1" x14ac:dyDescent="0.25">
      <c r="A615"/>
    </row>
    <row r="616" spans="1:1" x14ac:dyDescent="0.25">
      <c r="A616"/>
    </row>
    <row r="617" spans="1:1" x14ac:dyDescent="0.25">
      <c r="A617"/>
    </row>
    <row r="618" spans="1:1" x14ac:dyDescent="0.25">
      <c r="A618"/>
    </row>
    <row r="619" spans="1:1" x14ac:dyDescent="0.25">
      <c r="A619"/>
    </row>
    <row r="620" spans="1:1" x14ac:dyDescent="0.25">
      <c r="A620"/>
    </row>
    <row r="621" spans="1:1" x14ac:dyDescent="0.25">
      <c r="A621"/>
    </row>
    <row r="622" spans="1:1" x14ac:dyDescent="0.25">
      <c r="A622"/>
    </row>
    <row r="623" spans="1:1" x14ac:dyDescent="0.25">
      <c r="A623"/>
    </row>
    <row r="624" spans="1:1" x14ac:dyDescent="0.25">
      <c r="A624"/>
    </row>
    <row r="625" spans="1:1" x14ac:dyDescent="0.25">
      <c r="A625"/>
    </row>
    <row r="626" spans="1:1" x14ac:dyDescent="0.25">
      <c r="A626"/>
    </row>
    <row r="627" spans="1:1" x14ac:dyDescent="0.25">
      <c r="A627"/>
    </row>
    <row r="628" spans="1:1" x14ac:dyDescent="0.25">
      <c r="A628"/>
    </row>
    <row r="629" spans="1:1" x14ac:dyDescent="0.25">
      <c r="A629"/>
    </row>
    <row r="630" spans="1:1" x14ac:dyDescent="0.25">
      <c r="A630"/>
    </row>
    <row r="631" spans="1:1" x14ac:dyDescent="0.25">
      <c r="A631"/>
    </row>
    <row r="632" spans="1:1" x14ac:dyDescent="0.25">
      <c r="A632"/>
    </row>
    <row r="633" spans="1:1" x14ac:dyDescent="0.25">
      <c r="A633"/>
    </row>
    <row r="634" spans="1:1" x14ac:dyDescent="0.25">
      <c r="A634"/>
    </row>
    <row r="635" spans="1:1" x14ac:dyDescent="0.25">
      <c r="A635"/>
    </row>
    <row r="636" spans="1:1" x14ac:dyDescent="0.25">
      <c r="A63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139"/>
  <sheetViews>
    <sheetView zoomScale="80" zoomScaleNormal="80" workbookViewId="0">
      <selection activeCell="L13" sqref="L13"/>
    </sheetView>
  </sheetViews>
  <sheetFormatPr baseColWidth="10" defaultRowHeight="22.5" customHeight="1" x14ac:dyDescent="0.25"/>
  <cols>
    <col min="1" max="1" width="18" style="19" customWidth="1"/>
    <col min="2" max="2" width="7.7109375" style="19" customWidth="1"/>
    <col min="3" max="3" width="18" style="26" customWidth="1"/>
    <col min="4" max="4" width="9" style="74" hidden="1" customWidth="1"/>
    <col min="5" max="5" width="11.5703125" style="81" hidden="1" customWidth="1"/>
    <col min="6" max="6" width="17.85546875" style="26" customWidth="1"/>
    <col min="7" max="7" width="12.42578125" style="74" hidden="1" customWidth="1"/>
    <col min="8" max="8" width="12.42578125" style="81" hidden="1" customWidth="1"/>
    <col min="9" max="9" width="16.140625" style="19" customWidth="1"/>
    <col min="10" max="10" width="14.5703125" style="88" bestFit="1" customWidth="1"/>
    <col min="11" max="11" width="16.5703125" style="19" customWidth="1"/>
    <col min="12" max="12" width="16" style="81" customWidth="1"/>
    <col min="13" max="13" width="15.5703125" style="19" customWidth="1"/>
    <col min="14" max="14" width="19.140625" style="19" bestFit="1" customWidth="1"/>
    <col min="15" max="15" width="15.42578125" style="19" customWidth="1"/>
    <col min="16" max="16" width="15.7109375" style="19" customWidth="1"/>
    <col min="17" max="17" width="13.42578125" style="19" customWidth="1"/>
    <col min="18" max="18" width="11.28515625" style="19" customWidth="1"/>
    <col min="19" max="19" width="12.5703125" style="19" customWidth="1"/>
    <col min="20" max="20" width="13.42578125" style="19" customWidth="1"/>
    <col min="21" max="21" width="15.5703125" style="19" bestFit="1" customWidth="1"/>
    <col min="22" max="24" width="16.5703125" style="19" bestFit="1" customWidth="1"/>
    <col min="25" max="25" width="11.42578125" style="19"/>
    <col min="26" max="26" width="13" style="19" bestFit="1" customWidth="1"/>
    <col min="27" max="16384" width="11.42578125" style="19"/>
  </cols>
  <sheetData>
    <row r="1" spans="1:26" s="18" customFormat="1" ht="45.75" thickBot="1" x14ac:dyDescent="0.3">
      <c r="A1" s="14" t="s">
        <v>222</v>
      </c>
      <c r="B1" s="14" t="s">
        <v>217</v>
      </c>
      <c r="C1" s="60" t="s">
        <v>219</v>
      </c>
      <c r="D1" s="73" t="s">
        <v>235</v>
      </c>
      <c r="E1" s="77" t="s">
        <v>236</v>
      </c>
      <c r="F1" s="60" t="s">
        <v>218</v>
      </c>
      <c r="G1" s="73" t="s">
        <v>235</v>
      </c>
      <c r="H1" s="77" t="s">
        <v>236</v>
      </c>
      <c r="I1" s="14" t="s">
        <v>220</v>
      </c>
      <c r="J1" s="84" t="s">
        <v>221</v>
      </c>
      <c r="K1" s="14" t="s">
        <v>0</v>
      </c>
      <c r="L1" s="77" t="str">
        <f ca="1">"Nombre d'interventions depuis " &amp; YEAR('Critères de sélection'!A1)</f>
        <v>Nombre d'interventions depuis 2018</v>
      </c>
      <c r="M1" s="14" t="s">
        <v>1</v>
      </c>
      <c r="N1" s="14" t="s">
        <v>231</v>
      </c>
      <c r="O1" s="14" t="s">
        <v>216</v>
      </c>
      <c r="P1" s="14" t="s">
        <v>223</v>
      </c>
      <c r="Q1" s="14" t="s">
        <v>224</v>
      </c>
      <c r="R1" s="14" t="s">
        <v>106</v>
      </c>
      <c r="S1" s="14" t="s">
        <v>107</v>
      </c>
      <c r="T1" s="14" t="s">
        <v>108</v>
      </c>
      <c r="U1" s="14" t="s">
        <v>4</v>
      </c>
      <c r="V1" s="14" t="s">
        <v>5</v>
      </c>
      <c r="W1" s="14" t="s">
        <v>6</v>
      </c>
      <c r="X1" s="16" t="s">
        <v>7</v>
      </c>
      <c r="Z1" s="18" t="s">
        <v>213</v>
      </c>
    </row>
    <row r="2" spans="1:26" ht="22.5" customHeight="1" thickBot="1" x14ac:dyDescent="0.3">
      <c r="A2" s="52"/>
      <c r="B2" s="53"/>
      <c r="C2" s="52"/>
      <c r="D2" s="72"/>
      <c r="E2" s="78"/>
      <c r="F2" s="52"/>
      <c r="G2" s="72"/>
      <c r="H2" s="78"/>
      <c r="I2" s="54"/>
      <c r="J2" s="85"/>
      <c r="K2" s="55" t="s">
        <v>8</v>
      </c>
      <c r="L2" s="89"/>
      <c r="M2" s="56"/>
      <c r="N2" s="56"/>
      <c r="O2" s="115" t="str">
        <f>IF('Critères de sélection'!$N$11&lt;&gt;0,IF(SUM(R2:T2)&gt;'Critères de sélection'!$N$11,$Z$1,IF('Critères de sélection'!$F$11&lt;&gt;0,IF(SUM(R2:T2)&gt;'Critères de sélection'!$F$11,$Z$2,$Z$3))),IF(OR(T2&gt;'Critères de sélection'!$N$13,R2&gt;'Critères de sélection'!$N$14),$Z$1,IF(OR(T2&gt;'Critères de sélection'!$F$13,R2&gt;'Critères de sélection'!$F$14),$Z$2,$Z$3)))</f>
        <v>SAV</v>
      </c>
      <c r="P2" s="57" t="str">
        <f>IF(OR(X2&gt;'Critères de sélection'!$N$19,SUM(W2:X2)&gt;'Critères de sélection'!$N$20,SUM(V2:X2)&gt;'Critères de sélection'!$N$21),$Z$1,IF(OR(X2&gt;'Critères de sélection'!$F$19,SUM(W2:X2)&gt;'Critères de sélection'!$F$20,SUM(V2:X2)&gt;'Critères de sélection'!$F$21),$Z$2,$Z$3))</f>
        <v>SAV</v>
      </c>
      <c r="Q2" s="58" t="str">
        <f>IF(OR(O2=$Z$1,P2=$Z$1),$Z$1,IF(OR(O2=$Z$2,P2=$Z$2),$Z$2,IF(OR(O2=$Z$3,P2=$Z$3),$Z$3)))</f>
        <v>SAV</v>
      </c>
      <c r="R2" s="56">
        <f>IF($K2="","",VLOOKUP($K2,'Nombre de défauts'!$A:$E,3,FALSE))</f>
        <v>0</v>
      </c>
      <c r="S2" s="56">
        <f>IF($K2="","",VLOOKUP($K2,'Nombre de défauts'!$A:$E,4,FALSE))</f>
        <v>2</v>
      </c>
      <c r="T2" s="59">
        <f>IF($K2="","",VLOOKUP($K2,'Nombre de défauts'!$A:$E,5,FALSE))</f>
        <v>12</v>
      </c>
      <c r="U2" s="56">
        <f>IF($K2="","",VLOOKUP($K2,'% consommation pièces'!$A:$H,5,FALSE))</f>
        <v>1</v>
      </c>
      <c r="V2" s="56">
        <f>IF($K2="","",VLOOKUP($K2,'% consommation pièces'!$A:$H,6,FALSE))</f>
        <v>0</v>
      </c>
      <c r="W2" s="56">
        <f>IF($K2="","",VLOOKUP($K2,'% consommation pièces'!$A:$H,7,FALSE))</f>
        <v>0</v>
      </c>
      <c r="X2" s="24">
        <f>IF($K2="","",VLOOKUP($K2,'% consommation pièces'!$A:$H,8,FALSE))</f>
        <v>13</v>
      </c>
      <c r="Z2" s="19" t="s">
        <v>214</v>
      </c>
    </row>
    <row r="3" spans="1:26" ht="22.5" customHeight="1" thickBot="1" x14ac:dyDescent="0.3">
      <c r="A3" s="15"/>
      <c r="B3" s="17"/>
      <c r="C3" s="15"/>
      <c r="D3" s="70"/>
      <c r="E3" s="79"/>
      <c r="F3" s="15"/>
      <c r="G3" s="75"/>
      <c r="H3" s="82"/>
      <c r="I3" s="20"/>
      <c r="J3" s="86"/>
      <c r="K3" s="55" t="s">
        <v>8</v>
      </c>
      <c r="L3" s="90"/>
      <c r="M3" s="22"/>
      <c r="N3" s="22"/>
      <c r="O3" s="21" t="str">
        <f>IF('Critères de sélection'!$N$11&lt;&gt;0,IF(SUM(R3:T3)&gt;'Critères de sélection'!$N$11,$Z$1,IF('Critères de sélection'!$F$11&lt;&gt;0,IF(SUM(R3:T3)&gt;'Critères de sélection'!$F$11,$Z$2,$Z$3))),IF(OR(T3&gt;'Critères de sélection'!$N$13,R3&gt;'Critères de sélection'!$N$14),$Z$1,IF(OR(T3&gt;'Critères de sélection'!$F$13,R3&gt;'Critères de sélection'!$F$14),$Z$2,$Z$3)))</f>
        <v>SAV</v>
      </c>
      <c r="P3" s="57" t="str">
        <f>IF(OR(X3&gt;'Critères de sélection'!$N$19,SUM(W3:X3)&gt;'Critères de sélection'!$N$20,SUM(V3:X3)&gt;'Critères de sélection'!$N$21),$Z$1,IF(OR(X3&gt;'Critères de sélection'!$F$19,SUM(W3:X3)&gt;'Critères de sélection'!$F$20,SUM(V3:X3)&gt;'Critères de sélection'!$F$21),$Z$2,$Z$3))</f>
        <v>SAV</v>
      </c>
      <c r="Q3" s="23" t="str">
        <f t="shared" ref="Q3:Q33" si="0">IF(OR(O3=$Z$1,P3=$Z$1),$Z$1,IF(OR(O3=$Z$2,P3=$Z$2),$Z$2,IF(OR(O3=$Z$3,P3=$Z$3),$Z$3)))</f>
        <v>SAV</v>
      </c>
      <c r="R3" s="22">
        <f>IF($K3="","",VLOOKUP($K3,'Nombre de défauts'!$A:$E,3,FALSE))</f>
        <v>0</v>
      </c>
      <c r="S3" s="22">
        <f>IF($K3="","",VLOOKUP($K3,'Nombre de défauts'!$A:$E,4,FALSE))</f>
        <v>2</v>
      </c>
      <c r="T3" s="24">
        <f>IF($K3="","",VLOOKUP($K3,'Nombre de défauts'!$A:$E,5,FALSE))</f>
        <v>12</v>
      </c>
      <c r="U3" s="25">
        <f>IF($K3="","",VLOOKUP($K3,'% consommation pièces'!$A:$H,5,FALSE))</f>
        <v>1</v>
      </c>
      <c r="V3" s="22">
        <f>IF($K3="","",VLOOKUP($K3,'% consommation pièces'!$A:$H,6,FALSE))</f>
        <v>0</v>
      </c>
      <c r="W3" s="22">
        <f>IF($K3="","",VLOOKUP($K3,'% consommation pièces'!$A:$H,7,FALSE))</f>
        <v>0</v>
      </c>
      <c r="X3" s="24">
        <f>IF($K3="","",VLOOKUP($K3,'% consommation pièces'!$A:$H,8,FALSE))</f>
        <v>13</v>
      </c>
      <c r="Z3" s="19" t="s">
        <v>215</v>
      </c>
    </row>
    <row r="4" spans="1:26" ht="22.5" customHeight="1" thickBot="1" x14ac:dyDescent="0.3">
      <c r="A4" s="15"/>
      <c r="B4" s="17"/>
      <c r="C4" s="15"/>
      <c r="D4" s="70"/>
      <c r="E4" s="79"/>
      <c r="F4" s="15"/>
      <c r="G4" s="75"/>
      <c r="H4" s="82"/>
      <c r="I4" s="20"/>
      <c r="J4" s="86"/>
      <c r="K4" s="55" t="s">
        <v>8</v>
      </c>
      <c r="L4" s="90"/>
      <c r="M4" s="22"/>
      <c r="N4" s="22"/>
      <c r="O4" s="21" t="str">
        <f>IF('Critères de sélection'!$N$11&lt;&gt;0,IF(SUM(R4:T4)&gt;'Critères de sélection'!$N$11,$Z$1,IF('Critères de sélection'!$F$11&lt;&gt;0,IF(SUM(R4:T4)&gt;'Critères de sélection'!$F$11,$Z$2,$Z$3))),IF(OR(T4&gt;'Critères de sélection'!$N$13,R4&gt;'Critères de sélection'!$N$14),$Z$1,IF(OR(T4&gt;'Critères de sélection'!$F$13,R4&gt;'Critères de sélection'!$F$14),$Z$2,$Z$3)))</f>
        <v>SAV</v>
      </c>
      <c r="P4" s="57" t="str">
        <f>IF(OR(X4&gt;'Critères de sélection'!$N$19,SUM(W4:X4)&gt;'Critères de sélection'!$N$20,SUM(V4:X4)&gt;'Critères de sélection'!$N$21),$Z$1,IF(OR(X4&gt;'Critères de sélection'!$F$19,SUM(W4:X4)&gt;'Critères de sélection'!$F$20,SUM(V4:X4)&gt;'Critères de sélection'!$F$21),$Z$2,$Z$3))</f>
        <v>SAV</v>
      </c>
      <c r="Q4" s="23" t="str">
        <f t="shared" si="0"/>
        <v>SAV</v>
      </c>
      <c r="R4" s="22">
        <f>IF($K4="","",VLOOKUP($K4,'Nombre de défauts'!$A:$E,3,FALSE))</f>
        <v>0</v>
      </c>
      <c r="S4" s="22">
        <f>IF($K4="","",VLOOKUP($K4,'Nombre de défauts'!$A:$E,4,FALSE))</f>
        <v>2</v>
      </c>
      <c r="T4" s="24">
        <f>IF($K4="","",VLOOKUP($K4,'Nombre de défauts'!$A:$E,5,FALSE))</f>
        <v>12</v>
      </c>
      <c r="U4" s="25">
        <f>IF($K4="","",VLOOKUP($K4,'% consommation pièces'!$A:$H,5,FALSE))</f>
        <v>1</v>
      </c>
      <c r="V4" s="22">
        <f>IF($K4="","",VLOOKUP($K4,'% consommation pièces'!$A:$H,6,FALSE))</f>
        <v>0</v>
      </c>
      <c r="W4" s="22">
        <f>IF($K4="","",VLOOKUP($K4,'% consommation pièces'!$A:$H,7,FALSE))</f>
        <v>0</v>
      </c>
      <c r="X4" s="24">
        <f>IF($K4="","",VLOOKUP($K4,'% consommation pièces'!$A:$H,8,FALSE))</f>
        <v>13</v>
      </c>
    </row>
    <row r="5" spans="1:26" ht="22.5" customHeight="1" thickBot="1" x14ac:dyDescent="0.3">
      <c r="A5" s="15"/>
      <c r="B5" s="17"/>
      <c r="C5" s="15"/>
      <c r="D5" s="70"/>
      <c r="E5" s="79"/>
      <c r="F5" s="15"/>
      <c r="G5" s="75"/>
      <c r="H5" s="82"/>
      <c r="I5" s="20"/>
      <c r="J5" s="86"/>
      <c r="K5" s="55" t="s">
        <v>8</v>
      </c>
      <c r="L5" s="90"/>
      <c r="M5" s="22"/>
      <c r="N5" s="22"/>
      <c r="O5" s="21" t="str">
        <f>IF('Critères de sélection'!$N$11&lt;&gt;0,IF(SUM(R5:T5)&gt;'Critères de sélection'!$N$11,$Z$1,IF('Critères de sélection'!$F$11&lt;&gt;0,IF(SUM(R5:T5)&gt;'Critères de sélection'!$F$11,$Z$2,$Z$3))),IF(OR(T5&gt;'Critères de sélection'!$N$13,R5&gt;'Critères de sélection'!$N$14),$Z$1,IF(OR(T5&gt;'Critères de sélection'!$F$13,R5&gt;'Critères de sélection'!$F$14),$Z$2,$Z$3)))</f>
        <v>SAV</v>
      </c>
      <c r="P5" s="57" t="str">
        <f>IF(OR(X5&gt;'Critères de sélection'!$N$19,SUM(W5:X5)&gt;'Critères de sélection'!$N$20,SUM(V5:X5)&gt;'Critères de sélection'!$N$21),$Z$1,IF(OR(X5&gt;'Critères de sélection'!$F$19,SUM(W5:X5)&gt;'Critères de sélection'!$F$20,SUM(V5:X5)&gt;'Critères de sélection'!$F$21),$Z$2,$Z$3))</f>
        <v>SAV</v>
      </c>
      <c r="Q5" s="23" t="str">
        <f t="shared" si="0"/>
        <v>SAV</v>
      </c>
      <c r="R5" s="22">
        <f>IF($K5="","",VLOOKUP($K5,'Nombre de défauts'!$A:$E,3,FALSE))</f>
        <v>0</v>
      </c>
      <c r="S5" s="22">
        <f>IF($K5="","",VLOOKUP($K5,'Nombre de défauts'!$A:$E,4,FALSE))</f>
        <v>2</v>
      </c>
      <c r="T5" s="24">
        <f>IF($K5="","",VLOOKUP($K5,'Nombre de défauts'!$A:$E,5,FALSE))</f>
        <v>12</v>
      </c>
      <c r="U5" s="25">
        <f>IF($K5="","",VLOOKUP($K5,'% consommation pièces'!$A:$H,5,FALSE))</f>
        <v>1</v>
      </c>
      <c r="V5" s="22">
        <f>IF($K5="","",VLOOKUP($K5,'% consommation pièces'!$A:$H,6,FALSE))</f>
        <v>0</v>
      </c>
      <c r="W5" s="22">
        <f>IF($K5="","",VLOOKUP($K5,'% consommation pièces'!$A:$H,7,FALSE))</f>
        <v>0</v>
      </c>
      <c r="X5" s="24">
        <f>IF($K5="","",VLOOKUP($K5,'% consommation pièces'!$A:$H,8,FALSE))</f>
        <v>13</v>
      </c>
    </row>
    <row r="6" spans="1:26" ht="22.5" customHeight="1" thickBot="1" x14ac:dyDescent="0.3">
      <c r="A6" s="15"/>
      <c r="B6" s="17"/>
      <c r="C6" s="15"/>
      <c r="D6" s="70"/>
      <c r="E6" s="79"/>
      <c r="F6" s="15"/>
      <c r="G6" s="75"/>
      <c r="H6" s="82"/>
      <c r="I6" s="20"/>
      <c r="J6" s="86"/>
      <c r="K6" s="55" t="s">
        <v>8</v>
      </c>
      <c r="L6" s="90"/>
      <c r="M6" s="22"/>
      <c r="N6" s="22"/>
      <c r="O6" s="21" t="str">
        <f>IF('Critères de sélection'!$N$11&lt;&gt;0,IF(SUM(R6:T6)&gt;'Critères de sélection'!$N$11,$Z$1,IF('Critères de sélection'!$F$11&lt;&gt;0,IF(SUM(R6:T6)&gt;'Critères de sélection'!$F$11,$Z$2,$Z$3))),IF(OR(T6&gt;'Critères de sélection'!$N$13,R6&gt;'Critères de sélection'!$N$14),$Z$1,IF(OR(T6&gt;'Critères de sélection'!$F$13,R6&gt;'Critères de sélection'!$F$14),$Z$2,$Z$3)))</f>
        <v>SAV</v>
      </c>
      <c r="P6" s="57" t="str">
        <f>IF(OR(X6&gt;'Critères de sélection'!$N$19,SUM(W6:X6)&gt;'Critères de sélection'!$N$20,SUM(V6:X6)&gt;'Critères de sélection'!$N$21),$Z$1,IF(OR(X6&gt;'Critères de sélection'!$F$19,SUM(W6:X6)&gt;'Critères de sélection'!$F$20,SUM(V6:X6)&gt;'Critères de sélection'!$F$21),$Z$2,$Z$3))</f>
        <v>SAV</v>
      </c>
      <c r="Q6" s="23" t="str">
        <f t="shared" si="0"/>
        <v>SAV</v>
      </c>
      <c r="R6" s="22">
        <f>IF($K6="","",VLOOKUP($K6,'Nombre de défauts'!$A:$E,3,FALSE))</f>
        <v>0</v>
      </c>
      <c r="S6" s="22">
        <f>IF($K6="","",VLOOKUP($K6,'Nombre de défauts'!$A:$E,4,FALSE))</f>
        <v>2</v>
      </c>
      <c r="T6" s="24">
        <f>IF($K6="","",VLOOKUP($K6,'Nombre de défauts'!$A:$E,5,FALSE))</f>
        <v>12</v>
      </c>
      <c r="U6" s="25">
        <f>IF($K6="","",VLOOKUP($K6,'% consommation pièces'!$A:$H,5,FALSE))</f>
        <v>1</v>
      </c>
      <c r="V6" s="22">
        <f>IF($K6="","",VLOOKUP($K6,'% consommation pièces'!$A:$H,6,FALSE))</f>
        <v>0</v>
      </c>
      <c r="W6" s="22">
        <f>IF($K6="","",VLOOKUP($K6,'% consommation pièces'!$A:$H,7,FALSE))</f>
        <v>0</v>
      </c>
      <c r="X6" s="24">
        <f>IF($K6="","",VLOOKUP($K6,'% consommation pièces'!$A:$H,8,FALSE))</f>
        <v>13</v>
      </c>
    </row>
    <row r="7" spans="1:26" ht="22.5" customHeight="1" thickBot="1" x14ac:dyDescent="0.3">
      <c r="A7" s="15"/>
      <c r="B7" s="17"/>
      <c r="C7" s="15"/>
      <c r="D7" s="70"/>
      <c r="E7" s="79"/>
      <c r="F7" s="15"/>
      <c r="G7" s="75"/>
      <c r="H7" s="82"/>
      <c r="I7" s="20"/>
      <c r="J7" s="86"/>
      <c r="K7" s="55" t="s">
        <v>8</v>
      </c>
      <c r="L7" s="90"/>
      <c r="M7" s="22"/>
      <c r="N7" s="22"/>
      <c r="O7" s="21" t="str">
        <f>IF('Critères de sélection'!$N$11&lt;&gt;0,IF(SUM(R7:T7)&gt;'Critères de sélection'!$N$11,$Z$1,IF('Critères de sélection'!$F$11&lt;&gt;0,IF(SUM(R7:T7)&gt;'Critères de sélection'!$F$11,$Z$2,$Z$3))),IF(OR(T7&gt;'Critères de sélection'!$N$13,R7&gt;'Critères de sélection'!$N$14),$Z$1,IF(OR(T7&gt;'Critères de sélection'!$F$13,R7&gt;'Critères de sélection'!$F$14),$Z$2,$Z$3)))</f>
        <v>SAV</v>
      </c>
      <c r="P7" s="57" t="str">
        <f>IF(OR(X7&gt;'Critères de sélection'!$N$19,SUM(W7:X7)&gt;'Critères de sélection'!$N$20,SUM(V7:X7)&gt;'Critères de sélection'!$N$21),$Z$1,IF(OR(X7&gt;'Critères de sélection'!$F$19,SUM(W7:X7)&gt;'Critères de sélection'!$F$20,SUM(V7:X7)&gt;'Critères de sélection'!$F$21),$Z$2,$Z$3))</f>
        <v>SAV</v>
      </c>
      <c r="Q7" s="23" t="str">
        <f t="shared" si="0"/>
        <v>SAV</v>
      </c>
      <c r="R7" s="22">
        <f>IF($K7="","",VLOOKUP($K7,'Nombre de défauts'!$A:$E,3,FALSE))</f>
        <v>0</v>
      </c>
      <c r="S7" s="22">
        <f>IF($K7="","",VLOOKUP($K7,'Nombre de défauts'!$A:$E,4,FALSE))</f>
        <v>2</v>
      </c>
      <c r="T7" s="24">
        <f>IF($K7="","",VLOOKUP($K7,'Nombre de défauts'!$A:$E,5,FALSE))</f>
        <v>12</v>
      </c>
      <c r="U7" s="25">
        <f>IF($K7="","",VLOOKUP($K7,'% consommation pièces'!$A:$H,5,FALSE))</f>
        <v>1</v>
      </c>
      <c r="V7" s="22">
        <f>IF($K7="","",VLOOKUP($K7,'% consommation pièces'!$A:$H,6,FALSE))</f>
        <v>0</v>
      </c>
      <c r="W7" s="22">
        <f>IF($K7="","",VLOOKUP($K7,'% consommation pièces'!$A:$H,7,FALSE))</f>
        <v>0</v>
      </c>
      <c r="X7" s="24">
        <f>IF($K7="","",VLOOKUP($K7,'% consommation pièces'!$A:$H,8,FALSE))</f>
        <v>13</v>
      </c>
    </row>
    <row r="8" spans="1:26" ht="22.5" customHeight="1" thickBot="1" x14ac:dyDescent="0.3">
      <c r="A8" s="15"/>
      <c r="B8" s="17"/>
      <c r="C8" s="15"/>
      <c r="D8" s="70"/>
      <c r="E8" s="79"/>
      <c r="F8" s="15"/>
      <c r="G8" s="75"/>
      <c r="H8" s="82"/>
      <c r="I8" s="20"/>
      <c r="J8" s="86"/>
      <c r="K8" s="55" t="s">
        <v>8</v>
      </c>
      <c r="L8" s="90"/>
      <c r="M8" s="22"/>
      <c r="N8" s="22"/>
      <c r="O8" s="21" t="str">
        <f>IF('Critères de sélection'!$N$11&lt;&gt;0,IF(SUM(R8:T8)&gt;'Critères de sélection'!$N$11,$Z$1,IF('Critères de sélection'!$F$11&lt;&gt;0,IF(SUM(R8:T8)&gt;'Critères de sélection'!$F$11,$Z$2,$Z$3))),IF(OR(T8&gt;'Critères de sélection'!$N$13,R8&gt;'Critères de sélection'!$N$14),$Z$1,IF(OR(T8&gt;'Critères de sélection'!$F$13,R8&gt;'Critères de sélection'!$F$14),$Z$2,$Z$3)))</f>
        <v>SAV</v>
      </c>
      <c r="P8" s="57" t="str">
        <f>IF(OR(X8&gt;'Critères de sélection'!$N$19,SUM(W8:X8)&gt;'Critères de sélection'!$N$20,SUM(V8:X8)&gt;'Critères de sélection'!$N$21),$Z$1,IF(OR(X8&gt;'Critères de sélection'!$F$19,SUM(W8:X8)&gt;'Critères de sélection'!$F$20,SUM(V8:X8)&gt;'Critères de sélection'!$F$21),$Z$2,$Z$3))</f>
        <v>SAV</v>
      </c>
      <c r="Q8" s="23" t="str">
        <f t="shared" si="0"/>
        <v>SAV</v>
      </c>
      <c r="R8" s="22">
        <f>IF($K8="","",VLOOKUP($K8,'Nombre de défauts'!$A:$E,3,FALSE))</f>
        <v>0</v>
      </c>
      <c r="S8" s="22">
        <f>IF($K8="","",VLOOKUP($K8,'Nombre de défauts'!$A:$E,4,FALSE))</f>
        <v>2</v>
      </c>
      <c r="T8" s="24">
        <f>IF($K8="","",VLOOKUP($K8,'Nombre de défauts'!$A:$E,5,FALSE))</f>
        <v>12</v>
      </c>
      <c r="U8" s="25">
        <f>IF($K8="","",VLOOKUP($K8,'% consommation pièces'!$A:$H,5,FALSE))</f>
        <v>1</v>
      </c>
      <c r="V8" s="22">
        <f>IF($K8="","",VLOOKUP($K8,'% consommation pièces'!$A:$H,6,FALSE))</f>
        <v>0</v>
      </c>
      <c r="W8" s="22">
        <f>IF($K8="","",VLOOKUP($K8,'% consommation pièces'!$A:$H,7,FALSE))</f>
        <v>0</v>
      </c>
      <c r="X8" s="24">
        <f>IF($K8="","",VLOOKUP($K8,'% consommation pièces'!$A:$H,8,FALSE))</f>
        <v>13</v>
      </c>
    </row>
    <row r="9" spans="1:26" ht="22.5" customHeight="1" thickBot="1" x14ac:dyDescent="0.3">
      <c r="A9" s="15"/>
      <c r="B9" s="17"/>
      <c r="C9" s="15"/>
      <c r="D9" s="70"/>
      <c r="E9" s="79"/>
      <c r="F9" s="15"/>
      <c r="G9" s="75"/>
      <c r="H9" s="82"/>
      <c r="I9" s="20"/>
      <c r="J9" s="86"/>
      <c r="K9" s="55" t="s">
        <v>8</v>
      </c>
      <c r="L9" s="90"/>
      <c r="M9" s="22"/>
      <c r="N9" s="22"/>
      <c r="O9" s="21" t="str">
        <f>IF('Critères de sélection'!$N$11&lt;&gt;0,IF(SUM(R9:T9)&gt;'Critères de sélection'!$N$11,$Z$1,IF('Critères de sélection'!$F$11&lt;&gt;0,IF(SUM(R9:T9)&gt;'Critères de sélection'!$F$11,$Z$2,$Z$3))),IF(OR(T9&gt;'Critères de sélection'!$N$13,R9&gt;'Critères de sélection'!$N$14),$Z$1,IF(OR(T9&gt;'Critères de sélection'!$F$13,R9&gt;'Critères de sélection'!$F$14),$Z$2,$Z$3)))</f>
        <v>SAV</v>
      </c>
      <c r="P9" s="57" t="str">
        <f>IF(OR(X9&gt;'Critères de sélection'!$N$19,SUM(W9:X9)&gt;'Critères de sélection'!$N$20,SUM(V9:X9)&gt;'Critères de sélection'!$N$21),$Z$1,IF(OR(X9&gt;'Critères de sélection'!$F$19,SUM(W9:X9)&gt;'Critères de sélection'!$F$20,SUM(V9:X9)&gt;'Critères de sélection'!$F$21),$Z$2,$Z$3))</f>
        <v>SAV</v>
      </c>
      <c r="Q9" s="23" t="str">
        <f t="shared" si="0"/>
        <v>SAV</v>
      </c>
      <c r="R9" s="22">
        <f>IF($K9="","",VLOOKUP($K9,'Nombre de défauts'!$A:$E,3,FALSE))</f>
        <v>0</v>
      </c>
      <c r="S9" s="22">
        <f>IF($K9="","",VLOOKUP($K9,'Nombre de défauts'!$A:$E,4,FALSE))</f>
        <v>2</v>
      </c>
      <c r="T9" s="24">
        <f>IF($K9="","",VLOOKUP($K9,'Nombre de défauts'!$A:$E,5,FALSE))</f>
        <v>12</v>
      </c>
      <c r="U9" s="25">
        <f>IF($K9="","",VLOOKUP($K9,'% consommation pièces'!$A:$H,5,FALSE))</f>
        <v>1</v>
      </c>
      <c r="V9" s="22">
        <f>IF($K9="","",VLOOKUP($K9,'% consommation pièces'!$A:$H,6,FALSE))</f>
        <v>0</v>
      </c>
      <c r="W9" s="22">
        <f>IF($K9="","",VLOOKUP($K9,'% consommation pièces'!$A:$H,7,FALSE))</f>
        <v>0</v>
      </c>
      <c r="X9" s="24">
        <f>IF($K9="","",VLOOKUP($K9,'% consommation pièces'!$A:$H,8,FALSE))</f>
        <v>13</v>
      </c>
    </row>
    <row r="10" spans="1:26" ht="22.5" customHeight="1" thickBot="1" x14ac:dyDescent="0.3">
      <c r="A10" s="15"/>
      <c r="B10" s="17"/>
      <c r="C10" s="15"/>
      <c r="D10" s="70"/>
      <c r="E10" s="79"/>
      <c r="F10" s="15"/>
      <c r="G10" s="75"/>
      <c r="H10" s="82"/>
      <c r="I10" s="20"/>
      <c r="J10" s="86"/>
      <c r="K10" s="55" t="s">
        <v>8</v>
      </c>
      <c r="L10" s="90"/>
      <c r="M10" s="22"/>
      <c r="N10" s="22"/>
      <c r="O10" s="21" t="str">
        <f>IF('Critères de sélection'!$N$11&lt;&gt;0,IF(SUM(R10:T10)&gt;'Critères de sélection'!$N$11,$Z$1,IF('Critères de sélection'!$F$11&lt;&gt;0,IF(SUM(R10:T10)&gt;'Critères de sélection'!$F$11,$Z$2,$Z$3))),IF(OR(T10&gt;'Critères de sélection'!$N$13,R10&gt;'Critères de sélection'!$N$14),$Z$1,IF(OR(T10&gt;'Critères de sélection'!$F$13,R10&gt;'Critères de sélection'!$F$14),$Z$2,$Z$3)))</f>
        <v>SAV</v>
      </c>
      <c r="P10" s="57" t="str">
        <f>IF(OR(X10&gt;'Critères de sélection'!$N$19,SUM(W10:X10)&gt;'Critères de sélection'!$N$20,SUM(V10:X10)&gt;'Critères de sélection'!$N$21),$Z$1,IF(OR(X10&gt;'Critères de sélection'!$F$19,SUM(W10:X10)&gt;'Critères de sélection'!$F$20,SUM(V10:X10)&gt;'Critères de sélection'!$F$21),$Z$2,$Z$3))</f>
        <v>SAV</v>
      </c>
      <c r="Q10" s="23" t="str">
        <f t="shared" si="0"/>
        <v>SAV</v>
      </c>
      <c r="R10" s="22">
        <f>IF($K10="","",VLOOKUP($K10,'Nombre de défauts'!$A:$E,3,FALSE))</f>
        <v>0</v>
      </c>
      <c r="S10" s="22">
        <f>IF($K10="","",VLOOKUP($K10,'Nombre de défauts'!$A:$E,4,FALSE))</f>
        <v>2</v>
      </c>
      <c r="T10" s="24">
        <f>IF($K10="","",VLOOKUP($K10,'Nombre de défauts'!$A:$E,5,FALSE))</f>
        <v>12</v>
      </c>
      <c r="U10" s="25">
        <f>IF($K10="","",VLOOKUP($K10,'% consommation pièces'!$A:$H,5,FALSE))</f>
        <v>1</v>
      </c>
      <c r="V10" s="22">
        <f>IF($K10="","",VLOOKUP($K10,'% consommation pièces'!$A:$H,6,FALSE))</f>
        <v>0</v>
      </c>
      <c r="W10" s="22">
        <f>IF($K10="","",VLOOKUP($K10,'% consommation pièces'!$A:$H,7,FALSE))</f>
        <v>0</v>
      </c>
      <c r="X10" s="24">
        <f>IF($K10="","",VLOOKUP($K10,'% consommation pièces'!$A:$H,8,FALSE))</f>
        <v>13</v>
      </c>
    </row>
    <row r="11" spans="1:26" ht="22.5" customHeight="1" thickBot="1" x14ac:dyDescent="0.3">
      <c r="A11" s="15"/>
      <c r="B11" s="17"/>
      <c r="C11" s="15"/>
      <c r="D11" s="70"/>
      <c r="E11" s="79"/>
      <c r="F11" s="15"/>
      <c r="G11" s="75"/>
      <c r="H11" s="82"/>
      <c r="I11" s="20"/>
      <c r="J11" s="86"/>
      <c r="K11" s="55" t="s">
        <v>8</v>
      </c>
      <c r="L11" s="90"/>
      <c r="M11" s="22"/>
      <c r="N11" s="22"/>
      <c r="O11" s="21" t="str">
        <f>IF('Critères de sélection'!$N$11&lt;&gt;0,IF(SUM(R11:T11)&gt;'Critères de sélection'!$N$11,$Z$1,IF('Critères de sélection'!$F$11&lt;&gt;0,IF(SUM(R11:T11)&gt;'Critères de sélection'!$F$11,$Z$2,$Z$3))),IF(OR(T11&gt;'Critères de sélection'!$N$13,R11&gt;'Critères de sélection'!$N$14),$Z$1,IF(OR(T11&gt;'Critères de sélection'!$F$13,R11&gt;'Critères de sélection'!$F$14),$Z$2,$Z$3)))</f>
        <v>SAV</v>
      </c>
      <c r="P11" s="57" t="str">
        <f>IF(OR(X11&gt;'Critères de sélection'!$N$19,SUM(W11:X11)&gt;'Critères de sélection'!$N$20,SUM(V11:X11)&gt;'Critères de sélection'!$N$21),$Z$1,IF(OR(X11&gt;'Critères de sélection'!$F$19,SUM(W11:X11)&gt;'Critères de sélection'!$F$20,SUM(V11:X11)&gt;'Critères de sélection'!$F$21),$Z$2,$Z$3))</f>
        <v>SAV</v>
      </c>
      <c r="Q11" s="23" t="str">
        <f t="shared" si="0"/>
        <v>SAV</v>
      </c>
      <c r="R11" s="22">
        <f>IF($K11="","",VLOOKUP($K11,'Nombre de défauts'!$A:$E,3,FALSE))</f>
        <v>0</v>
      </c>
      <c r="S11" s="22">
        <f>IF($K11="","",VLOOKUP($K11,'Nombre de défauts'!$A:$E,4,FALSE))</f>
        <v>2</v>
      </c>
      <c r="T11" s="24">
        <f>IF($K11="","",VLOOKUP($K11,'Nombre de défauts'!$A:$E,5,FALSE))</f>
        <v>12</v>
      </c>
      <c r="U11" s="25">
        <f>IF($K11="","",VLOOKUP($K11,'% consommation pièces'!$A:$H,5,FALSE))</f>
        <v>1</v>
      </c>
      <c r="V11" s="22">
        <f>IF($K11="","",VLOOKUP($K11,'% consommation pièces'!$A:$H,6,FALSE))</f>
        <v>0</v>
      </c>
      <c r="W11" s="22">
        <f>IF($K11="","",VLOOKUP($K11,'% consommation pièces'!$A:$H,7,FALSE))</f>
        <v>0</v>
      </c>
      <c r="X11" s="24">
        <f>IF($K11="","",VLOOKUP($K11,'% consommation pièces'!$A:$H,8,FALSE))</f>
        <v>13</v>
      </c>
    </row>
    <row r="12" spans="1:26" ht="22.5" customHeight="1" thickBot="1" x14ac:dyDescent="0.3">
      <c r="A12" s="15"/>
      <c r="B12" s="17"/>
      <c r="C12" s="15"/>
      <c r="D12" s="70"/>
      <c r="E12" s="79"/>
      <c r="F12" s="15"/>
      <c r="G12" s="75"/>
      <c r="H12" s="82"/>
      <c r="I12" s="20"/>
      <c r="J12" s="86"/>
      <c r="K12" s="55" t="s">
        <v>8</v>
      </c>
      <c r="L12" s="90"/>
      <c r="M12" s="22"/>
      <c r="N12" s="22"/>
      <c r="O12" s="21" t="str">
        <f>IF('Critères de sélection'!$N$11&lt;&gt;0,IF(SUM(R12:T12)&gt;'Critères de sélection'!$N$11,$Z$1,IF('Critères de sélection'!$F$11&lt;&gt;0,IF(SUM(R12:T12)&gt;'Critères de sélection'!$F$11,$Z$2,$Z$3))),IF(OR(T12&gt;'Critères de sélection'!$N$13,R12&gt;'Critères de sélection'!$N$14),$Z$1,IF(OR(T12&gt;'Critères de sélection'!$F$13,R12&gt;'Critères de sélection'!$F$14),$Z$2,$Z$3)))</f>
        <v>SAV</v>
      </c>
      <c r="P12" s="57" t="str">
        <f>IF(OR(X12&gt;'Critères de sélection'!$N$19,SUM(W12:X12)&gt;'Critères de sélection'!$N$20,SUM(V12:X12)&gt;'Critères de sélection'!$N$21),$Z$1,IF(OR(X12&gt;'Critères de sélection'!$F$19,SUM(W12:X12)&gt;'Critères de sélection'!$F$20,SUM(V12:X12)&gt;'Critères de sélection'!$F$21),$Z$2,$Z$3))</f>
        <v>SAV</v>
      </c>
      <c r="Q12" s="23" t="str">
        <f t="shared" si="0"/>
        <v>SAV</v>
      </c>
      <c r="R12" s="22">
        <f>IF($K12="","",VLOOKUP($K12,'Nombre de défauts'!$A:$E,3,FALSE))</f>
        <v>0</v>
      </c>
      <c r="S12" s="22">
        <f>IF($K12="","",VLOOKUP($K12,'Nombre de défauts'!$A:$E,4,FALSE))</f>
        <v>2</v>
      </c>
      <c r="T12" s="24">
        <f>IF($K12="","",VLOOKUP($K12,'Nombre de défauts'!$A:$E,5,FALSE))</f>
        <v>12</v>
      </c>
      <c r="U12" s="25">
        <f>IF($K12="","",VLOOKUP($K12,'% consommation pièces'!$A:$H,5,FALSE))</f>
        <v>1</v>
      </c>
      <c r="V12" s="22">
        <f>IF($K12="","",VLOOKUP($K12,'% consommation pièces'!$A:$H,6,FALSE))</f>
        <v>0</v>
      </c>
      <c r="W12" s="22">
        <f>IF($K12="","",VLOOKUP($K12,'% consommation pièces'!$A:$H,7,FALSE))</f>
        <v>0</v>
      </c>
      <c r="X12" s="24">
        <f>IF($K12="","",VLOOKUP($K12,'% consommation pièces'!$A:$H,8,FALSE))</f>
        <v>13</v>
      </c>
    </row>
    <row r="13" spans="1:26" ht="22.5" customHeight="1" thickBot="1" x14ac:dyDescent="0.3">
      <c r="A13" s="15"/>
      <c r="B13" s="17"/>
      <c r="C13" s="15"/>
      <c r="D13" s="70"/>
      <c r="E13" s="79"/>
      <c r="F13" s="15"/>
      <c r="G13" s="75"/>
      <c r="H13" s="82"/>
      <c r="I13" s="20"/>
      <c r="J13" s="86"/>
      <c r="K13" s="55" t="s">
        <v>8</v>
      </c>
      <c r="L13" s="90"/>
      <c r="M13" s="22"/>
      <c r="N13" s="22"/>
      <c r="O13" s="21" t="str">
        <f>IF('Critères de sélection'!$N$11&lt;&gt;0,IF(SUM(R13:T13)&gt;'Critères de sélection'!$N$11,$Z$1,IF('Critères de sélection'!$F$11&lt;&gt;0,IF(SUM(R13:T13)&gt;'Critères de sélection'!$F$11,$Z$2,$Z$3))),IF(OR(T13&gt;'Critères de sélection'!$N$13,R13&gt;'Critères de sélection'!$N$14),$Z$1,IF(OR(T13&gt;'Critères de sélection'!$F$13,R13&gt;'Critères de sélection'!$F$14),$Z$2,$Z$3)))</f>
        <v>SAV</v>
      </c>
      <c r="P13" s="57" t="str">
        <f>IF(OR(X13&gt;'Critères de sélection'!$N$19,SUM(W13:X13)&gt;'Critères de sélection'!$N$20,SUM(V13:X13)&gt;'Critères de sélection'!$N$21),$Z$1,IF(OR(X13&gt;'Critères de sélection'!$F$19,SUM(W13:X13)&gt;'Critères de sélection'!$F$20,SUM(V13:X13)&gt;'Critères de sélection'!$F$21),$Z$2,$Z$3))</f>
        <v>SAV</v>
      </c>
      <c r="Q13" s="23" t="str">
        <f t="shared" si="0"/>
        <v>SAV</v>
      </c>
      <c r="R13" s="22">
        <f>IF($K13="","",VLOOKUP($K13,'Nombre de défauts'!$A:$E,3,FALSE))</f>
        <v>0</v>
      </c>
      <c r="S13" s="22">
        <f>IF($K13="","",VLOOKUP($K13,'Nombre de défauts'!$A:$E,4,FALSE))</f>
        <v>2</v>
      </c>
      <c r="T13" s="24">
        <f>IF($K13="","",VLOOKUP($K13,'Nombre de défauts'!$A:$E,5,FALSE))</f>
        <v>12</v>
      </c>
      <c r="U13" s="25">
        <f>IF($K13="","",VLOOKUP($K13,'% consommation pièces'!$A:$H,5,FALSE))</f>
        <v>1</v>
      </c>
      <c r="V13" s="22">
        <f>IF($K13="","",VLOOKUP($K13,'% consommation pièces'!$A:$H,6,FALSE))</f>
        <v>0</v>
      </c>
      <c r="W13" s="22">
        <f>IF($K13="","",VLOOKUP($K13,'% consommation pièces'!$A:$H,7,FALSE))</f>
        <v>0</v>
      </c>
      <c r="X13" s="24">
        <f>IF($K13="","",VLOOKUP($K13,'% consommation pièces'!$A:$H,8,FALSE))</f>
        <v>13</v>
      </c>
    </row>
    <row r="14" spans="1:26" ht="22.5" customHeight="1" thickBot="1" x14ac:dyDescent="0.3">
      <c r="A14" s="15"/>
      <c r="B14" s="17"/>
      <c r="C14" s="15"/>
      <c r="D14" s="70"/>
      <c r="E14" s="79"/>
      <c r="F14" s="15"/>
      <c r="G14" s="75"/>
      <c r="H14" s="82"/>
      <c r="I14" s="20"/>
      <c r="J14" s="86"/>
      <c r="K14" s="55" t="s">
        <v>8</v>
      </c>
      <c r="L14" s="90"/>
      <c r="M14" s="22"/>
      <c r="N14" s="22"/>
      <c r="O14" s="21" t="str">
        <f>IF('Critères de sélection'!$N$11&lt;&gt;0,IF(SUM(R14:T14)&gt;'Critères de sélection'!$N$11,$Z$1,IF('Critères de sélection'!$F$11&lt;&gt;0,IF(SUM(R14:T14)&gt;'Critères de sélection'!$F$11,$Z$2,$Z$3))),IF(OR(T14&gt;'Critères de sélection'!$N$13,R14&gt;'Critères de sélection'!$N$14),$Z$1,IF(OR(T14&gt;'Critères de sélection'!$F$13,R14&gt;'Critères de sélection'!$F$14),$Z$2,$Z$3)))</f>
        <v>SAV</v>
      </c>
      <c r="P14" s="57" t="str">
        <f>IF(OR(X14&gt;'Critères de sélection'!$N$19,SUM(W14:X14)&gt;'Critères de sélection'!$N$20,SUM(V14:X14)&gt;'Critères de sélection'!$N$21),$Z$1,IF(OR(X14&gt;'Critères de sélection'!$F$19,SUM(W14:X14)&gt;'Critères de sélection'!$F$20,SUM(V14:X14)&gt;'Critères de sélection'!$F$21),$Z$2,$Z$3))</f>
        <v>SAV</v>
      </c>
      <c r="Q14" s="23" t="str">
        <f t="shared" si="0"/>
        <v>SAV</v>
      </c>
      <c r="R14" s="22">
        <f>IF($K14="","",VLOOKUP($K14,'Nombre de défauts'!$A:$E,3,FALSE))</f>
        <v>0</v>
      </c>
      <c r="S14" s="22">
        <f>IF($K14="","",VLOOKUP($K14,'Nombre de défauts'!$A:$E,4,FALSE))</f>
        <v>2</v>
      </c>
      <c r="T14" s="24">
        <f>IF($K14="","",VLOOKUP($K14,'Nombre de défauts'!$A:$E,5,FALSE))</f>
        <v>12</v>
      </c>
      <c r="U14" s="25">
        <f>IF($K14="","",VLOOKUP($K14,'% consommation pièces'!$A:$H,5,FALSE))</f>
        <v>1</v>
      </c>
      <c r="V14" s="22">
        <f>IF($K14="","",VLOOKUP($K14,'% consommation pièces'!$A:$H,6,FALSE))</f>
        <v>0</v>
      </c>
      <c r="W14" s="22">
        <f>IF($K14="","",VLOOKUP($K14,'% consommation pièces'!$A:$H,7,FALSE))</f>
        <v>0</v>
      </c>
      <c r="X14" s="24">
        <f>IF($K14="","",VLOOKUP($K14,'% consommation pièces'!$A:$H,8,FALSE))</f>
        <v>13</v>
      </c>
    </row>
    <row r="15" spans="1:26" ht="22.5" customHeight="1" thickBot="1" x14ac:dyDescent="0.3">
      <c r="A15" s="15"/>
      <c r="B15" s="17"/>
      <c r="C15" s="15"/>
      <c r="D15" s="70"/>
      <c r="E15" s="79"/>
      <c r="F15" s="15"/>
      <c r="G15" s="75"/>
      <c r="H15" s="82"/>
      <c r="I15" s="20"/>
      <c r="J15" s="86"/>
      <c r="K15" s="55" t="s">
        <v>8</v>
      </c>
      <c r="L15" s="90"/>
      <c r="M15" s="22"/>
      <c r="N15" s="22"/>
      <c r="O15" s="21" t="str">
        <f>IF('Critères de sélection'!$N$11&lt;&gt;0,IF(SUM(R15:T15)&gt;'Critères de sélection'!$N$11,$Z$1,IF('Critères de sélection'!$F$11&lt;&gt;0,IF(SUM(R15:T15)&gt;'Critères de sélection'!$F$11,$Z$2,$Z$3))),IF(OR(T15&gt;'Critères de sélection'!$N$13,R15&gt;'Critères de sélection'!$N$14),$Z$1,IF(OR(T15&gt;'Critères de sélection'!$F$13,R15&gt;'Critères de sélection'!$F$14),$Z$2,$Z$3)))</f>
        <v>SAV</v>
      </c>
      <c r="P15" s="57" t="str">
        <f>IF(OR(X15&gt;'Critères de sélection'!$N$19,SUM(W15:X15)&gt;'Critères de sélection'!$N$20,SUM(V15:X15)&gt;'Critères de sélection'!$N$21),$Z$1,IF(OR(X15&gt;'Critères de sélection'!$F$19,SUM(W15:X15)&gt;'Critères de sélection'!$F$20,SUM(V15:X15)&gt;'Critères de sélection'!$F$21),$Z$2,$Z$3))</f>
        <v>SAV</v>
      </c>
      <c r="Q15" s="23" t="str">
        <f t="shared" si="0"/>
        <v>SAV</v>
      </c>
      <c r="R15" s="22">
        <f>IF($K15="","",VLOOKUP($K15,'Nombre de défauts'!$A:$E,3,FALSE))</f>
        <v>0</v>
      </c>
      <c r="S15" s="22">
        <f>IF($K15="","",VLOOKUP($K15,'Nombre de défauts'!$A:$E,4,FALSE))</f>
        <v>2</v>
      </c>
      <c r="T15" s="24">
        <f>IF($K15="","",VLOOKUP($K15,'Nombre de défauts'!$A:$E,5,FALSE))</f>
        <v>12</v>
      </c>
      <c r="U15" s="25">
        <f>IF($K15="","",VLOOKUP($K15,'% consommation pièces'!$A:$H,5,FALSE))</f>
        <v>1</v>
      </c>
      <c r="V15" s="22">
        <f>IF($K15="","",VLOOKUP($K15,'% consommation pièces'!$A:$H,6,FALSE))</f>
        <v>0</v>
      </c>
      <c r="W15" s="22">
        <f>IF($K15="","",VLOOKUP($K15,'% consommation pièces'!$A:$H,7,FALSE))</f>
        <v>0</v>
      </c>
      <c r="X15" s="24">
        <f>IF($K15="","",VLOOKUP($K15,'% consommation pièces'!$A:$H,8,FALSE))</f>
        <v>13</v>
      </c>
    </row>
    <row r="16" spans="1:26" ht="22.5" customHeight="1" thickBot="1" x14ac:dyDescent="0.3">
      <c r="A16" s="15"/>
      <c r="B16" s="17"/>
      <c r="C16" s="15"/>
      <c r="D16" s="70"/>
      <c r="E16" s="79"/>
      <c r="F16" s="15"/>
      <c r="G16" s="75"/>
      <c r="H16" s="82"/>
      <c r="I16" s="20"/>
      <c r="J16" s="86"/>
      <c r="K16" s="55" t="s">
        <v>8</v>
      </c>
      <c r="L16" s="90"/>
      <c r="M16" s="22"/>
      <c r="N16" s="22"/>
      <c r="O16" s="21" t="str">
        <f>IF('Critères de sélection'!$N$11&lt;&gt;0,IF(SUM(R16:T16)&gt;'Critères de sélection'!$N$11,$Z$1,IF('Critères de sélection'!$F$11&lt;&gt;0,IF(SUM(R16:T16)&gt;'Critères de sélection'!$F$11,$Z$2,$Z$3))),IF(OR(T16&gt;'Critères de sélection'!$N$13,R16&gt;'Critères de sélection'!$N$14),$Z$1,IF(OR(T16&gt;'Critères de sélection'!$F$13,R16&gt;'Critères de sélection'!$F$14),$Z$2,$Z$3)))</f>
        <v>SAV</v>
      </c>
      <c r="P16" s="57" t="str">
        <f>IF(OR(X16&gt;'Critères de sélection'!$N$19,SUM(W16:X16)&gt;'Critères de sélection'!$N$20,SUM(V16:X16)&gt;'Critères de sélection'!$N$21),$Z$1,IF(OR(X16&gt;'Critères de sélection'!$F$19,SUM(W16:X16)&gt;'Critères de sélection'!$F$20,SUM(V16:X16)&gt;'Critères de sélection'!$F$21),$Z$2,$Z$3))</f>
        <v>SAV</v>
      </c>
      <c r="Q16" s="23" t="str">
        <f t="shared" si="0"/>
        <v>SAV</v>
      </c>
      <c r="R16" s="22">
        <f>IF($K16="","",VLOOKUP($K16,'Nombre de défauts'!$A:$E,3,FALSE))</f>
        <v>0</v>
      </c>
      <c r="S16" s="22">
        <f>IF($K16="","",VLOOKUP($K16,'Nombre de défauts'!$A:$E,4,FALSE))</f>
        <v>2</v>
      </c>
      <c r="T16" s="24">
        <f>IF($K16="","",VLOOKUP($K16,'Nombre de défauts'!$A:$E,5,FALSE))</f>
        <v>12</v>
      </c>
      <c r="U16" s="25">
        <f>IF($K16="","",VLOOKUP($K16,'% consommation pièces'!$A:$H,5,FALSE))</f>
        <v>1</v>
      </c>
      <c r="V16" s="22">
        <f>IF($K16="","",VLOOKUP($K16,'% consommation pièces'!$A:$H,6,FALSE))</f>
        <v>0</v>
      </c>
      <c r="W16" s="22">
        <f>IF($K16="","",VLOOKUP($K16,'% consommation pièces'!$A:$H,7,FALSE))</f>
        <v>0</v>
      </c>
      <c r="X16" s="24">
        <f>IF($K16="","",VLOOKUP($K16,'% consommation pièces'!$A:$H,8,FALSE))</f>
        <v>13</v>
      </c>
    </row>
    <row r="17" spans="1:24" ht="22.5" customHeight="1" thickBot="1" x14ac:dyDescent="0.3">
      <c r="A17" s="15"/>
      <c r="B17" s="17"/>
      <c r="C17" s="15"/>
      <c r="D17" s="70"/>
      <c r="E17" s="79"/>
      <c r="F17" s="15"/>
      <c r="G17" s="75"/>
      <c r="H17" s="82"/>
      <c r="I17" s="20"/>
      <c r="J17" s="86"/>
      <c r="K17" s="55" t="s">
        <v>8</v>
      </c>
      <c r="L17" s="90"/>
      <c r="M17" s="22"/>
      <c r="N17" s="22"/>
      <c r="O17" s="21" t="str">
        <f>IF('Critères de sélection'!$N$11&lt;&gt;0,IF(SUM(R17:T17)&gt;'Critères de sélection'!$N$11,$Z$1,IF('Critères de sélection'!$F$11&lt;&gt;0,IF(SUM(R17:T17)&gt;'Critères de sélection'!$F$11,$Z$2,$Z$3))),IF(OR(T17&gt;'Critères de sélection'!$N$13,R17&gt;'Critères de sélection'!$N$14),$Z$1,IF(OR(T17&gt;'Critères de sélection'!$F$13,R17&gt;'Critères de sélection'!$F$14),$Z$2,$Z$3)))</f>
        <v>SAV</v>
      </c>
      <c r="P17" s="57" t="str">
        <f>IF(OR(X17&gt;'Critères de sélection'!$N$19,SUM(W17:X17)&gt;'Critères de sélection'!$N$20,SUM(V17:X17)&gt;'Critères de sélection'!$N$21),$Z$1,IF(OR(X17&gt;'Critères de sélection'!$F$19,SUM(W17:X17)&gt;'Critères de sélection'!$F$20,SUM(V17:X17)&gt;'Critères de sélection'!$F$21),$Z$2,$Z$3))</f>
        <v>SAV</v>
      </c>
      <c r="Q17" s="23" t="str">
        <f t="shared" si="0"/>
        <v>SAV</v>
      </c>
      <c r="R17" s="22">
        <f>IF($K17="","",VLOOKUP($K17,'Nombre de défauts'!$A:$E,3,FALSE))</f>
        <v>0</v>
      </c>
      <c r="S17" s="22">
        <f>IF($K17="","",VLOOKUP($K17,'Nombre de défauts'!$A:$E,4,FALSE))</f>
        <v>2</v>
      </c>
      <c r="T17" s="24">
        <f>IF($K17="","",VLOOKUP($K17,'Nombre de défauts'!$A:$E,5,FALSE))</f>
        <v>12</v>
      </c>
      <c r="U17" s="25">
        <f>IF($K17="","",VLOOKUP($K17,'% consommation pièces'!$A:$H,5,FALSE))</f>
        <v>1</v>
      </c>
      <c r="V17" s="22">
        <f>IF($K17="","",VLOOKUP($K17,'% consommation pièces'!$A:$H,6,FALSE))</f>
        <v>0</v>
      </c>
      <c r="W17" s="22">
        <f>IF($K17="","",VLOOKUP($K17,'% consommation pièces'!$A:$H,7,FALSE))</f>
        <v>0</v>
      </c>
      <c r="X17" s="24">
        <f>IF($K17="","",VLOOKUP($K17,'% consommation pièces'!$A:$H,8,FALSE))</f>
        <v>13</v>
      </c>
    </row>
    <row r="18" spans="1:24" ht="22.5" customHeight="1" thickBot="1" x14ac:dyDescent="0.3">
      <c r="A18" s="15"/>
      <c r="B18" s="17"/>
      <c r="C18" s="15"/>
      <c r="D18" s="70"/>
      <c r="E18" s="79"/>
      <c r="F18" s="15"/>
      <c r="G18" s="75"/>
      <c r="H18" s="82"/>
      <c r="I18" s="20"/>
      <c r="J18" s="86"/>
      <c r="K18" s="55" t="s">
        <v>8</v>
      </c>
      <c r="L18" s="90"/>
      <c r="M18" s="22"/>
      <c r="N18" s="22"/>
      <c r="O18" s="21" t="str">
        <f>IF('Critères de sélection'!$N$11&lt;&gt;0,IF(SUM(R18:T18)&gt;'Critères de sélection'!$N$11,$Z$1,IF('Critères de sélection'!$F$11&lt;&gt;0,IF(SUM(R18:T18)&gt;'Critères de sélection'!$F$11,$Z$2,$Z$3))),IF(OR(T18&gt;'Critères de sélection'!$N$13,R18&gt;'Critères de sélection'!$N$14),$Z$1,IF(OR(T18&gt;'Critères de sélection'!$F$13,R18&gt;'Critères de sélection'!$F$14),$Z$2,$Z$3)))</f>
        <v>SAV</v>
      </c>
      <c r="P18" s="57" t="str">
        <f>IF(OR(X18&gt;'Critères de sélection'!$N$19,SUM(W18:X18)&gt;'Critères de sélection'!$N$20,SUM(V18:X18)&gt;'Critères de sélection'!$N$21),$Z$1,IF(OR(X18&gt;'Critères de sélection'!$F$19,SUM(W18:X18)&gt;'Critères de sélection'!$F$20,SUM(V18:X18)&gt;'Critères de sélection'!$F$21),$Z$2,$Z$3))</f>
        <v>SAV</v>
      </c>
      <c r="Q18" s="23" t="str">
        <f t="shared" si="0"/>
        <v>SAV</v>
      </c>
      <c r="R18" s="22">
        <f>IF($K18="","",VLOOKUP($K18,'Nombre de défauts'!$A:$E,3,FALSE))</f>
        <v>0</v>
      </c>
      <c r="S18" s="22">
        <f>IF($K18="","",VLOOKUP($K18,'Nombre de défauts'!$A:$E,4,FALSE))</f>
        <v>2</v>
      </c>
      <c r="T18" s="24">
        <f>IF($K18="","",VLOOKUP($K18,'Nombre de défauts'!$A:$E,5,FALSE))</f>
        <v>12</v>
      </c>
      <c r="U18" s="25">
        <f>IF($K18="","",VLOOKUP($K18,'% consommation pièces'!$A:$H,5,FALSE))</f>
        <v>1</v>
      </c>
      <c r="V18" s="22">
        <f>IF($K18="","",VLOOKUP($K18,'% consommation pièces'!$A:$H,6,FALSE))</f>
        <v>0</v>
      </c>
      <c r="W18" s="22">
        <f>IF($K18="","",VLOOKUP($K18,'% consommation pièces'!$A:$H,7,FALSE))</f>
        <v>0</v>
      </c>
      <c r="X18" s="24">
        <f>IF($K18="","",VLOOKUP($K18,'% consommation pièces'!$A:$H,8,FALSE))</f>
        <v>13</v>
      </c>
    </row>
    <row r="19" spans="1:24" ht="22.5" customHeight="1" thickBot="1" x14ac:dyDescent="0.3">
      <c r="A19" s="15"/>
      <c r="B19" s="17"/>
      <c r="C19" s="15"/>
      <c r="D19" s="70"/>
      <c r="E19" s="79"/>
      <c r="F19" s="15"/>
      <c r="G19" s="75"/>
      <c r="H19" s="82"/>
      <c r="I19" s="20"/>
      <c r="J19" s="86"/>
      <c r="K19" s="55" t="s">
        <v>8</v>
      </c>
      <c r="L19" s="90"/>
      <c r="M19" s="22"/>
      <c r="N19" s="22"/>
      <c r="O19" s="21" t="str">
        <f>IF('Critères de sélection'!$N$11&lt;&gt;0,IF(SUM(R19:T19)&gt;'Critères de sélection'!$N$11,$Z$1,IF('Critères de sélection'!$F$11&lt;&gt;0,IF(SUM(R19:T19)&gt;'Critères de sélection'!$F$11,$Z$2,$Z$3))),IF(OR(T19&gt;'Critères de sélection'!$N$13,R19&gt;'Critères de sélection'!$N$14),$Z$1,IF(OR(T19&gt;'Critères de sélection'!$F$13,R19&gt;'Critères de sélection'!$F$14),$Z$2,$Z$3)))</f>
        <v>SAV</v>
      </c>
      <c r="P19" s="57" t="str">
        <f>IF(OR(X19&gt;'Critères de sélection'!$N$19,SUM(W19:X19)&gt;'Critères de sélection'!$N$20,SUM(V19:X19)&gt;'Critères de sélection'!$N$21),$Z$1,IF(OR(X19&gt;'Critères de sélection'!$F$19,SUM(W19:X19)&gt;'Critères de sélection'!$F$20,SUM(V19:X19)&gt;'Critères de sélection'!$F$21),$Z$2,$Z$3))</f>
        <v>SAV</v>
      </c>
      <c r="Q19" s="23" t="str">
        <f t="shared" si="0"/>
        <v>SAV</v>
      </c>
      <c r="R19" s="22">
        <f>IF($K19="","",VLOOKUP($K19,'Nombre de défauts'!$A:$E,3,FALSE))</f>
        <v>0</v>
      </c>
      <c r="S19" s="22">
        <f>IF($K19="","",VLOOKUP($K19,'Nombre de défauts'!$A:$E,4,FALSE))</f>
        <v>2</v>
      </c>
      <c r="T19" s="24">
        <f>IF($K19="","",VLOOKUP($K19,'Nombre de défauts'!$A:$E,5,FALSE))</f>
        <v>12</v>
      </c>
      <c r="U19" s="25">
        <f>IF($K19="","",VLOOKUP($K19,'% consommation pièces'!$A:$H,5,FALSE))</f>
        <v>1</v>
      </c>
      <c r="V19" s="22">
        <f>IF($K19="","",VLOOKUP($K19,'% consommation pièces'!$A:$H,6,FALSE))</f>
        <v>0</v>
      </c>
      <c r="W19" s="22">
        <f>IF($K19="","",VLOOKUP($K19,'% consommation pièces'!$A:$H,7,FALSE))</f>
        <v>0</v>
      </c>
      <c r="X19" s="24">
        <f>IF($K19="","",VLOOKUP($K19,'% consommation pièces'!$A:$H,8,FALSE))</f>
        <v>13</v>
      </c>
    </row>
    <row r="20" spans="1:24" ht="22.5" customHeight="1" thickBot="1" x14ac:dyDescent="0.3">
      <c r="A20" s="15"/>
      <c r="B20" s="17"/>
      <c r="C20" s="15"/>
      <c r="D20" s="70"/>
      <c r="E20" s="79"/>
      <c r="F20" s="15"/>
      <c r="G20" s="75"/>
      <c r="H20" s="82"/>
      <c r="I20" s="20"/>
      <c r="J20" s="86"/>
      <c r="K20" s="55" t="s">
        <v>8</v>
      </c>
      <c r="L20" s="90"/>
      <c r="M20" s="22"/>
      <c r="N20" s="22"/>
      <c r="O20" s="21" t="str">
        <f>IF('Critères de sélection'!$N$11&lt;&gt;0,IF(SUM(R20:T20)&gt;'Critères de sélection'!$N$11,$Z$1,IF('Critères de sélection'!$F$11&lt;&gt;0,IF(SUM(R20:T20)&gt;'Critères de sélection'!$F$11,$Z$2,$Z$3))),IF(OR(T20&gt;'Critères de sélection'!$N$13,R20&gt;'Critères de sélection'!$N$14),$Z$1,IF(OR(T20&gt;'Critères de sélection'!$F$13,R20&gt;'Critères de sélection'!$F$14),$Z$2,$Z$3)))</f>
        <v>SAV</v>
      </c>
      <c r="P20" s="57" t="str">
        <f>IF(OR(X20&gt;'Critères de sélection'!$N$19,SUM(W20:X20)&gt;'Critères de sélection'!$N$20,SUM(V20:X20)&gt;'Critères de sélection'!$N$21),$Z$1,IF(OR(X20&gt;'Critères de sélection'!$F$19,SUM(W20:X20)&gt;'Critères de sélection'!$F$20,SUM(V20:X20)&gt;'Critères de sélection'!$F$21),$Z$2,$Z$3))</f>
        <v>SAV</v>
      </c>
      <c r="Q20" s="23" t="str">
        <f t="shared" si="0"/>
        <v>SAV</v>
      </c>
      <c r="R20" s="22">
        <f>IF($K20="","",VLOOKUP($K20,'Nombre de défauts'!$A:$E,3,FALSE))</f>
        <v>0</v>
      </c>
      <c r="S20" s="22">
        <f>IF($K20="","",VLOOKUP($K20,'Nombre de défauts'!$A:$E,4,FALSE))</f>
        <v>2</v>
      </c>
      <c r="T20" s="24">
        <f>IF($K20="","",VLOOKUP($K20,'Nombre de défauts'!$A:$E,5,FALSE))</f>
        <v>12</v>
      </c>
      <c r="U20" s="25">
        <f>IF($K20="","",VLOOKUP($K20,'% consommation pièces'!$A:$H,5,FALSE))</f>
        <v>1</v>
      </c>
      <c r="V20" s="22">
        <f>IF($K20="","",VLOOKUP($K20,'% consommation pièces'!$A:$H,6,FALSE))</f>
        <v>0</v>
      </c>
      <c r="W20" s="22">
        <f>IF($K20="","",VLOOKUP($K20,'% consommation pièces'!$A:$H,7,FALSE))</f>
        <v>0</v>
      </c>
      <c r="X20" s="24">
        <f>IF($K20="","",VLOOKUP($K20,'% consommation pièces'!$A:$H,8,FALSE))</f>
        <v>13</v>
      </c>
    </row>
    <row r="21" spans="1:24" ht="22.5" customHeight="1" thickBot="1" x14ac:dyDescent="0.3">
      <c r="A21" s="15"/>
      <c r="B21" s="17"/>
      <c r="C21" s="15"/>
      <c r="D21" s="70"/>
      <c r="E21" s="79"/>
      <c r="F21" s="15"/>
      <c r="G21" s="75"/>
      <c r="H21" s="82"/>
      <c r="I21" s="20"/>
      <c r="J21" s="86"/>
      <c r="K21" s="55" t="s">
        <v>8</v>
      </c>
      <c r="L21" s="90"/>
      <c r="M21" s="22"/>
      <c r="N21" s="22"/>
      <c r="O21" s="21" t="str">
        <f>IF('Critères de sélection'!$N$11&lt;&gt;0,IF(SUM(R21:T21)&gt;'Critères de sélection'!$N$11,$Z$1,IF('Critères de sélection'!$F$11&lt;&gt;0,IF(SUM(R21:T21)&gt;'Critères de sélection'!$F$11,$Z$2,$Z$3))),IF(OR(T21&gt;'Critères de sélection'!$N$13,R21&gt;'Critères de sélection'!$N$14),$Z$1,IF(OR(T21&gt;'Critères de sélection'!$F$13,R21&gt;'Critères de sélection'!$F$14),$Z$2,$Z$3)))</f>
        <v>SAV</v>
      </c>
      <c r="P21" s="57" t="str">
        <f>IF(OR(X21&gt;'Critères de sélection'!$N$19,SUM(W21:X21)&gt;'Critères de sélection'!$N$20,SUM(V21:X21)&gt;'Critères de sélection'!$N$21),$Z$1,IF(OR(X21&gt;'Critères de sélection'!$F$19,SUM(W21:X21)&gt;'Critères de sélection'!$F$20,SUM(V21:X21)&gt;'Critères de sélection'!$F$21),$Z$2,$Z$3))</f>
        <v>SAV</v>
      </c>
      <c r="Q21" s="23" t="str">
        <f t="shared" si="0"/>
        <v>SAV</v>
      </c>
      <c r="R21" s="22">
        <f>IF($K21="","",VLOOKUP($K21,'Nombre de défauts'!$A:$E,3,FALSE))</f>
        <v>0</v>
      </c>
      <c r="S21" s="22">
        <f>IF($K21="","",VLOOKUP($K21,'Nombre de défauts'!$A:$E,4,FALSE))</f>
        <v>2</v>
      </c>
      <c r="T21" s="24">
        <f>IF($K21="","",VLOOKUP($K21,'Nombre de défauts'!$A:$E,5,FALSE))</f>
        <v>12</v>
      </c>
      <c r="U21" s="25">
        <f>IF($K21="","",VLOOKUP($K21,'% consommation pièces'!$A:$H,5,FALSE))</f>
        <v>1</v>
      </c>
      <c r="V21" s="22">
        <f>IF($K21="","",VLOOKUP($K21,'% consommation pièces'!$A:$H,6,FALSE))</f>
        <v>0</v>
      </c>
      <c r="W21" s="22">
        <f>IF($K21="","",VLOOKUP($K21,'% consommation pièces'!$A:$H,7,FALSE))</f>
        <v>0</v>
      </c>
      <c r="X21" s="24">
        <f>IF($K21="","",VLOOKUP($K21,'% consommation pièces'!$A:$H,8,FALSE))</f>
        <v>13</v>
      </c>
    </row>
    <row r="22" spans="1:24" ht="22.5" customHeight="1" thickBot="1" x14ac:dyDescent="0.3">
      <c r="A22" s="15"/>
      <c r="B22" s="17"/>
      <c r="C22" s="15"/>
      <c r="D22" s="70"/>
      <c r="E22" s="79"/>
      <c r="F22" s="15"/>
      <c r="G22" s="75"/>
      <c r="H22" s="82"/>
      <c r="I22" s="20"/>
      <c r="J22" s="86"/>
      <c r="K22" s="55" t="s">
        <v>8</v>
      </c>
      <c r="L22" s="90"/>
      <c r="M22" s="22"/>
      <c r="N22" s="22"/>
      <c r="O22" s="21" t="str">
        <f>IF('Critères de sélection'!$N$11&lt;&gt;0,IF(SUM(R22:T22)&gt;'Critères de sélection'!$N$11,$Z$1,IF('Critères de sélection'!$F$11&lt;&gt;0,IF(SUM(R22:T22)&gt;'Critères de sélection'!$F$11,$Z$2,$Z$3))),IF(OR(T22&gt;'Critères de sélection'!$N$13,R22&gt;'Critères de sélection'!$N$14),$Z$1,IF(OR(T22&gt;'Critères de sélection'!$F$13,R22&gt;'Critères de sélection'!$F$14),$Z$2,$Z$3)))</f>
        <v>SAV</v>
      </c>
      <c r="P22" s="57" t="str">
        <f>IF(OR(X22&gt;'Critères de sélection'!$N$19,SUM(W22:X22)&gt;'Critères de sélection'!$N$20,SUM(V22:X22)&gt;'Critères de sélection'!$N$21),$Z$1,IF(OR(X22&gt;'Critères de sélection'!$F$19,SUM(W22:X22)&gt;'Critères de sélection'!$F$20,SUM(V22:X22)&gt;'Critères de sélection'!$F$21),$Z$2,$Z$3))</f>
        <v>SAV</v>
      </c>
      <c r="Q22" s="23" t="str">
        <f t="shared" si="0"/>
        <v>SAV</v>
      </c>
      <c r="R22" s="22">
        <f>IF($K22="","",VLOOKUP($K22,'Nombre de défauts'!$A:$E,3,FALSE))</f>
        <v>0</v>
      </c>
      <c r="S22" s="22">
        <f>IF($K22="","",VLOOKUP($K22,'Nombre de défauts'!$A:$E,4,FALSE))</f>
        <v>2</v>
      </c>
      <c r="T22" s="24">
        <f>IF($K22="","",VLOOKUP($K22,'Nombre de défauts'!$A:$E,5,FALSE))</f>
        <v>12</v>
      </c>
      <c r="U22" s="25">
        <f>IF($K22="","",VLOOKUP($K22,'% consommation pièces'!$A:$H,5,FALSE))</f>
        <v>1</v>
      </c>
      <c r="V22" s="22">
        <f>IF($K22="","",VLOOKUP($K22,'% consommation pièces'!$A:$H,6,FALSE))</f>
        <v>0</v>
      </c>
      <c r="W22" s="22">
        <f>IF($K22="","",VLOOKUP($K22,'% consommation pièces'!$A:$H,7,FALSE))</f>
        <v>0</v>
      </c>
      <c r="X22" s="24">
        <f>IF($K22="","",VLOOKUP($K22,'% consommation pièces'!$A:$H,8,FALSE))</f>
        <v>13</v>
      </c>
    </row>
    <row r="23" spans="1:24" ht="22.5" customHeight="1" thickBot="1" x14ac:dyDescent="0.3">
      <c r="A23" s="15"/>
      <c r="B23" s="17"/>
      <c r="C23" s="15"/>
      <c r="D23" s="70"/>
      <c r="E23" s="79"/>
      <c r="F23" s="15"/>
      <c r="G23" s="75"/>
      <c r="H23" s="82"/>
      <c r="I23" s="20"/>
      <c r="J23" s="86"/>
      <c r="K23" s="55" t="s">
        <v>8</v>
      </c>
      <c r="L23" s="90"/>
      <c r="M23" s="22"/>
      <c r="N23" s="22"/>
      <c r="O23" s="21" t="str">
        <f>IF('Critères de sélection'!$N$11&lt;&gt;0,IF(SUM(R23:T23)&gt;'Critères de sélection'!$N$11,$Z$1,IF('Critères de sélection'!$F$11&lt;&gt;0,IF(SUM(R23:T23)&gt;'Critères de sélection'!$F$11,$Z$2,$Z$3))),IF(OR(T23&gt;'Critères de sélection'!$N$13,R23&gt;'Critères de sélection'!$N$14),$Z$1,IF(OR(T23&gt;'Critères de sélection'!$F$13,R23&gt;'Critères de sélection'!$F$14),$Z$2,$Z$3)))</f>
        <v>SAV</v>
      </c>
      <c r="P23" s="57" t="str">
        <f>IF(OR(X23&gt;'Critères de sélection'!$N$19,SUM(W23:X23)&gt;'Critères de sélection'!$N$20,SUM(V23:X23)&gt;'Critères de sélection'!$N$21),$Z$1,IF(OR(X23&gt;'Critères de sélection'!$F$19,SUM(W23:X23)&gt;'Critères de sélection'!$F$20,SUM(V23:X23)&gt;'Critères de sélection'!$F$21),$Z$2,$Z$3))</f>
        <v>SAV</v>
      </c>
      <c r="Q23" s="23" t="str">
        <f t="shared" si="0"/>
        <v>SAV</v>
      </c>
      <c r="R23" s="22">
        <f>IF($K23="","",VLOOKUP($K23,'Nombre de défauts'!$A:$E,3,FALSE))</f>
        <v>0</v>
      </c>
      <c r="S23" s="22">
        <f>IF($K23="","",VLOOKUP($K23,'Nombre de défauts'!$A:$E,4,FALSE))</f>
        <v>2</v>
      </c>
      <c r="T23" s="24">
        <f>IF($K23="","",VLOOKUP($K23,'Nombre de défauts'!$A:$E,5,FALSE))</f>
        <v>12</v>
      </c>
      <c r="U23" s="25">
        <f>IF($K23="","",VLOOKUP($K23,'% consommation pièces'!$A:$H,5,FALSE))</f>
        <v>1</v>
      </c>
      <c r="V23" s="22">
        <f>IF($K23="","",VLOOKUP($K23,'% consommation pièces'!$A:$H,6,FALSE))</f>
        <v>0</v>
      </c>
      <c r="W23" s="22">
        <f>IF($K23="","",VLOOKUP($K23,'% consommation pièces'!$A:$H,7,FALSE))</f>
        <v>0</v>
      </c>
      <c r="X23" s="24">
        <f>IF($K23="","",VLOOKUP($K23,'% consommation pièces'!$A:$H,8,FALSE))</f>
        <v>13</v>
      </c>
    </row>
    <row r="24" spans="1:24" ht="22.5" customHeight="1" thickBot="1" x14ac:dyDescent="0.3">
      <c r="A24" s="15"/>
      <c r="B24" s="17"/>
      <c r="C24" s="15"/>
      <c r="D24" s="70"/>
      <c r="E24" s="79"/>
      <c r="F24" s="15"/>
      <c r="G24" s="75"/>
      <c r="H24" s="82"/>
      <c r="I24" s="20"/>
      <c r="J24" s="86"/>
      <c r="K24" s="55" t="s">
        <v>8</v>
      </c>
      <c r="L24" s="90"/>
      <c r="M24" s="22"/>
      <c r="N24" s="22"/>
      <c r="O24" s="21" t="str">
        <f>IF('Critères de sélection'!$N$11&lt;&gt;0,IF(SUM(R24:T24)&gt;'Critères de sélection'!$N$11,$Z$1,IF('Critères de sélection'!$F$11&lt;&gt;0,IF(SUM(R24:T24)&gt;'Critères de sélection'!$F$11,$Z$2,$Z$3))),IF(OR(T24&gt;'Critères de sélection'!$N$13,R24&gt;'Critères de sélection'!$N$14),$Z$1,IF(OR(T24&gt;'Critères de sélection'!$F$13,R24&gt;'Critères de sélection'!$F$14),$Z$2,$Z$3)))</f>
        <v>SAV</v>
      </c>
      <c r="P24" s="57" t="str">
        <f>IF(OR(X24&gt;'Critères de sélection'!$N$19,SUM(W24:X24)&gt;'Critères de sélection'!$N$20,SUM(V24:X24)&gt;'Critères de sélection'!$N$21),$Z$1,IF(OR(X24&gt;'Critères de sélection'!$F$19,SUM(W24:X24)&gt;'Critères de sélection'!$F$20,SUM(V24:X24)&gt;'Critères de sélection'!$F$21),$Z$2,$Z$3))</f>
        <v>SAV</v>
      </c>
      <c r="Q24" s="23" t="str">
        <f t="shared" si="0"/>
        <v>SAV</v>
      </c>
      <c r="R24" s="22">
        <f>IF($K24="","",VLOOKUP($K24,'Nombre de défauts'!$A:$E,3,FALSE))</f>
        <v>0</v>
      </c>
      <c r="S24" s="22">
        <f>IF($K24="","",VLOOKUP($K24,'Nombre de défauts'!$A:$E,4,FALSE))</f>
        <v>2</v>
      </c>
      <c r="T24" s="24">
        <f>IF($K24="","",VLOOKUP($K24,'Nombre de défauts'!$A:$E,5,FALSE))</f>
        <v>12</v>
      </c>
      <c r="U24" s="25">
        <f>IF($K24="","",VLOOKUP($K24,'% consommation pièces'!$A:$H,5,FALSE))</f>
        <v>1</v>
      </c>
      <c r="V24" s="22">
        <f>IF($K24="","",VLOOKUP($K24,'% consommation pièces'!$A:$H,6,FALSE))</f>
        <v>0</v>
      </c>
      <c r="W24" s="22">
        <f>IF($K24="","",VLOOKUP($K24,'% consommation pièces'!$A:$H,7,FALSE))</f>
        <v>0</v>
      </c>
      <c r="X24" s="24">
        <f>IF($K24="","",VLOOKUP($K24,'% consommation pièces'!$A:$H,8,FALSE))</f>
        <v>13</v>
      </c>
    </row>
    <row r="25" spans="1:24" ht="22.5" customHeight="1" thickBot="1" x14ac:dyDescent="0.3">
      <c r="A25" s="15"/>
      <c r="B25" s="17"/>
      <c r="C25" s="15"/>
      <c r="D25" s="70"/>
      <c r="E25" s="79"/>
      <c r="F25" s="15"/>
      <c r="G25" s="75"/>
      <c r="H25" s="82"/>
      <c r="I25" s="20"/>
      <c r="J25" s="86"/>
      <c r="K25" s="55" t="s">
        <v>8</v>
      </c>
      <c r="L25" s="90"/>
      <c r="M25" s="22"/>
      <c r="N25" s="22"/>
      <c r="O25" s="21" t="str">
        <f>IF('Critères de sélection'!$N$11&lt;&gt;0,IF(SUM(R25:T25)&gt;'Critères de sélection'!$N$11,$Z$1,IF('Critères de sélection'!$F$11&lt;&gt;0,IF(SUM(R25:T25)&gt;'Critères de sélection'!$F$11,$Z$2,$Z$3))),IF(OR(T25&gt;'Critères de sélection'!$N$13,R25&gt;'Critères de sélection'!$N$14),$Z$1,IF(OR(T25&gt;'Critères de sélection'!$F$13,R25&gt;'Critères de sélection'!$F$14),$Z$2,$Z$3)))</f>
        <v>SAV</v>
      </c>
      <c r="P25" s="57" t="str">
        <f>IF(OR(X25&gt;'Critères de sélection'!$N$19,SUM(W25:X25)&gt;'Critères de sélection'!$N$20,SUM(V25:X25)&gt;'Critères de sélection'!$N$21),$Z$1,IF(OR(X25&gt;'Critères de sélection'!$F$19,SUM(W25:X25)&gt;'Critères de sélection'!$F$20,SUM(V25:X25)&gt;'Critères de sélection'!$F$21),$Z$2,$Z$3))</f>
        <v>SAV</v>
      </c>
      <c r="Q25" s="23" t="str">
        <f t="shared" si="0"/>
        <v>SAV</v>
      </c>
      <c r="R25" s="22">
        <f>IF($K25="","",VLOOKUP($K25,'Nombre de défauts'!$A:$E,3,FALSE))</f>
        <v>0</v>
      </c>
      <c r="S25" s="22">
        <f>IF($K25="","",VLOOKUP($K25,'Nombre de défauts'!$A:$E,4,FALSE))</f>
        <v>2</v>
      </c>
      <c r="T25" s="24">
        <f>IF($K25="","",VLOOKUP($K25,'Nombre de défauts'!$A:$E,5,FALSE))</f>
        <v>12</v>
      </c>
      <c r="U25" s="25">
        <f>IF($K25="","",VLOOKUP($K25,'% consommation pièces'!$A:$H,5,FALSE))</f>
        <v>1</v>
      </c>
      <c r="V25" s="22">
        <f>IF($K25="","",VLOOKUP($K25,'% consommation pièces'!$A:$H,6,FALSE))</f>
        <v>0</v>
      </c>
      <c r="W25" s="22">
        <f>IF($K25="","",VLOOKUP($K25,'% consommation pièces'!$A:$H,7,FALSE))</f>
        <v>0</v>
      </c>
      <c r="X25" s="24">
        <f>IF($K25="","",VLOOKUP($K25,'% consommation pièces'!$A:$H,8,FALSE))</f>
        <v>13</v>
      </c>
    </row>
    <row r="26" spans="1:24" ht="22.5" customHeight="1" thickBot="1" x14ac:dyDescent="0.3">
      <c r="A26" s="15"/>
      <c r="B26" s="17"/>
      <c r="C26" s="15"/>
      <c r="D26" s="70"/>
      <c r="E26" s="79"/>
      <c r="F26" s="15"/>
      <c r="G26" s="75"/>
      <c r="H26" s="82"/>
      <c r="I26" s="20"/>
      <c r="J26" s="86"/>
      <c r="K26" s="55" t="s">
        <v>8</v>
      </c>
      <c r="L26" s="90"/>
      <c r="M26" s="22"/>
      <c r="N26" s="22"/>
      <c r="O26" s="21" t="str">
        <f>IF('Critères de sélection'!$N$11&lt;&gt;0,IF(SUM(R26:T26)&gt;'Critères de sélection'!$N$11,$Z$1,IF('Critères de sélection'!$F$11&lt;&gt;0,IF(SUM(R26:T26)&gt;'Critères de sélection'!$F$11,$Z$2,$Z$3))),IF(OR(T26&gt;'Critères de sélection'!$N$13,R26&gt;'Critères de sélection'!$N$14),$Z$1,IF(OR(T26&gt;'Critères de sélection'!$F$13,R26&gt;'Critères de sélection'!$F$14),$Z$2,$Z$3)))</f>
        <v>SAV</v>
      </c>
      <c r="P26" s="57" t="str">
        <f>IF(OR(X26&gt;'Critères de sélection'!$N$19,SUM(W26:X26)&gt;'Critères de sélection'!$N$20,SUM(V26:X26)&gt;'Critères de sélection'!$N$21),$Z$1,IF(OR(X26&gt;'Critères de sélection'!$F$19,SUM(W26:X26)&gt;'Critères de sélection'!$F$20,SUM(V26:X26)&gt;'Critères de sélection'!$F$21),$Z$2,$Z$3))</f>
        <v>SAV</v>
      </c>
      <c r="Q26" s="23" t="str">
        <f t="shared" si="0"/>
        <v>SAV</v>
      </c>
      <c r="R26" s="22">
        <f>IF($K26="","",VLOOKUP($K26,'Nombre de défauts'!$A:$E,3,FALSE))</f>
        <v>0</v>
      </c>
      <c r="S26" s="22">
        <f>IF($K26="","",VLOOKUP($K26,'Nombre de défauts'!$A:$E,4,FALSE))</f>
        <v>2</v>
      </c>
      <c r="T26" s="24">
        <f>IF($K26="","",VLOOKUP($K26,'Nombre de défauts'!$A:$E,5,FALSE))</f>
        <v>12</v>
      </c>
      <c r="U26" s="25">
        <f>IF($K26="","",VLOOKUP($K26,'% consommation pièces'!$A:$H,5,FALSE))</f>
        <v>1</v>
      </c>
      <c r="V26" s="22">
        <f>IF($K26="","",VLOOKUP($K26,'% consommation pièces'!$A:$H,6,FALSE))</f>
        <v>0</v>
      </c>
      <c r="W26" s="22">
        <f>IF($K26="","",VLOOKUP($K26,'% consommation pièces'!$A:$H,7,FALSE))</f>
        <v>0</v>
      </c>
      <c r="X26" s="24">
        <f>IF($K26="","",VLOOKUP($K26,'% consommation pièces'!$A:$H,8,FALSE))</f>
        <v>13</v>
      </c>
    </row>
    <row r="27" spans="1:24" ht="22.5" customHeight="1" thickBot="1" x14ac:dyDescent="0.3">
      <c r="A27" s="15"/>
      <c r="B27" s="17"/>
      <c r="C27" s="15"/>
      <c r="D27" s="70"/>
      <c r="E27" s="79"/>
      <c r="F27" s="15"/>
      <c r="G27" s="75"/>
      <c r="H27" s="82"/>
      <c r="I27" s="20"/>
      <c r="J27" s="86"/>
      <c r="K27" s="55" t="s">
        <v>8</v>
      </c>
      <c r="L27" s="90"/>
      <c r="M27" s="22"/>
      <c r="N27" s="22"/>
      <c r="O27" s="21" t="str">
        <f>IF('Critères de sélection'!$N$11&lt;&gt;0,IF(SUM(R27:T27)&gt;'Critères de sélection'!$N$11,$Z$1,IF('Critères de sélection'!$F$11&lt;&gt;0,IF(SUM(R27:T27)&gt;'Critères de sélection'!$F$11,$Z$2,$Z$3))),IF(OR(T27&gt;'Critères de sélection'!$N$13,R27&gt;'Critères de sélection'!$N$14),$Z$1,IF(OR(T27&gt;'Critères de sélection'!$F$13,R27&gt;'Critères de sélection'!$F$14),$Z$2,$Z$3)))</f>
        <v>SAV</v>
      </c>
      <c r="P27" s="57" t="str">
        <f>IF(OR(X27&gt;'Critères de sélection'!$N$19,SUM(W27:X27)&gt;'Critères de sélection'!$N$20,SUM(V27:X27)&gt;'Critères de sélection'!$N$21),$Z$1,IF(OR(X27&gt;'Critères de sélection'!$F$19,SUM(W27:X27)&gt;'Critères de sélection'!$F$20,SUM(V27:X27)&gt;'Critères de sélection'!$F$21),$Z$2,$Z$3))</f>
        <v>SAV</v>
      </c>
      <c r="Q27" s="23" t="str">
        <f t="shared" si="0"/>
        <v>SAV</v>
      </c>
      <c r="R27" s="22">
        <f>IF($K27="","",VLOOKUP($K27,'Nombre de défauts'!$A:$E,3,FALSE))</f>
        <v>0</v>
      </c>
      <c r="S27" s="22">
        <f>IF($K27="","",VLOOKUP($K27,'Nombre de défauts'!$A:$E,4,FALSE))</f>
        <v>2</v>
      </c>
      <c r="T27" s="24">
        <f>IF($K27="","",VLOOKUP($K27,'Nombre de défauts'!$A:$E,5,FALSE))</f>
        <v>12</v>
      </c>
      <c r="U27" s="25">
        <f>IF($K27="","",VLOOKUP($K27,'% consommation pièces'!$A:$H,5,FALSE))</f>
        <v>1</v>
      </c>
      <c r="V27" s="22">
        <f>IF($K27="","",VLOOKUP($K27,'% consommation pièces'!$A:$H,6,FALSE))</f>
        <v>0</v>
      </c>
      <c r="W27" s="22">
        <f>IF($K27="","",VLOOKUP($K27,'% consommation pièces'!$A:$H,7,FALSE))</f>
        <v>0</v>
      </c>
      <c r="X27" s="24">
        <f>IF($K27="","",VLOOKUP($K27,'% consommation pièces'!$A:$H,8,FALSE))</f>
        <v>13</v>
      </c>
    </row>
    <row r="28" spans="1:24" ht="22.5" customHeight="1" thickBot="1" x14ac:dyDescent="0.3">
      <c r="A28" s="15"/>
      <c r="B28" s="17"/>
      <c r="C28" s="15"/>
      <c r="D28" s="70"/>
      <c r="E28" s="79"/>
      <c r="F28" s="15"/>
      <c r="G28" s="75"/>
      <c r="H28" s="82"/>
      <c r="I28" s="20"/>
      <c r="J28" s="86"/>
      <c r="K28" s="55" t="s">
        <v>8</v>
      </c>
      <c r="L28" s="90"/>
      <c r="M28" s="22"/>
      <c r="N28" s="22"/>
      <c r="O28" s="21" t="str">
        <f>IF('Critères de sélection'!$N$11&lt;&gt;0,IF(SUM(R28:T28)&gt;'Critères de sélection'!$N$11,$Z$1,IF('Critères de sélection'!$F$11&lt;&gt;0,IF(SUM(R28:T28)&gt;'Critères de sélection'!$F$11,$Z$2,$Z$3))),IF(OR(T28&gt;'Critères de sélection'!$N$13,R28&gt;'Critères de sélection'!$N$14),$Z$1,IF(OR(T28&gt;'Critères de sélection'!$F$13,R28&gt;'Critères de sélection'!$F$14),$Z$2,$Z$3)))</f>
        <v>SAV</v>
      </c>
      <c r="P28" s="57" t="str">
        <f>IF(OR(X28&gt;'Critères de sélection'!$N$19,SUM(W28:X28)&gt;'Critères de sélection'!$N$20,SUM(V28:X28)&gt;'Critères de sélection'!$N$21),$Z$1,IF(OR(X28&gt;'Critères de sélection'!$F$19,SUM(W28:X28)&gt;'Critères de sélection'!$F$20,SUM(V28:X28)&gt;'Critères de sélection'!$F$21),$Z$2,$Z$3))</f>
        <v>SAV</v>
      </c>
      <c r="Q28" s="23" t="str">
        <f t="shared" si="0"/>
        <v>SAV</v>
      </c>
      <c r="R28" s="22">
        <f>IF($K28="","",VLOOKUP($K28,'Nombre de défauts'!$A:$E,3,FALSE))</f>
        <v>0</v>
      </c>
      <c r="S28" s="22">
        <f>IF($K28="","",VLOOKUP($K28,'Nombre de défauts'!$A:$E,4,FALSE))</f>
        <v>2</v>
      </c>
      <c r="T28" s="24">
        <f>IF($K28="","",VLOOKUP($K28,'Nombre de défauts'!$A:$E,5,FALSE))</f>
        <v>12</v>
      </c>
      <c r="U28" s="25">
        <f>IF($K28="","",VLOOKUP($K28,'% consommation pièces'!$A:$H,5,FALSE))</f>
        <v>1</v>
      </c>
      <c r="V28" s="22">
        <f>IF($K28="","",VLOOKUP($K28,'% consommation pièces'!$A:$H,6,FALSE))</f>
        <v>0</v>
      </c>
      <c r="W28" s="22">
        <f>IF($K28="","",VLOOKUP($K28,'% consommation pièces'!$A:$H,7,FALSE))</f>
        <v>0</v>
      </c>
      <c r="X28" s="24">
        <f>IF($K28="","",VLOOKUP($K28,'% consommation pièces'!$A:$H,8,FALSE))</f>
        <v>13</v>
      </c>
    </row>
    <row r="29" spans="1:24" ht="22.5" customHeight="1" thickBot="1" x14ac:dyDescent="0.3">
      <c r="A29" s="15"/>
      <c r="B29" s="17"/>
      <c r="C29" s="15"/>
      <c r="D29" s="70"/>
      <c r="E29" s="79"/>
      <c r="F29" s="15"/>
      <c r="G29" s="75"/>
      <c r="H29" s="82"/>
      <c r="I29" s="20"/>
      <c r="J29" s="86"/>
      <c r="K29" s="55" t="s">
        <v>8</v>
      </c>
      <c r="L29" s="90"/>
      <c r="M29" s="22"/>
      <c r="N29" s="22"/>
      <c r="O29" s="21" t="str">
        <f>IF('Critères de sélection'!$N$11&lt;&gt;0,IF(SUM(R29:T29)&gt;'Critères de sélection'!$N$11,$Z$1,IF('Critères de sélection'!$F$11&lt;&gt;0,IF(SUM(R29:T29)&gt;'Critères de sélection'!$F$11,$Z$2,$Z$3))),IF(OR(T29&gt;'Critères de sélection'!$N$13,R29&gt;'Critères de sélection'!$N$14),$Z$1,IF(OR(T29&gt;'Critères de sélection'!$F$13,R29&gt;'Critères de sélection'!$F$14),$Z$2,$Z$3)))</f>
        <v>SAV</v>
      </c>
      <c r="P29" s="57" t="str">
        <f>IF(OR(X29&gt;'Critères de sélection'!$N$19,SUM(W29:X29)&gt;'Critères de sélection'!$N$20,SUM(V29:X29)&gt;'Critères de sélection'!$N$21),$Z$1,IF(OR(X29&gt;'Critères de sélection'!$F$19,SUM(W29:X29)&gt;'Critères de sélection'!$F$20,SUM(V29:X29)&gt;'Critères de sélection'!$F$21),$Z$2,$Z$3))</f>
        <v>SAV</v>
      </c>
      <c r="Q29" s="23" t="str">
        <f t="shared" si="0"/>
        <v>SAV</v>
      </c>
      <c r="R29" s="22">
        <f>IF($K29="","",VLOOKUP($K29,'Nombre de défauts'!$A:$E,3,FALSE))</f>
        <v>0</v>
      </c>
      <c r="S29" s="22">
        <f>IF($K29="","",VLOOKUP($K29,'Nombre de défauts'!$A:$E,4,FALSE))</f>
        <v>2</v>
      </c>
      <c r="T29" s="24">
        <f>IF($K29="","",VLOOKUP($K29,'Nombre de défauts'!$A:$E,5,FALSE))</f>
        <v>12</v>
      </c>
      <c r="U29" s="25">
        <f>IF($K29="","",VLOOKUP($K29,'% consommation pièces'!$A:$H,5,FALSE))</f>
        <v>1</v>
      </c>
      <c r="V29" s="22">
        <f>IF($K29="","",VLOOKUP($K29,'% consommation pièces'!$A:$H,6,FALSE))</f>
        <v>0</v>
      </c>
      <c r="W29" s="22">
        <f>IF($K29="","",VLOOKUP($K29,'% consommation pièces'!$A:$H,7,FALSE))</f>
        <v>0</v>
      </c>
      <c r="X29" s="24">
        <f>IF($K29="","",VLOOKUP($K29,'% consommation pièces'!$A:$H,8,FALSE))</f>
        <v>13</v>
      </c>
    </row>
    <row r="30" spans="1:24" ht="22.5" customHeight="1" thickBot="1" x14ac:dyDescent="0.3">
      <c r="A30" s="15"/>
      <c r="B30" s="17"/>
      <c r="C30" s="15"/>
      <c r="D30" s="70"/>
      <c r="E30" s="79"/>
      <c r="F30" s="15"/>
      <c r="G30" s="75"/>
      <c r="H30" s="82"/>
      <c r="I30" s="20"/>
      <c r="J30" s="86"/>
      <c r="K30" s="55" t="s">
        <v>8</v>
      </c>
      <c r="L30" s="90"/>
      <c r="M30" s="22"/>
      <c r="N30" s="22"/>
      <c r="O30" s="21" t="str">
        <f>IF('Critères de sélection'!$N$11&lt;&gt;0,IF(SUM(R30:T30)&gt;'Critères de sélection'!$N$11,$Z$1,IF('Critères de sélection'!$F$11&lt;&gt;0,IF(SUM(R30:T30)&gt;'Critères de sélection'!$F$11,$Z$2,$Z$3))),IF(OR(T30&gt;'Critères de sélection'!$N$13,R30&gt;'Critères de sélection'!$N$14),$Z$1,IF(OR(T30&gt;'Critères de sélection'!$F$13,R30&gt;'Critères de sélection'!$F$14),$Z$2,$Z$3)))</f>
        <v>SAV</v>
      </c>
      <c r="P30" s="57" t="str">
        <f>IF(OR(X30&gt;'Critères de sélection'!$N$19,SUM(W30:X30)&gt;'Critères de sélection'!$N$20,SUM(V30:X30)&gt;'Critères de sélection'!$N$21),$Z$1,IF(OR(X30&gt;'Critères de sélection'!$F$19,SUM(W30:X30)&gt;'Critères de sélection'!$F$20,SUM(V30:X30)&gt;'Critères de sélection'!$F$21),$Z$2,$Z$3))</f>
        <v>SAV</v>
      </c>
      <c r="Q30" s="23" t="str">
        <f t="shared" si="0"/>
        <v>SAV</v>
      </c>
      <c r="R30" s="22">
        <f>IF($K30="","",VLOOKUP($K30,'Nombre de défauts'!$A:$E,3,FALSE))</f>
        <v>0</v>
      </c>
      <c r="S30" s="22">
        <f>IF($K30="","",VLOOKUP($K30,'Nombre de défauts'!$A:$E,4,FALSE))</f>
        <v>2</v>
      </c>
      <c r="T30" s="24">
        <f>IF($K30="","",VLOOKUP($K30,'Nombre de défauts'!$A:$E,5,FALSE))</f>
        <v>12</v>
      </c>
      <c r="U30" s="25">
        <f>IF($K30="","",VLOOKUP($K30,'% consommation pièces'!$A:$H,5,FALSE))</f>
        <v>1</v>
      </c>
      <c r="V30" s="22">
        <f>IF($K30="","",VLOOKUP($K30,'% consommation pièces'!$A:$H,6,FALSE))</f>
        <v>0</v>
      </c>
      <c r="W30" s="22">
        <f>IF($K30="","",VLOOKUP($K30,'% consommation pièces'!$A:$H,7,FALSE))</f>
        <v>0</v>
      </c>
      <c r="X30" s="24">
        <f>IF($K30="","",VLOOKUP($K30,'% consommation pièces'!$A:$H,8,FALSE))</f>
        <v>13</v>
      </c>
    </row>
    <row r="31" spans="1:24" ht="22.5" customHeight="1" thickBot="1" x14ac:dyDescent="0.3">
      <c r="A31" s="15"/>
      <c r="B31" s="17"/>
      <c r="C31" s="15"/>
      <c r="D31" s="70"/>
      <c r="E31" s="79"/>
      <c r="F31" s="15"/>
      <c r="G31" s="75"/>
      <c r="H31" s="82"/>
      <c r="I31" s="20"/>
      <c r="J31" s="86"/>
      <c r="K31" s="55" t="s">
        <v>8</v>
      </c>
      <c r="L31" s="90"/>
      <c r="M31" s="22"/>
      <c r="N31" s="22"/>
      <c r="O31" s="21" t="str">
        <f>IF('Critères de sélection'!$N$11&lt;&gt;0,IF(SUM(R31:T31)&gt;'Critères de sélection'!$N$11,$Z$1,IF('Critères de sélection'!$F$11&lt;&gt;0,IF(SUM(R31:T31)&gt;'Critères de sélection'!$F$11,$Z$2,$Z$3))),IF(OR(T31&gt;'Critères de sélection'!$N$13,R31&gt;'Critères de sélection'!$N$14),$Z$1,IF(OR(T31&gt;'Critères de sélection'!$F$13,R31&gt;'Critères de sélection'!$F$14),$Z$2,$Z$3)))</f>
        <v>SAV</v>
      </c>
      <c r="P31" s="57" t="str">
        <f>IF(OR(X31&gt;'Critères de sélection'!$N$19,SUM(W31:X31)&gt;'Critères de sélection'!$N$20,SUM(V31:X31)&gt;'Critères de sélection'!$N$21),$Z$1,IF(OR(X31&gt;'Critères de sélection'!$F$19,SUM(W31:X31)&gt;'Critères de sélection'!$F$20,SUM(V31:X31)&gt;'Critères de sélection'!$F$21),$Z$2,$Z$3))</f>
        <v>SAV</v>
      </c>
      <c r="Q31" s="23" t="str">
        <f t="shared" si="0"/>
        <v>SAV</v>
      </c>
      <c r="R31" s="22">
        <f>IF($K31="","",VLOOKUP($K31,'Nombre de défauts'!$A:$E,3,FALSE))</f>
        <v>0</v>
      </c>
      <c r="S31" s="22">
        <f>IF($K31="","",VLOOKUP($K31,'Nombre de défauts'!$A:$E,4,FALSE))</f>
        <v>2</v>
      </c>
      <c r="T31" s="24">
        <f>IF($K31="","",VLOOKUP($K31,'Nombre de défauts'!$A:$E,5,FALSE))</f>
        <v>12</v>
      </c>
      <c r="U31" s="25">
        <f>IF($K31="","",VLOOKUP($K31,'% consommation pièces'!$A:$H,5,FALSE))</f>
        <v>1</v>
      </c>
      <c r="V31" s="22">
        <f>IF($K31="","",VLOOKUP($K31,'% consommation pièces'!$A:$H,6,FALSE))</f>
        <v>0</v>
      </c>
      <c r="W31" s="22">
        <f>IF($K31="","",VLOOKUP($K31,'% consommation pièces'!$A:$H,7,FALSE))</f>
        <v>0</v>
      </c>
      <c r="X31" s="24">
        <f>IF($K31="","",VLOOKUP($K31,'% consommation pièces'!$A:$H,8,FALSE))</f>
        <v>13</v>
      </c>
    </row>
    <row r="32" spans="1:24" ht="22.5" customHeight="1" thickBot="1" x14ac:dyDescent="0.3">
      <c r="A32" s="15"/>
      <c r="B32" s="17"/>
      <c r="C32" s="15"/>
      <c r="D32" s="70"/>
      <c r="E32" s="79"/>
      <c r="F32" s="15"/>
      <c r="G32" s="75"/>
      <c r="H32" s="82"/>
      <c r="I32" s="20"/>
      <c r="J32" s="86"/>
      <c r="K32" s="55" t="s">
        <v>8</v>
      </c>
      <c r="L32" s="90"/>
      <c r="M32" s="22"/>
      <c r="N32" s="22"/>
      <c r="O32" s="21" t="str">
        <f>IF('Critères de sélection'!$N$11&lt;&gt;0,IF(SUM(R32:T32)&gt;'Critères de sélection'!$N$11,$Z$1,IF('Critères de sélection'!$F$11&lt;&gt;0,IF(SUM(R32:T32)&gt;'Critères de sélection'!$F$11,$Z$2,$Z$3))),IF(OR(T32&gt;'Critères de sélection'!$N$13,R32&gt;'Critères de sélection'!$N$14),$Z$1,IF(OR(T32&gt;'Critères de sélection'!$F$13,R32&gt;'Critères de sélection'!$F$14),$Z$2,$Z$3)))</f>
        <v>SAV</v>
      </c>
      <c r="P32" s="57" t="str">
        <f>IF(OR(X32&gt;'Critères de sélection'!$N$19,SUM(W32:X32)&gt;'Critères de sélection'!$N$20,SUM(V32:X32)&gt;'Critères de sélection'!$N$21),$Z$1,IF(OR(X32&gt;'Critères de sélection'!$F$19,SUM(W32:X32)&gt;'Critères de sélection'!$F$20,SUM(V32:X32)&gt;'Critères de sélection'!$F$21),$Z$2,$Z$3))</f>
        <v>SAV</v>
      </c>
      <c r="Q32" s="23" t="str">
        <f t="shared" si="0"/>
        <v>SAV</v>
      </c>
      <c r="R32" s="22">
        <f>IF($K32="","",VLOOKUP($K32,'Nombre de défauts'!$A:$E,3,FALSE))</f>
        <v>0</v>
      </c>
      <c r="S32" s="22">
        <f>IF($K32="","",VLOOKUP($K32,'Nombre de défauts'!$A:$E,4,FALSE))</f>
        <v>2</v>
      </c>
      <c r="T32" s="24">
        <f>IF($K32="","",VLOOKUP($K32,'Nombre de défauts'!$A:$E,5,FALSE))</f>
        <v>12</v>
      </c>
      <c r="U32" s="25">
        <f>IF($K32="","",VLOOKUP($K32,'% consommation pièces'!$A:$H,5,FALSE))</f>
        <v>1</v>
      </c>
      <c r="V32" s="22">
        <f>IF($K32="","",VLOOKUP($K32,'% consommation pièces'!$A:$H,6,FALSE))</f>
        <v>0</v>
      </c>
      <c r="W32" s="22">
        <f>IF($K32="","",VLOOKUP($K32,'% consommation pièces'!$A:$H,7,FALSE))</f>
        <v>0</v>
      </c>
      <c r="X32" s="24">
        <f>IF($K32="","",VLOOKUP($K32,'% consommation pièces'!$A:$H,8,FALSE))</f>
        <v>13</v>
      </c>
    </row>
    <row r="33" spans="1:24" ht="22.5" customHeight="1" thickBot="1" x14ac:dyDescent="0.3">
      <c r="A33" s="15"/>
      <c r="B33" s="17"/>
      <c r="C33" s="15"/>
      <c r="D33" s="70"/>
      <c r="E33" s="79"/>
      <c r="F33" s="15"/>
      <c r="G33" s="75"/>
      <c r="H33" s="82"/>
      <c r="I33" s="20"/>
      <c r="J33" s="86"/>
      <c r="K33" s="55" t="s">
        <v>8</v>
      </c>
      <c r="L33" s="90"/>
      <c r="M33" s="22"/>
      <c r="N33" s="22"/>
      <c r="O33" s="21" t="str">
        <f>IF('Critères de sélection'!$N$11&lt;&gt;0,IF(SUM(R33:T33)&gt;'Critères de sélection'!$N$11,$Z$1,IF('Critères de sélection'!$F$11&lt;&gt;0,IF(SUM(R33:T33)&gt;'Critères de sélection'!$F$11,$Z$2,$Z$3))),IF(OR(T33&gt;'Critères de sélection'!$N$13,R33&gt;'Critères de sélection'!$N$14),$Z$1,IF(OR(T33&gt;'Critères de sélection'!$F$13,R33&gt;'Critères de sélection'!$F$14),$Z$2,$Z$3)))</f>
        <v>SAV</v>
      </c>
      <c r="P33" s="57" t="str">
        <f>IF(OR(X33&gt;'Critères de sélection'!$N$19,SUM(W33:X33)&gt;'Critères de sélection'!$N$20,SUM(V33:X33)&gt;'Critères de sélection'!$N$21),$Z$1,IF(OR(X33&gt;'Critères de sélection'!$F$19,SUM(W33:X33)&gt;'Critères de sélection'!$F$20,SUM(V33:X33)&gt;'Critères de sélection'!$F$21),$Z$2,$Z$3))</f>
        <v>SAV</v>
      </c>
      <c r="Q33" s="23" t="str">
        <f t="shared" si="0"/>
        <v>SAV</v>
      </c>
      <c r="R33" s="22">
        <f>IF($K33="","",VLOOKUP($K33,'Nombre de défauts'!$A:$E,3,FALSE))</f>
        <v>0</v>
      </c>
      <c r="S33" s="22">
        <f>IF($K33="","",VLOOKUP($K33,'Nombre de défauts'!$A:$E,4,FALSE))</f>
        <v>2</v>
      </c>
      <c r="T33" s="24">
        <f>IF($K33="","",VLOOKUP($K33,'Nombre de défauts'!$A:$E,5,FALSE))</f>
        <v>12</v>
      </c>
      <c r="U33" s="25">
        <f>IF($K33="","",VLOOKUP($K33,'% consommation pièces'!$A:$H,5,FALSE))</f>
        <v>1</v>
      </c>
      <c r="V33" s="22">
        <f>IF($K33="","",VLOOKUP($K33,'% consommation pièces'!$A:$H,6,FALSE))</f>
        <v>0</v>
      </c>
      <c r="W33" s="22">
        <f>IF($K33="","",VLOOKUP($K33,'% consommation pièces'!$A:$H,7,FALSE))</f>
        <v>0</v>
      </c>
      <c r="X33" s="24">
        <f>IF($K33="","",VLOOKUP($K33,'% consommation pièces'!$A:$H,8,FALSE))</f>
        <v>13</v>
      </c>
    </row>
    <row r="34" spans="1:24" ht="22.5" customHeight="1" thickBot="1" x14ac:dyDescent="0.3">
      <c r="A34" s="15"/>
      <c r="B34" s="17"/>
      <c r="C34" s="15"/>
      <c r="D34" s="70"/>
      <c r="E34" s="79"/>
      <c r="F34" s="15"/>
      <c r="G34" s="75"/>
      <c r="H34" s="82"/>
      <c r="I34" s="20"/>
      <c r="J34" s="86"/>
      <c r="K34" s="55" t="s">
        <v>8</v>
      </c>
      <c r="L34" s="90"/>
      <c r="M34" s="22"/>
      <c r="N34" s="22"/>
      <c r="O34" s="21" t="str">
        <f>IF('Critères de sélection'!$N$11&lt;&gt;0,IF(SUM(R34:T34)&gt;'Critères de sélection'!$N$11,$Z$1,IF('Critères de sélection'!$F$11&lt;&gt;0,IF(SUM(R34:T34)&gt;'Critères de sélection'!$F$11,$Z$2,$Z$3))),IF(OR(T34&gt;'Critères de sélection'!$N$13,R34&gt;'Critères de sélection'!$N$14),$Z$1,IF(OR(T34&gt;'Critères de sélection'!$F$13,R34&gt;'Critères de sélection'!$F$14),$Z$2,$Z$3)))</f>
        <v>SAV</v>
      </c>
      <c r="P34" s="57" t="str">
        <f>IF(OR(X34&gt;'Critères de sélection'!$N$19,SUM(W34:X34)&gt;'Critères de sélection'!$N$20,SUM(V34:X34)&gt;'Critères de sélection'!$N$21),$Z$1,IF(OR(X34&gt;'Critères de sélection'!$F$19,SUM(W34:X34)&gt;'Critères de sélection'!$F$20,SUM(V34:X34)&gt;'Critères de sélection'!$F$21),$Z$2,$Z$3))</f>
        <v>SAV</v>
      </c>
      <c r="Q34" s="23" t="str">
        <f t="shared" ref="Q34:Q65" si="1">IF(OR(O34=$Z$1,P34=$Z$1),$Z$1,IF(OR(O34=$Z$2,P34=$Z$2),$Z$2,IF(OR(O34=$Z$3,P34=$Z$3),$Z$3)))</f>
        <v>SAV</v>
      </c>
      <c r="R34" s="22">
        <f>IF($K34="","",VLOOKUP($K34,'Nombre de défauts'!$A:$E,3,FALSE))</f>
        <v>0</v>
      </c>
      <c r="S34" s="22">
        <f>IF($K34="","",VLOOKUP($K34,'Nombre de défauts'!$A:$E,4,FALSE))</f>
        <v>2</v>
      </c>
      <c r="T34" s="24">
        <f>IF($K34="","",VLOOKUP($K34,'Nombre de défauts'!$A:$E,5,FALSE))</f>
        <v>12</v>
      </c>
      <c r="U34" s="25">
        <f>IF($K34="","",VLOOKUP($K34,'% consommation pièces'!$A:$H,5,FALSE))</f>
        <v>1</v>
      </c>
      <c r="V34" s="22">
        <f>IF($K34="","",VLOOKUP($K34,'% consommation pièces'!$A:$H,6,FALSE))</f>
        <v>0</v>
      </c>
      <c r="W34" s="22">
        <f>IF($K34="","",VLOOKUP($K34,'% consommation pièces'!$A:$H,7,FALSE))</f>
        <v>0</v>
      </c>
      <c r="X34" s="24">
        <f>IF($K34="","",VLOOKUP($K34,'% consommation pièces'!$A:$H,8,FALSE))</f>
        <v>13</v>
      </c>
    </row>
    <row r="35" spans="1:24" ht="22.5" customHeight="1" thickBot="1" x14ac:dyDescent="0.3">
      <c r="A35" s="15"/>
      <c r="B35" s="17"/>
      <c r="C35" s="15"/>
      <c r="D35" s="70"/>
      <c r="E35" s="79"/>
      <c r="F35" s="15"/>
      <c r="G35" s="75"/>
      <c r="H35" s="82"/>
      <c r="I35" s="20"/>
      <c r="J35" s="86"/>
      <c r="K35" s="55" t="s">
        <v>8</v>
      </c>
      <c r="L35" s="90"/>
      <c r="M35" s="22"/>
      <c r="N35" s="22"/>
      <c r="O35" s="21" t="str">
        <f>IF('Critères de sélection'!$N$11&lt;&gt;0,IF(SUM(R35:T35)&gt;'Critères de sélection'!$N$11,$Z$1,IF('Critères de sélection'!$F$11&lt;&gt;0,IF(SUM(R35:T35)&gt;'Critères de sélection'!$F$11,$Z$2,$Z$3))),IF(OR(T35&gt;'Critères de sélection'!$N$13,R35&gt;'Critères de sélection'!$N$14),$Z$1,IF(OR(T35&gt;'Critères de sélection'!$F$13,R35&gt;'Critères de sélection'!$F$14),$Z$2,$Z$3)))</f>
        <v>SAV</v>
      </c>
      <c r="P35" s="57" t="str">
        <f>IF(OR(X35&gt;'Critères de sélection'!$N$19,SUM(W35:X35)&gt;'Critères de sélection'!$N$20,SUM(V35:X35)&gt;'Critères de sélection'!$N$21),$Z$1,IF(OR(X35&gt;'Critères de sélection'!$F$19,SUM(W35:X35)&gt;'Critères de sélection'!$F$20,SUM(V35:X35)&gt;'Critères de sélection'!$F$21),$Z$2,$Z$3))</f>
        <v>SAV</v>
      </c>
      <c r="Q35" s="23" t="str">
        <f t="shared" si="1"/>
        <v>SAV</v>
      </c>
      <c r="R35" s="22">
        <f>IF($K35="","",VLOOKUP($K35,'Nombre de défauts'!$A:$E,3,FALSE))</f>
        <v>0</v>
      </c>
      <c r="S35" s="22">
        <f>IF($K35="","",VLOOKUP($K35,'Nombre de défauts'!$A:$E,4,FALSE))</f>
        <v>2</v>
      </c>
      <c r="T35" s="24">
        <f>IF($K35="","",VLOOKUP($K35,'Nombre de défauts'!$A:$E,5,FALSE))</f>
        <v>12</v>
      </c>
      <c r="U35" s="25">
        <f>IF($K35="","",VLOOKUP($K35,'% consommation pièces'!$A:$H,5,FALSE))</f>
        <v>1</v>
      </c>
      <c r="V35" s="22">
        <f>IF($K35="","",VLOOKUP($K35,'% consommation pièces'!$A:$H,6,FALSE))</f>
        <v>0</v>
      </c>
      <c r="W35" s="22">
        <f>IF($K35="","",VLOOKUP($K35,'% consommation pièces'!$A:$H,7,FALSE))</f>
        <v>0</v>
      </c>
      <c r="X35" s="24">
        <f>IF($K35="","",VLOOKUP($K35,'% consommation pièces'!$A:$H,8,FALSE))</f>
        <v>13</v>
      </c>
    </row>
    <row r="36" spans="1:24" ht="22.5" customHeight="1" thickBot="1" x14ac:dyDescent="0.3">
      <c r="A36" s="15"/>
      <c r="B36" s="17"/>
      <c r="C36" s="15"/>
      <c r="D36" s="70"/>
      <c r="E36" s="79"/>
      <c r="F36" s="15"/>
      <c r="G36" s="75"/>
      <c r="H36" s="82"/>
      <c r="I36" s="20"/>
      <c r="J36" s="86"/>
      <c r="K36" s="55" t="s">
        <v>8</v>
      </c>
      <c r="L36" s="90"/>
      <c r="M36" s="22"/>
      <c r="N36" s="22"/>
      <c r="O36" s="21" t="str">
        <f>IF('Critères de sélection'!$N$11&lt;&gt;0,IF(SUM(R36:T36)&gt;'Critères de sélection'!$N$11,$Z$1,IF('Critères de sélection'!$F$11&lt;&gt;0,IF(SUM(R36:T36)&gt;'Critères de sélection'!$F$11,$Z$2,$Z$3))),IF(OR(T36&gt;'Critères de sélection'!$N$13,R36&gt;'Critères de sélection'!$N$14),$Z$1,IF(OR(T36&gt;'Critères de sélection'!$F$13,R36&gt;'Critères de sélection'!$F$14),$Z$2,$Z$3)))</f>
        <v>SAV</v>
      </c>
      <c r="P36" s="57" t="str">
        <f>IF(OR(X36&gt;'Critères de sélection'!$N$19,SUM(W36:X36)&gt;'Critères de sélection'!$N$20,SUM(V36:X36)&gt;'Critères de sélection'!$N$21),$Z$1,IF(OR(X36&gt;'Critères de sélection'!$F$19,SUM(W36:X36)&gt;'Critères de sélection'!$F$20,SUM(V36:X36)&gt;'Critères de sélection'!$F$21),$Z$2,$Z$3))</f>
        <v>SAV</v>
      </c>
      <c r="Q36" s="23" t="str">
        <f t="shared" si="1"/>
        <v>SAV</v>
      </c>
      <c r="R36" s="22">
        <f>IF($K36="","",VLOOKUP($K36,'Nombre de défauts'!$A:$E,3,FALSE))</f>
        <v>0</v>
      </c>
      <c r="S36" s="22">
        <f>IF($K36="","",VLOOKUP($K36,'Nombre de défauts'!$A:$E,4,FALSE))</f>
        <v>2</v>
      </c>
      <c r="T36" s="24">
        <f>IF($K36="","",VLOOKUP($K36,'Nombre de défauts'!$A:$E,5,FALSE))</f>
        <v>12</v>
      </c>
      <c r="U36" s="25">
        <f>IF($K36="","",VLOOKUP($K36,'% consommation pièces'!$A:$H,5,FALSE))</f>
        <v>1</v>
      </c>
      <c r="V36" s="22">
        <f>IF($K36="","",VLOOKUP($K36,'% consommation pièces'!$A:$H,6,FALSE))</f>
        <v>0</v>
      </c>
      <c r="W36" s="22">
        <f>IF($K36="","",VLOOKUP($K36,'% consommation pièces'!$A:$H,7,FALSE))</f>
        <v>0</v>
      </c>
      <c r="X36" s="24">
        <f>IF($K36="","",VLOOKUP($K36,'% consommation pièces'!$A:$H,8,FALSE))</f>
        <v>13</v>
      </c>
    </row>
    <row r="37" spans="1:24" ht="22.5" customHeight="1" thickBot="1" x14ac:dyDescent="0.3">
      <c r="A37" s="15"/>
      <c r="B37" s="17"/>
      <c r="C37" s="15"/>
      <c r="D37" s="70"/>
      <c r="E37" s="79"/>
      <c r="F37" s="15"/>
      <c r="G37" s="75"/>
      <c r="H37" s="82"/>
      <c r="I37" s="20"/>
      <c r="J37" s="86"/>
      <c r="K37" s="55" t="s">
        <v>8</v>
      </c>
      <c r="L37" s="90"/>
      <c r="M37" s="22"/>
      <c r="N37" s="22"/>
      <c r="O37" s="21" t="str">
        <f>IF('Critères de sélection'!$N$11&lt;&gt;0,IF(SUM(R37:T37)&gt;'Critères de sélection'!$N$11,$Z$1,IF('Critères de sélection'!$F$11&lt;&gt;0,IF(SUM(R37:T37)&gt;'Critères de sélection'!$F$11,$Z$2,$Z$3))),IF(OR(T37&gt;'Critères de sélection'!$N$13,R37&gt;'Critères de sélection'!$N$14),$Z$1,IF(OR(T37&gt;'Critères de sélection'!$F$13,R37&gt;'Critères de sélection'!$F$14),$Z$2,$Z$3)))</f>
        <v>SAV</v>
      </c>
      <c r="P37" s="57" t="str">
        <f>IF(OR(X37&gt;'Critères de sélection'!$N$19,SUM(W37:X37)&gt;'Critères de sélection'!$N$20,SUM(V37:X37)&gt;'Critères de sélection'!$N$21),$Z$1,IF(OR(X37&gt;'Critères de sélection'!$F$19,SUM(W37:X37)&gt;'Critères de sélection'!$F$20,SUM(V37:X37)&gt;'Critères de sélection'!$F$21),$Z$2,$Z$3))</f>
        <v>SAV</v>
      </c>
      <c r="Q37" s="23" t="str">
        <f t="shared" si="1"/>
        <v>SAV</v>
      </c>
      <c r="R37" s="22">
        <f>IF($K37="","",VLOOKUP($K37,'Nombre de défauts'!$A:$E,3,FALSE))</f>
        <v>0</v>
      </c>
      <c r="S37" s="22">
        <f>IF($K37="","",VLOOKUP($K37,'Nombre de défauts'!$A:$E,4,FALSE))</f>
        <v>2</v>
      </c>
      <c r="T37" s="24">
        <f>IF($K37="","",VLOOKUP($K37,'Nombre de défauts'!$A:$E,5,FALSE))</f>
        <v>12</v>
      </c>
      <c r="U37" s="25">
        <f>IF($K37="","",VLOOKUP($K37,'% consommation pièces'!$A:$H,5,FALSE))</f>
        <v>1</v>
      </c>
      <c r="V37" s="22">
        <f>IF($K37="","",VLOOKUP($K37,'% consommation pièces'!$A:$H,6,FALSE))</f>
        <v>0</v>
      </c>
      <c r="W37" s="22">
        <f>IF($K37="","",VLOOKUP($K37,'% consommation pièces'!$A:$H,7,FALSE))</f>
        <v>0</v>
      </c>
      <c r="X37" s="24">
        <f>IF($K37="","",VLOOKUP($K37,'% consommation pièces'!$A:$H,8,FALSE))</f>
        <v>13</v>
      </c>
    </row>
    <row r="38" spans="1:24" ht="22.5" customHeight="1" thickBot="1" x14ac:dyDescent="0.3">
      <c r="A38" s="15"/>
      <c r="B38" s="17"/>
      <c r="C38" s="15"/>
      <c r="D38" s="70"/>
      <c r="E38" s="79"/>
      <c r="F38" s="15"/>
      <c r="G38" s="75"/>
      <c r="H38" s="82"/>
      <c r="I38" s="20"/>
      <c r="J38" s="86"/>
      <c r="K38" s="55" t="s">
        <v>8</v>
      </c>
      <c r="L38" s="90"/>
      <c r="M38" s="22"/>
      <c r="N38" s="22"/>
      <c r="O38" s="21" t="str">
        <f>IF('Critères de sélection'!$N$11&lt;&gt;0,IF(SUM(R38:T38)&gt;'Critères de sélection'!$N$11,$Z$1,IF('Critères de sélection'!$F$11&lt;&gt;0,IF(SUM(R38:T38)&gt;'Critères de sélection'!$F$11,$Z$2,$Z$3))),IF(OR(T38&gt;'Critères de sélection'!$N$13,R38&gt;'Critères de sélection'!$N$14),$Z$1,IF(OR(T38&gt;'Critères de sélection'!$F$13,R38&gt;'Critères de sélection'!$F$14),$Z$2,$Z$3)))</f>
        <v>SAV</v>
      </c>
      <c r="P38" s="57" t="str">
        <f>IF(OR(X38&gt;'Critères de sélection'!$N$19,SUM(W38:X38)&gt;'Critères de sélection'!$N$20,SUM(V38:X38)&gt;'Critères de sélection'!$N$21),$Z$1,IF(OR(X38&gt;'Critères de sélection'!$F$19,SUM(W38:X38)&gt;'Critères de sélection'!$F$20,SUM(V38:X38)&gt;'Critères de sélection'!$F$21),$Z$2,$Z$3))</f>
        <v>SAV</v>
      </c>
      <c r="Q38" s="23" t="str">
        <f t="shared" si="1"/>
        <v>SAV</v>
      </c>
      <c r="R38" s="22">
        <f>IF($K38="","",VLOOKUP($K38,'Nombre de défauts'!$A:$E,3,FALSE))</f>
        <v>0</v>
      </c>
      <c r="S38" s="22">
        <f>IF($K38="","",VLOOKUP($K38,'Nombre de défauts'!$A:$E,4,FALSE))</f>
        <v>2</v>
      </c>
      <c r="T38" s="24">
        <f>IF($K38="","",VLOOKUP($K38,'Nombre de défauts'!$A:$E,5,FALSE))</f>
        <v>12</v>
      </c>
      <c r="U38" s="25">
        <f>IF($K38="","",VLOOKUP($K38,'% consommation pièces'!$A:$H,5,FALSE))</f>
        <v>1</v>
      </c>
      <c r="V38" s="22">
        <f>IF($K38="","",VLOOKUP($K38,'% consommation pièces'!$A:$H,6,FALSE))</f>
        <v>0</v>
      </c>
      <c r="W38" s="22">
        <f>IF($K38="","",VLOOKUP($K38,'% consommation pièces'!$A:$H,7,FALSE))</f>
        <v>0</v>
      </c>
      <c r="X38" s="24">
        <f>IF($K38="","",VLOOKUP($K38,'% consommation pièces'!$A:$H,8,FALSE))</f>
        <v>13</v>
      </c>
    </row>
    <row r="39" spans="1:24" ht="22.5" customHeight="1" thickBot="1" x14ac:dyDescent="0.3">
      <c r="A39" s="15"/>
      <c r="B39" s="17"/>
      <c r="C39" s="15"/>
      <c r="D39" s="70"/>
      <c r="E39" s="79"/>
      <c r="F39" s="15"/>
      <c r="G39" s="75"/>
      <c r="H39" s="82"/>
      <c r="I39" s="20"/>
      <c r="J39" s="86"/>
      <c r="K39" s="55" t="s">
        <v>8</v>
      </c>
      <c r="L39" s="90"/>
      <c r="M39" s="22"/>
      <c r="N39" s="22"/>
      <c r="O39" s="21" t="str">
        <f>IF('Critères de sélection'!$N$11&lt;&gt;0,IF(SUM(R39:T39)&gt;'Critères de sélection'!$N$11,$Z$1,IF('Critères de sélection'!$F$11&lt;&gt;0,IF(SUM(R39:T39)&gt;'Critères de sélection'!$F$11,$Z$2,$Z$3))),IF(OR(T39&gt;'Critères de sélection'!$N$13,R39&gt;'Critères de sélection'!$N$14),$Z$1,IF(OR(T39&gt;'Critères de sélection'!$F$13,R39&gt;'Critères de sélection'!$F$14),$Z$2,$Z$3)))</f>
        <v>SAV</v>
      </c>
      <c r="P39" s="57" t="str">
        <f>IF(OR(X39&gt;'Critères de sélection'!$N$19,SUM(W39:X39)&gt;'Critères de sélection'!$N$20,SUM(V39:X39)&gt;'Critères de sélection'!$N$21),$Z$1,IF(OR(X39&gt;'Critères de sélection'!$F$19,SUM(W39:X39)&gt;'Critères de sélection'!$F$20,SUM(V39:X39)&gt;'Critères de sélection'!$F$21),$Z$2,$Z$3))</f>
        <v>SAV</v>
      </c>
      <c r="Q39" s="23" t="str">
        <f t="shared" si="1"/>
        <v>SAV</v>
      </c>
      <c r="R39" s="22">
        <f>IF($K39="","",VLOOKUP($K39,'Nombre de défauts'!$A:$E,3,FALSE))</f>
        <v>0</v>
      </c>
      <c r="S39" s="22">
        <f>IF($K39="","",VLOOKUP($K39,'Nombre de défauts'!$A:$E,4,FALSE))</f>
        <v>2</v>
      </c>
      <c r="T39" s="24">
        <f>IF($K39="","",VLOOKUP($K39,'Nombre de défauts'!$A:$E,5,FALSE))</f>
        <v>12</v>
      </c>
      <c r="U39" s="25">
        <f>IF($K39="","",VLOOKUP($K39,'% consommation pièces'!$A:$H,5,FALSE))</f>
        <v>1</v>
      </c>
      <c r="V39" s="22">
        <f>IF($K39="","",VLOOKUP($K39,'% consommation pièces'!$A:$H,6,FALSE))</f>
        <v>0</v>
      </c>
      <c r="W39" s="22">
        <f>IF($K39="","",VLOOKUP($K39,'% consommation pièces'!$A:$H,7,FALSE))</f>
        <v>0</v>
      </c>
      <c r="X39" s="24">
        <f>IF($K39="","",VLOOKUP($K39,'% consommation pièces'!$A:$H,8,FALSE))</f>
        <v>13</v>
      </c>
    </row>
    <row r="40" spans="1:24" ht="22.5" customHeight="1" thickBot="1" x14ac:dyDescent="0.3">
      <c r="A40" s="15"/>
      <c r="B40" s="17"/>
      <c r="C40" s="15"/>
      <c r="D40" s="70"/>
      <c r="E40" s="79"/>
      <c r="F40" s="15"/>
      <c r="G40" s="75"/>
      <c r="H40" s="82"/>
      <c r="I40" s="20"/>
      <c r="J40" s="86"/>
      <c r="K40" s="55" t="s">
        <v>8</v>
      </c>
      <c r="L40" s="90"/>
      <c r="M40" s="22"/>
      <c r="N40" s="22"/>
      <c r="O40" s="21" t="str">
        <f>IF('Critères de sélection'!$N$11&lt;&gt;0,IF(SUM(R40:T40)&gt;'Critères de sélection'!$N$11,$Z$1,IF('Critères de sélection'!$F$11&lt;&gt;0,IF(SUM(R40:T40)&gt;'Critères de sélection'!$F$11,$Z$2,$Z$3))),IF(OR(T40&gt;'Critères de sélection'!$N$13,R40&gt;'Critères de sélection'!$N$14),$Z$1,IF(OR(T40&gt;'Critères de sélection'!$F$13,R40&gt;'Critères de sélection'!$F$14),$Z$2,$Z$3)))</f>
        <v>SAV</v>
      </c>
      <c r="P40" s="57" t="str">
        <f>IF(OR(X40&gt;'Critères de sélection'!$N$19,SUM(W40:X40)&gt;'Critères de sélection'!$N$20,SUM(V40:X40)&gt;'Critères de sélection'!$N$21),$Z$1,IF(OR(X40&gt;'Critères de sélection'!$F$19,SUM(W40:X40)&gt;'Critères de sélection'!$F$20,SUM(V40:X40)&gt;'Critères de sélection'!$F$21),$Z$2,$Z$3))</f>
        <v>SAV</v>
      </c>
      <c r="Q40" s="23" t="str">
        <f t="shared" si="1"/>
        <v>SAV</v>
      </c>
      <c r="R40" s="22">
        <f>IF($K40="","",VLOOKUP($K40,'Nombre de défauts'!$A:$E,3,FALSE))</f>
        <v>0</v>
      </c>
      <c r="S40" s="22">
        <f>IF($K40="","",VLOOKUP($K40,'Nombre de défauts'!$A:$E,4,FALSE))</f>
        <v>2</v>
      </c>
      <c r="T40" s="24">
        <f>IF($K40="","",VLOOKUP($K40,'Nombre de défauts'!$A:$E,5,FALSE))</f>
        <v>12</v>
      </c>
      <c r="U40" s="25">
        <f>IF($K40="","",VLOOKUP($K40,'% consommation pièces'!$A:$H,5,FALSE))</f>
        <v>1</v>
      </c>
      <c r="V40" s="22">
        <f>IF($K40="","",VLOOKUP($K40,'% consommation pièces'!$A:$H,6,FALSE))</f>
        <v>0</v>
      </c>
      <c r="W40" s="22">
        <f>IF($K40="","",VLOOKUP($K40,'% consommation pièces'!$A:$H,7,FALSE))</f>
        <v>0</v>
      </c>
      <c r="X40" s="24">
        <f>IF($K40="","",VLOOKUP($K40,'% consommation pièces'!$A:$H,8,FALSE))</f>
        <v>13</v>
      </c>
    </row>
    <row r="41" spans="1:24" ht="22.5" customHeight="1" thickBot="1" x14ac:dyDescent="0.3">
      <c r="A41" s="15"/>
      <c r="B41" s="17"/>
      <c r="C41" s="15"/>
      <c r="D41" s="70"/>
      <c r="E41" s="79"/>
      <c r="F41" s="15"/>
      <c r="G41" s="75"/>
      <c r="H41" s="82"/>
      <c r="I41" s="20"/>
      <c r="J41" s="86"/>
      <c r="K41" s="55" t="s">
        <v>8</v>
      </c>
      <c r="L41" s="90"/>
      <c r="M41" s="22"/>
      <c r="N41" s="22"/>
      <c r="O41" s="21" t="str">
        <f>IF('Critères de sélection'!$N$11&lt;&gt;0,IF(SUM(R41:T41)&gt;'Critères de sélection'!$N$11,$Z$1,IF('Critères de sélection'!$F$11&lt;&gt;0,IF(SUM(R41:T41)&gt;'Critères de sélection'!$F$11,$Z$2,$Z$3))),IF(OR(T41&gt;'Critères de sélection'!$N$13,R41&gt;'Critères de sélection'!$N$14),$Z$1,IF(OR(T41&gt;'Critères de sélection'!$F$13,R41&gt;'Critères de sélection'!$F$14),$Z$2,$Z$3)))</f>
        <v>SAV</v>
      </c>
      <c r="P41" s="57" t="str">
        <f>IF(OR(X41&gt;'Critères de sélection'!$N$19,SUM(W41:X41)&gt;'Critères de sélection'!$N$20,SUM(V41:X41)&gt;'Critères de sélection'!$N$21),$Z$1,IF(OR(X41&gt;'Critères de sélection'!$F$19,SUM(W41:X41)&gt;'Critères de sélection'!$F$20,SUM(V41:X41)&gt;'Critères de sélection'!$F$21),$Z$2,$Z$3))</f>
        <v>SAV</v>
      </c>
      <c r="Q41" s="23" t="str">
        <f t="shared" si="1"/>
        <v>SAV</v>
      </c>
      <c r="R41" s="22">
        <f>IF($K41="","",VLOOKUP($K41,'Nombre de défauts'!$A:$E,3,FALSE))</f>
        <v>0</v>
      </c>
      <c r="S41" s="22">
        <f>IF($K41="","",VLOOKUP($K41,'Nombre de défauts'!$A:$E,4,FALSE))</f>
        <v>2</v>
      </c>
      <c r="T41" s="24">
        <f>IF($K41="","",VLOOKUP($K41,'Nombre de défauts'!$A:$E,5,FALSE))</f>
        <v>12</v>
      </c>
      <c r="U41" s="25">
        <f>IF($K41="","",VLOOKUP($K41,'% consommation pièces'!$A:$H,5,FALSE))</f>
        <v>1</v>
      </c>
      <c r="V41" s="22">
        <f>IF($K41="","",VLOOKUP($K41,'% consommation pièces'!$A:$H,6,FALSE))</f>
        <v>0</v>
      </c>
      <c r="W41" s="22">
        <f>IF($K41="","",VLOOKUP($K41,'% consommation pièces'!$A:$H,7,FALSE))</f>
        <v>0</v>
      </c>
      <c r="X41" s="24">
        <f>IF($K41="","",VLOOKUP($K41,'% consommation pièces'!$A:$H,8,FALSE))</f>
        <v>13</v>
      </c>
    </row>
    <row r="42" spans="1:24" ht="22.5" customHeight="1" thickBot="1" x14ac:dyDescent="0.3">
      <c r="A42" s="15"/>
      <c r="B42" s="17"/>
      <c r="C42" s="15"/>
      <c r="D42" s="70"/>
      <c r="E42" s="79"/>
      <c r="F42" s="15"/>
      <c r="G42" s="75"/>
      <c r="H42" s="82"/>
      <c r="I42" s="20"/>
      <c r="J42" s="86"/>
      <c r="K42" s="55" t="s">
        <v>8</v>
      </c>
      <c r="L42" s="90"/>
      <c r="M42" s="22"/>
      <c r="N42" s="22"/>
      <c r="O42" s="21" t="str">
        <f>IF('Critères de sélection'!$N$11&lt;&gt;0,IF(SUM(R42:T42)&gt;'Critères de sélection'!$N$11,$Z$1,IF('Critères de sélection'!$F$11&lt;&gt;0,IF(SUM(R42:T42)&gt;'Critères de sélection'!$F$11,$Z$2,$Z$3))),IF(OR(T42&gt;'Critères de sélection'!$N$13,R42&gt;'Critères de sélection'!$N$14),$Z$1,IF(OR(T42&gt;'Critères de sélection'!$F$13,R42&gt;'Critères de sélection'!$F$14),$Z$2,$Z$3)))</f>
        <v>SAV</v>
      </c>
      <c r="P42" s="57" t="str">
        <f>IF(OR(X42&gt;'Critères de sélection'!$N$19,SUM(W42:X42)&gt;'Critères de sélection'!$N$20,SUM(V42:X42)&gt;'Critères de sélection'!$N$21),$Z$1,IF(OR(X42&gt;'Critères de sélection'!$F$19,SUM(W42:X42)&gt;'Critères de sélection'!$F$20,SUM(V42:X42)&gt;'Critères de sélection'!$F$21),$Z$2,$Z$3))</f>
        <v>SAV</v>
      </c>
      <c r="Q42" s="23" t="str">
        <f t="shared" si="1"/>
        <v>SAV</v>
      </c>
      <c r="R42" s="22">
        <f>IF($K42="","",VLOOKUP($K42,'Nombre de défauts'!$A:$E,3,FALSE))</f>
        <v>0</v>
      </c>
      <c r="S42" s="22">
        <f>IF($K42="","",VLOOKUP($K42,'Nombre de défauts'!$A:$E,4,FALSE))</f>
        <v>2</v>
      </c>
      <c r="T42" s="24">
        <f>IF($K42="","",VLOOKUP($K42,'Nombre de défauts'!$A:$E,5,FALSE))</f>
        <v>12</v>
      </c>
      <c r="U42" s="25">
        <f>IF($K42="","",VLOOKUP($K42,'% consommation pièces'!$A:$H,5,FALSE))</f>
        <v>1</v>
      </c>
      <c r="V42" s="22">
        <f>IF($K42="","",VLOOKUP($K42,'% consommation pièces'!$A:$H,6,FALSE))</f>
        <v>0</v>
      </c>
      <c r="W42" s="22">
        <f>IF($K42="","",VLOOKUP($K42,'% consommation pièces'!$A:$H,7,FALSE))</f>
        <v>0</v>
      </c>
      <c r="X42" s="24">
        <f>IF($K42="","",VLOOKUP($K42,'% consommation pièces'!$A:$H,8,FALSE))</f>
        <v>13</v>
      </c>
    </row>
    <row r="43" spans="1:24" ht="22.5" customHeight="1" thickBot="1" x14ac:dyDescent="0.3">
      <c r="A43" s="15"/>
      <c r="B43" s="17"/>
      <c r="C43" s="15"/>
      <c r="D43" s="70"/>
      <c r="E43" s="79"/>
      <c r="F43" s="15"/>
      <c r="G43" s="75"/>
      <c r="H43" s="82"/>
      <c r="I43" s="20"/>
      <c r="J43" s="86"/>
      <c r="K43" s="55" t="s">
        <v>8</v>
      </c>
      <c r="L43" s="90"/>
      <c r="M43" s="22"/>
      <c r="N43" s="22"/>
      <c r="O43" s="21" t="str">
        <f>IF('Critères de sélection'!$N$11&lt;&gt;0,IF(SUM(R43:T43)&gt;'Critères de sélection'!$N$11,$Z$1,IF('Critères de sélection'!$F$11&lt;&gt;0,IF(SUM(R43:T43)&gt;'Critères de sélection'!$F$11,$Z$2,$Z$3))),IF(OR(T43&gt;'Critères de sélection'!$N$13,R43&gt;'Critères de sélection'!$N$14),$Z$1,IF(OR(T43&gt;'Critères de sélection'!$F$13,R43&gt;'Critères de sélection'!$F$14),$Z$2,$Z$3)))</f>
        <v>SAV</v>
      </c>
      <c r="P43" s="57" t="str">
        <f>IF(OR(X43&gt;'Critères de sélection'!$N$19,SUM(W43:X43)&gt;'Critères de sélection'!$N$20,SUM(V43:X43)&gt;'Critères de sélection'!$N$21),$Z$1,IF(OR(X43&gt;'Critères de sélection'!$F$19,SUM(W43:X43)&gt;'Critères de sélection'!$F$20,SUM(V43:X43)&gt;'Critères de sélection'!$F$21),$Z$2,$Z$3))</f>
        <v>SAV</v>
      </c>
      <c r="Q43" s="23" t="str">
        <f t="shared" si="1"/>
        <v>SAV</v>
      </c>
      <c r="R43" s="22">
        <f>IF($K43="","",VLOOKUP($K43,'Nombre de défauts'!$A:$E,3,FALSE))</f>
        <v>0</v>
      </c>
      <c r="S43" s="22">
        <f>IF($K43="","",VLOOKUP($K43,'Nombre de défauts'!$A:$E,4,FALSE))</f>
        <v>2</v>
      </c>
      <c r="T43" s="24">
        <f>IF($K43="","",VLOOKUP($K43,'Nombre de défauts'!$A:$E,5,FALSE))</f>
        <v>12</v>
      </c>
      <c r="U43" s="25">
        <f>IF($K43="","",VLOOKUP($K43,'% consommation pièces'!$A:$H,5,FALSE))</f>
        <v>1</v>
      </c>
      <c r="V43" s="22">
        <f>IF($K43="","",VLOOKUP($K43,'% consommation pièces'!$A:$H,6,FALSE))</f>
        <v>0</v>
      </c>
      <c r="W43" s="22">
        <f>IF($K43="","",VLOOKUP($K43,'% consommation pièces'!$A:$H,7,FALSE))</f>
        <v>0</v>
      </c>
      <c r="X43" s="24">
        <f>IF($K43="","",VLOOKUP($K43,'% consommation pièces'!$A:$H,8,FALSE))</f>
        <v>13</v>
      </c>
    </row>
    <row r="44" spans="1:24" ht="22.5" customHeight="1" thickBot="1" x14ac:dyDescent="0.3">
      <c r="A44" s="15"/>
      <c r="B44" s="17"/>
      <c r="C44" s="15"/>
      <c r="D44" s="70"/>
      <c r="E44" s="79"/>
      <c r="F44" s="15"/>
      <c r="G44" s="75"/>
      <c r="H44" s="82"/>
      <c r="I44" s="20"/>
      <c r="J44" s="86"/>
      <c r="K44" s="55" t="s">
        <v>8</v>
      </c>
      <c r="L44" s="90"/>
      <c r="M44" s="22"/>
      <c r="N44" s="22"/>
      <c r="O44" s="21" t="str">
        <f>IF('Critères de sélection'!$N$11&lt;&gt;0,IF(SUM(R44:T44)&gt;'Critères de sélection'!$N$11,$Z$1,IF('Critères de sélection'!$F$11&lt;&gt;0,IF(SUM(R44:T44)&gt;'Critères de sélection'!$F$11,$Z$2,$Z$3))),IF(OR(T44&gt;'Critères de sélection'!$N$13,R44&gt;'Critères de sélection'!$N$14),$Z$1,IF(OR(T44&gt;'Critères de sélection'!$F$13,R44&gt;'Critères de sélection'!$F$14),$Z$2,$Z$3)))</f>
        <v>SAV</v>
      </c>
      <c r="P44" s="57" t="str">
        <f>IF(OR(X44&gt;'Critères de sélection'!$N$19,SUM(W44:X44)&gt;'Critères de sélection'!$N$20,SUM(V44:X44)&gt;'Critères de sélection'!$N$21),$Z$1,IF(OR(X44&gt;'Critères de sélection'!$F$19,SUM(W44:X44)&gt;'Critères de sélection'!$F$20,SUM(V44:X44)&gt;'Critères de sélection'!$F$21),$Z$2,$Z$3))</f>
        <v>SAV</v>
      </c>
      <c r="Q44" s="23" t="str">
        <f t="shared" si="1"/>
        <v>SAV</v>
      </c>
      <c r="R44" s="22">
        <f>IF($K44="","",VLOOKUP($K44,'Nombre de défauts'!$A:$E,3,FALSE))</f>
        <v>0</v>
      </c>
      <c r="S44" s="22">
        <f>IF($K44="","",VLOOKUP($K44,'Nombre de défauts'!$A:$E,4,FALSE))</f>
        <v>2</v>
      </c>
      <c r="T44" s="24">
        <f>IF($K44="","",VLOOKUP($K44,'Nombre de défauts'!$A:$E,5,FALSE))</f>
        <v>12</v>
      </c>
      <c r="U44" s="25">
        <f>IF($K44="","",VLOOKUP($K44,'% consommation pièces'!$A:$H,5,FALSE))</f>
        <v>1</v>
      </c>
      <c r="V44" s="22">
        <f>IF($K44="","",VLOOKUP($K44,'% consommation pièces'!$A:$H,6,FALSE))</f>
        <v>0</v>
      </c>
      <c r="W44" s="22">
        <f>IF($K44="","",VLOOKUP($K44,'% consommation pièces'!$A:$H,7,FALSE))</f>
        <v>0</v>
      </c>
      <c r="X44" s="24">
        <f>IF($K44="","",VLOOKUP($K44,'% consommation pièces'!$A:$H,8,FALSE))</f>
        <v>13</v>
      </c>
    </row>
    <row r="45" spans="1:24" ht="22.5" customHeight="1" thickBot="1" x14ac:dyDescent="0.3">
      <c r="A45" s="15"/>
      <c r="B45" s="17"/>
      <c r="C45" s="15"/>
      <c r="D45" s="70"/>
      <c r="E45" s="79"/>
      <c r="F45" s="15"/>
      <c r="G45" s="75"/>
      <c r="H45" s="82"/>
      <c r="I45" s="20"/>
      <c r="J45" s="86"/>
      <c r="K45" s="55" t="s">
        <v>8</v>
      </c>
      <c r="L45" s="90"/>
      <c r="M45" s="22"/>
      <c r="N45" s="22"/>
      <c r="O45" s="21" t="str">
        <f>IF('Critères de sélection'!$N$11&lt;&gt;0,IF(SUM(R45:T45)&gt;'Critères de sélection'!$N$11,$Z$1,IF('Critères de sélection'!$F$11&lt;&gt;0,IF(SUM(R45:T45)&gt;'Critères de sélection'!$F$11,$Z$2,$Z$3))),IF(OR(T45&gt;'Critères de sélection'!$N$13,R45&gt;'Critères de sélection'!$N$14),$Z$1,IF(OR(T45&gt;'Critères de sélection'!$F$13,R45&gt;'Critères de sélection'!$F$14),$Z$2,$Z$3)))</f>
        <v>SAV</v>
      </c>
      <c r="P45" s="57" t="str">
        <f>IF(OR(X45&gt;'Critères de sélection'!$N$19,SUM(W45:X45)&gt;'Critères de sélection'!$N$20,SUM(V45:X45)&gt;'Critères de sélection'!$N$21),$Z$1,IF(OR(X45&gt;'Critères de sélection'!$F$19,SUM(W45:X45)&gt;'Critères de sélection'!$F$20,SUM(V45:X45)&gt;'Critères de sélection'!$F$21),$Z$2,$Z$3))</f>
        <v>SAV</v>
      </c>
      <c r="Q45" s="23" t="str">
        <f t="shared" si="1"/>
        <v>SAV</v>
      </c>
      <c r="R45" s="22">
        <f>IF($K45="","",VLOOKUP($K45,'Nombre de défauts'!$A:$E,3,FALSE))</f>
        <v>0</v>
      </c>
      <c r="S45" s="22">
        <f>IF($K45="","",VLOOKUP($K45,'Nombre de défauts'!$A:$E,4,FALSE))</f>
        <v>2</v>
      </c>
      <c r="T45" s="24">
        <f>IF($K45="","",VLOOKUP($K45,'Nombre de défauts'!$A:$E,5,FALSE))</f>
        <v>12</v>
      </c>
      <c r="U45" s="25">
        <f>IF($K45="","",VLOOKUP($K45,'% consommation pièces'!$A:$H,5,FALSE))</f>
        <v>1</v>
      </c>
      <c r="V45" s="22">
        <f>IF($K45="","",VLOOKUP($K45,'% consommation pièces'!$A:$H,6,FALSE))</f>
        <v>0</v>
      </c>
      <c r="W45" s="22">
        <f>IF($K45="","",VLOOKUP($K45,'% consommation pièces'!$A:$H,7,FALSE))</f>
        <v>0</v>
      </c>
      <c r="X45" s="24">
        <f>IF($K45="","",VLOOKUP($K45,'% consommation pièces'!$A:$H,8,FALSE))</f>
        <v>13</v>
      </c>
    </row>
    <row r="46" spans="1:24" ht="22.5" customHeight="1" thickBot="1" x14ac:dyDescent="0.3">
      <c r="A46" s="15"/>
      <c r="B46" s="17"/>
      <c r="C46" s="15"/>
      <c r="D46" s="70"/>
      <c r="E46" s="79"/>
      <c r="F46" s="15"/>
      <c r="G46" s="75"/>
      <c r="H46" s="82"/>
      <c r="I46" s="20"/>
      <c r="J46" s="86"/>
      <c r="K46" s="55" t="s">
        <v>8</v>
      </c>
      <c r="L46" s="90"/>
      <c r="M46" s="22"/>
      <c r="N46" s="22"/>
      <c r="O46" s="21" t="str">
        <f>IF('Critères de sélection'!$N$11&lt;&gt;0,IF(SUM(R46:T46)&gt;'Critères de sélection'!$N$11,$Z$1,IF('Critères de sélection'!$F$11&lt;&gt;0,IF(SUM(R46:T46)&gt;'Critères de sélection'!$F$11,$Z$2,$Z$3))),IF(OR(T46&gt;'Critères de sélection'!$N$13,R46&gt;'Critères de sélection'!$N$14),$Z$1,IF(OR(T46&gt;'Critères de sélection'!$F$13,R46&gt;'Critères de sélection'!$F$14),$Z$2,$Z$3)))</f>
        <v>SAV</v>
      </c>
      <c r="P46" s="57" t="str">
        <f>IF(OR(X46&gt;'Critères de sélection'!$N$19,SUM(W46:X46)&gt;'Critères de sélection'!$N$20,SUM(V46:X46)&gt;'Critères de sélection'!$N$21),$Z$1,IF(OR(X46&gt;'Critères de sélection'!$F$19,SUM(W46:X46)&gt;'Critères de sélection'!$F$20,SUM(V46:X46)&gt;'Critères de sélection'!$F$21),$Z$2,$Z$3))</f>
        <v>SAV</v>
      </c>
      <c r="Q46" s="23" t="str">
        <f t="shared" si="1"/>
        <v>SAV</v>
      </c>
      <c r="R46" s="22">
        <f>IF($K46="","",VLOOKUP($K46,'Nombre de défauts'!$A:$E,3,FALSE))</f>
        <v>0</v>
      </c>
      <c r="S46" s="22">
        <f>IF($K46="","",VLOOKUP($K46,'Nombre de défauts'!$A:$E,4,FALSE))</f>
        <v>2</v>
      </c>
      <c r="T46" s="24">
        <f>IF($K46="","",VLOOKUP($K46,'Nombre de défauts'!$A:$E,5,FALSE))</f>
        <v>12</v>
      </c>
      <c r="U46" s="25">
        <f>IF($K46="","",VLOOKUP($K46,'% consommation pièces'!$A:$H,5,FALSE))</f>
        <v>1</v>
      </c>
      <c r="V46" s="22">
        <f>IF($K46="","",VLOOKUP($K46,'% consommation pièces'!$A:$H,6,FALSE))</f>
        <v>0</v>
      </c>
      <c r="W46" s="22">
        <f>IF($K46="","",VLOOKUP($K46,'% consommation pièces'!$A:$H,7,FALSE))</f>
        <v>0</v>
      </c>
      <c r="X46" s="24">
        <f>IF($K46="","",VLOOKUP($K46,'% consommation pièces'!$A:$H,8,FALSE))</f>
        <v>13</v>
      </c>
    </row>
    <row r="47" spans="1:24" ht="22.5" customHeight="1" thickBot="1" x14ac:dyDescent="0.3">
      <c r="A47" s="15"/>
      <c r="B47" s="17"/>
      <c r="C47" s="15"/>
      <c r="D47" s="70"/>
      <c r="E47" s="79"/>
      <c r="F47" s="15"/>
      <c r="G47" s="75"/>
      <c r="H47" s="82"/>
      <c r="I47" s="20"/>
      <c r="J47" s="86"/>
      <c r="K47" s="55" t="s">
        <v>8</v>
      </c>
      <c r="L47" s="90"/>
      <c r="M47" s="22"/>
      <c r="N47" s="22"/>
      <c r="O47" s="21" t="str">
        <f>IF('Critères de sélection'!$N$11&lt;&gt;0,IF(SUM(R47:T47)&gt;'Critères de sélection'!$N$11,$Z$1,IF('Critères de sélection'!$F$11&lt;&gt;0,IF(SUM(R47:T47)&gt;'Critères de sélection'!$F$11,$Z$2,$Z$3))),IF(OR(T47&gt;'Critères de sélection'!$N$13,R47&gt;'Critères de sélection'!$N$14),$Z$1,IF(OR(T47&gt;'Critères de sélection'!$F$13,R47&gt;'Critères de sélection'!$F$14),$Z$2,$Z$3)))</f>
        <v>SAV</v>
      </c>
      <c r="P47" s="57" t="str">
        <f>IF(OR(X47&gt;'Critères de sélection'!$N$19,SUM(W47:X47)&gt;'Critères de sélection'!$N$20,SUM(V47:X47)&gt;'Critères de sélection'!$N$21),$Z$1,IF(OR(X47&gt;'Critères de sélection'!$F$19,SUM(W47:X47)&gt;'Critères de sélection'!$F$20,SUM(V47:X47)&gt;'Critères de sélection'!$F$21),$Z$2,$Z$3))</f>
        <v>SAV</v>
      </c>
      <c r="Q47" s="23" t="str">
        <f t="shared" si="1"/>
        <v>SAV</v>
      </c>
      <c r="R47" s="22">
        <f>IF($K47="","",VLOOKUP($K47,'Nombre de défauts'!$A:$E,3,FALSE))</f>
        <v>0</v>
      </c>
      <c r="S47" s="22">
        <f>IF($K47="","",VLOOKUP($K47,'Nombre de défauts'!$A:$E,4,FALSE))</f>
        <v>2</v>
      </c>
      <c r="T47" s="24">
        <f>IF($K47="","",VLOOKUP($K47,'Nombre de défauts'!$A:$E,5,FALSE))</f>
        <v>12</v>
      </c>
      <c r="U47" s="25">
        <f>IF($K47="","",VLOOKUP($K47,'% consommation pièces'!$A:$H,5,FALSE))</f>
        <v>1</v>
      </c>
      <c r="V47" s="22">
        <f>IF($K47="","",VLOOKUP($K47,'% consommation pièces'!$A:$H,6,FALSE))</f>
        <v>0</v>
      </c>
      <c r="W47" s="22">
        <f>IF($K47="","",VLOOKUP($K47,'% consommation pièces'!$A:$H,7,FALSE))</f>
        <v>0</v>
      </c>
      <c r="X47" s="24">
        <f>IF($K47="","",VLOOKUP($K47,'% consommation pièces'!$A:$H,8,FALSE))</f>
        <v>13</v>
      </c>
    </row>
    <row r="48" spans="1:24" ht="22.5" customHeight="1" thickBot="1" x14ac:dyDescent="0.3">
      <c r="A48" s="15"/>
      <c r="B48" s="17"/>
      <c r="C48" s="15"/>
      <c r="D48" s="70"/>
      <c r="E48" s="79"/>
      <c r="F48" s="15"/>
      <c r="G48" s="75"/>
      <c r="H48" s="82"/>
      <c r="I48" s="20"/>
      <c r="J48" s="86"/>
      <c r="K48" s="55" t="s">
        <v>8</v>
      </c>
      <c r="L48" s="90"/>
      <c r="M48" s="22"/>
      <c r="N48" s="22"/>
      <c r="O48" s="21" t="str">
        <f>IF('Critères de sélection'!$N$11&lt;&gt;0,IF(SUM(R48:T48)&gt;'Critères de sélection'!$N$11,$Z$1,IF('Critères de sélection'!$F$11&lt;&gt;0,IF(SUM(R48:T48)&gt;'Critères de sélection'!$F$11,$Z$2,$Z$3))),IF(OR(T48&gt;'Critères de sélection'!$N$13,R48&gt;'Critères de sélection'!$N$14),$Z$1,IF(OR(T48&gt;'Critères de sélection'!$F$13,R48&gt;'Critères de sélection'!$F$14),$Z$2,$Z$3)))</f>
        <v>SAV</v>
      </c>
      <c r="P48" s="57" t="str">
        <f>IF(OR(X48&gt;'Critères de sélection'!$N$19,SUM(W48:X48)&gt;'Critères de sélection'!$N$20,SUM(V48:X48)&gt;'Critères de sélection'!$N$21),$Z$1,IF(OR(X48&gt;'Critères de sélection'!$F$19,SUM(W48:X48)&gt;'Critères de sélection'!$F$20,SUM(V48:X48)&gt;'Critères de sélection'!$F$21),$Z$2,$Z$3))</f>
        <v>SAV</v>
      </c>
      <c r="Q48" s="23" t="str">
        <f t="shared" si="1"/>
        <v>SAV</v>
      </c>
      <c r="R48" s="22">
        <f>IF($K48="","",VLOOKUP($K48,'Nombre de défauts'!$A:$E,3,FALSE))</f>
        <v>0</v>
      </c>
      <c r="S48" s="22">
        <f>IF($K48="","",VLOOKUP($K48,'Nombre de défauts'!$A:$E,4,FALSE))</f>
        <v>2</v>
      </c>
      <c r="T48" s="24">
        <f>IF($K48="","",VLOOKUP($K48,'Nombre de défauts'!$A:$E,5,FALSE))</f>
        <v>12</v>
      </c>
      <c r="U48" s="25">
        <f>IF($K48="","",VLOOKUP($K48,'% consommation pièces'!$A:$H,5,FALSE))</f>
        <v>1</v>
      </c>
      <c r="V48" s="22">
        <f>IF($K48="","",VLOOKUP($K48,'% consommation pièces'!$A:$H,6,FALSE))</f>
        <v>0</v>
      </c>
      <c r="W48" s="22">
        <f>IF($K48="","",VLOOKUP($K48,'% consommation pièces'!$A:$H,7,FALSE))</f>
        <v>0</v>
      </c>
      <c r="X48" s="24">
        <f>IF($K48="","",VLOOKUP($K48,'% consommation pièces'!$A:$H,8,FALSE))</f>
        <v>13</v>
      </c>
    </row>
    <row r="49" spans="1:24" ht="22.5" customHeight="1" thickBot="1" x14ac:dyDescent="0.3">
      <c r="A49" s="15"/>
      <c r="B49" s="17"/>
      <c r="C49" s="15"/>
      <c r="D49" s="70"/>
      <c r="E49" s="79"/>
      <c r="F49" s="15"/>
      <c r="G49" s="75"/>
      <c r="H49" s="82"/>
      <c r="I49" s="20"/>
      <c r="J49" s="86"/>
      <c r="K49" s="55" t="s">
        <v>8</v>
      </c>
      <c r="L49" s="90"/>
      <c r="M49" s="22"/>
      <c r="N49" s="22"/>
      <c r="O49" s="21" t="str">
        <f>IF('Critères de sélection'!$N$11&lt;&gt;0,IF(SUM(R49:T49)&gt;'Critères de sélection'!$N$11,$Z$1,IF('Critères de sélection'!$F$11&lt;&gt;0,IF(SUM(R49:T49)&gt;'Critères de sélection'!$F$11,$Z$2,$Z$3))),IF(OR(T49&gt;'Critères de sélection'!$N$13,R49&gt;'Critères de sélection'!$N$14),$Z$1,IF(OR(T49&gt;'Critères de sélection'!$F$13,R49&gt;'Critères de sélection'!$F$14),$Z$2,$Z$3)))</f>
        <v>SAV</v>
      </c>
      <c r="P49" s="57" t="str">
        <f>IF(OR(X49&gt;'Critères de sélection'!$N$19,SUM(W49:X49)&gt;'Critères de sélection'!$N$20,SUM(V49:X49)&gt;'Critères de sélection'!$N$21),$Z$1,IF(OR(X49&gt;'Critères de sélection'!$F$19,SUM(W49:X49)&gt;'Critères de sélection'!$F$20,SUM(V49:X49)&gt;'Critères de sélection'!$F$21),$Z$2,$Z$3))</f>
        <v>SAV</v>
      </c>
      <c r="Q49" s="23" t="str">
        <f t="shared" si="1"/>
        <v>SAV</v>
      </c>
      <c r="R49" s="22">
        <f>IF($K49="","",VLOOKUP($K49,'Nombre de défauts'!$A:$E,3,FALSE))</f>
        <v>0</v>
      </c>
      <c r="S49" s="22">
        <f>IF($K49="","",VLOOKUP($K49,'Nombre de défauts'!$A:$E,4,FALSE))</f>
        <v>2</v>
      </c>
      <c r="T49" s="24">
        <f>IF($K49="","",VLOOKUP($K49,'Nombre de défauts'!$A:$E,5,FALSE))</f>
        <v>12</v>
      </c>
      <c r="U49" s="25">
        <f>IF($K49="","",VLOOKUP($K49,'% consommation pièces'!$A:$H,5,FALSE))</f>
        <v>1</v>
      </c>
      <c r="V49" s="22">
        <f>IF($K49="","",VLOOKUP($K49,'% consommation pièces'!$A:$H,6,FALSE))</f>
        <v>0</v>
      </c>
      <c r="W49" s="22">
        <f>IF($K49="","",VLOOKUP($K49,'% consommation pièces'!$A:$H,7,FALSE))</f>
        <v>0</v>
      </c>
      <c r="X49" s="24">
        <f>IF($K49="","",VLOOKUP($K49,'% consommation pièces'!$A:$H,8,FALSE))</f>
        <v>13</v>
      </c>
    </row>
    <row r="50" spans="1:24" ht="22.5" customHeight="1" thickBot="1" x14ac:dyDescent="0.3">
      <c r="A50" s="15"/>
      <c r="B50" s="17"/>
      <c r="C50" s="15"/>
      <c r="D50" s="70"/>
      <c r="E50" s="79"/>
      <c r="F50" s="15"/>
      <c r="G50" s="75"/>
      <c r="H50" s="82"/>
      <c r="I50" s="20"/>
      <c r="J50" s="86"/>
      <c r="K50" s="55" t="s">
        <v>8</v>
      </c>
      <c r="L50" s="90"/>
      <c r="M50" s="22"/>
      <c r="N50" s="22"/>
      <c r="O50" s="21" t="str">
        <f>IF('Critères de sélection'!$N$11&lt;&gt;0,IF(SUM(R50:T50)&gt;'Critères de sélection'!$N$11,$Z$1,IF('Critères de sélection'!$F$11&lt;&gt;0,IF(SUM(R50:T50)&gt;'Critères de sélection'!$F$11,$Z$2,$Z$3))),IF(OR(T50&gt;'Critères de sélection'!$N$13,R50&gt;'Critères de sélection'!$N$14),$Z$1,IF(OR(T50&gt;'Critères de sélection'!$F$13,R50&gt;'Critères de sélection'!$F$14),$Z$2,$Z$3)))</f>
        <v>SAV</v>
      </c>
      <c r="P50" s="57" t="str">
        <f>IF(OR(X50&gt;'Critères de sélection'!$N$19,SUM(W50:X50)&gt;'Critères de sélection'!$N$20,SUM(V50:X50)&gt;'Critères de sélection'!$N$21),$Z$1,IF(OR(X50&gt;'Critères de sélection'!$F$19,SUM(W50:X50)&gt;'Critères de sélection'!$F$20,SUM(V50:X50)&gt;'Critères de sélection'!$F$21),$Z$2,$Z$3))</f>
        <v>SAV</v>
      </c>
      <c r="Q50" s="23" t="str">
        <f t="shared" si="1"/>
        <v>SAV</v>
      </c>
      <c r="R50" s="22">
        <f>IF($K50="","",VLOOKUP($K50,'Nombre de défauts'!$A:$E,3,FALSE))</f>
        <v>0</v>
      </c>
      <c r="S50" s="22">
        <f>IF($K50="","",VLOOKUP($K50,'Nombre de défauts'!$A:$E,4,FALSE))</f>
        <v>2</v>
      </c>
      <c r="T50" s="24">
        <f>IF($K50="","",VLOOKUP($K50,'Nombre de défauts'!$A:$E,5,FALSE))</f>
        <v>12</v>
      </c>
      <c r="U50" s="25">
        <f>IF($K50="","",VLOOKUP($K50,'% consommation pièces'!$A:$H,5,FALSE))</f>
        <v>1</v>
      </c>
      <c r="V50" s="22">
        <f>IF($K50="","",VLOOKUP($K50,'% consommation pièces'!$A:$H,6,FALSE))</f>
        <v>0</v>
      </c>
      <c r="W50" s="22">
        <f>IF($K50="","",VLOOKUP($K50,'% consommation pièces'!$A:$H,7,FALSE))</f>
        <v>0</v>
      </c>
      <c r="X50" s="24">
        <f>IF($K50="","",VLOOKUP($K50,'% consommation pièces'!$A:$H,8,FALSE))</f>
        <v>13</v>
      </c>
    </row>
    <row r="51" spans="1:24" ht="22.5" customHeight="1" thickBot="1" x14ac:dyDescent="0.3">
      <c r="A51" s="15"/>
      <c r="B51" s="17"/>
      <c r="C51" s="15"/>
      <c r="D51" s="70"/>
      <c r="E51" s="79"/>
      <c r="F51" s="15"/>
      <c r="G51" s="75"/>
      <c r="H51" s="82"/>
      <c r="I51" s="20"/>
      <c r="J51" s="86"/>
      <c r="K51" s="55" t="s">
        <v>8</v>
      </c>
      <c r="L51" s="90"/>
      <c r="M51" s="22"/>
      <c r="N51" s="22"/>
      <c r="O51" s="21" t="str">
        <f>IF('Critères de sélection'!$N$11&lt;&gt;0,IF(SUM(R51:T51)&gt;'Critères de sélection'!$N$11,$Z$1,IF('Critères de sélection'!$F$11&lt;&gt;0,IF(SUM(R51:T51)&gt;'Critères de sélection'!$F$11,$Z$2,$Z$3))),IF(OR(T51&gt;'Critères de sélection'!$N$13,R51&gt;'Critères de sélection'!$N$14),$Z$1,IF(OR(T51&gt;'Critères de sélection'!$F$13,R51&gt;'Critères de sélection'!$F$14),$Z$2,$Z$3)))</f>
        <v>SAV</v>
      </c>
      <c r="P51" s="57" t="str">
        <f>IF(OR(X51&gt;'Critères de sélection'!$N$19,SUM(W51:X51)&gt;'Critères de sélection'!$N$20,SUM(V51:X51)&gt;'Critères de sélection'!$N$21),$Z$1,IF(OR(X51&gt;'Critères de sélection'!$F$19,SUM(W51:X51)&gt;'Critères de sélection'!$F$20,SUM(V51:X51)&gt;'Critères de sélection'!$F$21),$Z$2,$Z$3))</f>
        <v>SAV</v>
      </c>
      <c r="Q51" s="23" t="str">
        <f t="shared" si="1"/>
        <v>SAV</v>
      </c>
      <c r="R51" s="22">
        <f>IF($K51="","",VLOOKUP($K51,'Nombre de défauts'!$A:$E,3,FALSE))</f>
        <v>0</v>
      </c>
      <c r="S51" s="22">
        <f>IF($K51="","",VLOOKUP($K51,'Nombre de défauts'!$A:$E,4,FALSE))</f>
        <v>2</v>
      </c>
      <c r="T51" s="24">
        <f>IF($K51="","",VLOOKUP($K51,'Nombre de défauts'!$A:$E,5,FALSE))</f>
        <v>12</v>
      </c>
      <c r="U51" s="25">
        <f>IF($K51="","",VLOOKUP($K51,'% consommation pièces'!$A:$H,5,FALSE))</f>
        <v>1</v>
      </c>
      <c r="V51" s="22">
        <f>IF($K51="","",VLOOKUP($K51,'% consommation pièces'!$A:$H,6,FALSE))</f>
        <v>0</v>
      </c>
      <c r="W51" s="22">
        <f>IF($K51="","",VLOOKUP($K51,'% consommation pièces'!$A:$H,7,FALSE))</f>
        <v>0</v>
      </c>
      <c r="X51" s="24">
        <f>IF($K51="","",VLOOKUP($K51,'% consommation pièces'!$A:$H,8,FALSE))</f>
        <v>13</v>
      </c>
    </row>
    <row r="52" spans="1:24" ht="22.5" customHeight="1" thickBot="1" x14ac:dyDescent="0.3">
      <c r="A52" s="15"/>
      <c r="B52" s="17"/>
      <c r="C52" s="15"/>
      <c r="D52" s="70"/>
      <c r="E52" s="79"/>
      <c r="F52" s="15"/>
      <c r="G52" s="75"/>
      <c r="H52" s="82"/>
      <c r="I52" s="20"/>
      <c r="J52" s="86"/>
      <c r="K52" s="55" t="s">
        <v>8</v>
      </c>
      <c r="L52" s="90"/>
      <c r="M52" s="22"/>
      <c r="N52" s="22"/>
      <c r="O52" s="21" t="str">
        <f>IF('Critères de sélection'!$N$11&lt;&gt;0,IF(SUM(R52:T52)&gt;'Critères de sélection'!$N$11,$Z$1,IF('Critères de sélection'!$F$11&lt;&gt;0,IF(SUM(R52:T52)&gt;'Critères de sélection'!$F$11,$Z$2,$Z$3))),IF(OR(T52&gt;'Critères de sélection'!$N$13,R52&gt;'Critères de sélection'!$N$14),$Z$1,IF(OR(T52&gt;'Critères de sélection'!$F$13,R52&gt;'Critères de sélection'!$F$14),$Z$2,$Z$3)))</f>
        <v>SAV</v>
      </c>
      <c r="P52" s="57" t="str">
        <f>IF(OR(X52&gt;'Critères de sélection'!$N$19,SUM(W52:X52)&gt;'Critères de sélection'!$N$20,SUM(V52:X52)&gt;'Critères de sélection'!$N$21),$Z$1,IF(OR(X52&gt;'Critères de sélection'!$F$19,SUM(W52:X52)&gt;'Critères de sélection'!$F$20,SUM(V52:X52)&gt;'Critères de sélection'!$F$21),$Z$2,$Z$3))</f>
        <v>SAV</v>
      </c>
      <c r="Q52" s="23" t="str">
        <f t="shared" si="1"/>
        <v>SAV</v>
      </c>
      <c r="R52" s="22">
        <f>IF($K52="","",VLOOKUP($K52,'Nombre de défauts'!$A:$E,3,FALSE))</f>
        <v>0</v>
      </c>
      <c r="S52" s="22">
        <f>IF($K52="","",VLOOKUP($K52,'Nombre de défauts'!$A:$E,4,FALSE))</f>
        <v>2</v>
      </c>
      <c r="T52" s="24">
        <f>IF($K52="","",VLOOKUP($K52,'Nombre de défauts'!$A:$E,5,FALSE))</f>
        <v>12</v>
      </c>
      <c r="U52" s="25">
        <f>IF($K52="","",VLOOKUP($K52,'% consommation pièces'!$A:$H,5,FALSE))</f>
        <v>1</v>
      </c>
      <c r="V52" s="22">
        <f>IF($K52="","",VLOOKUP($K52,'% consommation pièces'!$A:$H,6,FALSE))</f>
        <v>0</v>
      </c>
      <c r="W52" s="22">
        <f>IF($K52="","",VLOOKUP($K52,'% consommation pièces'!$A:$H,7,FALSE))</f>
        <v>0</v>
      </c>
      <c r="X52" s="24">
        <f>IF($K52="","",VLOOKUP($K52,'% consommation pièces'!$A:$H,8,FALSE))</f>
        <v>13</v>
      </c>
    </row>
    <row r="53" spans="1:24" ht="22.5" customHeight="1" thickBot="1" x14ac:dyDescent="0.3">
      <c r="A53" s="15"/>
      <c r="B53" s="17"/>
      <c r="C53" s="15"/>
      <c r="D53" s="70"/>
      <c r="E53" s="79"/>
      <c r="F53" s="15"/>
      <c r="G53" s="75"/>
      <c r="H53" s="82"/>
      <c r="I53" s="20"/>
      <c r="J53" s="86"/>
      <c r="K53" s="55" t="s">
        <v>8</v>
      </c>
      <c r="L53" s="90"/>
      <c r="M53" s="22"/>
      <c r="N53" s="22"/>
      <c r="O53" s="21" t="str">
        <f>IF('Critères de sélection'!$N$11&lt;&gt;0,IF(SUM(R53:T53)&gt;'Critères de sélection'!$N$11,$Z$1,IF('Critères de sélection'!$F$11&lt;&gt;0,IF(SUM(R53:T53)&gt;'Critères de sélection'!$F$11,$Z$2,$Z$3))),IF(OR(T53&gt;'Critères de sélection'!$N$13,R53&gt;'Critères de sélection'!$N$14),$Z$1,IF(OR(T53&gt;'Critères de sélection'!$F$13,R53&gt;'Critères de sélection'!$F$14),$Z$2,$Z$3)))</f>
        <v>SAV</v>
      </c>
      <c r="P53" s="57" t="str">
        <f>IF(OR(X53&gt;'Critères de sélection'!$N$19,SUM(W53:X53)&gt;'Critères de sélection'!$N$20,SUM(V53:X53)&gt;'Critères de sélection'!$N$21),$Z$1,IF(OR(X53&gt;'Critères de sélection'!$F$19,SUM(W53:X53)&gt;'Critères de sélection'!$F$20,SUM(V53:X53)&gt;'Critères de sélection'!$F$21),$Z$2,$Z$3))</f>
        <v>SAV</v>
      </c>
      <c r="Q53" s="23" t="str">
        <f t="shared" si="1"/>
        <v>SAV</v>
      </c>
      <c r="R53" s="22">
        <f>IF($K53="","",VLOOKUP($K53,'Nombre de défauts'!$A:$E,3,FALSE))</f>
        <v>0</v>
      </c>
      <c r="S53" s="22">
        <f>IF($K53="","",VLOOKUP($K53,'Nombre de défauts'!$A:$E,4,FALSE))</f>
        <v>2</v>
      </c>
      <c r="T53" s="24">
        <f>IF($K53="","",VLOOKUP($K53,'Nombre de défauts'!$A:$E,5,FALSE))</f>
        <v>12</v>
      </c>
      <c r="U53" s="25">
        <f>IF($K53="","",VLOOKUP($K53,'% consommation pièces'!$A:$H,5,FALSE))</f>
        <v>1</v>
      </c>
      <c r="V53" s="22">
        <f>IF($K53="","",VLOOKUP($K53,'% consommation pièces'!$A:$H,6,FALSE))</f>
        <v>0</v>
      </c>
      <c r="W53" s="22">
        <f>IF($K53="","",VLOOKUP($K53,'% consommation pièces'!$A:$H,7,FALSE))</f>
        <v>0</v>
      </c>
      <c r="X53" s="24">
        <f>IF($K53="","",VLOOKUP($K53,'% consommation pièces'!$A:$H,8,FALSE))</f>
        <v>13</v>
      </c>
    </row>
    <row r="54" spans="1:24" ht="22.5" customHeight="1" thickBot="1" x14ac:dyDescent="0.3">
      <c r="A54" s="15"/>
      <c r="B54" s="17"/>
      <c r="C54" s="15"/>
      <c r="D54" s="70"/>
      <c r="E54" s="79"/>
      <c r="F54" s="15"/>
      <c r="G54" s="75"/>
      <c r="H54" s="82"/>
      <c r="I54" s="20"/>
      <c r="J54" s="86"/>
      <c r="K54" s="55" t="s">
        <v>8</v>
      </c>
      <c r="L54" s="90"/>
      <c r="M54" s="22"/>
      <c r="N54" s="22"/>
      <c r="O54" s="21" t="str">
        <f>IF('Critères de sélection'!$N$11&lt;&gt;0,IF(SUM(R54:T54)&gt;'Critères de sélection'!$N$11,$Z$1,IF('Critères de sélection'!$F$11&lt;&gt;0,IF(SUM(R54:T54)&gt;'Critères de sélection'!$F$11,$Z$2,$Z$3))),IF(OR(T54&gt;'Critères de sélection'!$N$13,R54&gt;'Critères de sélection'!$N$14),$Z$1,IF(OR(T54&gt;'Critères de sélection'!$F$13,R54&gt;'Critères de sélection'!$F$14),$Z$2,$Z$3)))</f>
        <v>SAV</v>
      </c>
      <c r="P54" s="57" t="str">
        <f>IF(OR(X54&gt;'Critères de sélection'!$N$19,SUM(W54:X54)&gt;'Critères de sélection'!$N$20,SUM(V54:X54)&gt;'Critères de sélection'!$N$21),$Z$1,IF(OR(X54&gt;'Critères de sélection'!$F$19,SUM(W54:X54)&gt;'Critères de sélection'!$F$20,SUM(V54:X54)&gt;'Critères de sélection'!$F$21),$Z$2,$Z$3))</f>
        <v>SAV</v>
      </c>
      <c r="Q54" s="23" t="str">
        <f t="shared" si="1"/>
        <v>SAV</v>
      </c>
      <c r="R54" s="22">
        <f>IF($K54="","",VLOOKUP($K54,'Nombre de défauts'!$A:$E,3,FALSE))</f>
        <v>0</v>
      </c>
      <c r="S54" s="22">
        <f>IF($K54="","",VLOOKUP($K54,'Nombre de défauts'!$A:$E,4,FALSE))</f>
        <v>2</v>
      </c>
      <c r="T54" s="24">
        <f>IF($K54="","",VLOOKUP($K54,'Nombre de défauts'!$A:$E,5,FALSE))</f>
        <v>12</v>
      </c>
      <c r="U54" s="25">
        <f>IF($K54="","",VLOOKUP($K54,'% consommation pièces'!$A:$H,5,FALSE))</f>
        <v>1</v>
      </c>
      <c r="V54" s="22">
        <f>IF($K54="","",VLOOKUP($K54,'% consommation pièces'!$A:$H,6,FALSE))</f>
        <v>0</v>
      </c>
      <c r="W54" s="22">
        <f>IF($K54="","",VLOOKUP($K54,'% consommation pièces'!$A:$H,7,FALSE))</f>
        <v>0</v>
      </c>
      <c r="X54" s="24">
        <f>IF($K54="","",VLOOKUP($K54,'% consommation pièces'!$A:$H,8,FALSE))</f>
        <v>13</v>
      </c>
    </row>
    <row r="55" spans="1:24" ht="22.5" customHeight="1" thickBot="1" x14ac:dyDescent="0.3">
      <c r="A55" s="15"/>
      <c r="B55" s="17"/>
      <c r="C55" s="15"/>
      <c r="D55" s="70"/>
      <c r="E55" s="79"/>
      <c r="F55" s="15"/>
      <c r="G55" s="75"/>
      <c r="H55" s="82"/>
      <c r="I55" s="20"/>
      <c r="J55" s="86"/>
      <c r="K55" s="55" t="s">
        <v>8</v>
      </c>
      <c r="L55" s="90"/>
      <c r="M55" s="22"/>
      <c r="N55" s="22"/>
      <c r="O55" s="21" t="str">
        <f>IF('Critères de sélection'!$N$11&lt;&gt;0,IF(SUM(R55:T55)&gt;'Critères de sélection'!$N$11,$Z$1,IF('Critères de sélection'!$F$11&lt;&gt;0,IF(SUM(R55:T55)&gt;'Critères de sélection'!$F$11,$Z$2,$Z$3))),IF(OR(T55&gt;'Critères de sélection'!$N$13,R55&gt;'Critères de sélection'!$N$14),$Z$1,IF(OR(T55&gt;'Critères de sélection'!$F$13,R55&gt;'Critères de sélection'!$F$14),$Z$2,$Z$3)))</f>
        <v>SAV</v>
      </c>
      <c r="P55" s="57" t="str">
        <f>IF(OR(X55&gt;'Critères de sélection'!$N$19,SUM(W55:X55)&gt;'Critères de sélection'!$N$20,SUM(V55:X55)&gt;'Critères de sélection'!$N$21),$Z$1,IF(OR(X55&gt;'Critères de sélection'!$F$19,SUM(W55:X55)&gt;'Critères de sélection'!$F$20,SUM(V55:X55)&gt;'Critères de sélection'!$F$21),$Z$2,$Z$3))</f>
        <v>SAV</v>
      </c>
      <c r="Q55" s="23" t="str">
        <f t="shared" si="1"/>
        <v>SAV</v>
      </c>
      <c r="R55" s="22">
        <f>IF($K55="","",VLOOKUP($K55,'Nombre de défauts'!$A:$E,3,FALSE))</f>
        <v>0</v>
      </c>
      <c r="S55" s="22">
        <f>IF($K55="","",VLOOKUP($K55,'Nombre de défauts'!$A:$E,4,FALSE))</f>
        <v>2</v>
      </c>
      <c r="T55" s="24">
        <f>IF($K55="","",VLOOKUP($K55,'Nombre de défauts'!$A:$E,5,FALSE))</f>
        <v>12</v>
      </c>
      <c r="U55" s="25">
        <f>IF($K55="","",VLOOKUP($K55,'% consommation pièces'!$A:$H,5,FALSE))</f>
        <v>1</v>
      </c>
      <c r="V55" s="22">
        <f>IF($K55="","",VLOOKUP($K55,'% consommation pièces'!$A:$H,6,FALSE))</f>
        <v>0</v>
      </c>
      <c r="W55" s="22">
        <f>IF($K55="","",VLOOKUP($K55,'% consommation pièces'!$A:$H,7,FALSE))</f>
        <v>0</v>
      </c>
      <c r="X55" s="24">
        <f>IF($K55="","",VLOOKUP($K55,'% consommation pièces'!$A:$H,8,FALSE))</f>
        <v>13</v>
      </c>
    </row>
    <row r="56" spans="1:24" ht="22.5" customHeight="1" thickBot="1" x14ac:dyDescent="0.3">
      <c r="A56" s="15"/>
      <c r="B56" s="17"/>
      <c r="C56" s="15"/>
      <c r="D56" s="70"/>
      <c r="E56" s="79"/>
      <c r="F56" s="15"/>
      <c r="G56" s="75"/>
      <c r="H56" s="82"/>
      <c r="I56" s="20"/>
      <c r="J56" s="86"/>
      <c r="K56" s="55" t="s">
        <v>8</v>
      </c>
      <c r="L56" s="90"/>
      <c r="M56" s="22"/>
      <c r="N56" s="22"/>
      <c r="O56" s="21" t="str">
        <f>IF('Critères de sélection'!$N$11&lt;&gt;0,IF(SUM(R56:T56)&gt;'Critères de sélection'!$N$11,$Z$1,IF('Critères de sélection'!$F$11&lt;&gt;0,IF(SUM(R56:T56)&gt;'Critères de sélection'!$F$11,$Z$2,$Z$3))),IF(OR(T56&gt;'Critères de sélection'!$N$13,R56&gt;'Critères de sélection'!$N$14),$Z$1,IF(OR(T56&gt;'Critères de sélection'!$F$13,R56&gt;'Critères de sélection'!$F$14),$Z$2,$Z$3)))</f>
        <v>SAV</v>
      </c>
      <c r="P56" s="57" t="str">
        <f>IF(OR(X56&gt;'Critères de sélection'!$N$19,SUM(W56:X56)&gt;'Critères de sélection'!$N$20,SUM(V56:X56)&gt;'Critères de sélection'!$N$21),$Z$1,IF(OR(X56&gt;'Critères de sélection'!$F$19,SUM(W56:X56)&gt;'Critères de sélection'!$F$20,SUM(V56:X56)&gt;'Critères de sélection'!$F$21),$Z$2,$Z$3))</f>
        <v>SAV</v>
      </c>
      <c r="Q56" s="23" t="str">
        <f t="shared" si="1"/>
        <v>SAV</v>
      </c>
      <c r="R56" s="22">
        <f>IF($K56="","",VLOOKUP($K56,'Nombre de défauts'!$A:$E,3,FALSE))</f>
        <v>0</v>
      </c>
      <c r="S56" s="22">
        <f>IF($K56="","",VLOOKUP($K56,'Nombre de défauts'!$A:$E,4,FALSE))</f>
        <v>2</v>
      </c>
      <c r="T56" s="24">
        <f>IF($K56="","",VLOOKUP($K56,'Nombre de défauts'!$A:$E,5,FALSE))</f>
        <v>12</v>
      </c>
      <c r="U56" s="25">
        <f>IF($K56="","",VLOOKUP($K56,'% consommation pièces'!$A:$H,5,FALSE))</f>
        <v>1</v>
      </c>
      <c r="V56" s="22">
        <f>IF($K56="","",VLOOKUP($K56,'% consommation pièces'!$A:$H,6,FALSE))</f>
        <v>0</v>
      </c>
      <c r="W56" s="22">
        <f>IF($K56="","",VLOOKUP($K56,'% consommation pièces'!$A:$H,7,FALSE))</f>
        <v>0</v>
      </c>
      <c r="X56" s="24">
        <f>IF($K56="","",VLOOKUP($K56,'% consommation pièces'!$A:$H,8,FALSE))</f>
        <v>13</v>
      </c>
    </row>
    <row r="57" spans="1:24" ht="22.5" customHeight="1" thickBot="1" x14ac:dyDescent="0.3">
      <c r="A57" s="15"/>
      <c r="B57" s="17"/>
      <c r="C57" s="15"/>
      <c r="D57" s="70"/>
      <c r="E57" s="79"/>
      <c r="F57" s="15"/>
      <c r="G57" s="75"/>
      <c r="H57" s="82"/>
      <c r="I57" s="20"/>
      <c r="J57" s="86"/>
      <c r="K57" s="55" t="s">
        <v>8</v>
      </c>
      <c r="L57" s="90"/>
      <c r="M57" s="22"/>
      <c r="N57" s="22"/>
      <c r="O57" s="21" t="str">
        <f>IF('Critères de sélection'!$N$11&lt;&gt;0,IF(SUM(R57:T57)&gt;'Critères de sélection'!$N$11,$Z$1,IF('Critères de sélection'!$F$11&lt;&gt;0,IF(SUM(R57:T57)&gt;'Critères de sélection'!$F$11,$Z$2,$Z$3))),IF(OR(T57&gt;'Critères de sélection'!$N$13,R57&gt;'Critères de sélection'!$N$14),$Z$1,IF(OR(T57&gt;'Critères de sélection'!$F$13,R57&gt;'Critères de sélection'!$F$14),$Z$2,$Z$3)))</f>
        <v>SAV</v>
      </c>
      <c r="P57" s="57" t="str">
        <f>IF(OR(X57&gt;'Critères de sélection'!$N$19,SUM(W57:X57)&gt;'Critères de sélection'!$N$20,SUM(V57:X57)&gt;'Critères de sélection'!$N$21),$Z$1,IF(OR(X57&gt;'Critères de sélection'!$F$19,SUM(W57:X57)&gt;'Critères de sélection'!$F$20,SUM(V57:X57)&gt;'Critères de sélection'!$F$21),$Z$2,$Z$3))</f>
        <v>SAV</v>
      </c>
      <c r="Q57" s="23" t="str">
        <f t="shared" si="1"/>
        <v>SAV</v>
      </c>
      <c r="R57" s="22">
        <f>IF($K57="","",VLOOKUP($K57,'Nombre de défauts'!$A:$E,3,FALSE))</f>
        <v>0</v>
      </c>
      <c r="S57" s="22">
        <f>IF($K57="","",VLOOKUP($K57,'Nombre de défauts'!$A:$E,4,FALSE))</f>
        <v>2</v>
      </c>
      <c r="T57" s="24">
        <f>IF($K57="","",VLOOKUP($K57,'Nombre de défauts'!$A:$E,5,FALSE))</f>
        <v>12</v>
      </c>
      <c r="U57" s="25">
        <f>IF($K57="","",VLOOKUP($K57,'% consommation pièces'!$A:$H,5,FALSE))</f>
        <v>1</v>
      </c>
      <c r="V57" s="22">
        <f>IF($K57="","",VLOOKUP($K57,'% consommation pièces'!$A:$H,6,FALSE))</f>
        <v>0</v>
      </c>
      <c r="W57" s="22">
        <f>IF($K57="","",VLOOKUP($K57,'% consommation pièces'!$A:$H,7,FALSE))</f>
        <v>0</v>
      </c>
      <c r="X57" s="24">
        <f>IF($K57="","",VLOOKUP($K57,'% consommation pièces'!$A:$H,8,FALSE))</f>
        <v>13</v>
      </c>
    </row>
    <row r="58" spans="1:24" ht="22.5" customHeight="1" thickBot="1" x14ac:dyDescent="0.3">
      <c r="A58" s="15"/>
      <c r="B58" s="17"/>
      <c r="C58" s="15"/>
      <c r="D58" s="70"/>
      <c r="E58" s="79"/>
      <c r="F58" s="15"/>
      <c r="G58" s="75"/>
      <c r="H58" s="82"/>
      <c r="I58" s="20"/>
      <c r="J58" s="86"/>
      <c r="K58" s="55" t="s">
        <v>8</v>
      </c>
      <c r="L58" s="90"/>
      <c r="M58" s="22"/>
      <c r="N58" s="22"/>
      <c r="O58" s="21" t="str">
        <f>IF('Critères de sélection'!$N$11&lt;&gt;0,IF(SUM(R58:T58)&gt;'Critères de sélection'!$N$11,$Z$1,IF('Critères de sélection'!$F$11&lt;&gt;0,IF(SUM(R58:T58)&gt;'Critères de sélection'!$F$11,$Z$2,$Z$3))),IF(OR(T58&gt;'Critères de sélection'!$N$13,R58&gt;'Critères de sélection'!$N$14),$Z$1,IF(OR(T58&gt;'Critères de sélection'!$F$13,R58&gt;'Critères de sélection'!$F$14),$Z$2,$Z$3)))</f>
        <v>SAV</v>
      </c>
      <c r="P58" s="57" t="str">
        <f>IF(OR(X58&gt;'Critères de sélection'!$N$19,SUM(W58:X58)&gt;'Critères de sélection'!$N$20,SUM(V58:X58)&gt;'Critères de sélection'!$N$21),$Z$1,IF(OR(X58&gt;'Critères de sélection'!$F$19,SUM(W58:X58)&gt;'Critères de sélection'!$F$20,SUM(V58:X58)&gt;'Critères de sélection'!$F$21),$Z$2,$Z$3))</f>
        <v>SAV</v>
      </c>
      <c r="Q58" s="23" t="str">
        <f t="shared" si="1"/>
        <v>SAV</v>
      </c>
      <c r="R58" s="22">
        <f>IF($K58="","",VLOOKUP($K58,'Nombre de défauts'!$A:$E,3,FALSE))</f>
        <v>0</v>
      </c>
      <c r="S58" s="22">
        <f>IF($K58="","",VLOOKUP($K58,'Nombre de défauts'!$A:$E,4,FALSE))</f>
        <v>2</v>
      </c>
      <c r="T58" s="24">
        <f>IF($K58="","",VLOOKUP($K58,'Nombre de défauts'!$A:$E,5,FALSE))</f>
        <v>12</v>
      </c>
      <c r="U58" s="25">
        <f>IF($K58="","",VLOOKUP($K58,'% consommation pièces'!$A:$H,5,FALSE))</f>
        <v>1</v>
      </c>
      <c r="V58" s="22">
        <f>IF($K58="","",VLOOKUP($K58,'% consommation pièces'!$A:$H,6,FALSE))</f>
        <v>0</v>
      </c>
      <c r="W58" s="22">
        <f>IF($K58="","",VLOOKUP($K58,'% consommation pièces'!$A:$H,7,FALSE))</f>
        <v>0</v>
      </c>
      <c r="X58" s="24">
        <f>IF($K58="","",VLOOKUP($K58,'% consommation pièces'!$A:$H,8,FALSE))</f>
        <v>13</v>
      </c>
    </row>
    <row r="59" spans="1:24" ht="22.5" customHeight="1" thickBot="1" x14ac:dyDescent="0.3">
      <c r="A59" s="15"/>
      <c r="B59" s="17"/>
      <c r="C59" s="15"/>
      <c r="D59" s="70"/>
      <c r="E59" s="79"/>
      <c r="F59" s="15"/>
      <c r="G59" s="75"/>
      <c r="H59" s="82"/>
      <c r="I59" s="20"/>
      <c r="J59" s="86"/>
      <c r="K59" s="55" t="s">
        <v>8</v>
      </c>
      <c r="L59" s="90"/>
      <c r="M59" s="22"/>
      <c r="N59" s="22"/>
      <c r="O59" s="21" t="str">
        <f>IF('Critères de sélection'!$N$11&lt;&gt;0,IF(SUM(R59:T59)&gt;'Critères de sélection'!$N$11,$Z$1,IF('Critères de sélection'!$F$11&lt;&gt;0,IF(SUM(R59:T59)&gt;'Critères de sélection'!$F$11,$Z$2,$Z$3))),IF(OR(T59&gt;'Critères de sélection'!$N$13,R59&gt;'Critères de sélection'!$N$14),$Z$1,IF(OR(T59&gt;'Critères de sélection'!$F$13,R59&gt;'Critères de sélection'!$F$14),$Z$2,$Z$3)))</f>
        <v>SAV</v>
      </c>
      <c r="P59" s="57" t="str">
        <f>IF(OR(X59&gt;'Critères de sélection'!$N$19,SUM(W59:X59)&gt;'Critères de sélection'!$N$20,SUM(V59:X59)&gt;'Critères de sélection'!$N$21),$Z$1,IF(OR(X59&gt;'Critères de sélection'!$F$19,SUM(W59:X59)&gt;'Critères de sélection'!$F$20,SUM(V59:X59)&gt;'Critères de sélection'!$F$21),$Z$2,$Z$3))</f>
        <v>SAV</v>
      </c>
      <c r="Q59" s="23" t="str">
        <f t="shared" si="1"/>
        <v>SAV</v>
      </c>
      <c r="R59" s="22">
        <f>IF($K59="","",VLOOKUP($K59,'Nombre de défauts'!$A:$E,3,FALSE))</f>
        <v>0</v>
      </c>
      <c r="S59" s="22">
        <f>IF($K59="","",VLOOKUP($K59,'Nombre de défauts'!$A:$E,4,FALSE))</f>
        <v>2</v>
      </c>
      <c r="T59" s="24">
        <f>IF($K59="","",VLOOKUP($K59,'Nombre de défauts'!$A:$E,5,FALSE))</f>
        <v>12</v>
      </c>
      <c r="U59" s="25">
        <f>IF($K59="","",VLOOKUP($K59,'% consommation pièces'!$A:$H,5,FALSE))</f>
        <v>1</v>
      </c>
      <c r="V59" s="22">
        <f>IF($K59="","",VLOOKUP($K59,'% consommation pièces'!$A:$H,6,FALSE))</f>
        <v>0</v>
      </c>
      <c r="W59" s="22">
        <f>IF($K59="","",VLOOKUP($K59,'% consommation pièces'!$A:$H,7,FALSE))</f>
        <v>0</v>
      </c>
      <c r="X59" s="24">
        <f>IF($K59="","",VLOOKUP($K59,'% consommation pièces'!$A:$H,8,FALSE))</f>
        <v>13</v>
      </c>
    </row>
    <row r="60" spans="1:24" ht="22.5" customHeight="1" thickBot="1" x14ac:dyDescent="0.3">
      <c r="A60" s="15"/>
      <c r="B60" s="17"/>
      <c r="C60" s="15"/>
      <c r="D60" s="70"/>
      <c r="E60" s="79"/>
      <c r="F60" s="15"/>
      <c r="G60" s="75"/>
      <c r="H60" s="82"/>
      <c r="I60" s="20"/>
      <c r="J60" s="86"/>
      <c r="K60" s="55" t="s">
        <v>8</v>
      </c>
      <c r="L60" s="90"/>
      <c r="M60" s="22"/>
      <c r="N60" s="22"/>
      <c r="O60" s="21" t="str">
        <f>IF('Critères de sélection'!$N$11&lt;&gt;0,IF(SUM(R60:T60)&gt;'Critères de sélection'!$N$11,$Z$1,IF('Critères de sélection'!$F$11&lt;&gt;0,IF(SUM(R60:T60)&gt;'Critères de sélection'!$F$11,$Z$2,$Z$3))),IF(OR(T60&gt;'Critères de sélection'!$N$13,R60&gt;'Critères de sélection'!$N$14),$Z$1,IF(OR(T60&gt;'Critères de sélection'!$F$13,R60&gt;'Critères de sélection'!$F$14),$Z$2,$Z$3)))</f>
        <v>SAV</v>
      </c>
      <c r="P60" s="57" t="str">
        <f>IF(OR(X60&gt;'Critères de sélection'!$N$19,SUM(W60:X60)&gt;'Critères de sélection'!$N$20,SUM(V60:X60)&gt;'Critères de sélection'!$N$21),$Z$1,IF(OR(X60&gt;'Critères de sélection'!$F$19,SUM(W60:X60)&gt;'Critères de sélection'!$F$20,SUM(V60:X60)&gt;'Critères de sélection'!$F$21),$Z$2,$Z$3))</f>
        <v>SAV</v>
      </c>
      <c r="Q60" s="23" t="str">
        <f t="shared" si="1"/>
        <v>SAV</v>
      </c>
      <c r="R60" s="22">
        <f>IF($K60="","",VLOOKUP($K60,'Nombre de défauts'!$A:$E,3,FALSE))</f>
        <v>0</v>
      </c>
      <c r="S60" s="22">
        <f>IF($K60="","",VLOOKUP($K60,'Nombre de défauts'!$A:$E,4,FALSE))</f>
        <v>2</v>
      </c>
      <c r="T60" s="24">
        <f>IF($K60="","",VLOOKUP($K60,'Nombre de défauts'!$A:$E,5,FALSE))</f>
        <v>12</v>
      </c>
      <c r="U60" s="25">
        <f>IF($K60="","",VLOOKUP($K60,'% consommation pièces'!$A:$H,5,FALSE))</f>
        <v>1</v>
      </c>
      <c r="V60" s="22">
        <f>IF($K60="","",VLOOKUP($K60,'% consommation pièces'!$A:$H,6,FALSE))</f>
        <v>0</v>
      </c>
      <c r="W60" s="22">
        <f>IF($K60="","",VLOOKUP($K60,'% consommation pièces'!$A:$H,7,FALSE))</f>
        <v>0</v>
      </c>
      <c r="X60" s="24">
        <f>IF($K60="","",VLOOKUP($K60,'% consommation pièces'!$A:$H,8,FALSE))</f>
        <v>13</v>
      </c>
    </row>
    <row r="61" spans="1:24" ht="22.5" customHeight="1" thickBot="1" x14ac:dyDescent="0.3">
      <c r="A61" s="15"/>
      <c r="B61" s="17"/>
      <c r="C61" s="15"/>
      <c r="D61" s="70"/>
      <c r="E61" s="79"/>
      <c r="F61" s="15"/>
      <c r="G61" s="75"/>
      <c r="H61" s="82"/>
      <c r="I61" s="20"/>
      <c r="J61" s="86"/>
      <c r="K61" s="55" t="s">
        <v>8</v>
      </c>
      <c r="L61" s="90"/>
      <c r="M61" s="22"/>
      <c r="N61" s="22"/>
      <c r="O61" s="21" t="str">
        <f>IF('Critères de sélection'!$N$11&lt;&gt;0,IF(SUM(R61:T61)&gt;'Critères de sélection'!$N$11,$Z$1,IF('Critères de sélection'!$F$11&lt;&gt;0,IF(SUM(R61:T61)&gt;'Critères de sélection'!$F$11,$Z$2,$Z$3))),IF(OR(T61&gt;'Critères de sélection'!$N$13,R61&gt;'Critères de sélection'!$N$14),$Z$1,IF(OR(T61&gt;'Critères de sélection'!$F$13,R61&gt;'Critères de sélection'!$F$14),$Z$2,$Z$3)))</f>
        <v>SAV</v>
      </c>
      <c r="P61" s="57" t="str">
        <f>IF(OR(X61&gt;'Critères de sélection'!$N$19,SUM(W61:X61)&gt;'Critères de sélection'!$N$20,SUM(V61:X61)&gt;'Critères de sélection'!$N$21),$Z$1,IF(OR(X61&gt;'Critères de sélection'!$F$19,SUM(W61:X61)&gt;'Critères de sélection'!$F$20,SUM(V61:X61)&gt;'Critères de sélection'!$F$21),$Z$2,$Z$3))</f>
        <v>SAV</v>
      </c>
      <c r="Q61" s="23" t="str">
        <f t="shared" si="1"/>
        <v>SAV</v>
      </c>
      <c r="R61" s="22">
        <f>IF($K61="","",VLOOKUP($K61,'Nombre de défauts'!$A:$E,3,FALSE))</f>
        <v>0</v>
      </c>
      <c r="S61" s="22">
        <f>IF($K61="","",VLOOKUP($K61,'Nombre de défauts'!$A:$E,4,FALSE))</f>
        <v>2</v>
      </c>
      <c r="T61" s="24">
        <f>IF($K61="","",VLOOKUP($K61,'Nombre de défauts'!$A:$E,5,FALSE))</f>
        <v>12</v>
      </c>
      <c r="U61" s="25">
        <f>IF($K61="","",VLOOKUP($K61,'% consommation pièces'!$A:$H,5,FALSE))</f>
        <v>1</v>
      </c>
      <c r="V61" s="22">
        <f>IF($K61="","",VLOOKUP($K61,'% consommation pièces'!$A:$H,6,FALSE))</f>
        <v>0</v>
      </c>
      <c r="W61" s="22">
        <f>IF($K61="","",VLOOKUP($K61,'% consommation pièces'!$A:$H,7,FALSE))</f>
        <v>0</v>
      </c>
      <c r="X61" s="24">
        <f>IF($K61="","",VLOOKUP($K61,'% consommation pièces'!$A:$H,8,FALSE))</f>
        <v>13</v>
      </c>
    </row>
    <row r="62" spans="1:24" ht="22.5" customHeight="1" thickBot="1" x14ac:dyDescent="0.3">
      <c r="A62" s="15"/>
      <c r="B62" s="17"/>
      <c r="C62" s="15"/>
      <c r="D62" s="70"/>
      <c r="E62" s="79"/>
      <c r="F62" s="15"/>
      <c r="G62" s="75"/>
      <c r="H62" s="82"/>
      <c r="I62" s="20"/>
      <c r="J62" s="86"/>
      <c r="K62" s="55" t="s">
        <v>8</v>
      </c>
      <c r="L62" s="90"/>
      <c r="M62" s="22"/>
      <c r="N62" s="22"/>
      <c r="O62" s="21" t="str">
        <f>IF('Critères de sélection'!$N$11&lt;&gt;0,IF(SUM(R62:T62)&gt;'Critères de sélection'!$N$11,$Z$1,IF('Critères de sélection'!$F$11&lt;&gt;0,IF(SUM(R62:T62)&gt;'Critères de sélection'!$F$11,$Z$2,$Z$3))),IF(OR(T62&gt;'Critères de sélection'!$N$13,R62&gt;'Critères de sélection'!$N$14),$Z$1,IF(OR(T62&gt;'Critères de sélection'!$F$13,R62&gt;'Critères de sélection'!$F$14),$Z$2,$Z$3)))</f>
        <v>SAV</v>
      </c>
      <c r="P62" s="57" t="str">
        <f>IF(OR(X62&gt;'Critères de sélection'!$N$19,SUM(W62:X62)&gt;'Critères de sélection'!$N$20,SUM(V62:X62)&gt;'Critères de sélection'!$N$21),$Z$1,IF(OR(X62&gt;'Critères de sélection'!$F$19,SUM(W62:X62)&gt;'Critères de sélection'!$F$20,SUM(V62:X62)&gt;'Critères de sélection'!$F$21),$Z$2,$Z$3))</f>
        <v>SAV</v>
      </c>
      <c r="Q62" s="23" t="str">
        <f t="shared" si="1"/>
        <v>SAV</v>
      </c>
      <c r="R62" s="22">
        <f>IF($K62="","",VLOOKUP($K62,'Nombre de défauts'!$A:$E,3,FALSE))</f>
        <v>0</v>
      </c>
      <c r="S62" s="22">
        <f>IF($K62="","",VLOOKUP($K62,'Nombre de défauts'!$A:$E,4,FALSE))</f>
        <v>2</v>
      </c>
      <c r="T62" s="24">
        <f>IF($K62="","",VLOOKUP($K62,'Nombre de défauts'!$A:$E,5,FALSE))</f>
        <v>12</v>
      </c>
      <c r="U62" s="25">
        <f>IF($K62="","",VLOOKUP($K62,'% consommation pièces'!$A:$H,5,FALSE))</f>
        <v>1</v>
      </c>
      <c r="V62" s="22">
        <f>IF($K62="","",VLOOKUP($K62,'% consommation pièces'!$A:$H,6,FALSE))</f>
        <v>0</v>
      </c>
      <c r="W62" s="22">
        <f>IF($K62="","",VLOOKUP($K62,'% consommation pièces'!$A:$H,7,FALSE))</f>
        <v>0</v>
      </c>
      <c r="X62" s="24">
        <f>IF($K62="","",VLOOKUP($K62,'% consommation pièces'!$A:$H,8,FALSE))</f>
        <v>13</v>
      </c>
    </row>
    <row r="63" spans="1:24" ht="22.5" customHeight="1" thickBot="1" x14ac:dyDescent="0.3">
      <c r="A63" s="15"/>
      <c r="B63" s="17"/>
      <c r="C63" s="15"/>
      <c r="D63" s="70"/>
      <c r="E63" s="79"/>
      <c r="F63" s="15"/>
      <c r="G63" s="75"/>
      <c r="H63" s="82"/>
      <c r="I63" s="20"/>
      <c r="J63" s="86"/>
      <c r="K63" s="55" t="s">
        <v>8</v>
      </c>
      <c r="L63" s="90"/>
      <c r="M63" s="22"/>
      <c r="N63" s="22"/>
      <c r="O63" s="21" t="str">
        <f>IF('Critères de sélection'!$N$11&lt;&gt;0,IF(SUM(R63:T63)&gt;'Critères de sélection'!$N$11,$Z$1,IF('Critères de sélection'!$F$11&lt;&gt;0,IF(SUM(R63:T63)&gt;'Critères de sélection'!$F$11,$Z$2,$Z$3))),IF(OR(T63&gt;'Critères de sélection'!$N$13,R63&gt;'Critères de sélection'!$N$14),$Z$1,IF(OR(T63&gt;'Critères de sélection'!$F$13,R63&gt;'Critères de sélection'!$F$14),$Z$2,$Z$3)))</f>
        <v>SAV</v>
      </c>
      <c r="P63" s="57" t="str">
        <f>IF(OR(X63&gt;'Critères de sélection'!$N$19,SUM(W63:X63)&gt;'Critères de sélection'!$N$20,SUM(V63:X63)&gt;'Critères de sélection'!$N$21),$Z$1,IF(OR(X63&gt;'Critères de sélection'!$F$19,SUM(W63:X63)&gt;'Critères de sélection'!$F$20,SUM(V63:X63)&gt;'Critères de sélection'!$F$21),$Z$2,$Z$3))</f>
        <v>SAV</v>
      </c>
      <c r="Q63" s="23" t="str">
        <f t="shared" si="1"/>
        <v>SAV</v>
      </c>
      <c r="R63" s="22">
        <f>IF($K63="","",VLOOKUP($K63,'Nombre de défauts'!$A:$E,3,FALSE))</f>
        <v>0</v>
      </c>
      <c r="S63" s="22">
        <f>IF($K63="","",VLOOKUP($K63,'Nombre de défauts'!$A:$E,4,FALSE))</f>
        <v>2</v>
      </c>
      <c r="T63" s="24">
        <f>IF($K63="","",VLOOKUP($K63,'Nombre de défauts'!$A:$E,5,FALSE))</f>
        <v>12</v>
      </c>
      <c r="U63" s="25">
        <f>IF($K63="","",VLOOKUP($K63,'% consommation pièces'!$A:$H,5,FALSE))</f>
        <v>1</v>
      </c>
      <c r="V63" s="22">
        <f>IF($K63="","",VLOOKUP($K63,'% consommation pièces'!$A:$H,6,FALSE))</f>
        <v>0</v>
      </c>
      <c r="W63" s="22">
        <f>IF($K63="","",VLOOKUP($K63,'% consommation pièces'!$A:$H,7,FALSE))</f>
        <v>0</v>
      </c>
      <c r="X63" s="24">
        <f>IF($K63="","",VLOOKUP($K63,'% consommation pièces'!$A:$H,8,FALSE))</f>
        <v>13</v>
      </c>
    </row>
    <row r="64" spans="1:24" ht="22.5" customHeight="1" thickBot="1" x14ac:dyDescent="0.3">
      <c r="A64" s="15"/>
      <c r="B64" s="17"/>
      <c r="C64" s="15"/>
      <c r="D64" s="70"/>
      <c r="E64" s="79"/>
      <c r="F64" s="15"/>
      <c r="G64" s="75"/>
      <c r="H64" s="82"/>
      <c r="I64" s="20"/>
      <c r="J64" s="86"/>
      <c r="K64" s="55" t="s">
        <v>8</v>
      </c>
      <c r="L64" s="90"/>
      <c r="M64" s="22"/>
      <c r="N64" s="22"/>
      <c r="O64" s="21" t="str">
        <f>IF('Critères de sélection'!$N$11&lt;&gt;0,IF(SUM(R64:T64)&gt;'Critères de sélection'!$N$11,$Z$1,IF('Critères de sélection'!$F$11&lt;&gt;0,IF(SUM(R64:T64)&gt;'Critères de sélection'!$F$11,$Z$2,$Z$3))),IF(OR(T64&gt;'Critères de sélection'!$N$13,R64&gt;'Critères de sélection'!$N$14),$Z$1,IF(OR(T64&gt;'Critères de sélection'!$F$13,R64&gt;'Critères de sélection'!$F$14),$Z$2,$Z$3)))</f>
        <v>SAV</v>
      </c>
      <c r="P64" s="57" t="str">
        <f>IF(OR(X64&gt;'Critères de sélection'!$N$19,SUM(W64:X64)&gt;'Critères de sélection'!$N$20,SUM(V64:X64)&gt;'Critères de sélection'!$N$21),$Z$1,IF(OR(X64&gt;'Critères de sélection'!$F$19,SUM(W64:X64)&gt;'Critères de sélection'!$F$20,SUM(V64:X64)&gt;'Critères de sélection'!$F$21),$Z$2,$Z$3))</f>
        <v>SAV</v>
      </c>
      <c r="Q64" s="23" t="str">
        <f t="shared" si="1"/>
        <v>SAV</v>
      </c>
      <c r="R64" s="22">
        <f>IF($K64="","",VLOOKUP($K64,'Nombre de défauts'!$A:$E,3,FALSE))</f>
        <v>0</v>
      </c>
      <c r="S64" s="22">
        <f>IF($K64="","",VLOOKUP($K64,'Nombre de défauts'!$A:$E,4,FALSE))</f>
        <v>2</v>
      </c>
      <c r="T64" s="24">
        <f>IF($K64="","",VLOOKUP($K64,'Nombre de défauts'!$A:$E,5,FALSE))</f>
        <v>12</v>
      </c>
      <c r="U64" s="25">
        <f>IF($K64="","",VLOOKUP($K64,'% consommation pièces'!$A:$H,5,FALSE))</f>
        <v>1</v>
      </c>
      <c r="V64" s="22">
        <f>IF($K64="","",VLOOKUP($K64,'% consommation pièces'!$A:$H,6,FALSE))</f>
        <v>0</v>
      </c>
      <c r="W64" s="22">
        <f>IF($K64="","",VLOOKUP($K64,'% consommation pièces'!$A:$H,7,FALSE))</f>
        <v>0</v>
      </c>
      <c r="X64" s="24">
        <f>IF($K64="","",VLOOKUP($K64,'% consommation pièces'!$A:$H,8,FALSE))</f>
        <v>13</v>
      </c>
    </row>
    <row r="65" spans="1:24" ht="22.5" customHeight="1" thickBot="1" x14ac:dyDescent="0.3">
      <c r="A65" s="15"/>
      <c r="B65" s="17"/>
      <c r="C65" s="15"/>
      <c r="D65" s="70"/>
      <c r="E65" s="79"/>
      <c r="F65" s="15"/>
      <c r="G65" s="75"/>
      <c r="H65" s="82"/>
      <c r="I65" s="20"/>
      <c r="J65" s="86"/>
      <c r="K65" s="55" t="s">
        <v>8</v>
      </c>
      <c r="L65" s="90"/>
      <c r="M65" s="22"/>
      <c r="N65" s="22"/>
      <c r="O65" s="21" t="str">
        <f>IF('Critères de sélection'!$N$11&lt;&gt;0,IF(SUM(R65:T65)&gt;'Critères de sélection'!$N$11,$Z$1,IF('Critères de sélection'!$F$11&lt;&gt;0,IF(SUM(R65:T65)&gt;'Critères de sélection'!$F$11,$Z$2,$Z$3))),IF(OR(T65&gt;'Critères de sélection'!$N$13,R65&gt;'Critères de sélection'!$N$14),$Z$1,IF(OR(T65&gt;'Critères de sélection'!$F$13,R65&gt;'Critères de sélection'!$F$14),$Z$2,$Z$3)))</f>
        <v>SAV</v>
      </c>
      <c r="P65" s="57" t="str">
        <f>IF(OR(X65&gt;'Critères de sélection'!$N$19,SUM(W65:X65)&gt;'Critères de sélection'!$N$20,SUM(V65:X65)&gt;'Critères de sélection'!$N$21),$Z$1,IF(OR(X65&gt;'Critères de sélection'!$F$19,SUM(W65:X65)&gt;'Critères de sélection'!$F$20,SUM(V65:X65)&gt;'Critères de sélection'!$F$21),$Z$2,$Z$3))</f>
        <v>SAV</v>
      </c>
      <c r="Q65" s="23" t="str">
        <f t="shared" si="1"/>
        <v>SAV</v>
      </c>
      <c r="R65" s="22">
        <f>IF($K65="","",VLOOKUP($K65,'Nombre de défauts'!$A:$E,3,FALSE))</f>
        <v>0</v>
      </c>
      <c r="S65" s="22">
        <f>IF($K65="","",VLOOKUP($K65,'Nombre de défauts'!$A:$E,4,FALSE))</f>
        <v>2</v>
      </c>
      <c r="T65" s="24">
        <f>IF($K65="","",VLOOKUP($K65,'Nombre de défauts'!$A:$E,5,FALSE))</f>
        <v>12</v>
      </c>
      <c r="U65" s="25">
        <f>IF($K65="","",VLOOKUP($K65,'% consommation pièces'!$A:$H,5,FALSE))</f>
        <v>1</v>
      </c>
      <c r="V65" s="22">
        <f>IF($K65="","",VLOOKUP($K65,'% consommation pièces'!$A:$H,6,FALSE))</f>
        <v>0</v>
      </c>
      <c r="W65" s="22">
        <f>IF($K65="","",VLOOKUP($K65,'% consommation pièces'!$A:$H,7,FALSE))</f>
        <v>0</v>
      </c>
      <c r="X65" s="24">
        <f>IF($K65="","",VLOOKUP($K65,'% consommation pièces'!$A:$H,8,FALSE))</f>
        <v>13</v>
      </c>
    </row>
    <row r="66" spans="1:24" ht="22.5" customHeight="1" thickBot="1" x14ac:dyDescent="0.3">
      <c r="A66" s="15"/>
      <c r="B66" s="17"/>
      <c r="C66" s="15"/>
      <c r="D66" s="70"/>
      <c r="E66" s="79"/>
      <c r="F66" s="15"/>
      <c r="G66" s="75"/>
      <c r="H66" s="82"/>
      <c r="I66" s="20"/>
      <c r="J66" s="86"/>
      <c r="K66" s="55" t="s">
        <v>8</v>
      </c>
      <c r="L66" s="90"/>
      <c r="M66" s="22"/>
      <c r="N66" s="22"/>
      <c r="O66" s="21" t="str">
        <f>IF('Critères de sélection'!$N$11&lt;&gt;0,IF(SUM(R66:T66)&gt;'Critères de sélection'!$N$11,$Z$1,IF('Critères de sélection'!$F$11&lt;&gt;0,IF(SUM(R66:T66)&gt;'Critères de sélection'!$F$11,$Z$2,$Z$3))),IF(OR(T66&gt;'Critères de sélection'!$N$13,R66&gt;'Critères de sélection'!$N$14),$Z$1,IF(OR(T66&gt;'Critères de sélection'!$F$13,R66&gt;'Critères de sélection'!$F$14),$Z$2,$Z$3)))</f>
        <v>SAV</v>
      </c>
      <c r="P66" s="57" t="str">
        <f>IF(OR(X66&gt;'Critères de sélection'!$N$19,SUM(W66:X66)&gt;'Critères de sélection'!$N$20,SUM(V66:X66)&gt;'Critères de sélection'!$N$21),$Z$1,IF(OR(X66&gt;'Critères de sélection'!$F$19,SUM(W66:X66)&gt;'Critères de sélection'!$F$20,SUM(V66:X66)&gt;'Critères de sélection'!$F$21),$Z$2,$Z$3))</f>
        <v>SAV</v>
      </c>
      <c r="Q66" s="23" t="str">
        <f t="shared" ref="Q66:Q91" si="2">IF(OR(O66=$Z$1,P66=$Z$1),$Z$1,IF(OR(O66=$Z$2,P66=$Z$2),$Z$2,IF(OR(O66=$Z$3,P66=$Z$3),$Z$3)))</f>
        <v>SAV</v>
      </c>
      <c r="R66" s="22">
        <f>IF($K66="","",VLOOKUP($K66,'Nombre de défauts'!$A:$E,3,FALSE))</f>
        <v>0</v>
      </c>
      <c r="S66" s="22">
        <f>IF($K66="","",VLOOKUP($K66,'Nombre de défauts'!$A:$E,4,FALSE))</f>
        <v>2</v>
      </c>
      <c r="T66" s="24">
        <f>IF($K66="","",VLOOKUP($K66,'Nombre de défauts'!$A:$E,5,FALSE))</f>
        <v>12</v>
      </c>
      <c r="U66" s="25">
        <f>IF($K66="","",VLOOKUP($K66,'% consommation pièces'!$A:$H,5,FALSE))</f>
        <v>1</v>
      </c>
      <c r="V66" s="22">
        <f>IF($K66="","",VLOOKUP($K66,'% consommation pièces'!$A:$H,6,FALSE))</f>
        <v>0</v>
      </c>
      <c r="W66" s="22">
        <f>IF($K66="","",VLOOKUP($K66,'% consommation pièces'!$A:$H,7,FALSE))</f>
        <v>0</v>
      </c>
      <c r="X66" s="24">
        <f>IF($K66="","",VLOOKUP($K66,'% consommation pièces'!$A:$H,8,FALSE))</f>
        <v>13</v>
      </c>
    </row>
    <row r="67" spans="1:24" ht="22.5" customHeight="1" thickBot="1" x14ac:dyDescent="0.3">
      <c r="A67" s="15"/>
      <c r="B67" s="17"/>
      <c r="C67" s="15"/>
      <c r="D67" s="70"/>
      <c r="E67" s="79"/>
      <c r="F67" s="15"/>
      <c r="G67" s="75"/>
      <c r="H67" s="82"/>
      <c r="I67" s="20"/>
      <c r="J67" s="86"/>
      <c r="K67" s="55" t="s">
        <v>8</v>
      </c>
      <c r="L67" s="90"/>
      <c r="M67" s="22"/>
      <c r="N67" s="22"/>
      <c r="O67" s="21" t="str">
        <f>IF('Critères de sélection'!$N$11&lt;&gt;0,IF(SUM(R67:T67)&gt;'Critères de sélection'!$N$11,$Z$1,IF('Critères de sélection'!$F$11&lt;&gt;0,IF(SUM(R67:T67)&gt;'Critères de sélection'!$F$11,$Z$2,$Z$3))),IF(OR(T67&gt;'Critères de sélection'!$N$13,R67&gt;'Critères de sélection'!$N$14),$Z$1,IF(OR(T67&gt;'Critères de sélection'!$F$13,R67&gt;'Critères de sélection'!$F$14),$Z$2,$Z$3)))</f>
        <v>SAV</v>
      </c>
      <c r="P67" s="57" t="str">
        <f>IF(OR(X67&gt;'Critères de sélection'!$N$19,SUM(W67:X67)&gt;'Critères de sélection'!$N$20,SUM(V67:X67)&gt;'Critères de sélection'!$N$21),$Z$1,IF(OR(X67&gt;'Critères de sélection'!$F$19,SUM(W67:X67)&gt;'Critères de sélection'!$F$20,SUM(V67:X67)&gt;'Critères de sélection'!$F$21),$Z$2,$Z$3))</f>
        <v>SAV</v>
      </c>
      <c r="Q67" s="23" t="str">
        <f t="shared" si="2"/>
        <v>SAV</v>
      </c>
      <c r="R67" s="22">
        <f>IF($K67="","",VLOOKUP($K67,'Nombre de défauts'!$A:$E,3,FALSE))</f>
        <v>0</v>
      </c>
      <c r="S67" s="22">
        <f>IF($K67="","",VLOOKUP($K67,'Nombre de défauts'!$A:$E,4,FALSE))</f>
        <v>2</v>
      </c>
      <c r="T67" s="24">
        <f>IF($K67="","",VLOOKUP($K67,'Nombre de défauts'!$A:$E,5,FALSE))</f>
        <v>12</v>
      </c>
      <c r="U67" s="25">
        <f>IF($K67="","",VLOOKUP($K67,'% consommation pièces'!$A:$H,5,FALSE))</f>
        <v>1</v>
      </c>
      <c r="V67" s="22">
        <f>IF($K67="","",VLOOKUP($K67,'% consommation pièces'!$A:$H,6,FALSE))</f>
        <v>0</v>
      </c>
      <c r="W67" s="22">
        <f>IF($K67="","",VLOOKUP($K67,'% consommation pièces'!$A:$H,7,FALSE))</f>
        <v>0</v>
      </c>
      <c r="X67" s="24">
        <f>IF($K67="","",VLOOKUP($K67,'% consommation pièces'!$A:$H,8,FALSE))</f>
        <v>13</v>
      </c>
    </row>
    <row r="68" spans="1:24" ht="22.5" customHeight="1" thickBot="1" x14ac:dyDescent="0.3">
      <c r="A68" s="15"/>
      <c r="B68" s="17"/>
      <c r="C68" s="15"/>
      <c r="D68" s="70"/>
      <c r="E68" s="79"/>
      <c r="F68" s="15"/>
      <c r="G68" s="75"/>
      <c r="H68" s="82"/>
      <c r="I68" s="20"/>
      <c r="J68" s="86"/>
      <c r="K68" s="55" t="s">
        <v>8</v>
      </c>
      <c r="L68" s="90"/>
      <c r="M68" s="22"/>
      <c r="N68" s="22"/>
      <c r="O68" s="21" t="str">
        <f>IF('Critères de sélection'!$N$11&lt;&gt;0,IF(SUM(R68:T68)&gt;'Critères de sélection'!$N$11,$Z$1,IF('Critères de sélection'!$F$11&lt;&gt;0,IF(SUM(R68:T68)&gt;'Critères de sélection'!$F$11,$Z$2,$Z$3))),IF(OR(T68&gt;'Critères de sélection'!$N$13,R68&gt;'Critères de sélection'!$N$14),$Z$1,IF(OR(T68&gt;'Critères de sélection'!$F$13,R68&gt;'Critères de sélection'!$F$14),$Z$2,$Z$3)))</f>
        <v>SAV</v>
      </c>
      <c r="P68" s="57" t="str">
        <f>IF(OR(X68&gt;'Critères de sélection'!$N$19,SUM(W68:X68)&gt;'Critères de sélection'!$N$20,SUM(V68:X68)&gt;'Critères de sélection'!$N$21),$Z$1,IF(OR(X68&gt;'Critères de sélection'!$F$19,SUM(W68:X68)&gt;'Critères de sélection'!$F$20,SUM(V68:X68)&gt;'Critères de sélection'!$F$21),$Z$2,$Z$3))</f>
        <v>SAV</v>
      </c>
      <c r="Q68" s="23" t="str">
        <f t="shared" si="2"/>
        <v>SAV</v>
      </c>
      <c r="R68" s="22">
        <f>IF($K68="","",VLOOKUP($K68,'Nombre de défauts'!$A:$E,3,FALSE))</f>
        <v>0</v>
      </c>
      <c r="S68" s="22">
        <f>IF($K68="","",VLOOKUP($K68,'Nombre de défauts'!$A:$E,4,FALSE))</f>
        <v>2</v>
      </c>
      <c r="T68" s="24">
        <f>IF($K68="","",VLOOKUP($K68,'Nombre de défauts'!$A:$E,5,FALSE))</f>
        <v>12</v>
      </c>
      <c r="U68" s="25">
        <f>IF($K68="","",VLOOKUP($K68,'% consommation pièces'!$A:$H,5,FALSE))</f>
        <v>1</v>
      </c>
      <c r="V68" s="22">
        <f>IF($K68="","",VLOOKUP($K68,'% consommation pièces'!$A:$H,6,FALSE))</f>
        <v>0</v>
      </c>
      <c r="W68" s="22">
        <f>IF($K68="","",VLOOKUP($K68,'% consommation pièces'!$A:$H,7,FALSE))</f>
        <v>0</v>
      </c>
      <c r="X68" s="24">
        <f>IF($K68="","",VLOOKUP($K68,'% consommation pièces'!$A:$H,8,FALSE))</f>
        <v>13</v>
      </c>
    </row>
    <row r="69" spans="1:24" ht="22.5" customHeight="1" thickBot="1" x14ac:dyDescent="0.3">
      <c r="A69" s="15"/>
      <c r="B69" s="17"/>
      <c r="C69" s="15"/>
      <c r="D69" s="70"/>
      <c r="E69" s="79"/>
      <c r="F69" s="15"/>
      <c r="G69" s="75"/>
      <c r="H69" s="82"/>
      <c r="I69" s="20"/>
      <c r="J69" s="86"/>
      <c r="K69" s="55" t="s">
        <v>8</v>
      </c>
      <c r="L69" s="90"/>
      <c r="M69" s="22"/>
      <c r="N69" s="22"/>
      <c r="O69" s="21" t="str">
        <f>IF('Critères de sélection'!$N$11&lt;&gt;0,IF(SUM(R69:T69)&gt;'Critères de sélection'!$N$11,$Z$1,IF('Critères de sélection'!$F$11&lt;&gt;0,IF(SUM(R69:T69)&gt;'Critères de sélection'!$F$11,$Z$2,$Z$3))),IF(OR(T69&gt;'Critères de sélection'!$N$13,R69&gt;'Critères de sélection'!$N$14),$Z$1,IF(OR(T69&gt;'Critères de sélection'!$F$13,R69&gt;'Critères de sélection'!$F$14),$Z$2,$Z$3)))</f>
        <v>SAV</v>
      </c>
      <c r="P69" s="57" t="str">
        <f>IF(OR(X69&gt;'Critères de sélection'!$N$19,SUM(W69:X69)&gt;'Critères de sélection'!$N$20,SUM(V69:X69)&gt;'Critères de sélection'!$N$21),$Z$1,IF(OR(X69&gt;'Critères de sélection'!$F$19,SUM(W69:X69)&gt;'Critères de sélection'!$F$20,SUM(V69:X69)&gt;'Critères de sélection'!$F$21),$Z$2,$Z$3))</f>
        <v>SAV</v>
      </c>
      <c r="Q69" s="23" t="str">
        <f t="shared" si="2"/>
        <v>SAV</v>
      </c>
      <c r="R69" s="22">
        <f>IF($K69="","",VLOOKUP($K69,'Nombre de défauts'!$A:$E,3,FALSE))</f>
        <v>0</v>
      </c>
      <c r="S69" s="22">
        <f>IF($K69="","",VLOOKUP($K69,'Nombre de défauts'!$A:$E,4,FALSE))</f>
        <v>2</v>
      </c>
      <c r="T69" s="24">
        <f>IF($K69="","",VLOOKUP($K69,'Nombre de défauts'!$A:$E,5,FALSE))</f>
        <v>12</v>
      </c>
      <c r="U69" s="25">
        <f>IF($K69="","",VLOOKUP($K69,'% consommation pièces'!$A:$H,5,FALSE))</f>
        <v>1</v>
      </c>
      <c r="V69" s="22">
        <f>IF($K69="","",VLOOKUP($K69,'% consommation pièces'!$A:$H,6,FALSE))</f>
        <v>0</v>
      </c>
      <c r="W69" s="22">
        <f>IF($K69="","",VLOOKUP($K69,'% consommation pièces'!$A:$H,7,FALSE))</f>
        <v>0</v>
      </c>
      <c r="X69" s="24">
        <f>IF($K69="","",VLOOKUP($K69,'% consommation pièces'!$A:$H,8,FALSE))</f>
        <v>13</v>
      </c>
    </row>
    <row r="70" spans="1:24" ht="22.5" customHeight="1" thickBot="1" x14ac:dyDescent="0.3">
      <c r="A70" s="15"/>
      <c r="B70" s="17"/>
      <c r="C70" s="15"/>
      <c r="D70" s="70"/>
      <c r="E70" s="79"/>
      <c r="F70" s="15"/>
      <c r="G70" s="75"/>
      <c r="H70" s="82"/>
      <c r="I70" s="20"/>
      <c r="J70" s="86"/>
      <c r="K70" s="55" t="s">
        <v>8</v>
      </c>
      <c r="L70" s="90"/>
      <c r="M70" s="22"/>
      <c r="N70" s="22"/>
      <c r="O70" s="21" t="str">
        <f>IF('Critères de sélection'!$N$11&lt;&gt;0,IF(SUM(R70:T70)&gt;'Critères de sélection'!$N$11,$Z$1,IF('Critères de sélection'!$F$11&lt;&gt;0,IF(SUM(R70:T70)&gt;'Critères de sélection'!$F$11,$Z$2,$Z$3))),IF(OR(T70&gt;'Critères de sélection'!$N$13,R70&gt;'Critères de sélection'!$N$14),$Z$1,IF(OR(T70&gt;'Critères de sélection'!$F$13,R70&gt;'Critères de sélection'!$F$14),$Z$2,$Z$3)))</f>
        <v>SAV</v>
      </c>
      <c r="P70" s="57" t="str">
        <f>IF(OR(X70&gt;'Critères de sélection'!$N$19,SUM(W70:X70)&gt;'Critères de sélection'!$N$20,SUM(V70:X70)&gt;'Critères de sélection'!$N$21),$Z$1,IF(OR(X70&gt;'Critères de sélection'!$F$19,SUM(W70:X70)&gt;'Critères de sélection'!$F$20,SUM(V70:X70)&gt;'Critères de sélection'!$F$21),$Z$2,$Z$3))</f>
        <v>SAV</v>
      </c>
      <c r="Q70" s="23" t="str">
        <f t="shared" si="2"/>
        <v>SAV</v>
      </c>
      <c r="R70" s="22">
        <f>IF($K70="","",VLOOKUP($K70,'Nombre de défauts'!$A:$E,3,FALSE))</f>
        <v>0</v>
      </c>
      <c r="S70" s="22">
        <f>IF($K70="","",VLOOKUP($K70,'Nombre de défauts'!$A:$E,4,FALSE))</f>
        <v>2</v>
      </c>
      <c r="T70" s="24">
        <f>IF($K70="","",VLOOKUP($K70,'Nombre de défauts'!$A:$E,5,FALSE))</f>
        <v>12</v>
      </c>
      <c r="U70" s="25">
        <f>IF($K70="","",VLOOKUP($K70,'% consommation pièces'!$A:$H,5,FALSE))</f>
        <v>1</v>
      </c>
      <c r="V70" s="22">
        <f>IF($K70="","",VLOOKUP($K70,'% consommation pièces'!$A:$H,6,FALSE))</f>
        <v>0</v>
      </c>
      <c r="W70" s="22">
        <f>IF($K70="","",VLOOKUP($K70,'% consommation pièces'!$A:$H,7,FALSE))</f>
        <v>0</v>
      </c>
      <c r="X70" s="24">
        <f>IF($K70="","",VLOOKUP($K70,'% consommation pièces'!$A:$H,8,FALSE))</f>
        <v>13</v>
      </c>
    </row>
    <row r="71" spans="1:24" ht="22.5" customHeight="1" thickBot="1" x14ac:dyDescent="0.3">
      <c r="A71" s="15"/>
      <c r="B71" s="17"/>
      <c r="C71" s="15"/>
      <c r="D71" s="70"/>
      <c r="E71" s="79"/>
      <c r="F71" s="15"/>
      <c r="G71" s="75"/>
      <c r="H71" s="82"/>
      <c r="I71" s="20"/>
      <c r="J71" s="86"/>
      <c r="K71" s="55" t="s">
        <v>8</v>
      </c>
      <c r="L71" s="90"/>
      <c r="M71" s="22"/>
      <c r="N71" s="22"/>
      <c r="O71" s="21" t="str">
        <f>IF('Critères de sélection'!$N$11&lt;&gt;0,IF(SUM(R71:T71)&gt;'Critères de sélection'!$N$11,$Z$1,IF('Critères de sélection'!$F$11&lt;&gt;0,IF(SUM(R71:T71)&gt;'Critères de sélection'!$F$11,$Z$2,$Z$3))),IF(OR(T71&gt;'Critères de sélection'!$N$13,R71&gt;'Critères de sélection'!$N$14),$Z$1,IF(OR(T71&gt;'Critères de sélection'!$F$13,R71&gt;'Critères de sélection'!$F$14),$Z$2,$Z$3)))</f>
        <v>SAV</v>
      </c>
      <c r="P71" s="57" t="str">
        <f>IF(OR(X71&gt;'Critères de sélection'!$N$19,SUM(W71:X71)&gt;'Critères de sélection'!$N$20,SUM(V71:X71)&gt;'Critères de sélection'!$N$21),$Z$1,IF(OR(X71&gt;'Critères de sélection'!$F$19,SUM(W71:X71)&gt;'Critères de sélection'!$F$20,SUM(V71:X71)&gt;'Critères de sélection'!$F$21),$Z$2,$Z$3))</f>
        <v>SAV</v>
      </c>
      <c r="Q71" s="23" t="str">
        <f t="shared" si="2"/>
        <v>SAV</v>
      </c>
      <c r="R71" s="22">
        <f>IF($K71="","",VLOOKUP($K71,'Nombre de défauts'!$A:$E,3,FALSE))</f>
        <v>0</v>
      </c>
      <c r="S71" s="22">
        <f>IF($K71="","",VLOOKUP($K71,'Nombre de défauts'!$A:$E,4,FALSE))</f>
        <v>2</v>
      </c>
      <c r="T71" s="24">
        <f>IF($K71="","",VLOOKUP($K71,'Nombre de défauts'!$A:$E,5,FALSE))</f>
        <v>12</v>
      </c>
      <c r="U71" s="25">
        <f>IF($K71="","",VLOOKUP($K71,'% consommation pièces'!$A:$H,5,FALSE))</f>
        <v>1</v>
      </c>
      <c r="V71" s="22">
        <f>IF($K71="","",VLOOKUP($K71,'% consommation pièces'!$A:$H,6,FALSE))</f>
        <v>0</v>
      </c>
      <c r="W71" s="22">
        <f>IF($K71="","",VLOOKUP($K71,'% consommation pièces'!$A:$H,7,FALSE))</f>
        <v>0</v>
      </c>
      <c r="X71" s="24">
        <f>IF($K71="","",VLOOKUP($K71,'% consommation pièces'!$A:$H,8,FALSE))</f>
        <v>13</v>
      </c>
    </row>
    <row r="72" spans="1:24" ht="22.5" customHeight="1" thickBot="1" x14ac:dyDescent="0.3">
      <c r="A72" s="15"/>
      <c r="B72" s="17"/>
      <c r="C72" s="15"/>
      <c r="D72" s="70"/>
      <c r="E72" s="79"/>
      <c r="F72" s="15"/>
      <c r="G72" s="75"/>
      <c r="H72" s="82"/>
      <c r="I72" s="20"/>
      <c r="J72" s="86"/>
      <c r="K72" s="55" t="s">
        <v>8</v>
      </c>
      <c r="L72" s="90"/>
      <c r="M72" s="22"/>
      <c r="N72" s="22"/>
      <c r="O72" s="21" t="str">
        <f>IF('Critères de sélection'!$N$11&lt;&gt;0,IF(SUM(R72:T72)&gt;'Critères de sélection'!$N$11,$Z$1,IF('Critères de sélection'!$F$11&lt;&gt;0,IF(SUM(R72:T72)&gt;'Critères de sélection'!$F$11,$Z$2,$Z$3))),IF(OR(T72&gt;'Critères de sélection'!$N$13,R72&gt;'Critères de sélection'!$N$14),$Z$1,IF(OR(T72&gt;'Critères de sélection'!$F$13,R72&gt;'Critères de sélection'!$F$14),$Z$2,$Z$3)))</f>
        <v>SAV</v>
      </c>
      <c r="P72" s="57" t="str">
        <f>IF(OR(X72&gt;'Critères de sélection'!$N$19,SUM(W72:X72)&gt;'Critères de sélection'!$N$20,SUM(V72:X72)&gt;'Critères de sélection'!$N$21),$Z$1,IF(OR(X72&gt;'Critères de sélection'!$F$19,SUM(W72:X72)&gt;'Critères de sélection'!$F$20,SUM(V72:X72)&gt;'Critères de sélection'!$F$21),$Z$2,$Z$3))</f>
        <v>SAV</v>
      </c>
      <c r="Q72" s="23" t="str">
        <f t="shared" si="2"/>
        <v>SAV</v>
      </c>
      <c r="R72" s="22">
        <f>IF($K72="","",VLOOKUP($K72,'Nombre de défauts'!$A:$E,3,FALSE))</f>
        <v>0</v>
      </c>
      <c r="S72" s="22">
        <f>IF($K72="","",VLOOKUP($K72,'Nombre de défauts'!$A:$E,4,FALSE))</f>
        <v>2</v>
      </c>
      <c r="T72" s="24">
        <f>IF($K72="","",VLOOKUP($K72,'Nombre de défauts'!$A:$E,5,FALSE))</f>
        <v>12</v>
      </c>
      <c r="U72" s="25">
        <f>IF($K72="","",VLOOKUP($K72,'% consommation pièces'!$A:$H,5,FALSE))</f>
        <v>1</v>
      </c>
      <c r="V72" s="22">
        <f>IF($K72="","",VLOOKUP($K72,'% consommation pièces'!$A:$H,6,FALSE))</f>
        <v>0</v>
      </c>
      <c r="W72" s="22">
        <f>IF($K72="","",VLOOKUP($K72,'% consommation pièces'!$A:$H,7,FALSE))</f>
        <v>0</v>
      </c>
      <c r="X72" s="24">
        <f>IF($K72="","",VLOOKUP($K72,'% consommation pièces'!$A:$H,8,FALSE))</f>
        <v>13</v>
      </c>
    </row>
    <row r="73" spans="1:24" ht="22.5" customHeight="1" thickBot="1" x14ac:dyDescent="0.3">
      <c r="A73" s="15"/>
      <c r="B73" s="17"/>
      <c r="C73" s="15"/>
      <c r="D73" s="70"/>
      <c r="E73" s="79"/>
      <c r="F73" s="15"/>
      <c r="G73" s="75"/>
      <c r="H73" s="82"/>
      <c r="I73" s="20"/>
      <c r="J73" s="86"/>
      <c r="K73" s="55" t="s">
        <v>8</v>
      </c>
      <c r="L73" s="90"/>
      <c r="M73" s="22"/>
      <c r="N73" s="22"/>
      <c r="O73" s="21" t="str">
        <f>IF('Critères de sélection'!$N$11&lt;&gt;0,IF(SUM(R73:T73)&gt;'Critères de sélection'!$N$11,$Z$1,IF('Critères de sélection'!$F$11&lt;&gt;0,IF(SUM(R73:T73)&gt;'Critères de sélection'!$F$11,$Z$2,$Z$3))),IF(OR(T73&gt;'Critères de sélection'!$N$13,R73&gt;'Critères de sélection'!$N$14),$Z$1,IF(OR(T73&gt;'Critères de sélection'!$F$13,R73&gt;'Critères de sélection'!$F$14),$Z$2,$Z$3)))</f>
        <v>SAV</v>
      </c>
      <c r="P73" s="57" t="str">
        <f>IF(OR(X73&gt;'Critères de sélection'!$N$19,SUM(W73:X73)&gt;'Critères de sélection'!$N$20,SUM(V73:X73)&gt;'Critères de sélection'!$N$21),$Z$1,IF(OR(X73&gt;'Critères de sélection'!$F$19,SUM(W73:X73)&gt;'Critères de sélection'!$F$20,SUM(V73:X73)&gt;'Critères de sélection'!$F$21),$Z$2,$Z$3))</f>
        <v>SAV</v>
      </c>
      <c r="Q73" s="23" t="str">
        <f t="shared" si="2"/>
        <v>SAV</v>
      </c>
      <c r="R73" s="22">
        <f>IF($K73="","",VLOOKUP($K73,'Nombre de défauts'!$A:$E,3,FALSE))</f>
        <v>0</v>
      </c>
      <c r="S73" s="22">
        <f>IF($K73="","",VLOOKUP($K73,'Nombre de défauts'!$A:$E,4,FALSE))</f>
        <v>2</v>
      </c>
      <c r="T73" s="24">
        <f>IF($K73="","",VLOOKUP($K73,'Nombre de défauts'!$A:$E,5,FALSE))</f>
        <v>12</v>
      </c>
      <c r="U73" s="25">
        <f>IF($K73="","",VLOOKUP($K73,'% consommation pièces'!$A:$H,5,FALSE))</f>
        <v>1</v>
      </c>
      <c r="V73" s="22">
        <f>IF($K73="","",VLOOKUP($K73,'% consommation pièces'!$A:$H,6,FALSE))</f>
        <v>0</v>
      </c>
      <c r="W73" s="22">
        <f>IF($K73="","",VLOOKUP($K73,'% consommation pièces'!$A:$H,7,FALSE))</f>
        <v>0</v>
      </c>
      <c r="X73" s="24">
        <f>IF($K73="","",VLOOKUP($K73,'% consommation pièces'!$A:$H,8,FALSE))</f>
        <v>13</v>
      </c>
    </row>
    <row r="74" spans="1:24" ht="22.5" customHeight="1" thickBot="1" x14ac:dyDescent="0.3">
      <c r="A74" s="15"/>
      <c r="B74" s="17"/>
      <c r="C74" s="15"/>
      <c r="D74" s="70"/>
      <c r="E74" s="79"/>
      <c r="F74" s="15"/>
      <c r="G74" s="75"/>
      <c r="H74" s="82"/>
      <c r="I74" s="20"/>
      <c r="J74" s="86"/>
      <c r="K74" s="55" t="s">
        <v>8</v>
      </c>
      <c r="L74" s="90"/>
      <c r="M74" s="22"/>
      <c r="N74" s="22"/>
      <c r="O74" s="21" t="str">
        <f>IF('Critères de sélection'!$N$11&lt;&gt;0,IF(SUM(R74:T74)&gt;'Critères de sélection'!$N$11,$Z$1,IF('Critères de sélection'!$F$11&lt;&gt;0,IF(SUM(R74:T74)&gt;'Critères de sélection'!$F$11,$Z$2,$Z$3))),IF(OR(T74&gt;'Critères de sélection'!$N$13,R74&gt;'Critères de sélection'!$N$14),$Z$1,IF(OR(T74&gt;'Critères de sélection'!$F$13,R74&gt;'Critères de sélection'!$F$14),$Z$2,$Z$3)))</f>
        <v>SAV</v>
      </c>
      <c r="P74" s="57" t="str">
        <f>IF(OR(X74&gt;'Critères de sélection'!$N$19,SUM(W74:X74)&gt;'Critères de sélection'!$N$20,SUM(V74:X74)&gt;'Critères de sélection'!$N$21),$Z$1,IF(OR(X74&gt;'Critères de sélection'!$F$19,SUM(W74:X74)&gt;'Critères de sélection'!$F$20,SUM(V74:X74)&gt;'Critères de sélection'!$F$21),$Z$2,$Z$3))</f>
        <v>SAV</v>
      </c>
      <c r="Q74" s="23" t="str">
        <f t="shared" si="2"/>
        <v>SAV</v>
      </c>
      <c r="R74" s="22">
        <f>IF($K74="","",VLOOKUP($K74,'Nombre de défauts'!$A:$E,3,FALSE))</f>
        <v>0</v>
      </c>
      <c r="S74" s="22">
        <f>IF($K74="","",VLOOKUP($K74,'Nombre de défauts'!$A:$E,4,FALSE))</f>
        <v>2</v>
      </c>
      <c r="T74" s="24">
        <f>IF($K74="","",VLOOKUP($K74,'Nombre de défauts'!$A:$E,5,FALSE))</f>
        <v>12</v>
      </c>
      <c r="U74" s="25">
        <f>IF($K74="","",VLOOKUP($K74,'% consommation pièces'!$A:$H,5,FALSE))</f>
        <v>1</v>
      </c>
      <c r="V74" s="22">
        <f>IF($K74="","",VLOOKUP($K74,'% consommation pièces'!$A:$H,6,FALSE))</f>
        <v>0</v>
      </c>
      <c r="W74" s="22">
        <f>IF($K74="","",VLOOKUP($K74,'% consommation pièces'!$A:$H,7,FALSE))</f>
        <v>0</v>
      </c>
      <c r="X74" s="24">
        <f>IF($K74="","",VLOOKUP($K74,'% consommation pièces'!$A:$H,8,FALSE))</f>
        <v>13</v>
      </c>
    </row>
    <row r="75" spans="1:24" ht="22.5" customHeight="1" thickBot="1" x14ac:dyDescent="0.3">
      <c r="A75" s="15"/>
      <c r="B75" s="17"/>
      <c r="C75" s="15"/>
      <c r="D75" s="70"/>
      <c r="E75" s="79"/>
      <c r="F75" s="15"/>
      <c r="G75" s="75"/>
      <c r="H75" s="82"/>
      <c r="I75" s="20"/>
      <c r="J75" s="86"/>
      <c r="K75" s="55" t="s">
        <v>8</v>
      </c>
      <c r="L75" s="90"/>
      <c r="M75" s="22"/>
      <c r="N75" s="22"/>
      <c r="O75" s="21" t="str">
        <f>IF('Critères de sélection'!$N$11&lt;&gt;0,IF(SUM(R75:T75)&gt;'Critères de sélection'!$N$11,$Z$1,IF('Critères de sélection'!$F$11&lt;&gt;0,IF(SUM(R75:T75)&gt;'Critères de sélection'!$F$11,$Z$2,$Z$3))),IF(OR(T75&gt;'Critères de sélection'!$N$13,R75&gt;'Critères de sélection'!$N$14),$Z$1,IF(OR(T75&gt;'Critères de sélection'!$F$13,R75&gt;'Critères de sélection'!$F$14),$Z$2,$Z$3)))</f>
        <v>SAV</v>
      </c>
      <c r="P75" s="57" t="str">
        <f>IF(OR(X75&gt;'Critères de sélection'!$N$19,SUM(W75:X75)&gt;'Critères de sélection'!$N$20,SUM(V75:X75)&gt;'Critères de sélection'!$N$21),$Z$1,IF(OR(X75&gt;'Critères de sélection'!$F$19,SUM(W75:X75)&gt;'Critères de sélection'!$F$20,SUM(V75:X75)&gt;'Critères de sélection'!$F$21),$Z$2,$Z$3))</f>
        <v>SAV</v>
      </c>
      <c r="Q75" s="23" t="str">
        <f t="shared" si="2"/>
        <v>SAV</v>
      </c>
      <c r="R75" s="22">
        <f>IF($K75="","",VLOOKUP($K75,'Nombre de défauts'!$A:$E,3,FALSE))</f>
        <v>0</v>
      </c>
      <c r="S75" s="22">
        <f>IF($K75="","",VLOOKUP($K75,'Nombre de défauts'!$A:$E,4,FALSE))</f>
        <v>2</v>
      </c>
      <c r="T75" s="24">
        <f>IF($K75="","",VLOOKUP($K75,'Nombre de défauts'!$A:$E,5,FALSE))</f>
        <v>12</v>
      </c>
      <c r="U75" s="25">
        <f>IF($K75="","",VLOOKUP($K75,'% consommation pièces'!$A:$H,5,FALSE))</f>
        <v>1</v>
      </c>
      <c r="V75" s="22">
        <f>IF($K75="","",VLOOKUP($K75,'% consommation pièces'!$A:$H,6,FALSE))</f>
        <v>0</v>
      </c>
      <c r="W75" s="22">
        <f>IF($K75="","",VLOOKUP($K75,'% consommation pièces'!$A:$H,7,FALSE))</f>
        <v>0</v>
      </c>
      <c r="X75" s="24">
        <f>IF($K75="","",VLOOKUP($K75,'% consommation pièces'!$A:$H,8,FALSE))</f>
        <v>13</v>
      </c>
    </row>
    <row r="76" spans="1:24" ht="22.5" customHeight="1" thickBot="1" x14ac:dyDescent="0.3">
      <c r="A76" s="15"/>
      <c r="B76" s="17"/>
      <c r="C76" s="15"/>
      <c r="D76" s="70"/>
      <c r="E76" s="79"/>
      <c r="F76" s="15"/>
      <c r="G76" s="75"/>
      <c r="H76" s="82"/>
      <c r="I76" s="20"/>
      <c r="J76" s="86"/>
      <c r="K76" s="55" t="s">
        <v>8</v>
      </c>
      <c r="L76" s="90"/>
      <c r="M76" s="22"/>
      <c r="N76" s="22"/>
      <c r="O76" s="21" t="str">
        <f>IF('Critères de sélection'!$N$11&lt;&gt;0,IF(SUM(R76:T76)&gt;'Critères de sélection'!$N$11,$Z$1,IF('Critères de sélection'!$F$11&lt;&gt;0,IF(SUM(R76:T76)&gt;'Critères de sélection'!$F$11,$Z$2,$Z$3))),IF(OR(T76&gt;'Critères de sélection'!$N$13,R76&gt;'Critères de sélection'!$N$14),$Z$1,IF(OR(T76&gt;'Critères de sélection'!$F$13,R76&gt;'Critères de sélection'!$F$14),$Z$2,$Z$3)))</f>
        <v>SAV</v>
      </c>
      <c r="P76" s="57" t="str">
        <f>IF(OR(X76&gt;'Critères de sélection'!$N$19,SUM(W76:X76)&gt;'Critères de sélection'!$N$20,SUM(V76:X76)&gt;'Critères de sélection'!$N$21),$Z$1,IF(OR(X76&gt;'Critères de sélection'!$F$19,SUM(W76:X76)&gt;'Critères de sélection'!$F$20,SUM(V76:X76)&gt;'Critères de sélection'!$F$21),$Z$2,$Z$3))</f>
        <v>SAV</v>
      </c>
      <c r="Q76" s="23" t="str">
        <f t="shared" si="2"/>
        <v>SAV</v>
      </c>
      <c r="R76" s="22">
        <f>IF($K76="","",VLOOKUP($K76,'Nombre de défauts'!$A:$E,3,FALSE))</f>
        <v>0</v>
      </c>
      <c r="S76" s="22">
        <f>IF($K76="","",VLOOKUP($K76,'Nombre de défauts'!$A:$E,4,FALSE))</f>
        <v>2</v>
      </c>
      <c r="T76" s="24">
        <f>IF($K76="","",VLOOKUP($K76,'Nombre de défauts'!$A:$E,5,FALSE))</f>
        <v>12</v>
      </c>
      <c r="U76" s="25">
        <f>IF($K76="","",VLOOKUP($K76,'% consommation pièces'!$A:$H,5,FALSE))</f>
        <v>1</v>
      </c>
      <c r="V76" s="22">
        <f>IF($K76="","",VLOOKUP($K76,'% consommation pièces'!$A:$H,6,FALSE))</f>
        <v>0</v>
      </c>
      <c r="W76" s="22">
        <f>IF($K76="","",VLOOKUP($K76,'% consommation pièces'!$A:$H,7,FALSE))</f>
        <v>0</v>
      </c>
      <c r="X76" s="24">
        <f>IF($K76="","",VLOOKUP($K76,'% consommation pièces'!$A:$H,8,FALSE))</f>
        <v>13</v>
      </c>
    </row>
    <row r="77" spans="1:24" ht="22.5" customHeight="1" thickBot="1" x14ac:dyDescent="0.3">
      <c r="A77" s="15"/>
      <c r="B77" s="17"/>
      <c r="C77" s="15"/>
      <c r="D77" s="70"/>
      <c r="E77" s="79"/>
      <c r="F77" s="15"/>
      <c r="G77" s="75"/>
      <c r="H77" s="82"/>
      <c r="I77" s="20"/>
      <c r="J77" s="86"/>
      <c r="K77" s="55" t="s">
        <v>8</v>
      </c>
      <c r="L77" s="90"/>
      <c r="M77" s="22"/>
      <c r="N77" s="22"/>
      <c r="O77" s="21" t="str">
        <f>IF('Critères de sélection'!$N$11&lt;&gt;0,IF(SUM(R77:T77)&gt;'Critères de sélection'!$N$11,$Z$1,IF('Critères de sélection'!$F$11&lt;&gt;0,IF(SUM(R77:T77)&gt;'Critères de sélection'!$F$11,$Z$2,$Z$3))),IF(OR(T77&gt;'Critères de sélection'!$N$13,R77&gt;'Critères de sélection'!$N$14),$Z$1,IF(OR(T77&gt;'Critères de sélection'!$F$13,R77&gt;'Critères de sélection'!$F$14),$Z$2,$Z$3)))</f>
        <v>SAV</v>
      </c>
      <c r="P77" s="57" t="str">
        <f>IF(OR(X77&gt;'Critères de sélection'!$N$19,SUM(W77:X77)&gt;'Critères de sélection'!$N$20,SUM(V77:X77)&gt;'Critères de sélection'!$N$21),$Z$1,IF(OR(X77&gt;'Critères de sélection'!$F$19,SUM(W77:X77)&gt;'Critères de sélection'!$F$20,SUM(V77:X77)&gt;'Critères de sélection'!$F$21),$Z$2,$Z$3))</f>
        <v>SAV</v>
      </c>
      <c r="Q77" s="23" t="str">
        <f t="shared" si="2"/>
        <v>SAV</v>
      </c>
      <c r="R77" s="22">
        <f>IF($K77="","",VLOOKUP($K77,'Nombre de défauts'!$A:$E,3,FALSE))</f>
        <v>0</v>
      </c>
      <c r="S77" s="22">
        <f>IF($K77="","",VLOOKUP($K77,'Nombre de défauts'!$A:$E,4,FALSE))</f>
        <v>2</v>
      </c>
      <c r="T77" s="24">
        <f>IF($K77="","",VLOOKUP($K77,'Nombre de défauts'!$A:$E,5,FALSE))</f>
        <v>12</v>
      </c>
      <c r="U77" s="25">
        <f>IF($K77="","",VLOOKUP($K77,'% consommation pièces'!$A:$H,5,FALSE))</f>
        <v>1</v>
      </c>
      <c r="V77" s="22">
        <f>IF($K77="","",VLOOKUP($K77,'% consommation pièces'!$A:$H,6,FALSE))</f>
        <v>0</v>
      </c>
      <c r="W77" s="22">
        <f>IF($K77="","",VLOOKUP($K77,'% consommation pièces'!$A:$H,7,FALSE))</f>
        <v>0</v>
      </c>
      <c r="X77" s="24">
        <f>IF($K77="","",VLOOKUP($K77,'% consommation pièces'!$A:$H,8,FALSE))</f>
        <v>13</v>
      </c>
    </row>
    <row r="78" spans="1:24" ht="22.5" customHeight="1" thickBot="1" x14ac:dyDescent="0.3">
      <c r="A78" s="15"/>
      <c r="B78" s="17"/>
      <c r="C78" s="15"/>
      <c r="D78" s="70"/>
      <c r="E78" s="79"/>
      <c r="F78" s="15"/>
      <c r="G78" s="75"/>
      <c r="H78" s="82"/>
      <c r="I78" s="20"/>
      <c r="J78" s="86"/>
      <c r="K78" s="55" t="s">
        <v>8</v>
      </c>
      <c r="L78" s="90"/>
      <c r="M78" s="22"/>
      <c r="N78" s="22"/>
      <c r="O78" s="21" t="str">
        <f>IF('Critères de sélection'!$N$11&lt;&gt;0,IF(SUM(R78:T78)&gt;'Critères de sélection'!$N$11,$Z$1,IF('Critères de sélection'!$F$11&lt;&gt;0,IF(SUM(R78:T78)&gt;'Critères de sélection'!$F$11,$Z$2,$Z$3))),IF(OR(T78&gt;'Critères de sélection'!$N$13,R78&gt;'Critères de sélection'!$N$14),$Z$1,IF(OR(T78&gt;'Critères de sélection'!$F$13,R78&gt;'Critères de sélection'!$F$14),$Z$2,$Z$3)))</f>
        <v>SAV</v>
      </c>
      <c r="P78" s="57" t="str">
        <f>IF(OR(X78&gt;'Critères de sélection'!$N$19,SUM(W78:X78)&gt;'Critères de sélection'!$N$20,SUM(V78:X78)&gt;'Critères de sélection'!$N$21),$Z$1,IF(OR(X78&gt;'Critères de sélection'!$F$19,SUM(W78:X78)&gt;'Critères de sélection'!$F$20,SUM(V78:X78)&gt;'Critères de sélection'!$F$21),$Z$2,$Z$3))</f>
        <v>SAV</v>
      </c>
      <c r="Q78" s="23" t="str">
        <f t="shared" si="2"/>
        <v>SAV</v>
      </c>
      <c r="R78" s="22">
        <f>IF($K78="","",VLOOKUP($K78,'Nombre de défauts'!$A:$E,3,FALSE))</f>
        <v>0</v>
      </c>
      <c r="S78" s="22">
        <f>IF($K78="","",VLOOKUP($K78,'Nombre de défauts'!$A:$E,4,FALSE))</f>
        <v>2</v>
      </c>
      <c r="T78" s="24">
        <f>IF($K78="","",VLOOKUP($K78,'Nombre de défauts'!$A:$E,5,FALSE))</f>
        <v>12</v>
      </c>
      <c r="U78" s="25">
        <f>IF($K78="","",VLOOKUP($K78,'% consommation pièces'!$A:$H,5,FALSE))</f>
        <v>1</v>
      </c>
      <c r="V78" s="22">
        <f>IF($K78="","",VLOOKUP($K78,'% consommation pièces'!$A:$H,6,FALSE))</f>
        <v>0</v>
      </c>
      <c r="W78" s="22">
        <f>IF($K78="","",VLOOKUP($K78,'% consommation pièces'!$A:$H,7,FALSE))</f>
        <v>0</v>
      </c>
      <c r="X78" s="24">
        <f>IF($K78="","",VLOOKUP($K78,'% consommation pièces'!$A:$H,8,FALSE))</f>
        <v>13</v>
      </c>
    </row>
    <row r="79" spans="1:24" ht="22.5" customHeight="1" thickBot="1" x14ac:dyDescent="0.3">
      <c r="A79" s="15"/>
      <c r="B79" s="17"/>
      <c r="C79" s="15"/>
      <c r="D79" s="70"/>
      <c r="E79" s="79"/>
      <c r="F79" s="15"/>
      <c r="G79" s="75"/>
      <c r="H79" s="82"/>
      <c r="I79" s="20"/>
      <c r="J79" s="86"/>
      <c r="K79" s="55" t="s">
        <v>8</v>
      </c>
      <c r="L79" s="90"/>
      <c r="M79" s="22"/>
      <c r="N79" s="22"/>
      <c r="O79" s="21" t="str">
        <f>IF('Critères de sélection'!$N$11&lt;&gt;0,IF(SUM(R79:T79)&gt;'Critères de sélection'!$N$11,$Z$1,IF('Critères de sélection'!$F$11&lt;&gt;0,IF(SUM(R79:T79)&gt;'Critères de sélection'!$F$11,$Z$2,$Z$3))),IF(OR(T79&gt;'Critères de sélection'!$N$13,R79&gt;'Critères de sélection'!$N$14),$Z$1,IF(OR(T79&gt;'Critères de sélection'!$F$13,R79&gt;'Critères de sélection'!$F$14),$Z$2,$Z$3)))</f>
        <v>SAV</v>
      </c>
      <c r="P79" s="57" t="str">
        <f>IF(OR(X79&gt;'Critères de sélection'!$N$19,SUM(W79:X79)&gt;'Critères de sélection'!$N$20,SUM(V79:X79)&gt;'Critères de sélection'!$N$21),$Z$1,IF(OR(X79&gt;'Critères de sélection'!$F$19,SUM(W79:X79)&gt;'Critères de sélection'!$F$20,SUM(V79:X79)&gt;'Critères de sélection'!$F$21),$Z$2,$Z$3))</f>
        <v>SAV</v>
      </c>
      <c r="Q79" s="23" t="str">
        <f t="shared" si="2"/>
        <v>SAV</v>
      </c>
      <c r="R79" s="22">
        <f>IF($K79="","",VLOOKUP($K79,'Nombre de défauts'!$A:$E,3,FALSE))</f>
        <v>0</v>
      </c>
      <c r="S79" s="22">
        <f>IF($K79="","",VLOOKUP($K79,'Nombre de défauts'!$A:$E,4,FALSE))</f>
        <v>2</v>
      </c>
      <c r="T79" s="24">
        <f>IF($K79="","",VLOOKUP($K79,'Nombre de défauts'!$A:$E,5,FALSE))</f>
        <v>12</v>
      </c>
      <c r="U79" s="25">
        <f>IF($K79="","",VLOOKUP($K79,'% consommation pièces'!$A:$H,5,FALSE))</f>
        <v>1</v>
      </c>
      <c r="V79" s="22">
        <f>IF($K79="","",VLOOKUP($K79,'% consommation pièces'!$A:$H,6,FALSE))</f>
        <v>0</v>
      </c>
      <c r="W79" s="22">
        <f>IF($K79="","",VLOOKUP($K79,'% consommation pièces'!$A:$H,7,FALSE))</f>
        <v>0</v>
      </c>
      <c r="X79" s="24">
        <f>IF($K79="","",VLOOKUP($K79,'% consommation pièces'!$A:$H,8,FALSE))</f>
        <v>13</v>
      </c>
    </row>
    <row r="80" spans="1:24" ht="22.5" customHeight="1" thickBot="1" x14ac:dyDescent="0.3">
      <c r="A80" s="15"/>
      <c r="B80" s="17"/>
      <c r="C80" s="15"/>
      <c r="D80" s="70"/>
      <c r="E80" s="79"/>
      <c r="F80" s="15"/>
      <c r="G80" s="75"/>
      <c r="H80" s="82"/>
      <c r="I80" s="20"/>
      <c r="J80" s="86"/>
      <c r="K80" s="55" t="s">
        <v>8</v>
      </c>
      <c r="L80" s="90"/>
      <c r="M80" s="22"/>
      <c r="N80" s="22"/>
      <c r="O80" s="21" t="str">
        <f>IF('Critères de sélection'!$N$11&lt;&gt;0,IF(SUM(R80:T80)&gt;'Critères de sélection'!$N$11,$Z$1,IF('Critères de sélection'!$F$11&lt;&gt;0,IF(SUM(R80:T80)&gt;'Critères de sélection'!$F$11,$Z$2,$Z$3))),IF(OR(T80&gt;'Critères de sélection'!$N$13,R80&gt;'Critères de sélection'!$N$14),$Z$1,IF(OR(T80&gt;'Critères de sélection'!$F$13,R80&gt;'Critères de sélection'!$F$14),$Z$2,$Z$3)))</f>
        <v>SAV</v>
      </c>
      <c r="P80" s="57" t="str">
        <f>IF(OR(X80&gt;'Critères de sélection'!$N$19,SUM(W80:X80)&gt;'Critères de sélection'!$N$20,SUM(V80:X80)&gt;'Critères de sélection'!$N$21),$Z$1,IF(OR(X80&gt;'Critères de sélection'!$F$19,SUM(W80:X80)&gt;'Critères de sélection'!$F$20,SUM(V80:X80)&gt;'Critères de sélection'!$F$21),$Z$2,$Z$3))</f>
        <v>SAV</v>
      </c>
      <c r="Q80" s="23" t="str">
        <f t="shared" si="2"/>
        <v>SAV</v>
      </c>
      <c r="R80" s="22">
        <f>IF($K80="","",VLOOKUP($K80,'Nombre de défauts'!$A:$E,3,FALSE))</f>
        <v>0</v>
      </c>
      <c r="S80" s="22">
        <f>IF($K80="","",VLOOKUP($K80,'Nombre de défauts'!$A:$E,4,FALSE))</f>
        <v>2</v>
      </c>
      <c r="T80" s="24">
        <f>IF($K80="","",VLOOKUP($K80,'Nombre de défauts'!$A:$E,5,FALSE))</f>
        <v>12</v>
      </c>
      <c r="U80" s="25">
        <f>IF($K80="","",VLOOKUP($K80,'% consommation pièces'!$A:$H,5,FALSE))</f>
        <v>1</v>
      </c>
      <c r="V80" s="22">
        <f>IF($K80="","",VLOOKUP($K80,'% consommation pièces'!$A:$H,6,FALSE))</f>
        <v>0</v>
      </c>
      <c r="W80" s="22">
        <f>IF($K80="","",VLOOKUP($K80,'% consommation pièces'!$A:$H,7,FALSE))</f>
        <v>0</v>
      </c>
      <c r="X80" s="24">
        <f>IF($K80="","",VLOOKUP($K80,'% consommation pièces'!$A:$H,8,FALSE))</f>
        <v>13</v>
      </c>
    </row>
    <row r="81" spans="1:24" ht="22.5" customHeight="1" thickBot="1" x14ac:dyDescent="0.3">
      <c r="A81" s="15"/>
      <c r="B81" s="17"/>
      <c r="C81" s="15"/>
      <c r="D81" s="70"/>
      <c r="E81" s="79"/>
      <c r="F81" s="15"/>
      <c r="G81" s="75"/>
      <c r="H81" s="82"/>
      <c r="I81" s="20"/>
      <c r="J81" s="86"/>
      <c r="K81" s="55" t="s">
        <v>8</v>
      </c>
      <c r="L81" s="90"/>
      <c r="M81" s="22"/>
      <c r="N81" s="22"/>
      <c r="O81" s="21" t="str">
        <f>IF('Critères de sélection'!$N$11&lt;&gt;0,IF(SUM(R81:T81)&gt;'Critères de sélection'!$N$11,$Z$1,IF('Critères de sélection'!$F$11&lt;&gt;0,IF(SUM(R81:T81)&gt;'Critères de sélection'!$F$11,$Z$2,$Z$3))),IF(OR(T81&gt;'Critères de sélection'!$N$13,R81&gt;'Critères de sélection'!$N$14),$Z$1,IF(OR(T81&gt;'Critères de sélection'!$F$13,R81&gt;'Critères de sélection'!$F$14),$Z$2,$Z$3)))</f>
        <v>SAV</v>
      </c>
      <c r="P81" s="57" t="str">
        <f>IF(OR(X81&gt;'Critères de sélection'!$N$19,SUM(W81:X81)&gt;'Critères de sélection'!$N$20,SUM(V81:X81)&gt;'Critères de sélection'!$N$21),$Z$1,IF(OR(X81&gt;'Critères de sélection'!$F$19,SUM(W81:X81)&gt;'Critères de sélection'!$F$20,SUM(V81:X81)&gt;'Critères de sélection'!$F$21),$Z$2,$Z$3))</f>
        <v>SAV</v>
      </c>
      <c r="Q81" s="23" t="str">
        <f t="shared" si="2"/>
        <v>SAV</v>
      </c>
      <c r="R81" s="22">
        <f>IF($K81="","",VLOOKUP($K81,'Nombre de défauts'!$A:$E,3,FALSE))</f>
        <v>0</v>
      </c>
      <c r="S81" s="22">
        <f>IF($K81="","",VLOOKUP($K81,'Nombre de défauts'!$A:$E,4,FALSE))</f>
        <v>2</v>
      </c>
      <c r="T81" s="24">
        <f>IF($K81="","",VLOOKUP($K81,'Nombre de défauts'!$A:$E,5,FALSE))</f>
        <v>12</v>
      </c>
      <c r="U81" s="25">
        <f>IF($K81="","",VLOOKUP($K81,'% consommation pièces'!$A:$H,5,FALSE))</f>
        <v>1</v>
      </c>
      <c r="V81" s="22">
        <f>IF($K81="","",VLOOKUP($K81,'% consommation pièces'!$A:$H,6,FALSE))</f>
        <v>0</v>
      </c>
      <c r="W81" s="22">
        <f>IF($K81="","",VLOOKUP($K81,'% consommation pièces'!$A:$H,7,FALSE))</f>
        <v>0</v>
      </c>
      <c r="X81" s="24">
        <f>IF($K81="","",VLOOKUP($K81,'% consommation pièces'!$A:$H,8,FALSE))</f>
        <v>13</v>
      </c>
    </row>
    <row r="82" spans="1:24" ht="22.5" customHeight="1" thickBot="1" x14ac:dyDescent="0.3">
      <c r="A82" s="15"/>
      <c r="B82" s="17"/>
      <c r="C82" s="15"/>
      <c r="D82" s="70"/>
      <c r="E82" s="79"/>
      <c r="F82" s="15"/>
      <c r="G82" s="75"/>
      <c r="H82" s="82"/>
      <c r="I82" s="20"/>
      <c r="J82" s="86"/>
      <c r="K82" s="55" t="s">
        <v>8</v>
      </c>
      <c r="L82" s="90"/>
      <c r="M82" s="22"/>
      <c r="N82" s="22"/>
      <c r="O82" s="21" t="str">
        <f>IF('Critères de sélection'!$N$11&lt;&gt;0,IF(SUM(R82:T82)&gt;'Critères de sélection'!$N$11,$Z$1,IF('Critères de sélection'!$F$11&lt;&gt;0,IF(SUM(R82:T82)&gt;'Critères de sélection'!$F$11,$Z$2,$Z$3))),IF(OR(T82&gt;'Critères de sélection'!$N$13,R82&gt;'Critères de sélection'!$N$14),$Z$1,IF(OR(T82&gt;'Critères de sélection'!$F$13,R82&gt;'Critères de sélection'!$F$14),$Z$2,$Z$3)))</f>
        <v>SAV</v>
      </c>
      <c r="P82" s="57" t="str">
        <f>IF(OR(X82&gt;'Critères de sélection'!$N$19,SUM(W82:X82)&gt;'Critères de sélection'!$N$20,SUM(V82:X82)&gt;'Critères de sélection'!$N$21),$Z$1,IF(OR(X82&gt;'Critères de sélection'!$F$19,SUM(W82:X82)&gt;'Critères de sélection'!$F$20,SUM(V82:X82)&gt;'Critères de sélection'!$F$21),$Z$2,$Z$3))</f>
        <v>SAV</v>
      </c>
      <c r="Q82" s="23" t="str">
        <f t="shared" si="2"/>
        <v>SAV</v>
      </c>
      <c r="R82" s="22">
        <f>IF($K82="","",VLOOKUP($K82,'Nombre de défauts'!$A:$E,3,FALSE))</f>
        <v>0</v>
      </c>
      <c r="S82" s="22">
        <f>IF($K82="","",VLOOKUP($K82,'Nombre de défauts'!$A:$E,4,FALSE))</f>
        <v>2</v>
      </c>
      <c r="T82" s="24">
        <f>IF($K82="","",VLOOKUP($K82,'Nombre de défauts'!$A:$E,5,FALSE))</f>
        <v>12</v>
      </c>
      <c r="U82" s="25">
        <f>IF($K82="","",VLOOKUP($K82,'% consommation pièces'!$A:$H,5,FALSE))</f>
        <v>1</v>
      </c>
      <c r="V82" s="22">
        <f>IF($K82="","",VLOOKUP($K82,'% consommation pièces'!$A:$H,6,FALSE))</f>
        <v>0</v>
      </c>
      <c r="W82" s="22">
        <f>IF($K82="","",VLOOKUP($K82,'% consommation pièces'!$A:$H,7,FALSE))</f>
        <v>0</v>
      </c>
      <c r="X82" s="24">
        <f>IF($K82="","",VLOOKUP($K82,'% consommation pièces'!$A:$H,8,FALSE))</f>
        <v>13</v>
      </c>
    </row>
    <row r="83" spans="1:24" ht="22.5" customHeight="1" thickBot="1" x14ac:dyDescent="0.3">
      <c r="A83" s="15"/>
      <c r="B83" s="17"/>
      <c r="C83" s="15"/>
      <c r="D83" s="70"/>
      <c r="E83" s="79"/>
      <c r="F83" s="15"/>
      <c r="G83" s="75"/>
      <c r="H83" s="82"/>
      <c r="I83" s="20"/>
      <c r="J83" s="86"/>
      <c r="K83" s="55" t="s">
        <v>8</v>
      </c>
      <c r="L83" s="90"/>
      <c r="M83" s="22"/>
      <c r="N83" s="22"/>
      <c r="O83" s="21" t="str">
        <f>IF('Critères de sélection'!$N$11&lt;&gt;0,IF(SUM(R83:T83)&gt;'Critères de sélection'!$N$11,$Z$1,IF('Critères de sélection'!$F$11&lt;&gt;0,IF(SUM(R83:T83)&gt;'Critères de sélection'!$F$11,$Z$2,$Z$3))),IF(OR(T83&gt;'Critères de sélection'!$N$13,R83&gt;'Critères de sélection'!$N$14),$Z$1,IF(OR(T83&gt;'Critères de sélection'!$F$13,R83&gt;'Critères de sélection'!$F$14),$Z$2,$Z$3)))</f>
        <v>SAV</v>
      </c>
      <c r="P83" s="57" t="str">
        <f>IF(OR(X83&gt;'Critères de sélection'!$N$19,SUM(W83:X83)&gt;'Critères de sélection'!$N$20,SUM(V83:X83)&gt;'Critères de sélection'!$N$21),$Z$1,IF(OR(X83&gt;'Critères de sélection'!$F$19,SUM(W83:X83)&gt;'Critères de sélection'!$F$20,SUM(V83:X83)&gt;'Critères de sélection'!$F$21),$Z$2,$Z$3))</f>
        <v>SAV</v>
      </c>
      <c r="Q83" s="23" t="str">
        <f t="shared" si="2"/>
        <v>SAV</v>
      </c>
      <c r="R83" s="22">
        <f>IF($K83="","",VLOOKUP($K83,'Nombre de défauts'!$A:$E,3,FALSE))</f>
        <v>0</v>
      </c>
      <c r="S83" s="22">
        <f>IF($K83="","",VLOOKUP($K83,'Nombre de défauts'!$A:$E,4,FALSE))</f>
        <v>2</v>
      </c>
      <c r="T83" s="24">
        <f>IF($K83="","",VLOOKUP($K83,'Nombre de défauts'!$A:$E,5,FALSE))</f>
        <v>12</v>
      </c>
      <c r="U83" s="25">
        <f>IF($K83="","",VLOOKUP($K83,'% consommation pièces'!$A:$H,5,FALSE))</f>
        <v>1</v>
      </c>
      <c r="V83" s="22">
        <f>IF($K83="","",VLOOKUP($K83,'% consommation pièces'!$A:$H,6,FALSE))</f>
        <v>0</v>
      </c>
      <c r="W83" s="22">
        <f>IF($K83="","",VLOOKUP($K83,'% consommation pièces'!$A:$H,7,FALSE))</f>
        <v>0</v>
      </c>
      <c r="X83" s="24">
        <f>IF($K83="","",VLOOKUP($K83,'% consommation pièces'!$A:$H,8,FALSE))</f>
        <v>13</v>
      </c>
    </row>
    <row r="84" spans="1:24" ht="22.5" customHeight="1" thickBot="1" x14ac:dyDescent="0.3">
      <c r="A84" s="15"/>
      <c r="B84" s="17"/>
      <c r="C84" s="15"/>
      <c r="D84" s="70"/>
      <c r="E84" s="79"/>
      <c r="F84" s="15"/>
      <c r="G84" s="75"/>
      <c r="H84" s="82"/>
      <c r="I84" s="20"/>
      <c r="J84" s="86"/>
      <c r="K84" s="55" t="s">
        <v>8</v>
      </c>
      <c r="L84" s="90"/>
      <c r="M84" s="22"/>
      <c r="N84" s="22"/>
      <c r="O84" s="21" t="str">
        <f>IF('Critères de sélection'!$N$11&lt;&gt;0,IF(SUM(R84:T84)&gt;'Critères de sélection'!$N$11,$Z$1,IF('Critères de sélection'!$F$11&lt;&gt;0,IF(SUM(R84:T84)&gt;'Critères de sélection'!$F$11,$Z$2,$Z$3))),IF(OR(T84&gt;'Critères de sélection'!$N$13,R84&gt;'Critères de sélection'!$N$14),$Z$1,IF(OR(T84&gt;'Critères de sélection'!$F$13,R84&gt;'Critères de sélection'!$F$14),$Z$2,$Z$3)))</f>
        <v>SAV</v>
      </c>
      <c r="P84" s="57" t="str">
        <f>IF(OR(X84&gt;'Critères de sélection'!$N$19,SUM(W84:X84)&gt;'Critères de sélection'!$N$20,SUM(V84:X84)&gt;'Critères de sélection'!$N$21),$Z$1,IF(OR(X84&gt;'Critères de sélection'!$F$19,SUM(W84:X84)&gt;'Critères de sélection'!$F$20,SUM(V84:X84)&gt;'Critères de sélection'!$F$21),$Z$2,$Z$3))</f>
        <v>SAV</v>
      </c>
      <c r="Q84" s="23" t="str">
        <f t="shared" si="2"/>
        <v>SAV</v>
      </c>
      <c r="R84" s="22">
        <f>IF($K84="","",VLOOKUP($K84,'Nombre de défauts'!$A:$E,3,FALSE))</f>
        <v>0</v>
      </c>
      <c r="S84" s="22">
        <f>IF($K84="","",VLOOKUP($K84,'Nombre de défauts'!$A:$E,4,FALSE))</f>
        <v>2</v>
      </c>
      <c r="T84" s="24">
        <f>IF($K84="","",VLOOKUP($K84,'Nombre de défauts'!$A:$E,5,FALSE))</f>
        <v>12</v>
      </c>
      <c r="U84" s="25">
        <f>IF($K84="","",VLOOKUP($K84,'% consommation pièces'!$A:$H,5,FALSE))</f>
        <v>1</v>
      </c>
      <c r="V84" s="22">
        <f>IF($K84="","",VLOOKUP($K84,'% consommation pièces'!$A:$H,6,FALSE))</f>
        <v>0</v>
      </c>
      <c r="W84" s="22">
        <f>IF($K84="","",VLOOKUP($K84,'% consommation pièces'!$A:$H,7,FALSE))</f>
        <v>0</v>
      </c>
      <c r="X84" s="24">
        <f>IF($K84="","",VLOOKUP($K84,'% consommation pièces'!$A:$H,8,FALSE))</f>
        <v>13</v>
      </c>
    </row>
    <row r="85" spans="1:24" ht="22.5" customHeight="1" thickBot="1" x14ac:dyDescent="0.3">
      <c r="A85" s="15"/>
      <c r="B85" s="17"/>
      <c r="C85" s="15"/>
      <c r="D85" s="70"/>
      <c r="E85" s="79"/>
      <c r="F85" s="15"/>
      <c r="G85" s="75"/>
      <c r="H85" s="82"/>
      <c r="I85" s="20"/>
      <c r="J85" s="86"/>
      <c r="K85" s="55" t="s">
        <v>8</v>
      </c>
      <c r="L85" s="90"/>
      <c r="M85" s="22"/>
      <c r="N85" s="22"/>
      <c r="O85" s="21" t="str">
        <f>IF('Critères de sélection'!$N$11&lt;&gt;0,IF(SUM(R85:T85)&gt;'Critères de sélection'!$N$11,$Z$1,IF('Critères de sélection'!$F$11&lt;&gt;0,IF(SUM(R85:T85)&gt;'Critères de sélection'!$F$11,$Z$2,$Z$3))),IF(OR(T85&gt;'Critères de sélection'!$N$13,R85&gt;'Critères de sélection'!$N$14),$Z$1,IF(OR(T85&gt;'Critères de sélection'!$F$13,R85&gt;'Critères de sélection'!$F$14),$Z$2,$Z$3)))</f>
        <v>SAV</v>
      </c>
      <c r="P85" s="57" t="str">
        <f>IF(OR(X85&gt;'Critères de sélection'!$N$19,SUM(W85:X85)&gt;'Critères de sélection'!$N$20,SUM(V85:X85)&gt;'Critères de sélection'!$N$21),$Z$1,IF(OR(X85&gt;'Critères de sélection'!$F$19,SUM(W85:X85)&gt;'Critères de sélection'!$F$20,SUM(V85:X85)&gt;'Critères de sélection'!$F$21),$Z$2,$Z$3))</f>
        <v>SAV</v>
      </c>
      <c r="Q85" s="23" t="str">
        <f t="shared" si="2"/>
        <v>SAV</v>
      </c>
      <c r="R85" s="22">
        <f>IF($K85="","",VLOOKUP($K85,'Nombre de défauts'!$A:$E,3,FALSE))</f>
        <v>0</v>
      </c>
      <c r="S85" s="22">
        <f>IF($K85="","",VLOOKUP($K85,'Nombre de défauts'!$A:$E,4,FALSE))</f>
        <v>2</v>
      </c>
      <c r="T85" s="24">
        <f>IF($K85="","",VLOOKUP($K85,'Nombre de défauts'!$A:$E,5,FALSE))</f>
        <v>12</v>
      </c>
      <c r="U85" s="25">
        <f>IF($K85="","",VLOOKUP($K85,'% consommation pièces'!$A:$H,5,FALSE))</f>
        <v>1</v>
      </c>
      <c r="V85" s="22">
        <f>IF($K85="","",VLOOKUP($K85,'% consommation pièces'!$A:$H,6,FALSE))</f>
        <v>0</v>
      </c>
      <c r="W85" s="22">
        <f>IF($K85="","",VLOOKUP($K85,'% consommation pièces'!$A:$H,7,FALSE))</f>
        <v>0</v>
      </c>
      <c r="X85" s="24">
        <f>IF($K85="","",VLOOKUP($K85,'% consommation pièces'!$A:$H,8,FALSE))</f>
        <v>13</v>
      </c>
    </row>
    <row r="86" spans="1:24" ht="22.5" customHeight="1" thickBot="1" x14ac:dyDescent="0.3">
      <c r="A86" s="15"/>
      <c r="B86" s="17"/>
      <c r="C86" s="15"/>
      <c r="D86" s="70"/>
      <c r="E86" s="79"/>
      <c r="F86" s="15"/>
      <c r="G86" s="75"/>
      <c r="H86" s="82"/>
      <c r="I86" s="20"/>
      <c r="J86" s="86"/>
      <c r="K86" s="55" t="s">
        <v>8</v>
      </c>
      <c r="L86" s="90"/>
      <c r="M86" s="22"/>
      <c r="N86" s="22"/>
      <c r="O86" s="21" t="str">
        <f>IF('Critères de sélection'!$N$11&lt;&gt;0,IF(SUM(R86:T86)&gt;'Critères de sélection'!$N$11,$Z$1,IF('Critères de sélection'!$F$11&lt;&gt;0,IF(SUM(R86:T86)&gt;'Critères de sélection'!$F$11,$Z$2,$Z$3))),IF(OR(T86&gt;'Critères de sélection'!$N$13,R86&gt;'Critères de sélection'!$N$14),$Z$1,IF(OR(T86&gt;'Critères de sélection'!$F$13,R86&gt;'Critères de sélection'!$F$14),$Z$2,$Z$3)))</f>
        <v>SAV</v>
      </c>
      <c r="P86" s="57" t="str">
        <f>IF(OR(X86&gt;'Critères de sélection'!$N$19,SUM(W86:X86)&gt;'Critères de sélection'!$N$20,SUM(V86:X86)&gt;'Critères de sélection'!$N$21),$Z$1,IF(OR(X86&gt;'Critères de sélection'!$F$19,SUM(W86:X86)&gt;'Critères de sélection'!$F$20,SUM(V86:X86)&gt;'Critères de sélection'!$F$21),$Z$2,$Z$3))</f>
        <v>SAV</v>
      </c>
      <c r="Q86" s="23" t="str">
        <f t="shared" si="2"/>
        <v>SAV</v>
      </c>
      <c r="R86" s="22">
        <f>IF($K86="","",VLOOKUP($K86,'Nombre de défauts'!$A:$E,3,FALSE))</f>
        <v>0</v>
      </c>
      <c r="S86" s="22">
        <f>IF($K86="","",VLOOKUP($K86,'Nombre de défauts'!$A:$E,4,FALSE))</f>
        <v>2</v>
      </c>
      <c r="T86" s="24">
        <f>IF($K86="","",VLOOKUP($K86,'Nombre de défauts'!$A:$E,5,FALSE))</f>
        <v>12</v>
      </c>
      <c r="U86" s="25">
        <f>IF($K86="","",VLOOKUP($K86,'% consommation pièces'!$A:$H,5,FALSE))</f>
        <v>1</v>
      </c>
      <c r="V86" s="22">
        <f>IF($K86="","",VLOOKUP($K86,'% consommation pièces'!$A:$H,6,FALSE))</f>
        <v>0</v>
      </c>
      <c r="W86" s="22">
        <f>IF($K86="","",VLOOKUP($K86,'% consommation pièces'!$A:$H,7,FALSE))</f>
        <v>0</v>
      </c>
      <c r="X86" s="24">
        <f>IF($K86="","",VLOOKUP($K86,'% consommation pièces'!$A:$H,8,FALSE))</f>
        <v>13</v>
      </c>
    </row>
    <row r="87" spans="1:24" ht="22.5" customHeight="1" thickBot="1" x14ac:dyDescent="0.3">
      <c r="A87" s="15"/>
      <c r="B87" s="17"/>
      <c r="C87" s="15"/>
      <c r="D87" s="70"/>
      <c r="E87" s="79"/>
      <c r="F87" s="15"/>
      <c r="G87" s="75"/>
      <c r="H87" s="82"/>
      <c r="I87" s="20"/>
      <c r="J87" s="86"/>
      <c r="K87" s="55" t="s">
        <v>8</v>
      </c>
      <c r="L87" s="90"/>
      <c r="M87" s="22"/>
      <c r="N87" s="22"/>
      <c r="O87" s="21" t="str">
        <f>IF('Critères de sélection'!$N$11&lt;&gt;0,IF(SUM(R87:T87)&gt;'Critères de sélection'!$N$11,$Z$1,IF('Critères de sélection'!$F$11&lt;&gt;0,IF(SUM(R87:T87)&gt;'Critères de sélection'!$F$11,$Z$2,$Z$3))),IF(OR(T87&gt;'Critères de sélection'!$N$13,R87&gt;'Critères de sélection'!$N$14),$Z$1,IF(OR(T87&gt;'Critères de sélection'!$F$13,R87&gt;'Critères de sélection'!$F$14),$Z$2,$Z$3)))</f>
        <v>SAV</v>
      </c>
      <c r="P87" s="57" t="str">
        <f>IF(OR(X87&gt;'Critères de sélection'!$N$19,SUM(W87:X87)&gt;'Critères de sélection'!$N$20,SUM(V87:X87)&gt;'Critères de sélection'!$N$21),$Z$1,IF(OR(X87&gt;'Critères de sélection'!$F$19,SUM(W87:X87)&gt;'Critères de sélection'!$F$20,SUM(V87:X87)&gt;'Critères de sélection'!$F$21),$Z$2,$Z$3))</f>
        <v>SAV</v>
      </c>
      <c r="Q87" s="23" t="str">
        <f t="shared" si="2"/>
        <v>SAV</v>
      </c>
      <c r="R87" s="22">
        <f>IF($K87="","",VLOOKUP($K87,'Nombre de défauts'!$A:$E,3,FALSE))</f>
        <v>0</v>
      </c>
      <c r="S87" s="22">
        <f>IF($K87="","",VLOOKUP($K87,'Nombre de défauts'!$A:$E,4,FALSE))</f>
        <v>2</v>
      </c>
      <c r="T87" s="24">
        <f>IF($K87="","",VLOOKUP($K87,'Nombre de défauts'!$A:$E,5,FALSE))</f>
        <v>12</v>
      </c>
      <c r="U87" s="25">
        <f>IF($K87="","",VLOOKUP($K87,'% consommation pièces'!$A:$H,5,FALSE))</f>
        <v>1</v>
      </c>
      <c r="V87" s="22">
        <f>IF($K87="","",VLOOKUP($K87,'% consommation pièces'!$A:$H,6,FALSE))</f>
        <v>0</v>
      </c>
      <c r="W87" s="22">
        <f>IF($K87="","",VLOOKUP($K87,'% consommation pièces'!$A:$H,7,FALSE))</f>
        <v>0</v>
      </c>
      <c r="X87" s="24">
        <f>IF($K87="","",VLOOKUP($K87,'% consommation pièces'!$A:$H,8,FALSE))</f>
        <v>13</v>
      </c>
    </row>
    <row r="88" spans="1:24" ht="22.5" customHeight="1" thickBot="1" x14ac:dyDescent="0.3">
      <c r="A88" s="15"/>
      <c r="B88" s="17"/>
      <c r="C88" s="15"/>
      <c r="D88" s="70"/>
      <c r="E88" s="79"/>
      <c r="F88" s="15"/>
      <c r="G88" s="75"/>
      <c r="H88" s="82"/>
      <c r="I88" s="20"/>
      <c r="J88" s="86"/>
      <c r="K88" s="55" t="s">
        <v>8</v>
      </c>
      <c r="L88" s="90"/>
      <c r="M88" s="22"/>
      <c r="N88" s="22"/>
      <c r="O88" s="21" t="str">
        <f>IF('Critères de sélection'!$N$11&lt;&gt;0,IF(SUM(R88:T88)&gt;'Critères de sélection'!$N$11,$Z$1,IF('Critères de sélection'!$F$11&lt;&gt;0,IF(SUM(R88:T88)&gt;'Critères de sélection'!$F$11,$Z$2,$Z$3))),IF(OR(T88&gt;'Critères de sélection'!$N$13,R88&gt;'Critères de sélection'!$N$14),$Z$1,IF(OR(T88&gt;'Critères de sélection'!$F$13,R88&gt;'Critères de sélection'!$F$14),$Z$2,$Z$3)))</f>
        <v>SAV</v>
      </c>
      <c r="P88" s="57" t="str">
        <f>IF(OR(X88&gt;'Critères de sélection'!$N$19,SUM(W88:X88)&gt;'Critères de sélection'!$N$20,SUM(V88:X88)&gt;'Critères de sélection'!$N$21),$Z$1,IF(OR(X88&gt;'Critères de sélection'!$F$19,SUM(W88:X88)&gt;'Critères de sélection'!$F$20,SUM(V88:X88)&gt;'Critères de sélection'!$F$21),$Z$2,$Z$3))</f>
        <v>SAV</v>
      </c>
      <c r="Q88" s="23" t="str">
        <f t="shared" si="2"/>
        <v>SAV</v>
      </c>
      <c r="R88" s="22">
        <f>IF($K88="","",VLOOKUP($K88,'Nombre de défauts'!$A:$E,3,FALSE))</f>
        <v>0</v>
      </c>
      <c r="S88" s="22">
        <f>IF($K88="","",VLOOKUP($K88,'Nombre de défauts'!$A:$E,4,FALSE))</f>
        <v>2</v>
      </c>
      <c r="T88" s="24">
        <f>IF($K88="","",VLOOKUP($K88,'Nombre de défauts'!$A:$E,5,FALSE))</f>
        <v>12</v>
      </c>
      <c r="U88" s="25">
        <f>IF($K88="","",VLOOKUP($K88,'% consommation pièces'!$A:$H,5,FALSE))</f>
        <v>1</v>
      </c>
      <c r="V88" s="22">
        <f>IF($K88="","",VLOOKUP($K88,'% consommation pièces'!$A:$H,6,FALSE))</f>
        <v>0</v>
      </c>
      <c r="W88" s="22">
        <f>IF($K88="","",VLOOKUP($K88,'% consommation pièces'!$A:$H,7,FALSE))</f>
        <v>0</v>
      </c>
      <c r="X88" s="24">
        <f>IF($K88="","",VLOOKUP($K88,'% consommation pièces'!$A:$H,8,FALSE))</f>
        <v>13</v>
      </c>
    </row>
    <row r="89" spans="1:24" ht="22.5" customHeight="1" thickBot="1" x14ac:dyDescent="0.3">
      <c r="A89" s="15"/>
      <c r="B89" s="17"/>
      <c r="C89" s="15"/>
      <c r="D89" s="70"/>
      <c r="E89" s="79"/>
      <c r="F89" s="15"/>
      <c r="G89" s="75"/>
      <c r="H89" s="82"/>
      <c r="I89" s="20"/>
      <c r="J89" s="86"/>
      <c r="K89" s="55" t="s">
        <v>8</v>
      </c>
      <c r="L89" s="90"/>
      <c r="M89" s="22"/>
      <c r="N89" s="22"/>
      <c r="O89" s="21" t="str">
        <f>IF('Critères de sélection'!$N$11&lt;&gt;0,IF(SUM(R89:T89)&gt;'Critères de sélection'!$N$11,$Z$1,IF('Critères de sélection'!$F$11&lt;&gt;0,IF(SUM(R89:T89)&gt;'Critères de sélection'!$F$11,$Z$2,$Z$3))),IF(OR(T89&gt;'Critères de sélection'!$N$13,R89&gt;'Critères de sélection'!$N$14),$Z$1,IF(OR(T89&gt;'Critères de sélection'!$F$13,R89&gt;'Critères de sélection'!$F$14),$Z$2,$Z$3)))</f>
        <v>SAV</v>
      </c>
      <c r="P89" s="57" t="str">
        <f>IF(OR(X89&gt;'Critères de sélection'!$N$19,SUM(W89:X89)&gt;'Critères de sélection'!$N$20,SUM(V89:X89)&gt;'Critères de sélection'!$N$21),$Z$1,IF(OR(X89&gt;'Critères de sélection'!$F$19,SUM(W89:X89)&gt;'Critères de sélection'!$F$20,SUM(V89:X89)&gt;'Critères de sélection'!$F$21),$Z$2,$Z$3))</f>
        <v>SAV</v>
      </c>
      <c r="Q89" s="23" t="str">
        <f t="shared" si="2"/>
        <v>SAV</v>
      </c>
      <c r="R89" s="22">
        <f>IF($K89="","",VLOOKUP($K89,'Nombre de défauts'!$A:$E,3,FALSE))</f>
        <v>0</v>
      </c>
      <c r="S89" s="22">
        <f>IF($K89="","",VLOOKUP($K89,'Nombre de défauts'!$A:$E,4,FALSE))</f>
        <v>2</v>
      </c>
      <c r="T89" s="24">
        <f>IF($K89="","",VLOOKUP($K89,'Nombre de défauts'!$A:$E,5,FALSE))</f>
        <v>12</v>
      </c>
      <c r="U89" s="25">
        <f>IF($K89="","",VLOOKUP($K89,'% consommation pièces'!$A:$H,5,FALSE))</f>
        <v>1</v>
      </c>
      <c r="V89" s="22">
        <f>IF($K89="","",VLOOKUP($K89,'% consommation pièces'!$A:$H,6,FALSE))</f>
        <v>0</v>
      </c>
      <c r="W89" s="22">
        <f>IF($K89="","",VLOOKUP($K89,'% consommation pièces'!$A:$H,7,FALSE))</f>
        <v>0</v>
      </c>
      <c r="X89" s="24">
        <f>IF($K89="","",VLOOKUP($K89,'% consommation pièces'!$A:$H,8,FALSE))</f>
        <v>13</v>
      </c>
    </row>
    <row r="90" spans="1:24" ht="22.5" customHeight="1" thickBot="1" x14ac:dyDescent="0.3">
      <c r="A90" s="15"/>
      <c r="B90" s="17"/>
      <c r="C90" s="15"/>
      <c r="D90" s="70"/>
      <c r="E90" s="79"/>
      <c r="F90" s="15"/>
      <c r="G90" s="75"/>
      <c r="H90" s="82"/>
      <c r="I90" s="20"/>
      <c r="J90" s="86"/>
      <c r="K90" s="55" t="s">
        <v>8</v>
      </c>
      <c r="L90" s="90"/>
      <c r="M90" s="22"/>
      <c r="N90" s="22"/>
      <c r="O90" s="21" t="str">
        <f>IF('Critères de sélection'!$N$11&lt;&gt;0,IF(SUM(R90:T90)&gt;'Critères de sélection'!$N$11,$Z$1,IF('Critères de sélection'!$F$11&lt;&gt;0,IF(SUM(R90:T90)&gt;'Critères de sélection'!$F$11,$Z$2,$Z$3))),IF(OR(T90&gt;'Critères de sélection'!$N$13,R90&gt;'Critères de sélection'!$N$14),$Z$1,IF(OR(T90&gt;'Critères de sélection'!$F$13,R90&gt;'Critères de sélection'!$F$14),$Z$2,$Z$3)))</f>
        <v>SAV</v>
      </c>
      <c r="P90" s="57" t="str">
        <f>IF(OR(X90&gt;'Critères de sélection'!$N$19,SUM(W90:X90)&gt;'Critères de sélection'!$N$20,SUM(V90:X90)&gt;'Critères de sélection'!$N$21),$Z$1,IF(OR(X90&gt;'Critères de sélection'!$F$19,SUM(W90:X90)&gt;'Critères de sélection'!$F$20,SUM(V90:X90)&gt;'Critères de sélection'!$F$21),$Z$2,$Z$3))</f>
        <v>SAV</v>
      </c>
      <c r="Q90" s="23" t="str">
        <f t="shared" si="2"/>
        <v>SAV</v>
      </c>
      <c r="R90" s="22">
        <f>IF($K90="","",VLOOKUP($K90,'Nombre de défauts'!$A:$E,3,FALSE))</f>
        <v>0</v>
      </c>
      <c r="S90" s="22">
        <f>IF($K90="","",VLOOKUP($K90,'Nombre de défauts'!$A:$E,4,FALSE))</f>
        <v>2</v>
      </c>
      <c r="T90" s="24">
        <f>IF($K90="","",VLOOKUP($K90,'Nombre de défauts'!$A:$E,5,FALSE))</f>
        <v>12</v>
      </c>
      <c r="U90" s="25">
        <f>IF($K90="","",VLOOKUP($K90,'% consommation pièces'!$A:$H,5,FALSE))</f>
        <v>1</v>
      </c>
      <c r="V90" s="22">
        <f>IF($K90="","",VLOOKUP($K90,'% consommation pièces'!$A:$H,6,FALSE))</f>
        <v>0</v>
      </c>
      <c r="W90" s="22">
        <f>IF($K90="","",VLOOKUP($K90,'% consommation pièces'!$A:$H,7,FALSE))</f>
        <v>0</v>
      </c>
      <c r="X90" s="24">
        <f>IF($K90="","",VLOOKUP($K90,'% consommation pièces'!$A:$H,8,FALSE))</f>
        <v>13</v>
      </c>
    </row>
    <row r="91" spans="1:24" ht="22.5" customHeight="1" x14ac:dyDescent="0.25">
      <c r="A91" s="15"/>
      <c r="B91" s="17"/>
      <c r="C91" s="15"/>
      <c r="D91" s="70"/>
      <c r="E91" s="79"/>
      <c r="F91" s="15"/>
      <c r="G91" s="75"/>
      <c r="H91" s="82"/>
      <c r="I91" s="20"/>
      <c r="J91" s="86"/>
      <c r="K91" s="55" t="s">
        <v>8</v>
      </c>
      <c r="L91" s="90"/>
      <c r="M91" s="22"/>
      <c r="N91" s="22"/>
      <c r="O91" s="21" t="str">
        <f>IF('Critères de sélection'!$N$11&lt;&gt;0,IF(SUM(R91:T91)&gt;'Critères de sélection'!$N$11,$Z$1,IF('Critères de sélection'!$F$11&lt;&gt;0,IF(SUM(R91:T91)&gt;'Critères de sélection'!$F$11,$Z$2,$Z$3))),IF(OR(T91&gt;'Critères de sélection'!$N$13,R91&gt;'Critères de sélection'!$N$14),$Z$1,IF(OR(T91&gt;'Critères de sélection'!$F$13,R91&gt;'Critères de sélection'!$F$14),$Z$2,$Z$3)))</f>
        <v>SAV</v>
      </c>
      <c r="P91" s="57" t="str">
        <f>IF(OR(X91&gt;'Critères de sélection'!$N$19,SUM(W91:X91)&gt;'Critères de sélection'!$N$20,SUM(V91:X91)&gt;'Critères de sélection'!$N$21),$Z$1,IF(OR(X91&gt;'Critères de sélection'!$F$19,SUM(W91:X91)&gt;'Critères de sélection'!$F$20,SUM(V91:X91)&gt;'Critères de sélection'!$F$21),$Z$2,$Z$3))</f>
        <v>SAV</v>
      </c>
      <c r="Q91" s="23" t="str">
        <f t="shared" si="2"/>
        <v>SAV</v>
      </c>
      <c r="R91" s="22">
        <f>IF($K91="","",VLOOKUP($K91,'Nombre de défauts'!$A:$E,3,FALSE))</f>
        <v>0</v>
      </c>
      <c r="S91" s="22">
        <f>IF($K91="","",VLOOKUP($K91,'Nombre de défauts'!$A:$E,4,FALSE))</f>
        <v>2</v>
      </c>
      <c r="T91" s="24">
        <f>IF($K91="","",VLOOKUP($K91,'Nombre de défauts'!$A:$E,5,FALSE))</f>
        <v>12</v>
      </c>
      <c r="U91" s="25">
        <f>IF($K91="","",VLOOKUP($K91,'% consommation pièces'!$A:$H,5,FALSE))</f>
        <v>1</v>
      </c>
      <c r="V91" s="22">
        <f>IF($K91="","",VLOOKUP($K91,'% consommation pièces'!$A:$H,6,FALSE))</f>
        <v>0</v>
      </c>
      <c r="W91" s="22">
        <f>IF($K91="","",VLOOKUP($K91,'% consommation pièces'!$A:$H,7,FALSE))</f>
        <v>0</v>
      </c>
      <c r="X91" s="24">
        <f>IF($K91="","",VLOOKUP($K91,'% consommation pièces'!$A:$H,8,FALSE))</f>
        <v>13</v>
      </c>
    </row>
    <row r="92" spans="1:24" ht="22.5" customHeight="1" x14ac:dyDescent="0.25">
      <c r="A92" s="15"/>
      <c r="B92" s="17"/>
      <c r="C92" s="15"/>
      <c r="D92" s="70"/>
      <c r="E92" s="79"/>
      <c r="F92" s="15"/>
      <c r="G92" s="75"/>
      <c r="H92" s="82"/>
      <c r="I92" s="20"/>
      <c r="J92" s="86"/>
      <c r="K92" s="21" t="str">
        <f>IF('Nombre de défauts'!A94="","",'Nombre de défauts'!A94)</f>
        <v/>
      </c>
      <c r="L92" s="90"/>
      <c r="M92" s="22"/>
      <c r="N92" s="22"/>
      <c r="O92" s="21" t="str">
        <f>IF('Critères de sélection'!$N$11&lt;&gt;0,IF(SUM(R92:T92)&gt;'Critères de sélection'!$N$11,$Z$1,IF('Critères de sélection'!$F$11&lt;&gt;0,IF(SUM(R92:T92)&gt;'Critères de sélection'!$F$11,$Z$2,$Z$3))),IF(OR(T92&gt;'Critères de sélection'!$N$13,R92&gt;'Critères de sélection'!$N$14),$Z$1,IF(OR(T92&gt;'Critères de sélection'!$F$13,R92&gt;'Critères de sélection'!$F$14),$Z$2,$Z$3)))</f>
        <v>RAS</v>
      </c>
      <c r="P92" s="57" t="str">
        <f>IF(OR(X92&gt;'Critères de sélection'!$N$19,SUM(W92:X92)&gt;'Critères de sélection'!$N$20,SUM(V92:X92)&gt;'Critères de sélection'!$N$21),$Z$1,IF(OR(X92&gt;'Critères de sélection'!$F$19,SUM(W92:X92)&gt;'Critères de sélection'!$F$20,SUM(V92:X92)&gt;'Critères de sélection'!$F$21),$Z$2,$Z$3))</f>
        <v>SAV</v>
      </c>
      <c r="Q92" s="23" t="str">
        <f t="shared" ref="Q92:Q121" si="3">IF(OR(O92=$Z$1,P92=$Z$1),$Z$1,IF(OR(O92=$Z$2,P92=$Z$2),$Z$2,IF(OR(O92=$Z$3,P92=$Z$3),$Z$3)))</f>
        <v>SAV</v>
      </c>
      <c r="R92" s="22" t="str">
        <f>IF($K92="","",VLOOKUP($K92,'Nombre de défauts'!$A:$E,3,FALSE))</f>
        <v/>
      </c>
      <c r="S92" s="22" t="str">
        <f>IF($K92="","",VLOOKUP($K92,'Nombre de défauts'!$A:$E,4,FALSE))</f>
        <v/>
      </c>
      <c r="T92" s="24" t="str">
        <f>IF($K92="","",VLOOKUP($K92,'Nombre de défauts'!$A:$E,5,FALSE))</f>
        <v/>
      </c>
      <c r="U92" s="25" t="str">
        <f>IF($K92="","",VLOOKUP($K92,'% consommation pièces'!$A:$H,5,FALSE))</f>
        <v/>
      </c>
      <c r="V92" s="22" t="str">
        <f>IF($K92="","",VLOOKUP($K92,'% consommation pièces'!$A:$H,6,FALSE))</f>
        <v/>
      </c>
      <c r="W92" s="22" t="str">
        <f>IF($K92="","",VLOOKUP($K92,'% consommation pièces'!$A:$H,7,FALSE))</f>
        <v/>
      </c>
      <c r="X92" s="24" t="str">
        <f>IF($K92="","",VLOOKUP($K92,'% consommation pièces'!$A:$H,8,FALSE))</f>
        <v/>
      </c>
    </row>
    <row r="93" spans="1:24" ht="22.5" customHeight="1" x14ac:dyDescent="0.25">
      <c r="A93" s="15"/>
      <c r="B93" s="17"/>
      <c r="C93" s="15"/>
      <c r="D93" s="70"/>
      <c r="E93" s="79"/>
      <c r="F93" s="15"/>
      <c r="G93" s="75"/>
      <c r="H93" s="82"/>
      <c r="I93" s="20"/>
      <c r="J93" s="86"/>
      <c r="K93" s="21" t="str">
        <f>IF('Nombre de défauts'!A95="","",'Nombre de défauts'!A95)</f>
        <v/>
      </c>
      <c r="L93" s="90"/>
      <c r="M93" s="22"/>
      <c r="N93" s="22"/>
      <c r="O93" s="21" t="str">
        <f>IF('Critères de sélection'!$N$11&lt;&gt;0,IF(SUM(R93:T93)&gt;'Critères de sélection'!$N$11,$Z$1,IF('Critères de sélection'!$F$11&lt;&gt;0,IF(SUM(R93:T93)&gt;'Critères de sélection'!$F$11,$Z$2,$Z$3))),IF(OR(T93&gt;'Critères de sélection'!$N$13,R93&gt;'Critères de sélection'!$N$14),$Z$1,IF(OR(T93&gt;'Critères de sélection'!$F$13,R93&gt;'Critères de sélection'!$F$14),$Z$2,$Z$3)))</f>
        <v>RAS</v>
      </c>
      <c r="P93" s="57" t="str">
        <f>IF(OR(X93&gt;'Critères de sélection'!$N$19,SUM(W93:X93)&gt;'Critères de sélection'!$N$20,SUM(V93:X93)&gt;'Critères de sélection'!$N$21),$Z$1,IF(OR(X93&gt;'Critères de sélection'!$F$19,SUM(W93:X93)&gt;'Critères de sélection'!$F$20,SUM(V93:X93)&gt;'Critères de sélection'!$F$21),$Z$2,$Z$3))</f>
        <v>SAV</v>
      </c>
      <c r="Q93" s="23" t="str">
        <f t="shared" si="3"/>
        <v>SAV</v>
      </c>
      <c r="R93" s="22" t="str">
        <f>IF($K93="","",VLOOKUP($K93,'Nombre de défauts'!$A:$E,3,FALSE))</f>
        <v/>
      </c>
      <c r="S93" s="22" t="str">
        <f>IF($K93="","",VLOOKUP($K93,'Nombre de défauts'!$A:$E,4,FALSE))</f>
        <v/>
      </c>
      <c r="T93" s="24" t="str">
        <f>IF($K93="","",VLOOKUP($K93,'Nombre de défauts'!$A:$E,5,FALSE))</f>
        <v/>
      </c>
      <c r="U93" s="25" t="str">
        <f>IF($K93="","",VLOOKUP($K93,'% consommation pièces'!$A:$H,5,FALSE))</f>
        <v/>
      </c>
      <c r="V93" s="22" t="str">
        <f>IF($K93="","",VLOOKUP($K93,'% consommation pièces'!$A:$H,6,FALSE))</f>
        <v/>
      </c>
      <c r="W93" s="22" t="str">
        <f>IF($K93="","",VLOOKUP($K93,'% consommation pièces'!$A:$H,7,FALSE))</f>
        <v/>
      </c>
      <c r="X93" s="24" t="str">
        <f>IF($K93="","",VLOOKUP($K93,'% consommation pièces'!$A:$H,8,FALSE))</f>
        <v/>
      </c>
    </row>
    <row r="94" spans="1:24" ht="22.5" customHeight="1" x14ac:dyDescent="0.25">
      <c r="A94" s="15"/>
      <c r="B94" s="17"/>
      <c r="C94" s="15"/>
      <c r="D94" s="70"/>
      <c r="E94" s="79"/>
      <c r="F94" s="15"/>
      <c r="G94" s="75"/>
      <c r="H94" s="82"/>
      <c r="I94" s="20"/>
      <c r="J94" s="86"/>
      <c r="K94" s="21" t="str">
        <f>IF('Nombre de défauts'!A96="","",'Nombre de défauts'!A96)</f>
        <v/>
      </c>
      <c r="L94" s="90"/>
      <c r="M94" s="22"/>
      <c r="N94" s="22"/>
      <c r="O94" s="21" t="str">
        <f>IF('Critères de sélection'!$N$11&lt;&gt;0,IF(SUM(R94:T94)&gt;'Critères de sélection'!$N$11,$Z$1,IF('Critères de sélection'!$F$11&lt;&gt;0,IF(SUM(R94:T94)&gt;'Critères de sélection'!$F$11,$Z$2,$Z$3))),IF(OR(T94&gt;'Critères de sélection'!$N$13,R94&gt;'Critères de sélection'!$N$14),$Z$1,IF(OR(T94&gt;'Critères de sélection'!$F$13,R94&gt;'Critères de sélection'!$F$14),$Z$2,$Z$3)))</f>
        <v>RAS</v>
      </c>
      <c r="P94" s="57" t="str">
        <f>IF(OR(X94&gt;'Critères de sélection'!$N$19,SUM(W94:X94)&gt;'Critères de sélection'!$N$20,SUM(V94:X94)&gt;'Critères de sélection'!$N$21),$Z$1,IF(OR(X94&gt;'Critères de sélection'!$F$19,SUM(W94:X94)&gt;'Critères de sélection'!$F$20,SUM(V94:X94)&gt;'Critères de sélection'!$F$21),$Z$2,$Z$3))</f>
        <v>SAV</v>
      </c>
      <c r="Q94" s="23" t="str">
        <f t="shared" si="3"/>
        <v>SAV</v>
      </c>
      <c r="R94" s="22" t="str">
        <f>IF($K94="","",VLOOKUP($K94,'Nombre de défauts'!$A:$E,3,FALSE))</f>
        <v/>
      </c>
      <c r="S94" s="22" t="str">
        <f>IF($K94="","",VLOOKUP($K94,'Nombre de défauts'!$A:$E,4,FALSE))</f>
        <v/>
      </c>
      <c r="T94" s="24" t="str">
        <f>IF($K94="","",VLOOKUP($K94,'Nombre de défauts'!$A:$E,5,FALSE))</f>
        <v/>
      </c>
      <c r="U94" s="25" t="str">
        <f>IF($K94="","",VLOOKUP($K94,'% consommation pièces'!$A:$H,5,FALSE))</f>
        <v/>
      </c>
      <c r="V94" s="22" t="str">
        <f>IF($K94="","",VLOOKUP($K94,'% consommation pièces'!$A:$H,6,FALSE))</f>
        <v/>
      </c>
      <c r="W94" s="22" t="str">
        <f>IF($K94="","",VLOOKUP($K94,'% consommation pièces'!$A:$H,7,FALSE))</f>
        <v/>
      </c>
      <c r="X94" s="24" t="str">
        <f>IF($K94="","",VLOOKUP($K94,'% consommation pièces'!$A:$H,8,FALSE))</f>
        <v/>
      </c>
    </row>
    <row r="95" spans="1:24" ht="22.5" customHeight="1" x14ac:dyDescent="0.25">
      <c r="A95" s="15"/>
      <c r="B95" s="17"/>
      <c r="C95" s="15"/>
      <c r="D95" s="70"/>
      <c r="E95" s="79"/>
      <c r="F95" s="15"/>
      <c r="G95" s="75"/>
      <c r="H95" s="82"/>
      <c r="I95" s="20"/>
      <c r="J95" s="86"/>
      <c r="K95" s="21" t="str">
        <f>IF('Nombre de défauts'!A97="","",'Nombre de défauts'!A97)</f>
        <v/>
      </c>
      <c r="L95" s="90"/>
      <c r="M95" s="22"/>
      <c r="N95" s="22"/>
      <c r="O95" s="21" t="str">
        <f>IF('Critères de sélection'!$N$11&lt;&gt;0,IF(SUM(R95:T95)&gt;'Critères de sélection'!$N$11,$Z$1,IF('Critères de sélection'!$F$11&lt;&gt;0,IF(SUM(R95:T95)&gt;'Critères de sélection'!$F$11,$Z$2,$Z$3))),IF(OR(T95&gt;'Critères de sélection'!$N$13,R95&gt;'Critères de sélection'!$N$14),$Z$1,IF(OR(T95&gt;'Critères de sélection'!$F$13,R95&gt;'Critères de sélection'!$F$14),$Z$2,$Z$3)))</f>
        <v>RAS</v>
      </c>
      <c r="P95" s="57" t="str">
        <f>IF(OR(X95&gt;'Critères de sélection'!$N$19,SUM(W95:X95)&gt;'Critères de sélection'!$N$20,SUM(V95:X95)&gt;'Critères de sélection'!$N$21),$Z$1,IF(OR(X95&gt;'Critères de sélection'!$F$19,SUM(W95:X95)&gt;'Critères de sélection'!$F$20,SUM(V95:X95)&gt;'Critères de sélection'!$F$21),$Z$2,$Z$3))</f>
        <v>SAV</v>
      </c>
      <c r="Q95" s="23" t="str">
        <f t="shared" si="3"/>
        <v>SAV</v>
      </c>
      <c r="R95" s="22" t="str">
        <f>IF($K95="","",VLOOKUP($K95,'Nombre de défauts'!$A:$E,3,FALSE))</f>
        <v/>
      </c>
      <c r="S95" s="22" t="str">
        <f>IF($K95="","",VLOOKUP($K95,'Nombre de défauts'!$A:$E,4,FALSE))</f>
        <v/>
      </c>
      <c r="T95" s="24" t="str">
        <f>IF($K95="","",VLOOKUP($K95,'Nombre de défauts'!$A:$E,5,FALSE))</f>
        <v/>
      </c>
      <c r="U95" s="25" t="str">
        <f>IF($K95="","",VLOOKUP($K95,'% consommation pièces'!$A:$H,5,FALSE))</f>
        <v/>
      </c>
      <c r="V95" s="22" t="str">
        <f>IF($K95="","",VLOOKUP($K95,'% consommation pièces'!$A:$H,6,FALSE))</f>
        <v/>
      </c>
      <c r="W95" s="22" t="str">
        <f>IF($K95="","",VLOOKUP($K95,'% consommation pièces'!$A:$H,7,FALSE))</f>
        <v/>
      </c>
      <c r="X95" s="24" t="str">
        <f>IF($K95="","",VLOOKUP($K95,'% consommation pièces'!$A:$H,8,FALSE))</f>
        <v/>
      </c>
    </row>
    <row r="96" spans="1:24" ht="22.5" customHeight="1" x14ac:dyDescent="0.25">
      <c r="A96" s="15"/>
      <c r="B96" s="17"/>
      <c r="C96" s="15"/>
      <c r="D96" s="70"/>
      <c r="E96" s="79"/>
      <c r="F96" s="15"/>
      <c r="G96" s="75"/>
      <c r="H96" s="82"/>
      <c r="I96" s="20"/>
      <c r="J96" s="86"/>
      <c r="K96" s="21" t="str">
        <f>IF('Nombre de défauts'!A98="","",'Nombre de défauts'!A98)</f>
        <v/>
      </c>
      <c r="L96" s="90"/>
      <c r="M96" s="22"/>
      <c r="N96" s="22"/>
      <c r="O96" s="21" t="str">
        <f>IF('Critères de sélection'!$N$11&lt;&gt;0,IF(SUM(R96:T96)&gt;'Critères de sélection'!$N$11,$Z$1,IF('Critères de sélection'!$F$11&lt;&gt;0,IF(SUM(R96:T96)&gt;'Critères de sélection'!$F$11,$Z$2,$Z$3))),IF(OR(T96&gt;'Critères de sélection'!$N$13,R96&gt;'Critères de sélection'!$N$14),$Z$1,IF(OR(T96&gt;'Critères de sélection'!$F$13,R96&gt;'Critères de sélection'!$F$14),$Z$2,$Z$3)))</f>
        <v>RAS</v>
      </c>
      <c r="P96" s="57" t="str">
        <f>IF(OR(X96&gt;'Critères de sélection'!$N$19,SUM(W96:X96)&gt;'Critères de sélection'!$N$20,SUM(V96:X96)&gt;'Critères de sélection'!$N$21),$Z$1,IF(OR(X96&gt;'Critères de sélection'!$F$19,SUM(W96:X96)&gt;'Critères de sélection'!$F$20,SUM(V96:X96)&gt;'Critères de sélection'!$F$21),$Z$2,$Z$3))</f>
        <v>SAV</v>
      </c>
      <c r="Q96" s="23" t="str">
        <f t="shared" si="3"/>
        <v>SAV</v>
      </c>
      <c r="R96" s="22" t="str">
        <f>IF($K96="","",VLOOKUP($K96,'Nombre de défauts'!$A:$E,3,FALSE))</f>
        <v/>
      </c>
      <c r="S96" s="22" t="str">
        <f>IF($K96="","",VLOOKUP($K96,'Nombre de défauts'!$A:$E,4,FALSE))</f>
        <v/>
      </c>
      <c r="T96" s="24" t="str">
        <f>IF($K96="","",VLOOKUP($K96,'Nombre de défauts'!$A:$E,5,FALSE))</f>
        <v/>
      </c>
      <c r="U96" s="25" t="str">
        <f>IF($K96="","",VLOOKUP($K96,'% consommation pièces'!$A:$H,5,FALSE))</f>
        <v/>
      </c>
      <c r="V96" s="22" t="str">
        <f>IF($K96="","",VLOOKUP($K96,'% consommation pièces'!$A:$H,6,FALSE))</f>
        <v/>
      </c>
      <c r="W96" s="22" t="str">
        <f>IF($K96="","",VLOOKUP($K96,'% consommation pièces'!$A:$H,7,FALSE))</f>
        <v/>
      </c>
      <c r="X96" s="24" t="str">
        <f>IF($K96="","",VLOOKUP($K96,'% consommation pièces'!$A:$H,8,FALSE))</f>
        <v/>
      </c>
    </row>
    <row r="97" spans="1:24" ht="22.5" customHeight="1" x14ac:dyDescent="0.25">
      <c r="A97" s="15"/>
      <c r="B97" s="17"/>
      <c r="C97" s="15"/>
      <c r="D97" s="70"/>
      <c r="E97" s="79"/>
      <c r="F97" s="15"/>
      <c r="G97" s="75"/>
      <c r="H97" s="82"/>
      <c r="I97" s="20"/>
      <c r="J97" s="86"/>
      <c r="K97" s="21" t="str">
        <f>IF('Nombre de défauts'!A99="","",'Nombre de défauts'!A99)</f>
        <v/>
      </c>
      <c r="L97" s="90"/>
      <c r="M97" s="22"/>
      <c r="N97" s="22"/>
      <c r="O97" s="21" t="str">
        <f>IF('Critères de sélection'!$N$11&lt;&gt;0,IF(SUM(R97:T97)&gt;'Critères de sélection'!$N$11,$Z$1,IF('Critères de sélection'!$F$11&lt;&gt;0,IF(SUM(R97:T97)&gt;'Critères de sélection'!$F$11,$Z$2,$Z$3))),IF(OR(T97&gt;'Critères de sélection'!$N$13,R97&gt;'Critères de sélection'!$N$14),$Z$1,IF(OR(T97&gt;'Critères de sélection'!$F$13,R97&gt;'Critères de sélection'!$F$14),$Z$2,$Z$3)))</f>
        <v>RAS</v>
      </c>
      <c r="P97" s="57" t="str">
        <f>IF(OR(X97&gt;'Critères de sélection'!$N$19,SUM(W97:X97)&gt;'Critères de sélection'!$N$20,SUM(V97:X97)&gt;'Critères de sélection'!$N$21),$Z$1,IF(OR(X97&gt;'Critères de sélection'!$F$19,SUM(W97:X97)&gt;'Critères de sélection'!$F$20,SUM(V97:X97)&gt;'Critères de sélection'!$F$21),$Z$2,$Z$3))</f>
        <v>SAV</v>
      </c>
      <c r="Q97" s="23" t="str">
        <f t="shared" si="3"/>
        <v>SAV</v>
      </c>
      <c r="R97" s="22" t="str">
        <f>IF($K97="","",VLOOKUP($K97,'Nombre de défauts'!$A:$E,3,FALSE))</f>
        <v/>
      </c>
      <c r="S97" s="22" t="str">
        <f>IF($K97="","",VLOOKUP($K97,'Nombre de défauts'!$A:$E,4,FALSE))</f>
        <v/>
      </c>
      <c r="T97" s="24" t="str">
        <f>IF($K97="","",VLOOKUP($K97,'Nombre de défauts'!$A:$E,5,FALSE))</f>
        <v/>
      </c>
      <c r="U97" s="25" t="str">
        <f>IF($K97="","",VLOOKUP($K97,'% consommation pièces'!$A:$H,5,FALSE))</f>
        <v/>
      </c>
      <c r="V97" s="22" t="str">
        <f>IF($K97="","",VLOOKUP($K97,'% consommation pièces'!$A:$H,6,FALSE))</f>
        <v/>
      </c>
      <c r="W97" s="22" t="str">
        <f>IF($K97="","",VLOOKUP($K97,'% consommation pièces'!$A:$H,7,FALSE))</f>
        <v/>
      </c>
      <c r="X97" s="24" t="str">
        <f>IF($K97="","",VLOOKUP($K97,'% consommation pièces'!$A:$H,8,FALSE))</f>
        <v/>
      </c>
    </row>
    <row r="98" spans="1:24" ht="22.5" customHeight="1" x14ac:dyDescent="0.25">
      <c r="A98" s="15"/>
      <c r="B98" s="17"/>
      <c r="C98" s="15"/>
      <c r="D98" s="70"/>
      <c r="E98" s="79"/>
      <c r="F98" s="15"/>
      <c r="G98" s="75"/>
      <c r="H98" s="82"/>
      <c r="I98" s="20"/>
      <c r="J98" s="86"/>
      <c r="K98" s="21" t="str">
        <f>IF('Nombre de défauts'!A100="","",'Nombre de défauts'!A100)</f>
        <v/>
      </c>
      <c r="L98" s="90"/>
      <c r="M98" s="22"/>
      <c r="N98" s="22"/>
      <c r="O98" s="21" t="str">
        <f>IF('Critères de sélection'!$N$11&lt;&gt;0,IF(SUM(R98:T98)&gt;'Critères de sélection'!$N$11,$Z$1,IF('Critères de sélection'!$F$11&lt;&gt;0,IF(SUM(R98:T98)&gt;'Critères de sélection'!$F$11,$Z$2,$Z$3))),IF(OR(T98&gt;'Critères de sélection'!$N$13,R98&gt;'Critères de sélection'!$N$14),$Z$1,IF(OR(T98&gt;'Critères de sélection'!$F$13,R98&gt;'Critères de sélection'!$F$14),$Z$2,$Z$3)))</f>
        <v>RAS</v>
      </c>
      <c r="P98" s="57" t="str">
        <f>IF(OR(X98&gt;'Critères de sélection'!$N$19,SUM(W98:X98)&gt;'Critères de sélection'!$N$20,SUM(V98:X98)&gt;'Critères de sélection'!$N$21),$Z$1,IF(OR(X98&gt;'Critères de sélection'!$F$19,SUM(W98:X98)&gt;'Critères de sélection'!$F$20,SUM(V98:X98)&gt;'Critères de sélection'!$F$21),$Z$2,$Z$3))</f>
        <v>SAV</v>
      </c>
      <c r="Q98" s="23" t="str">
        <f t="shared" si="3"/>
        <v>SAV</v>
      </c>
      <c r="R98" s="22" t="str">
        <f>IF($K98="","",VLOOKUP($K98,'Nombre de défauts'!$A:$E,3,FALSE))</f>
        <v/>
      </c>
      <c r="S98" s="22" t="str">
        <f>IF($K98="","",VLOOKUP($K98,'Nombre de défauts'!$A:$E,4,FALSE))</f>
        <v/>
      </c>
      <c r="T98" s="24" t="str">
        <f>IF($K98="","",VLOOKUP($K98,'Nombre de défauts'!$A:$E,5,FALSE))</f>
        <v/>
      </c>
      <c r="U98" s="25" t="str">
        <f>IF($K98="","",VLOOKUP($K98,'% consommation pièces'!$A:$H,5,FALSE))</f>
        <v/>
      </c>
      <c r="V98" s="22" t="str">
        <f>IF($K98="","",VLOOKUP($K98,'% consommation pièces'!$A:$H,6,FALSE))</f>
        <v/>
      </c>
      <c r="W98" s="22" t="str">
        <f>IF($K98="","",VLOOKUP($K98,'% consommation pièces'!$A:$H,7,FALSE))</f>
        <v/>
      </c>
      <c r="X98" s="24" t="str">
        <f>IF($K98="","",VLOOKUP($K98,'% consommation pièces'!$A:$H,8,FALSE))</f>
        <v/>
      </c>
    </row>
    <row r="99" spans="1:24" ht="22.5" customHeight="1" x14ac:dyDescent="0.25">
      <c r="A99" s="15"/>
      <c r="B99" s="17"/>
      <c r="C99" s="15"/>
      <c r="D99" s="70"/>
      <c r="E99" s="79"/>
      <c r="F99" s="15"/>
      <c r="G99" s="75"/>
      <c r="H99" s="82"/>
      <c r="I99" s="20"/>
      <c r="J99" s="86"/>
      <c r="K99" s="21" t="str">
        <f>IF('Nombre de défauts'!A101="","",'Nombre de défauts'!A101)</f>
        <v/>
      </c>
      <c r="L99" s="90"/>
      <c r="M99" s="22"/>
      <c r="N99" s="22"/>
      <c r="O99" s="21" t="str">
        <f>IF('Critères de sélection'!$N$11&lt;&gt;0,IF(SUM(R99:T99)&gt;'Critères de sélection'!$N$11,$Z$1,IF('Critères de sélection'!$F$11&lt;&gt;0,IF(SUM(R99:T99)&gt;'Critères de sélection'!$F$11,$Z$2,$Z$3))),IF(OR(T99&gt;'Critères de sélection'!$N$13,R99&gt;'Critères de sélection'!$N$14),$Z$1,IF(OR(T99&gt;'Critères de sélection'!$F$13,R99&gt;'Critères de sélection'!$F$14),$Z$2,$Z$3)))</f>
        <v>RAS</v>
      </c>
      <c r="P99" s="57" t="str">
        <f>IF(OR(X99&gt;'Critères de sélection'!$N$19,SUM(W99:X99)&gt;'Critères de sélection'!$N$20,SUM(V99:X99)&gt;'Critères de sélection'!$N$21),$Z$1,IF(OR(X99&gt;'Critères de sélection'!$F$19,SUM(W99:X99)&gt;'Critères de sélection'!$F$20,SUM(V99:X99)&gt;'Critères de sélection'!$F$21),$Z$2,$Z$3))</f>
        <v>SAV</v>
      </c>
      <c r="Q99" s="23" t="str">
        <f t="shared" si="3"/>
        <v>SAV</v>
      </c>
      <c r="R99" s="22" t="str">
        <f>IF($K99="","",VLOOKUP($K99,'Nombre de défauts'!$A:$E,3,FALSE))</f>
        <v/>
      </c>
      <c r="S99" s="22" t="str">
        <f>IF($K99="","",VLOOKUP($K99,'Nombre de défauts'!$A:$E,4,FALSE))</f>
        <v/>
      </c>
      <c r="T99" s="24" t="str">
        <f>IF($K99="","",VLOOKUP($K99,'Nombre de défauts'!$A:$E,5,FALSE))</f>
        <v/>
      </c>
      <c r="U99" s="25" t="str">
        <f>IF($K99="","",VLOOKUP($K99,'% consommation pièces'!$A:$H,5,FALSE))</f>
        <v/>
      </c>
      <c r="V99" s="22" t="str">
        <f>IF($K99="","",VLOOKUP($K99,'% consommation pièces'!$A:$H,6,FALSE))</f>
        <v/>
      </c>
      <c r="W99" s="22" t="str">
        <f>IF($K99="","",VLOOKUP($K99,'% consommation pièces'!$A:$H,7,FALSE))</f>
        <v/>
      </c>
      <c r="X99" s="24" t="str">
        <f>IF($K99="","",VLOOKUP($K99,'% consommation pièces'!$A:$H,8,FALSE))</f>
        <v/>
      </c>
    </row>
    <row r="100" spans="1:24" ht="22.5" customHeight="1" x14ac:dyDescent="0.25">
      <c r="A100" s="15"/>
      <c r="B100" s="17"/>
      <c r="C100" s="15"/>
      <c r="D100" s="70"/>
      <c r="E100" s="79"/>
      <c r="F100" s="15"/>
      <c r="G100" s="75"/>
      <c r="H100" s="82"/>
      <c r="I100" s="20"/>
      <c r="J100" s="86"/>
      <c r="K100" s="21" t="str">
        <f>IF('Nombre de défauts'!A102="","",'Nombre de défauts'!A102)</f>
        <v/>
      </c>
      <c r="L100" s="90"/>
      <c r="M100" s="22"/>
      <c r="N100" s="22"/>
      <c r="O100" s="21" t="str">
        <f>IF('Critères de sélection'!$N$11&lt;&gt;0,IF(SUM(R100:T100)&gt;'Critères de sélection'!$N$11,$Z$1,IF('Critères de sélection'!$F$11&lt;&gt;0,IF(SUM(R100:T100)&gt;'Critères de sélection'!$F$11,$Z$2,$Z$3))),IF(OR(T100&gt;'Critères de sélection'!$N$13,R100&gt;'Critères de sélection'!$N$14),$Z$1,IF(OR(T100&gt;'Critères de sélection'!$F$13,R100&gt;'Critères de sélection'!$F$14),$Z$2,$Z$3)))</f>
        <v>RAS</v>
      </c>
      <c r="P100" s="57" t="str">
        <f>IF(OR(X100&gt;'Critères de sélection'!$N$19,SUM(W100:X100)&gt;'Critères de sélection'!$N$20,SUM(V100:X100)&gt;'Critères de sélection'!$N$21),$Z$1,IF(OR(X100&gt;'Critères de sélection'!$F$19,SUM(W100:X100)&gt;'Critères de sélection'!$F$20,SUM(V100:X100)&gt;'Critères de sélection'!$F$21),$Z$2,$Z$3))</f>
        <v>SAV</v>
      </c>
      <c r="Q100" s="23" t="str">
        <f t="shared" si="3"/>
        <v>SAV</v>
      </c>
      <c r="R100" s="22" t="str">
        <f>IF($K100="","",VLOOKUP($K100,'Nombre de défauts'!$A:$E,3,FALSE))</f>
        <v/>
      </c>
      <c r="S100" s="22" t="str">
        <f>IF($K100="","",VLOOKUP($K100,'Nombre de défauts'!$A:$E,4,FALSE))</f>
        <v/>
      </c>
      <c r="T100" s="24" t="str">
        <f>IF($K100="","",VLOOKUP($K100,'Nombre de défauts'!$A:$E,5,FALSE))</f>
        <v/>
      </c>
      <c r="U100" s="25" t="str">
        <f>IF($K100="","",VLOOKUP($K100,'% consommation pièces'!$A:$H,5,FALSE))</f>
        <v/>
      </c>
      <c r="V100" s="22" t="str">
        <f>IF($K100="","",VLOOKUP($K100,'% consommation pièces'!$A:$H,6,FALSE))</f>
        <v/>
      </c>
      <c r="W100" s="22" t="str">
        <f>IF($K100="","",VLOOKUP($K100,'% consommation pièces'!$A:$H,7,FALSE))</f>
        <v/>
      </c>
      <c r="X100" s="24" t="str">
        <f>IF($K100="","",VLOOKUP($K100,'% consommation pièces'!$A:$H,8,FALSE))</f>
        <v/>
      </c>
    </row>
    <row r="101" spans="1:24" ht="22.5" customHeight="1" x14ac:dyDescent="0.25">
      <c r="A101" s="15"/>
      <c r="B101" s="17"/>
      <c r="C101" s="15"/>
      <c r="D101" s="70"/>
      <c r="E101" s="79"/>
      <c r="F101" s="15"/>
      <c r="G101" s="75"/>
      <c r="H101" s="82"/>
      <c r="I101" s="20"/>
      <c r="J101" s="86"/>
      <c r="K101" s="21" t="str">
        <f>IF('Nombre de défauts'!A103="","",'Nombre de défauts'!A103)</f>
        <v/>
      </c>
      <c r="L101" s="90"/>
      <c r="M101" s="22"/>
      <c r="N101" s="22"/>
      <c r="O101" s="21" t="str">
        <f>IF('Critères de sélection'!$N$11&lt;&gt;0,IF(SUM(R101:T101)&gt;'Critères de sélection'!$N$11,$Z$1,IF('Critères de sélection'!$F$11&lt;&gt;0,IF(SUM(R101:T101)&gt;'Critères de sélection'!$F$11,$Z$2,$Z$3))),IF(OR(T101&gt;'Critères de sélection'!$N$13,R101&gt;'Critères de sélection'!$N$14),$Z$1,IF(OR(T101&gt;'Critères de sélection'!$F$13,R101&gt;'Critères de sélection'!$F$14),$Z$2,$Z$3)))</f>
        <v>RAS</v>
      </c>
      <c r="P101" s="57" t="str">
        <f>IF(OR(X101&gt;'Critères de sélection'!$N$19,SUM(W101:X101)&gt;'Critères de sélection'!$N$20,SUM(V101:X101)&gt;'Critères de sélection'!$N$21),$Z$1,IF(OR(X101&gt;'Critères de sélection'!$F$19,SUM(W101:X101)&gt;'Critères de sélection'!$F$20,SUM(V101:X101)&gt;'Critères de sélection'!$F$21),$Z$2,$Z$3))</f>
        <v>SAV</v>
      </c>
      <c r="Q101" s="23" t="str">
        <f t="shared" si="3"/>
        <v>SAV</v>
      </c>
      <c r="R101" s="22" t="str">
        <f>IF($K101="","",VLOOKUP($K101,'Nombre de défauts'!$A:$E,3,FALSE))</f>
        <v/>
      </c>
      <c r="S101" s="22" t="str">
        <f>IF($K101="","",VLOOKUP($K101,'Nombre de défauts'!$A:$E,4,FALSE))</f>
        <v/>
      </c>
      <c r="T101" s="24" t="str">
        <f>IF($K101="","",VLOOKUP($K101,'Nombre de défauts'!$A:$E,5,FALSE))</f>
        <v/>
      </c>
      <c r="U101" s="25" t="str">
        <f>IF($K101="","",VLOOKUP($K101,'% consommation pièces'!$A:$H,5,FALSE))</f>
        <v/>
      </c>
      <c r="V101" s="22" t="str">
        <f>IF($K101="","",VLOOKUP($K101,'% consommation pièces'!$A:$H,6,FALSE))</f>
        <v/>
      </c>
      <c r="W101" s="22" t="str">
        <f>IF($K101="","",VLOOKUP($K101,'% consommation pièces'!$A:$H,7,FALSE))</f>
        <v/>
      </c>
      <c r="X101" s="24" t="str">
        <f>IF($K101="","",VLOOKUP($K101,'% consommation pièces'!$A:$H,8,FALSE))</f>
        <v/>
      </c>
    </row>
    <row r="102" spans="1:24" ht="22.5" customHeight="1" x14ac:dyDescent="0.25">
      <c r="A102" s="15"/>
      <c r="B102" s="17"/>
      <c r="C102" s="15"/>
      <c r="D102" s="70"/>
      <c r="E102" s="79"/>
      <c r="F102" s="15"/>
      <c r="G102" s="75"/>
      <c r="H102" s="82"/>
      <c r="I102" s="20"/>
      <c r="J102" s="86"/>
      <c r="K102" s="21" t="str">
        <f>IF('Nombre de défauts'!A104="","",'Nombre de défauts'!A104)</f>
        <v/>
      </c>
      <c r="L102" s="90"/>
      <c r="M102" s="22"/>
      <c r="N102" s="22"/>
      <c r="O102" s="21" t="str">
        <f>IF('Critères de sélection'!$N$11&lt;&gt;0,IF(SUM(R102:T102)&gt;'Critères de sélection'!$N$11,$Z$1,IF('Critères de sélection'!$F$11&lt;&gt;0,IF(SUM(R102:T102)&gt;'Critères de sélection'!$F$11,$Z$2,$Z$3))),IF(OR(T102&gt;'Critères de sélection'!$N$13,R102&gt;'Critères de sélection'!$N$14),$Z$1,IF(OR(T102&gt;'Critères de sélection'!$F$13,R102&gt;'Critères de sélection'!$F$14),$Z$2,$Z$3)))</f>
        <v>RAS</v>
      </c>
      <c r="P102" s="57" t="str">
        <f>IF(OR(X102&gt;'Critères de sélection'!$N$19,SUM(W102:X102)&gt;'Critères de sélection'!$N$20,SUM(V102:X102)&gt;'Critères de sélection'!$N$21),$Z$1,IF(OR(X102&gt;'Critères de sélection'!$F$19,SUM(W102:X102)&gt;'Critères de sélection'!$F$20,SUM(V102:X102)&gt;'Critères de sélection'!$F$21),$Z$2,$Z$3))</f>
        <v>SAV</v>
      </c>
      <c r="Q102" s="23" t="str">
        <f t="shared" si="3"/>
        <v>SAV</v>
      </c>
      <c r="R102" s="22" t="str">
        <f>IF($K102="","",VLOOKUP($K102,'Nombre de défauts'!$A:$E,3,FALSE))</f>
        <v/>
      </c>
      <c r="S102" s="22" t="str">
        <f>IF($K102="","",VLOOKUP($K102,'Nombre de défauts'!$A:$E,4,FALSE))</f>
        <v/>
      </c>
      <c r="T102" s="24" t="str">
        <f>IF($K102="","",VLOOKUP($K102,'Nombre de défauts'!$A:$E,5,FALSE))</f>
        <v/>
      </c>
      <c r="U102" s="25" t="str">
        <f>IF($K102="","",VLOOKUP($K102,'% consommation pièces'!$A:$H,5,FALSE))</f>
        <v/>
      </c>
      <c r="V102" s="22" t="str">
        <f>IF($K102="","",VLOOKUP($K102,'% consommation pièces'!$A:$H,6,FALSE))</f>
        <v/>
      </c>
      <c r="W102" s="22" t="str">
        <f>IF($K102="","",VLOOKUP($K102,'% consommation pièces'!$A:$H,7,FALSE))</f>
        <v/>
      </c>
      <c r="X102" s="24" t="str">
        <f>IF($K102="","",VLOOKUP($K102,'% consommation pièces'!$A:$H,8,FALSE))</f>
        <v/>
      </c>
    </row>
    <row r="103" spans="1:24" ht="22.5" customHeight="1" x14ac:dyDescent="0.25">
      <c r="A103" s="15"/>
      <c r="B103" s="17"/>
      <c r="C103" s="15"/>
      <c r="D103" s="70"/>
      <c r="E103" s="79"/>
      <c r="F103" s="15"/>
      <c r="G103" s="75"/>
      <c r="H103" s="82"/>
      <c r="I103" s="20"/>
      <c r="J103" s="86"/>
      <c r="K103" s="21" t="str">
        <f>IF('Nombre de défauts'!A105="","",'Nombre de défauts'!A105)</f>
        <v/>
      </c>
      <c r="L103" s="90"/>
      <c r="M103" s="22"/>
      <c r="N103" s="22"/>
      <c r="O103" s="21" t="str">
        <f>IF('Critères de sélection'!$N$11&lt;&gt;0,IF(SUM(R103:T103)&gt;'Critères de sélection'!$N$11,$Z$1,IF('Critères de sélection'!$F$11&lt;&gt;0,IF(SUM(R103:T103)&gt;'Critères de sélection'!$F$11,$Z$2,$Z$3))),IF(OR(T103&gt;'Critères de sélection'!$N$13,R103&gt;'Critères de sélection'!$N$14),$Z$1,IF(OR(T103&gt;'Critères de sélection'!$F$13,R103&gt;'Critères de sélection'!$F$14),$Z$2,$Z$3)))</f>
        <v>RAS</v>
      </c>
      <c r="P103" s="57" t="str">
        <f>IF(OR(X103&gt;'Critères de sélection'!$N$19,SUM(W103:X103)&gt;'Critères de sélection'!$N$20,SUM(V103:X103)&gt;'Critères de sélection'!$N$21),$Z$1,IF(OR(X103&gt;'Critères de sélection'!$F$19,SUM(W103:X103)&gt;'Critères de sélection'!$F$20,SUM(V103:X103)&gt;'Critères de sélection'!$F$21),$Z$2,$Z$3))</f>
        <v>SAV</v>
      </c>
      <c r="Q103" s="23" t="str">
        <f t="shared" si="3"/>
        <v>SAV</v>
      </c>
      <c r="R103" s="22" t="str">
        <f>IF($K103="","",VLOOKUP($K103,'Nombre de défauts'!$A:$E,3,FALSE))</f>
        <v/>
      </c>
      <c r="S103" s="22" t="str">
        <f>IF($K103="","",VLOOKUP($K103,'Nombre de défauts'!$A:$E,4,FALSE))</f>
        <v/>
      </c>
      <c r="T103" s="24" t="str">
        <f>IF($K103="","",VLOOKUP($K103,'Nombre de défauts'!$A:$E,5,FALSE))</f>
        <v/>
      </c>
      <c r="U103" s="25" t="str">
        <f>IF($K103="","",VLOOKUP($K103,'% consommation pièces'!$A:$H,5,FALSE))</f>
        <v/>
      </c>
      <c r="V103" s="22" t="str">
        <f>IF($K103="","",VLOOKUP($K103,'% consommation pièces'!$A:$H,6,FALSE))</f>
        <v/>
      </c>
      <c r="W103" s="22" t="str">
        <f>IF($K103="","",VLOOKUP($K103,'% consommation pièces'!$A:$H,7,FALSE))</f>
        <v/>
      </c>
      <c r="X103" s="24" t="str">
        <f>IF($K103="","",VLOOKUP($K103,'% consommation pièces'!$A:$H,8,FALSE))</f>
        <v/>
      </c>
    </row>
    <row r="104" spans="1:24" ht="22.5" customHeight="1" x14ac:dyDescent="0.25">
      <c r="A104" s="15"/>
      <c r="B104" s="17"/>
      <c r="C104" s="15"/>
      <c r="D104" s="70"/>
      <c r="E104" s="79"/>
      <c r="F104" s="15"/>
      <c r="G104" s="75"/>
      <c r="H104" s="82"/>
      <c r="I104" s="20"/>
      <c r="J104" s="86"/>
      <c r="K104" s="21" t="str">
        <f>IF('Nombre de défauts'!A106="","",'Nombre de défauts'!A106)</f>
        <v/>
      </c>
      <c r="L104" s="90"/>
      <c r="M104" s="22"/>
      <c r="N104" s="22"/>
      <c r="O104" s="21" t="str">
        <f>IF('Critères de sélection'!$N$11&lt;&gt;0,IF(SUM(R104:T104)&gt;'Critères de sélection'!$N$11,$Z$1,IF('Critères de sélection'!$F$11&lt;&gt;0,IF(SUM(R104:T104)&gt;'Critères de sélection'!$F$11,$Z$2,$Z$3))),IF(OR(T104&gt;'Critères de sélection'!$N$13,R104&gt;'Critères de sélection'!$N$14),$Z$1,IF(OR(T104&gt;'Critères de sélection'!$F$13,R104&gt;'Critères de sélection'!$F$14),$Z$2,$Z$3)))</f>
        <v>RAS</v>
      </c>
      <c r="P104" s="57" t="str">
        <f>IF(OR(X104&gt;'Critères de sélection'!$N$19,SUM(W104:X104)&gt;'Critères de sélection'!$N$20,SUM(V104:X104)&gt;'Critères de sélection'!$N$21),$Z$1,IF(OR(X104&gt;'Critères de sélection'!$F$19,SUM(W104:X104)&gt;'Critères de sélection'!$F$20,SUM(V104:X104)&gt;'Critères de sélection'!$F$21),$Z$2,$Z$3))</f>
        <v>SAV</v>
      </c>
      <c r="Q104" s="23" t="str">
        <f t="shared" si="3"/>
        <v>SAV</v>
      </c>
      <c r="R104" s="22" t="str">
        <f>IF($K104="","",VLOOKUP($K104,'Nombre de défauts'!$A:$E,3,FALSE))</f>
        <v/>
      </c>
      <c r="S104" s="22" t="str">
        <f>IF($K104="","",VLOOKUP($K104,'Nombre de défauts'!$A:$E,4,FALSE))</f>
        <v/>
      </c>
      <c r="T104" s="24" t="str">
        <f>IF($K104="","",VLOOKUP($K104,'Nombre de défauts'!$A:$E,5,FALSE))</f>
        <v/>
      </c>
      <c r="U104" s="25" t="str">
        <f>IF($K104="","",VLOOKUP($K104,'% consommation pièces'!$A:$H,5,FALSE))</f>
        <v/>
      </c>
      <c r="V104" s="22" t="str">
        <f>IF($K104="","",VLOOKUP($K104,'% consommation pièces'!$A:$H,6,FALSE))</f>
        <v/>
      </c>
      <c r="W104" s="22" t="str">
        <f>IF($K104="","",VLOOKUP($K104,'% consommation pièces'!$A:$H,7,FALSE))</f>
        <v/>
      </c>
      <c r="X104" s="24" t="str">
        <f>IF($K104="","",VLOOKUP($K104,'% consommation pièces'!$A:$H,8,FALSE))</f>
        <v/>
      </c>
    </row>
    <row r="105" spans="1:24" ht="22.5" customHeight="1" x14ac:dyDescent="0.25">
      <c r="A105" s="15"/>
      <c r="B105" s="17"/>
      <c r="C105" s="15"/>
      <c r="D105" s="70"/>
      <c r="E105" s="79"/>
      <c r="F105" s="15"/>
      <c r="G105" s="75"/>
      <c r="H105" s="82"/>
      <c r="I105" s="20"/>
      <c r="J105" s="86"/>
      <c r="K105" s="21" t="str">
        <f>IF('Nombre de défauts'!A107="","",'Nombre de défauts'!A107)</f>
        <v/>
      </c>
      <c r="L105" s="90"/>
      <c r="M105" s="22"/>
      <c r="N105" s="22"/>
      <c r="O105" s="21" t="str">
        <f>IF('Critères de sélection'!$N$11&lt;&gt;0,IF(SUM(R105:T105)&gt;'Critères de sélection'!$N$11,$Z$1,IF('Critères de sélection'!$F$11&lt;&gt;0,IF(SUM(R105:T105)&gt;'Critères de sélection'!$F$11,$Z$2,$Z$3))),IF(OR(T105&gt;'Critères de sélection'!$N$13,R105&gt;'Critères de sélection'!$N$14),$Z$1,IF(OR(T105&gt;'Critères de sélection'!$F$13,R105&gt;'Critères de sélection'!$F$14),$Z$2,$Z$3)))</f>
        <v>RAS</v>
      </c>
      <c r="P105" s="57" t="str">
        <f>IF(OR(X105&gt;'Critères de sélection'!$N$19,SUM(W105:X105)&gt;'Critères de sélection'!$N$20,SUM(V105:X105)&gt;'Critères de sélection'!$N$21),$Z$1,IF(OR(X105&gt;'Critères de sélection'!$F$19,SUM(W105:X105)&gt;'Critères de sélection'!$F$20,SUM(V105:X105)&gt;'Critères de sélection'!$F$21),$Z$2,$Z$3))</f>
        <v>SAV</v>
      </c>
      <c r="Q105" s="23" t="str">
        <f t="shared" si="3"/>
        <v>SAV</v>
      </c>
      <c r="R105" s="22" t="str">
        <f>IF($K105="","",VLOOKUP($K105,'Nombre de défauts'!$A:$E,3,FALSE))</f>
        <v/>
      </c>
      <c r="S105" s="22" t="str">
        <f>IF($K105="","",VLOOKUP($K105,'Nombre de défauts'!$A:$E,4,FALSE))</f>
        <v/>
      </c>
      <c r="T105" s="24" t="str">
        <f>IF($K105="","",VLOOKUP($K105,'Nombre de défauts'!$A:$E,5,FALSE))</f>
        <v/>
      </c>
      <c r="U105" s="25" t="str">
        <f>IF($K105="","",VLOOKUP($K105,'% consommation pièces'!$A:$H,5,FALSE))</f>
        <v/>
      </c>
      <c r="V105" s="22" t="str">
        <f>IF($K105="","",VLOOKUP($K105,'% consommation pièces'!$A:$H,6,FALSE))</f>
        <v/>
      </c>
      <c r="W105" s="22" t="str">
        <f>IF($K105="","",VLOOKUP($K105,'% consommation pièces'!$A:$H,7,FALSE))</f>
        <v/>
      </c>
      <c r="X105" s="24" t="str">
        <f>IF($K105="","",VLOOKUP($K105,'% consommation pièces'!$A:$H,8,FALSE))</f>
        <v/>
      </c>
    </row>
    <row r="106" spans="1:24" ht="22.5" customHeight="1" x14ac:dyDescent="0.25">
      <c r="A106" s="15"/>
      <c r="B106" s="17"/>
      <c r="C106" s="15"/>
      <c r="D106" s="70"/>
      <c r="E106" s="79"/>
      <c r="F106" s="15"/>
      <c r="G106" s="75"/>
      <c r="H106" s="82"/>
      <c r="I106" s="20"/>
      <c r="J106" s="86"/>
      <c r="K106" s="21" t="str">
        <f>IF('Nombre de défauts'!A108="","",'Nombre de défauts'!A108)</f>
        <v/>
      </c>
      <c r="L106" s="90"/>
      <c r="M106" s="22"/>
      <c r="N106" s="22"/>
      <c r="O106" s="21" t="str">
        <f>IF('Critères de sélection'!$N$11&lt;&gt;0,IF(SUM(R106:T106)&gt;'Critères de sélection'!$N$11,$Z$1,IF('Critères de sélection'!$F$11&lt;&gt;0,IF(SUM(R106:T106)&gt;'Critères de sélection'!$F$11,$Z$2,$Z$3))),IF(OR(T106&gt;'Critères de sélection'!$N$13,R106&gt;'Critères de sélection'!$N$14),$Z$1,IF(OR(T106&gt;'Critères de sélection'!$F$13,R106&gt;'Critères de sélection'!$F$14),$Z$2,$Z$3)))</f>
        <v>RAS</v>
      </c>
      <c r="P106" s="57" t="str">
        <f>IF(OR(X106&gt;'Critères de sélection'!$N$19,SUM(W106:X106)&gt;'Critères de sélection'!$N$20,SUM(V106:X106)&gt;'Critères de sélection'!$N$21),$Z$1,IF(OR(X106&gt;'Critères de sélection'!$F$19,SUM(W106:X106)&gt;'Critères de sélection'!$F$20,SUM(V106:X106)&gt;'Critères de sélection'!$F$21),$Z$2,$Z$3))</f>
        <v>SAV</v>
      </c>
      <c r="Q106" s="23" t="str">
        <f t="shared" si="3"/>
        <v>SAV</v>
      </c>
      <c r="R106" s="22" t="str">
        <f>IF($K106="","",VLOOKUP($K106,'Nombre de défauts'!$A:$E,3,FALSE))</f>
        <v/>
      </c>
      <c r="S106" s="22" t="str">
        <f>IF($K106="","",VLOOKUP($K106,'Nombre de défauts'!$A:$E,4,FALSE))</f>
        <v/>
      </c>
      <c r="T106" s="24" t="str">
        <f>IF($K106="","",VLOOKUP($K106,'Nombre de défauts'!$A:$E,5,FALSE))</f>
        <v/>
      </c>
      <c r="U106" s="25" t="str">
        <f>IF($K106="","",VLOOKUP($K106,'% consommation pièces'!$A:$H,5,FALSE))</f>
        <v/>
      </c>
      <c r="V106" s="22" t="str">
        <f>IF($K106="","",VLOOKUP($K106,'% consommation pièces'!$A:$H,6,FALSE))</f>
        <v/>
      </c>
      <c r="W106" s="22" t="str">
        <f>IF($K106="","",VLOOKUP($K106,'% consommation pièces'!$A:$H,7,FALSE))</f>
        <v/>
      </c>
      <c r="X106" s="24" t="str">
        <f>IF($K106="","",VLOOKUP($K106,'% consommation pièces'!$A:$H,8,FALSE))</f>
        <v/>
      </c>
    </row>
    <row r="107" spans="1:24" ht="22.5" customHeight="1" x14ac:dyDescent="0.25">
      <c r="A107" s="15"/>
      <c r="B107" s="17"/>
      <c r="C107" s="15"/>
      <c r="D107" s="70"/>
      <c r="E107" s="79"/>
      <c r="F107" s="15"/>
      <c r="G107" s="75"/>
      <c r="H107" s="82"/>
      <c r="I107" s="20"/>
      <c r="J107" s="86"/>
      <c r="K107" s="21" t="str">
        <f>IF('Nombre de défauts'!A109="","",'Nombre de défauts'!A109)</f>
        <v/>
      </c>
      <c r="L107" s="90" t="str">
        <f>IF(K107="","",COUNTIF(#REF!,'Base de données'!K107))</f>
        <v/>
      </c>
      <c r="M107" s="22" t="str">
        <f>IF(K107="","",'Nombre de défauts'!B109)</f>
        <v/>
      </c>
      <c r="N107" s="22" t="str">
        <f>IF(K107="","",VLOOKUP(K107,'Localisation des matériels'!A:C,3,FALSE))</f>
        <v/>
      </c>
      <c r="O107" s="21" t="str">
        <f>IF('Critères de sélection'!$N$11&lt;&gt;0,IF(SUM(R107:T107)&gt;'Critères de sélection'!$N$11,$Z$1,IF('Critères de sélection'!$F$11&lt;&gt;0,IF(SUM(R107:T107)&gt;'Critères de sélection'!$F$11,$Z$2,$Z$3))),IF(OR(T107&gt;'Critères de sélection'!$N$13,R107&gt;'Critères de sélection'!$N$14),$Z$1,IF(OR(T107&gt;'Critères de sélection'!$F$13,R107&gt;'Critères de sélection'!$F$14),$Z$2,$Z$3)))</f>
        <v>RAS</v>
      </c>
      <c r="P107" s="57" t="str">
        <f>IF(OR(X107&gt;'Critères de sélection'!$N$19,SUM(W107:X107)&gt;'Critères de sélection'!$N$20,SUM(V107:X107)&gt;'Critères de sélection'!$N$21),$Z$1,IF(OR(X107&gt;'Critères de sélection'!$F$19,SUM(W107:X107)&gt;'Critères de sélection'!$F$20,SUM(V107:X107)&gt;'Critères de sélection'!$F$21),$Z$2,$Z$3))</f>
        <v>SAV</v>
      </c>
      <c r="Q107" s="23" t="str">
        <f t="shared" si="3"/>
        <v>SAV</v>
      </c>
      <c r="R107" s="22" t="str">
        <f>IF($K107="","",VLOOKUP($K107,'Nombre de défauts'!$A:$E,3,FALSE))</f>
        <v/>
      </c>
      <c r="S107" s="22" t="str">
        <f>IF($K107="","",VLOOKUP($K107,'Nombre de défauts'!$A:$E,4,FALSE))</f>
        <v/>
      </c>
      <c r="T107" s="24" t="str">
        <f>IF($K107="","",VLOOKUP($K107,'Nombre de défauts'!$A:$E,5,FALSE))</f>
        <v/>
      </c>
      <c r="U107" s="25" t="str">
        <f>IF($K107="","",VLOOKUP($K107,'% consommation pièces'!$A:$H,5,FALSE))</f>
        <v/>
      </c>
      <c r="V107" s="22" t="str">
        <f>IF($K107="","",VLOOKUP($K107,'% consommation pièces'!$A:$H,6,FALSE))</f>
        <v/>
      </c>
      <c r="W107" s="22" t="str">
        <f>IF($K107="","",VLOOKUP($K107,'% consommation pièces'!$A:$H,7,FALSE))</f>
        <v/>
      </c>
      <c r="X107" s="24" t="str">
        <f>IF($K107="","",VLOOKUP($K107,'% consommation pièces'!$A:$H,8,FALSE))</f>
        <v/>
      </c>
    </row>
    <row r="108" spans="1:24" ht="22.5" customHeight="1" x14ac:dyDescent="0.25">
      <c r="A108" s="15"/>
      <c r="B108" s="17"/>
      <c r="C108" s="15"/>
      <c r="D108" s="70"/>
      <c r="E108" s="79"/>
      <c r="F108" s="15"/>
      <c r="G108" s="75"/>
      <c r="H108" s="82"/>
      <c r="I108" s="20"/>
      <c r="J108" s="86"/>
      <c r="K108" s="21" t="str">
        <f>IF('Nombre de défauts'!A110="","",'Nombre de défauts'!A110)</f>
        <v/>
      </c>
      <c r="L108" s="90" t="str">
        <f>IF(K108="","",COUNTIF(#REF!,'Base de données'!K108))</f>
        <v/>
      </c>
      <c r="M108" s="22" t="str">
        <f>IF(K108="","",'Nombre de défauts'!B110)</f>
        <v/>
      </c>
      <c r="N108" s="22" t="str">
        <f>IF(K108="","",VLOOKUP(K108,'Localisation des matériels'!A:C,3,FALSE))</f>
        <v/>
      </c>
      <c r="O108" s="21" t="str">
        <f>IF('Critères de sélection'!$N$11&lt;&gt;0,IF(SUM(R108:T108)&gt;'Critères de sélection'!$N$11,$Z$1,IF('Critères de sélection'!$F$11&lt;&gt;0,IF(SUM(R108:T108)&gt;'Critères de sélection'!$F$11,$Z$2,$Z$3))),IF(OR(T108&gt;'Critères de sélection'!$N$13,R108&gt;'Critères de sélection'!$N$14),$Z$1,IF(OR(T108&gt;'Critères de sélection'!$F$13,R108&gt;'Critères de sélection'!$F$14),$Z$2,$Z$3)))</f>
        <v>RAS</v>
      </c>
      <c r="P108" s="57" t="str">
        <f>IF(OR(X108&gt;'Critères de sélection'!$N$19,SUM(W108:X108)&gt;'Critères de sélection'!$N$20,SUM(V108:X108)&gt;'Critères de sélection'!$N$21),$Z$1,IF(OR(X108&gt;'Critères de sélection'!$F$19,SUM(W108:X108)&gt;'Critères de sélection'!$F$20,SUM(V108:X108)&gt;'Critères de sélection'!$F$21),$Z$2,$Z$3))</f>
        <v>SAV</v>
      </c>
      <c r="Q108" s="23" t="str">
        <f t="shared" si="3"/>
        <v>SAV</v>
      </c>
      <c r="R108" s="22" t="str">
        <f>IF($K108="","",VLOOKUP($K108,'Nombre de défauts'!$A:$E,3,FALSE))</f>
        <v/>
      </c>
      <c r="S108" s="22" t="str">
        <f>IF($K108="","",VLOOKUP($K108,'Nombre de défauts'!$A:$E,4,FALSE))</f>
        <v/>
      </c>
      <c r="T108" s="24" t="str">
        <f>IF($K108="","",VLOOKUP($K108,'Nombre de défauts'!$A:$E,5,FALSE))</f>
        <v/>
      </c>
      <c r="U108" s="25" t="str">
        <f>IF($K108="","",VLOOKUP($K108,'% consommation pièces'!$A:$H,5,FALSE))</f>
        <v/>
      </c>
      <c r="V108" s="22" t="str">
        <f>IF($K108="","",VLOOKUP($K108,'% consommation pièces'!$A:$H,6,FALSE))</f>
        <v/>
      </c>
      <c r="W108" s="22" t="str">
        <f>IF($K108="","",VLOOKUP($K108,'% consommation pièces'!$A:$H,7,FALSE))</f>
        <v/>
      </c>
      <c r="X108" s="24" t="str">
        <f>IF($K108="","",VLOOKUP($K108,'% consommation pièces'!$A:$H,8,FALSE))</f>
        <v/>
      </c>
    </row>
    <row r="109" spans="1:24" ht="22.5" customHeight="1" x14ac:dyDescent="0.25">
      <c r="A109" s="15"/>
      <c r="B109" s="17"/>
      <c r="C109" s="15"/>
      <c r="D109" s="70"/>
      <c r="E109" s="79"/>
      <c r="F109" s="15"/>
      <c r="G109" s="75"/>
      <c r="H109" s="82"/>
      <c r="I109" s="20"/>
      <c r="J109" s="86"/>
      <c r="K109" s="21" t="str">
        <f>IF('Nombre de défauts'!A111="","",'Nombre de défauts'!A111)</f>
        <v/>
      </c>
      <c r="L109" s="90" t="str">
        <f>IF(K109="","",COUNTIF(#REF!,'Base de données'!K109))</f>
        <v/>
      </c>
      <c r="M109" s="22" t="str">
        <f>IF(K109="","",'Nombre de défauts'!B111)</f>
        <v/>
      </c>
      <c r="N109" s="22" t="str">
        <f>IF(K109="","",VLOOKUP(K109,'Localisation des matériels'!A:C,3,FALSE))</f>
        <v/>
      </c>
      <c r="O109" s="21" t="str">
        <f>IF('Critères de sélection'!$N$11&lt;&gt;0,IF(SUM(R109:T109)&gt;'Critères de sélection'!$N$11,$Z$1,IF('Critères de sélection'!$F$11&lt;&gt;0,IF(SUM(R109:T109)&gt;'Critères de sélection'!$F$11,$Z$2,$Z$3))),IF(OR(T109&gt;'Critères de sélection'!$N$13,R109&gt;'Critères de sélection'!$N$14),$Z$1,IF(OR(T109&gt;'Critères de sélection'!$F$13,R109&gt;'Critères de sélection'!$F$14),$Z$2,$Z$3)))</f>
        <v>RAS</v>
      </c>
      <c r="P109" s="57" t="str">
        <f>IF(OR(X109&gt;'Critères de sélection'!$N$19,SUM(W109:X109)&gt;'Critères de sélection'!$N$20,SUM(V109:X109)&gt;'Critères de sélection'!$N$21),$Z$1,IF(OR(X109&gt;'Critères de sélection'!$F$19,SUM(W109:X109)&gt;'Critères de sélection'!$F$20,SUM(V109:X109)&gt;'Critères de sélection'!$F$21),$Z$2,$Z$3))</f>
        <v>SAV</v>
      </c>
      <c r="Q109" s="23" t="str">
        <f t="shared" si="3"/>
        <v>SAV</v>
      </c>
      <c r="R109" s="22" t="str">
        <f>IF($K109="","",VLOOKUP($K109,'Nombre de défauts'!$A:$E,3,FALSE))</f>
        <v/>
      </c>
      <c r="S109" s="22" t="str">
        <f>IF($K109="","",VLOOKUP($K109,'Nombre de défauts'!$A:$E,4,FALSE))</f>
        <v/>
      </c>
      <c r="T109" s="24" t="str">
        <f>IF($K109="","",VLOOKUP($K109,'Nombre de défauts'!$A:$E,5,FALSE))</f>
        <v/>
      </c>
      <c r="U109" s="25" t="str">
        <f>IF($K109="","",VLOOKUP($K109,'% consommation pièces'!$A:$H,5,FALSE))</f>
        <v/>
      </c>
      <c r="V109" s="22" t="str">
        <f>IF($K109="","",VLOOKUP($K109,'% consommation pièces'!$A:$H,6,FALSE))</f>
        <v/>
      </c>
      <c r="W109" s="22" t="str">
        <f>IF($K109="","",VLOOKUP($K109,'% consommation pièces'!$A:$H,7,FALSE))</f>
        <v/>
      </c>
      <c r="X109" s="24" t="str">
        <f>IF($K109="","",VLOOKUP($K109,'% consommation pièces'!$A:$H,8,FALSE))</f>
        <v/>
      </c>
    </row>
    <row r="110" spans="1:24" ht="22.5" customHeight="1" x14ac:dyDescent="0.25">
      <c r="A110" s="15"/>
      <c r="B110" s="17"/>
      <c r="C110" s="15"/>
      <c r="D110" s="70"/>
      <c r="E110" s="79"/>
      <c r="F110" s="15"/>
      <c r="G110" s="75"/>
      <c r="H110" s="82"/>
      <c r="I110" s="20"/>
      <c r="J110" s="86"/>
      <c r="K110" s="21" t="str">
        <f>IF('Nombre de défauts'!A112="","",'Nombre de défauts'!A112)</f>
        <v/>
      </c>
      <c r="L110" s="90" t="str">
        <f>IF(K110="","",COUNTIF(#REF!,'Base de données'!K110))</f>
        <v/>
      </c>
      <c r="M110" s="22" t="str">
        <f>IF(K110="","",'Nombre de défauts'!B112)</f>
        <v/>
      </c>
      <c r="N110" s="22" t="str">
        <f>IF(K110="","",VLOOKUP(K110,'Localisation des matériels'!A:C,3,FALSE))</f>
        <v/>
      </c>
      <c r="O110" s="21" t="str">
        <f>IF('Critères de sélection'!$N$11&lt;&gt;0,IF(SUM(R110:T110)&gt;'Critères de sélection'!$N$11,$Z$1,IF('Critères de sélection'!$F$11&lt;&gt;0,IF(SUM(R110:T110)&gt;'Critères de sélection'!$F$11,$Z$2,$Z$3))),IF(OR(T110&gt;'Critères de sélection'!$N$13,R110&gt;'Critères de sélection'!$N$14),$Z$1,IF(OR(T110&gt;'Critères de sélection'!$F$13,R110&gt;'Critères de sélection'!$F$14),$Z$2,$Z$3)))</f>
        <v>RAS</v>
      </c>
      <c r="P110" s="57" t="str">
        <f>IF(OR(X110&gt;'Critères de sélection'!$N$19,SUM(W110:X110)&gt;'Critères de sélection'!$N$20,SUM(V110:X110)&gt;'Critères de sélection'!$N$21),$Z$1,IF(OR(X110&gt;'Critères de sélection'!$F$19,SUM(W110:X110)&gt;'Critères de sélection'!$F$20,SUM(V110:X110)&gt;'Critères de sélection'!$F$21),$Z$2,$Z$3))</f>
        <v>SAV</v>
      </c>
      <c r="Q110" s="23" t="str">
        <f t="shared" si="3"/>
        <v>SAV</v>
      </c>
      <c r="R110" s="22" t="str">
        <f>IF($K110="","",VLOOKUP($K110,'Nombre de défauts'!$A:$E,3,FALSE))</f>
        <v/>
      </c>
      <c r="S110" s="22" t="str">
        <f>IF($K110="","",VLOOKUP($K110,'Nombre de défauts'!$A:$E,4,FALSE))</f>
        <v/>
      </c>
      <c r="T110" s="24" t="str">
        <f>IF($K110="","",VLOOKUP($K110,'Nombre de défauts'!$A:$E,5,FALSE))</f>
        <v/>
      </c>
      <c r="U110" s="25" t="str">
        <f>IF($K110="","",VLOOKUP($K110,'% consommation pièces'!$A:$H,5,FALSE))</f>
        <v/>
      </c>
      <c r="V110" s="22" t="str">
        <f>IF($K110="","",VLOOKUP($K110,'% consommation pièces'!$A:$H,6,FALSE))</f>
        <v/>
      </c>
      <c r="W110" s="22" t="str">
        <f>IF($K110="","",VLOOKUP($K110,'% consommation pièces'!$A:$H,7,FALSE))</f>
        <v/>
      </c>
      <c r="X110" s="24" t="str">
        <f>IF($K110="","",VLOOKUP($K110,'% consommation pièces'!$A:$H,8,FALSE))</f>
        <v/>
      </c>
    </row>
    <row r="111" spans="1:24" ht="22.5" customHeight="1" x14ac:dyDescent="0.25">
      <c r="A111" s="15"/>
      <c r="B111" s="17"/>
      <c r="C111" s="15"/>
      <c r="D111" s="70"/>
      <c r="E111" s="79"/>
      <c r="F111" s="15"/>
      <c r="G111" s="75"/>
      <c r="H111" s="82"/>
      <c r="I111" s="20"/>
      <c r="J111" s="86"/>
      <c r="K111" s="21" t="str">
        <f>IF('Nombre de défauts'!A113="","",'Nombre de défauts'!A113)</f>
        <v/>
      </c>
      <c r="L111" s="90" t="str">
        <f>IF(K111="","",COUNTIF(#REF!,'Base de données'!K111))</f>
        <v/>
      </c>
      <c r="M111" s="22" t="str">
        <f>IF(K111="","",'Nombre de défauts'!B113)</f>
        <v/>
      </c>
      <c r="N111" s="22" t="str">
        <f>IF(K111="","",VLOOKUP(K111,'Localisation des matériels'!A:C,3,FALSE))</f>
        <v/>
      </c>
      <c r="O111" s="21" t="str">
        <f>IF('Critères de sélection'!$N$11&lt;&gt;0,IF(SUM(R111:T111)&gt;'Critères de sélection'!$N$11,$Z$1,IF('Critères de sélection'!$F$11&lt;&gt;0,IF(SUM(R111:T111)&gt;'Critères de sélection'!$F$11,$Z$2,$Z$3))),IF(OR(T111&gt;'Critères de sélection'!$N$13,R111&gt;'Critères de sélection'!$N$14),$Z$1,IF(OR(T111&gt;'Critères de sélection'!$F$13,R111&gt;'Critères de sélection'!$F$14),$Z$2,$Z$3)))</f>
        <v>RAS</v>
      </c>
      <c r="P111" s="57" t="str">
        <f>IF(OR(X111&gt;'Critères de sélection'!$N$19,SUM(W111:X111)&gt;'Critères de sélection'!$N$20,SUM(V111:X111)&gt;'Critères de sélection'!$N$21),$Z$1,IF(OR(X111&gt;'Critères de sélection'!$F$19,SUM(W111:X111)&gt;'Critères de sélection'!$F$20,SUM(V111:X111)&gt;'Critères de sélection'!$F$21),$Z$2,$Z$3))</f>
        <v>SAV</v>
      </c>
      <c r="Q111" s="23" t="str">
        <f t="shared" si="3"/>
        <v>SAV</v>
      </c>
      <c r="R111" s="22" t="str">
        <f>IF($K111="","",VLOOKUP($K111,'Nombre de défauts'!$A:$E,3,FALSE))</f>
        <v/>
      </c>
      <c r="S111" s="22" t="str">
        <f>IF($K111="","",VLOOKUP($K111,'Nombre de défauts'!$A:$E,4,FALSE))</f>
        <v/>
      </c>
      <c r="T111" s="24" t="str">
        <f>IF($K111="","",VLOOKUP($K111,'Nombre de défauts'!$A:$E,5,FALSE))</f>
        <v/>
      </c>
      <c r="U111" s="25" t="str">
        <f>IF($K111="","",VLOOKUP($K111,'% consommation pièces'!$A:$H,5,FALSE))</f>
        <v/>
      </c>
      <c r="V111" s="22" t="str">
        <f>IF($K111="","",VLOOKUP($K111,'% consommation pièces'!$A:$H,6,FALSE))</f>
        <v/>
      </c>
      <c r="W111" s="22" t="str">
        <f>IF($K111="","",VLOOKUP($K111,'% consommation pièces'!$A:$H,7,FALSE))</f>
        <v/>
      </c>
      <c r="X111" s="24" t="str">
        <f>IF($K111="","",VLOOKUP($K111,'% consommation pièces'!$A:$H,8,FALSE))</f>
        <v/>
      </c>
    </row>
    <row r="112" spans="1:24" ht="22.5" customHeight="1" x14ac:dyDescent="0.25">
      <c r="A112" s="15"/>
      <c r="B112" s="17"/>
      <c r="C112" s="15"/>
      <c r="D112" s="70"/>
      <c r="E112" s="79"/>
      <c r="F112" s="15"/>
      <c r="G112" s="75"/>
      <c r="H112" s="82"/>
      <c r="I112" s="20"/>
      <c r="J112" s="86"/>
      <c r="K112" s="21" t="str">
        <f>IF('Nombre de défauts'!A114="","",'Nombre de défauts'!A114)</f>
        <v/>
      </c>
      <c r="L112" s="90" t="str">
        <f>IF(K112="","",COUNTIF(#REF!,'Base de données'!K112))</f>
        <v/>
      </c>
      <c r="M112" s="22" t="str">
        <f>IF(K112="","",'Nombre de défauts'!B114)</f>
        <v/>
      </c>
      <c r="N112" s="22" t="str">
        <f>IF(K112="","",VLOOKUP(K112,'Localisation des matériels'!A:C,3,FALSE))</f>
        <v/>
      </c>
      <c r="O112" s="21" t="str">
        <f>IF('Critères de sélection'!$N$11&lt;&gt;0,IF(SUM(R112:T112)&gt;'Critères de sélection'!$N$11,$Z$1,IF('Critères de sélection'!$F$11&lt;&gt;0,IF(SUM(R112:T112)&gt;'Critères de sélection'!$F$11,$Z$2,$Z$3))),IF(OR(T112&gt;'Critères de sélection'!$N$13,R112&gt;'Critères de sélection'!$N$14),$Z$1,IF(OR(T112&gt;'Critères de sélection'!$F$13,R112&gt;'Critères de sélection'!$F$14),$Z$2,$Z$3)))</f>
        <v>RAS</v>
      </c>
      <c r="P112" s="57" t="str">
        <f>IF(OR(X112&gt;'Critères de sélection'!$N$19,SUM(W112:X112)&gt;'Critères de sélection'!$N$20,SUM(V112:X112)&gt;'Critères de sélection'!$N$21),$Z$1,IF(OR(X112&gt;'Critères de sélection'!$F$19,SUM(W112:X112)&gt;'Critères de sélection'!$F$20,SUM(V112:X112)&gt;'Critères de sélection'!$F$21),$Z$2,$Z$3))</f>
        <v>SAV</v>
      </c>
      <c r="Q112" s="23" t="str">
        <f t="shared" si="3"/>
        <v>SAV</v>
      </c>
      <c r="R112" s="22" t="str">
        <f>IF($K112="","",VLOOKUP($K112,'Nombre de défauts'!$A:$E,3,FALSE))</f>
        <v/>
      </c>
      <c r="S112" s="22" t="str">
        <f>IF($K112="","",VLOOKUP($K112,'Nombre de défauts'!$A:$E,4,FALSE))</f>
        <v/>
      </c>
      <c r="T112" s="24" t="str">
        <f>IF($K112="","",VLOOKUP($K112,'Nombre de défauts'!$A:$E,5,FALSE))</f>
        <v/>
      </c>
      <c r="U112" s="25" t="str">
        <f>IF($K112="","",VLOOKUP($K112,'% consommation pièces'!$A:$H,5,FALSE))</f>
        <v/>
      </c>
      <c r="V112" s="22" t="str">
        <f>IF($K112="","",VLOOKUP($K112,'% consommation pièces'!$A:$H,6,FALSE))</f>
        <v/>
      </c>
      <c r="W112" s="22" t="str">
        <f>IF($K112="","",VLOOKUP($K112,'% consommation pièces'!$A:$H,7,FALSE))</f>
        <v/>
      </c>
      <c r="X112" s="24" t="str">
        <f>IF($K112="","",VLOOKUP($K112,'% consommation pièces'!$A:$H,8,FALSE))</f>
        <v/>
      </c>
    </row>
    <row r="113" spans="1:24" ht="22.5" customHeight="1" x14ac:dyDescent="0.25">
      <c r="A113" s="15"/>
      <c r="B113" s="17"/>
      <c r="C113" s="15"/>
      <c r="D113" s="70"/>
      <c r="E113" s="79"/>
      <c r="F113" s="15"/>
      <c r="G113" s="75"/>
      <c r="H113" s="82"/>
      <c r="I113" s="20"/>
      <c r="J113" s="86"/>
      <c r="K113" s="21" t="str">
        <f>IF('Nombre de défauts'!A115="","",'Nombre de défauts'!A115)</f>
        <v/>
      </c>
      <c r="L113" s="90" t="str">
        <f>IF(K113="","",COUNTIF(#REF!,'Base de données'!K113))</f>
        <v/>
      </c>
      <c r="M113" s="22" t="str">
        <f>IF(K113="","",'Nombre de défauts'!B115)</f>
        <v/>
      </c>
      <c r="N113" s="22" t="str">
        <f>IF(K113="","",VLOOKUP(K113,'Localisation des matériels'!A:C,3,FALSE))</f>
        <v/>
      </c>
      <c r="O113" s="21" t="str">
        <f>IF('Critères de sélection'!$N$11&lt;&gt;0,IF(SUM(R113:T113)&gt;'Critères de sélection'!$N$11,$Z$1,IF('Critères de sélection'!$F$11&lt;&gt;0,IF(SUM(R113:T113)&gt;'Critères de sélection'!$F$11,$Z$2,$Z$3))),IF(OR(T113&gt;'Critères de sélection'!$N$13,R113&gt;'Critères de sélection'!$N$14),$Z$1,IF(OR(T113&gt;'Critères de sélection'!$F$13,R113&gt;'Critères de sélection'!$F$14),$Z$2,$Z$3)))</f>
        <v>RAS</v>
      </c>
      <c r="P113" s="57" t="str">
        <f>IF(OR(X113&gt;'Critères de sélection'!$N$19,SUM(W113:X113)&gt;'Critères de sélection'!$N$20,SUM(V113:X113)&gt;'Critères de sélection'!$N$21),$Z$1,IF(OR(X113&gt;'Critères de sélection'!$F$19,SUM(W113:X113)&gt;'Critères de sélection'!$F$20,SUM(V113:X113)&gt;'Critères de sélection'!$F$21),$Z$2,$Z$3))</f>
        <v>SAV</v>
      </c>
      <c r="Q113" s="23" t="str">
        <f t="shared" si="3"/>
        <v>SAV</v>
      </c>
      <c r="R113" s="22" t="str">
        <f>IF($K113="","",VLOOKUP($K113,'Nombre de défauts'!$A:$E,3,FALSE))</f>
        <v/>
      </c>
      <c r="S113" s="22" t="str">
        <f>IF($K113="","",VLOOKUP($K113,'Nombre de défauts'!$A:$E,4,FALSE))</f>
        <v/>
      </c>
      <c r="T113" s="24" t="str">
        <f>IF($K113="","",VLOOKUP($K113,'Nombre de défauts'!$A:$E,5,FALSE))</f>
        <v/>
      </c>
      <c r="U113" s="25" t="str">
        <f>IF($K113="","",VLOOKUP($K113,'% consommation pièces'!$A:$H,5,FALSE))</f>
        <v/>
      </c>
      <c r="V113" s="22" t="str">
        <f>IF($K113="","",VLOOKUP($K113,'% consommation pièces'!$A:$H,6,FALSE))</f>
        <v/>
      </c>
      <c r="W113" s="22" t="str">
        <f>IF($K113="","",VLOOKUP($K113,'% consommation pièces'!$A:$H,7,FALSE))</f>
        <v/>
      </c>
      <c r="X113" s="24" t="str">
        <f>IF($K113="","",VLOOKUP($K113,'% consommation pièces'!$A:$H,8,FALSE))</f>
        <v/>
      </c>
    </row>
    <row r="114" spans="1:24" ht="22.5" customHeight="1" x14ac:dyDescent="0.25">
      <c r="A114" s="15"/>
      <c r="B114" s="17"/>
      <c r="C114" s="15"/>
      <c r="D114" s="70"/>
      <c r="E114" s="79"/>
      <c r="F114" s="15"/>
      <c r="G114" s="75"/>
      <c r="H114" s="82"/>
      <c r="I114" s="20"/>
      <c r="J114" s="86"/>
      <c r="K114" s="21" t="str">
        <f>IF('Nombre de défauts'!A116="","",'Nombre de défauts'!A116)</f>
        <v/>
      </c>
      <c r="L114" s="90" t="str">
        <f>IF(K114="","",COUNTIF(#REF!,'Base de données'!K114))</f>
        <v/>
      </c>
      <c r="M114" s="22" t="str">
        <f>IF(K114="","",'Nombre de défauts'!B116)</f>
        <v/>
      </c>
      <c r="N114" s="22" t="str">
        <f>IF(K114="","",VLOOKUP(K114,'Localisation des matériels'!A:C,3,FALSE))</f>
        <v/>
      </c>
      <c r="O114" s="21" t="str">
        <f>IF('Critères de sélection'!$N$11&lt;&gt;0,IF(SUM(R114:T114)&gt;'Critères de sélection'!$N$11,$Z$1,IF('Critères de sélection'!$F$11&lt;&gt;0,IF(SUM(R114:T114)&gt;'Critères de sélection'!$F$11,$Z$2,$Z$3))),IF(OR(T114&gt;'Critères de sélection'!$N$13,R114&gt;'Critères de sélection'!$N$14),$Z$1,IF(OR(T114&gt;'Critères de sélection'!$F$13,R114&gt;'Critères de sélection'!$F$14),$Z$2,$Z$3)))</f>
        <v>RAS</v>
      </c>
      <c r="P114" s="57" t="str">
        <f>IF(OR(X114&gt;'Critères de sélection'!$N$19,SUM(W114:X114)&gt;'Critères de sélection'!$N$20,SUM(V114:X114)&gt;'Critères de sélection'!$N$21),$Z$1,IF(OR(X114&gt;'Critères de sélection'!$F$19,SUM(W114:X114)&gt;'Critères de sélection'!$F$20,SUM(V114:X114)&gt;'Critères de sélection'!$F$21),$Z$2,$Z$3))</f>
        <v>SAV</v>
      </c>
      <c r="Q114" s="23" t="str">
        <f t="shared" si="3"/>
        <v>SAV</v>
      </c>
      <c r="R114" s="22" t="str">
        <f>IF($K114="","",VLOOKUP($K114,'Nombre de défauts'!$A:$E,3,FALSE))</f>
        <v/>
      </c>
      <c r="S114" s="22" t="str">
        <f>IF($K114="","",VLOOKUP($K114,'Nombre de défauts'!$A:$E,4,FALSE))</f>
        <v/>
      </c>
      <c r="T114" s="24" t="str">
        <f>IF($K114="","",VLOOKUP($K114,'Nombre de défauts'!$A:$E,5,FALSE))</f>
        <v/>
      </c>
      <c r="U114" s="25" t="str">
        <f>IF($K114="","",VLOOKUP($K114,'% consommation pièces'!$A:$H,5,FALSE))</f>
        <v/>
      </c>
      <c r="V114" s="22" t="str">
        <f>IF($K114="","",VLOOKUP($K114,'% consommation pièces'!$A:$H,6,FALSE))</f>
        <v/>
      </c>
      <c r="W114" s="22" t="str">
        <f>IF($K114="","",VLOOKUP($K114,'% consommation pièces'!$A:$H,7,FALSE))</f>
        <v/>
      </c>
      <c r="X114" s="24" t="str">
        <f>IF($K114="","",VLOOKUP($K114,'% consommation pièces'!$A:$H,8,FALSE))</f>
        <v/>
      </c>
    </row>
    <row r="115" spans="1:24" ht="22.5" customHeight="1" x14ac:dyDescent="0.25">
      <c r="A115" s="15"/>
      <c r="B115" s="17"/>
      <c r="C115" s="15"/>
      <c r="D115" s="70"/>
      <c r="E115" s="79"/>
      <c r="F115" s="15"/>
      <c r="G115" s="75"/>
      <c r="H115" s="82"/>
      <c r="I115" s="20"/>
      <c r="J115" s="86"/>
      <c r="K115" s="21" t="str">
        <f>IF('Nombre de défauts'!A117="","",'Nombre de défauts'!A117)</f>
        <v/>
      </c>
      <c r="L115" s="90" t="str">
        <f>IF(K115="","",COUNTIF(#REF!,'Base de données'!K115))</f>
        <v/>
      </c>
      <c r="M115" s="22" t="str">
        <f>IF(K115="","",'Nombre de défauts'!B117)</f>
        <v/>
      </c>
      <c r="N115" s="22" t="str">
        <f>IF(K115="","",VLOOKUP(K115,'Localisation des matériels'!A:C,3,FALSE))</f>
        <v/>
      </c>
      <c r="O115" s="21" t="str">
        <f>IF('Critères de sélection'!$N$11&lt;&gt;0,IF(SUM(R115:T115)&gt;'Critères de sélection'!$N$11,$Z$1,IF('Critères de sélection'!$F$11&lt;&gt;0,IF(SUM(R115:T115)&gt;'Critères de sélection'!$F$11,$Z$2,$Z$3))),IF(OR(T115&gt;'Critères de sélection'!$N$13,R115&gt;'Critères de sélection'!$N$14),$Z$1,IF(OR(T115&gt;'Critères de sélection'!$F$13,R115&gt;'Critères de sélection'!$F$14),$Z$2,$Z$3)))</f>
        <v>RAS</v>
      </c>
      <c r="P115" s="57" t="str">
        <f>IF(OR(X115&gt;'Critères de sélection'!$N$19,SUM(W115:X115)&gt;'Critères de sélection'!$N$20,SUM(V115:X115)&gt;'Critères de sélection'!$N$21),$Z$1,IF(OR(X115&gt;'Critères de sélection'!$F$19,SUM(W115:X115)&gt;'Critères de sélection'!$F$20,SUM(V115:X115)&gt;'Critères de sélection'!$F$21),$Z$2,$Z$3))</f>
        <v>SAV</v>
      </c>
      <c r="Q115" s="23" t="str">
        <f t="shared" si="3"/>
        <v>SAV</v>
      </c>
      <c r="R115" s="22" t="str">
        <f>IF($K115="","",VLOOKUP($K115,'Nombre de défauts'!$A:$E,3,FALSE))</f>
        <v/>
      </c>
      <c r="S115" s="22" t="str">
        <f>IF($K115="","",VLOOKUP($K115,'Nombre de défauts'!$A:$E,4,FALSE))</f>
        <v/>
      </c>
      <c r="T115" s="24" t="str">
        <f>IF($K115="","",VLOOKUP($K115,'Nombre de défauts'!$A:$E,5,FALSE))</f>
        <v/>
      </c>
      <c r="U115" s="25" t="str">
        <f>IF($K115="","",VLOOKUP($K115,'% consommation pièces'!$A:$H,5,FALSE))</f>
        <v/>
      </c>
      <c r="V115" s="22" t="str">
        <f>IF($K115="","",VLOOKUP($K115,'% consommation pièces'!$A:$H,6,FALSE))</f>
        <v/>
      </c>
      <c r="W115" s="22" t="str">
        <f>IF($K115="","",VLOOKUP($K115,'% consommation pièces'!$A:$H,7,FALSE))</f>
        <v/>
      </c>
      <c r="X115" s="24" t="str">
        <f>IF($K115="","",VLOOKUP($K115,'% consommation pièces'!$A:$H,8,FALSE))</f>
        <v/>
      </c>
    </row>
    <row r="116" spans="1:24" ht="22.5" customHeight="1" x14ac:dyDescent="0.25">
      <c r="A116" s="15"/>
      <c r="B116" s="17"/>
      <c r="C116" s="15"/>
      <c r="D116" s="70"/>
      <c r="E116" s="79"/>
      <c r="F116" s="15"/>
      <c r="G116" s="75"/>
      <c r="H116" s="82"/>
      <c r="I116" s="20"/>
      <c r="J116" s="86"/>
      <c r="K116" s="21" t="str">
        <f>IF('Nombre de défauts'!A118="","",'Nombre de défauts'!A118)</f>
        <v/>
      </c>
      <c r="L116" s="90" t="str">
        <f>IF(K116="","",COUNTIF(#REF!,'Base de données'!K116))</f>
        <v/>
      </c>
      <c r="M116" s="22" t="str">
        <f>IF(K116="","",'Nombre de défauts'!B118)</f>
        <v/>
      </c>
      <c r="N116" s="22" t="str">
        <f>IF(K116="","",VLOOKUP(K116,'Localisation des matériels'!A:C,3,FALSE))</f>
        <v/>
      </c>
      <c r="O116" s="21" t="str">
        <f>IF('Critères de sélection'!$N$11&lt;&gt;0,IF(SUM(R116:T116)&gt;'Critères de sélection'!$N$11,$Z$1,IF('Critères de sélection'!$F$11&lt;&gt;0,IF(SUM(R116:T116)&gt;'Critères de sélection'!$F$11,$Z$2,$Z$3))),IF(OR(T116&gt;'Critères de sélection'!$N$13,R116&gt;'Critères de sélection'!$N$14),$Z$1,IF(OR(T116&gt;'Critères de sélection'!$F$13,R116&gt;'Critères de sélection'!$F$14),$Z$2,$Z$3)))</f>
        <v>RAS</v>
      </c>
      <c r="P116" s="57" t="str">
        <f>IF(OR(X116&gt;'Critères de sélection'!$N$19,SUM(W116:X116)&gt;'Critères de sélection'!$N$20,SUM(V116:X116)&gt;'Critères de sélection'!$N$21),$Z$1,IF(OR(X116&gt;'Critères de sélection'!$F$19,SUM(W116:X116)&gt;'Critères de sélection'!$F$20,SUM(V116:X116)&gt;'Critères de sélection'!$F$21),$Z$2,$Z$3))</f>
        <v>SAV</v>
      </c>
      <c r="Q116" s="23" t="str">
        <f t="shared" si="3"/>
        <v>SAV</v>
      </c>
      <c r="R116" s="22" t="str">
        <f>IF($K116="","",VLOOKUP($K116,'Nombre de défauts'!$A:$E,3,FALSE))</f>
        <v/>
      </c>
      <c r="S116" s="22" t="str">
        <f>IF($K116="","",VLOOKUP($K116,'Nombre de défauts'!$A:$E,4,FALSE))</f>
        <v/>
      </c>
      <c r="T116" s="24" t="str">
        <f>IF($K116="","",VLOOKUP($K116,'Nombre de défauts'!$A:$E,5,FALSE))</f>
        <v/>
      </c>
      <c r="U116" s="25" t="str">
        <f>IF($K116="","",VLOOKUP($K116,'% consommation pièces'!$A:$H,5,FALSE))</f>
        <v/>
      </c>
      <c r="V116" s="22" t="str">
        <f>IF($K116="","",VLOOKUP($K116,'% consommation pièces'!$A:$H,6,FALSE))</f>
        <v/>
      </c>
      <c r="W116" s="22" t="str">
        <f>IF($K116="","",VLOOKUP($K116,'% consommation pièces'!$A:$H,7,FALSE))</f>
        <v/>
      </c>
      <c r="X116" s="24" t="str">
        <f>IF($K116="","",VLOOKUP($K116,'% consommation pièces'!$A:$H,8,FALSE))</f>
        <v/>
      </c>
    </row>
    <row r="117" spans="1:24" ht="22.5" customHeight="1" x14ac:dyDescent="0.25">
      <c r="A117" s="15"/>
      <c r="B117" s="17"/>
      <c r="C117" s="15"/>
      <c r="D117" s="70"/>
      <c r="E117" s="79"/>
      <c r="F117" s="15"/>
      <c r="G117" s="75"/>
      <c r="H117" s="82"/>
      <c r="I117" s="20"/>
      <c r="J117" s="86"/>
      <c r="K117" s="21" t="str">
        <f>IF('Nombre de défauts'!A119="","",'Nombre de défauts'!A119)</f>
        <v/>
      </c>
      <c r="L117" s="90" t="str">
        <f>IF(K117="","",COUNTIF(#REF!,'Base de données'!K117))</f>
        <v/>
      </c>
      <c r="M117" s="22" t="str">
        <f>IF(K117="","",'Nombre de défauts'!B119)</f>
        <v/>
      </c>
      <c r="N117" s="22" t="str">
        <f>IF(K117="","",VLOOKUP(K117,'Localisation des matériels'!A:C,3,FALSE))</f>
        <v/>
      </c>
      <c r="O117" s="21" t="str">
        <f>IF('Critères de sélection'!$N$11&lt;&gt;0,IF(SUM(R117:T117)&gt;'Critères de sélection'!$N$11,$Z$1,IF('Critères de sélection'!$F$11&lt;&gt;0,IF(SUM(R117:T117)&gt;'Critères de sélection'!$F$11,$Z$2,$Z$3))),IF(OR(T117&gt;'Critères de sélection'!$N$13,R117&gt;'Critères de sélection'!$N$14),$Z$1,IF(OR(T117&gt;'Critères de sélection'!$F$13,R117&gt;'Critères de sélection'!$F$14),$Z$2,$Z$3)))</f>
        <v>RAS</v>
      </c>
      <c r="P117" s="57" t="str">
        <f>IF(OR(X117&gt;'Critères de sélection'!$N$19,SUM(W117:X117)&gt;'Critères de sélection'!$N$20,SUM(V117:X117)&gt;'Critères de sélection'!$N$21),$Z$1,IF(OR(X117&gt;'Critères de sélection'!$F$19,SUM(W117:X117)&gt;'Critères de sélection'!$F$20,SUM(V117:X117)&gt;'Critères de sélection'!$F$21),$Z$2,$Z$3))</f>
        <v>SAV</v>
      </c>
      <c r="Q117" s="23" t="str">
        <f t="shared" si="3"/>
        <v>SAV</v>
      </c>
      <c r="R117" s="22" t="str">
        <f>IF($K117="","",VLOOKUP($K117,'Nombre de défauts'!$A:$E,3,FALSE))</f>
        <v/>
      </c>
      <c r="S117" s="22" t="str">
        <f>IF($K117="","",VLOOKUP($K117,'Nombre de défauts'!$A:$E,4,FALSE))</f>
        <v/>
      </c>
      <c r="T117" s="24" t="str">
        <f>IF($K117="","",VLOOKUP($K117,'Nombre de défauts'!$A:$E,5,FALSE))</f>
        <v/>
      </c>
      <c r="U117" s="25" t="str">
        <f>IF($K117="","",VLOOKUP($K117,'% consommation pièces'!$A:$H,5,FALSE))</f>
        <v/>
      </c>
      <c r="V117" s="22" t="str">
        <f>IF($K117="","",VLOOKUP($K117,'% consommation pièces'!$A:$H,6,FALSE))</f>
        <v/>
      </c>
      <c r="W117" s="22" t="str">
        <f>IF($K117="","",VLOOKUP($K117,'% consommation pièces'!$A:$H,7,FALSE))</f>
        <v/>
      </c>
      <c r="X117" s="24" t="str">
        <f>IF($K117="","",VLOOKUP($K117,'% consommation pièces'!$A:$H,8,FALSE))</f>
        <v/>
      </c>
    </row>
    <row r="118" spans="1:24" ht="22.5" customHeight="1" x14ac:dyDescent="0.25">
      <c r="A118" s="15"/>
      <c r="B118" s="17"/>
      <c r="C118" s="15"/>
      <c r="D118" s="70"/>
      <c r="E118" s="79"/>
      <c r="F118" s="15"/>
      <c r="G118" s="75"/>
      <c r="H118" s="82"/>
      <c r="I118" s="20"/>
      <c r="J118" s="86"/>
      <c r="K118" s="21" t="str">
        <f>IF('Nombre de défauts'!A120="","",'Nombre de défauts'!A120)</f>
        <v/>
      </c>
      <c r="L118" s="90" t="str">
        <f>IF(K118="","",COUNTIF(#REF!,'Base de données'!K118))</f>
        <v/>
      </c>
      <c r="M118" s="22" t="str">
        <f>IF(K118="","",'Nombre de défauts'!B120)</f>
        <v/>
      </c>
      <c r="N118" s="22" t="str">
        <f>IF(K118="","",VLOOKUP(K118,'Localisation des matériels'!A:C,3,FALSE))</f>
        <v/>
      </c>
      <c r="O118" s="21" t="str">
        <f>IF('Critères de sélection'!$N$11&lt;&gt;0,IF(SUM(R118:T118)&gt;'Critères de sélection'!$N$11,$Z$1,IF('Critères de sélection'!$F$11&lt;&gt;0,IF(SUM(R118:T118)&gt;'Critères de sélection'!$F$11,$Z$2,$Z$3))),IF(OR(T118&gt;'Critères de sélection'!$N$13,R118&gt;'Critères de sélection'!$N$14),$Z$1,IF(OR(T118&gt;'Critères de sélection'!$F$13,R118&gt;'Critères de sélection'!$F$14),$Z$2,$Z$3)))</f>
        <v>RAS</v>
      </c>
      <c r="P118" s="57" t="str">
        <f>IF(OR(X118&gt;'Critères de sélection'!$N$19,SUM(W118:X118)&gt;'Critères de sélection'!$N$20,SUM(V118:X118)&gt;'Critères de sélection'!$N$21),$Z$1,IF(OR(X118&gt;'Critères de sélection'!$F$19,SUM(W118:X118)&gt;'Critères de sélection'!$F$20,SUM(V118:X118)&gt;'Critères de sélection'!$F$21),$Z$2,$Z$3))</f>
        <v>SAV</v>
      </c>
      <c r="Q118" s="23" t="str">
        <f t="shared" si="3"/>
        <v>SAV</v>
      </c>
      <c r="R118" s="22" t="str">
        <f>IF($K118="","",VLOOKUP($K118,'Nombre de défauts'!$A:$E,3,FALSE))</f>
        <v/>
      </c>
      <c r="S118" s="22" t="str">
        <f>IF($K118="","",VLOOKUP($K118,'Nombre de défauts'!$A:$E,4,FALSE))</f>
        <v/>
      </c>
      <c r="T118" s="24" t="str">
        <f>IF($K118="","",VLOOKUP($K118,'Nombre de défauts'!$A:$E,5,FALSE))</f>
        <v/>
      </c>
      <c r="U118" s="25" t="str">
        <f>IF($K118="","",VLOOKUP($K118,'% consommation pièces'!$A:$H,5,FALSE))</f>
        <v/>
      </c>
      <c r="V118" s="22" t="str">
        <f>IF($K118="","",VLOOKUP($K118,'% consommation pièces'!$A:$H,6,FALSE))</f>
        <v/>
      </c>
      <c r="W118" s="22" t="str">
        <f>IF($K118="","",VLOOKUP($K118,'% consommation pièces'!$A:$H,7,FALSE))</f>
        <v/>
      </c>
      <c r="X118" s="24" t="str">
        <f>IF($K118="","",VLOOKUP($K118,'% consommation pièces'!$A:$H,8,FALSE))</f>
        <v/>
      </c>
    </row>
    <row r="119" spans="1:24" ht="22.5" customHeight="1" x14ac:dyDescent="0.25">
      <c r="A119" s="15"/>
      <c r="B119" s="17"/>
      <c r="C119" s="15"/>
      <c r="D119" s="70"/>
      <c r="E119" s="79"/>
      <c r="F119" s="15"/>
      <c r="G119" s="75"/>
      <c r="H119" s="82"/>
      <c r="I119" s="20"/>
      <c r="J119" s="86"/>
      <c r="K119" s="21" t="str">
        <f>IF('Nombre de défauts'!A121="","",'Nombre de défauts'!A121)</f>
        <v/>
      </c>
      <c r="L119" s="90" t="str">
        <f>IF(K119="","",COUNTIF(#REF!,'Base de données'!K119))</f>
        <v/>
      </c>
      <c r="M119" s="22" t="str">
        <f>IF(K119="","",'Nombre de défauts'!B121)</f>
        <v/>
      </c>
      <c r="N119" s="22" t="str">
        <f>IF(K119="","",VLOOKUP(K119,'Localisation des matériels'!A:C,3,FALSE))</f>
        <v/>
      </c>
      <c r="O119" s="21" t="str">
        <f>IF('Critères de sélection'!$N$11&lt;&gt;0,IF(SUM(R119:T119)&gt;'Critères de sélection'!$N$11,$Z$1,IF('Critères de sélection'!$F$11&lt;&gt;0,IF(SUM(R119:T119)&gt;'Critères de sélection'!$F$11,$Z$2,$Z$3))),IF(OR(T119&gt;'Critères de sélection'!$N$13,R119&gt;'Critères de sélection'!$N$14),$Z$1,IF(OR(T119&gt;'Critères de sélection'!$F$13,R119&gt;'Critères de sélection'!$F$14),$Z$2,$Z$3)))</f>
        <v>RAS</v>
      </c>
      <c r="P119" s="57" t="str">
        <f>IF(OR(X119&gt;'Critères de sélection'!$N$19,SUM(W119:X119)&gt;'Critères de sélection'!$N$20,SUM(V119:X119)&gt;'Critères de sélection'!$N$21),$Z$1,IF(OR(X119&gt;'Critères de sélection'!$F$19,SUM(W119:X119)&gt;'Critères de sélection'!$F$20,SUM(V119:X119)&gt;'Critères de sélection'!$F$21),$Z$2,$Z$3))</f>
        <v>SAV</v>
      </c>
      <c r="Q119" s="23" t="str">
        <f t="shared" si="3"/>
        <v>SAV</v>
      </c>
      <c r="R119" s="22" t="str">
        <f>IF($K119="","",VLOOKUP($K119,'Nombre de défauts'!$A:$E,3,FALSE))</f>
        <v/>
      </c>
      <c r="S119" s="22" t="str">
        <f>IF($K119="","",VLOOKUP($K119,'Nombre de défauts'!$A:$E,4,FALSE))</f>
        <v/>
      </c>
      <c r="T119" s="24" t="str">
        <f>IF($K119="","",VLOOKUP($K119,'Nombre de défauts'!$A:$E,5,FALSE))</f>
        <v/>
      </c>
      <c r="U119" s="25" t="str">
        <f>IF($K119="","",VLOOKUP($K119,'% consommation pièces'!$A:$H,5,FALSE))</f>
        <v/>
      </c>
      <c r="V119" s="22" t="str">
        <f>IF($K119="","",VLOOKUP($K119,'% consommation pièces'!$A:$H,6,FALSE))</f>
        <v/>
      </c>
      <c r="W119" s="22" t="str">
        <f>IF($K119="","",VLOOKUP($K119,'% consommation pièces'!$A:$H,7,FALSE))</f>
        <v/>
      </c>
      <c r="X119" s="24" t="str">
        <f>IF($K119="","",VLOOKUP($K119,'% consommation pièces'!$A:$H,8,FALSE))</f>
        <v/>
      </c>
    </row>
    <row r="120" spans="1:24" ht="22.5" customHeight="1" x14ac:dyDescent="0.25">
      <c r="A120" s="15"/>
      <c r="B120" s="17"/>
      <c r="C120" s="15"/>
      <c r="D120" s="70"/>
      <c r="E120" s="79"/>
      <c r="F120" s="15"/>
      <c r="G120" s="75"/>
      <c r="H120" s="82"/>
      <c r="I120" s="20"/>
      <c r="J120" s="86"/>
      <c r="K120" s="21" t="str">
        <f>IF('Nombre de défauts'!A122="","",'Nombre de défauts'!A122)</f>
        <v/>
      </c>
      <c r="L120" s="90" t="str">
        <f>IF(K120="","",COUNTIF(#REF!,'Base de données'!K120))</f>
        <v/>
      </c>
      <c r="M120" s="22" t="str">
        <f>IF(K120="","",'Nombre de défauts'!B122)</f>
        <v/>
      </c>
      <c r="N120" s="22" t="str">
        <f>IF(K120="","",VLOOKUP(K120,'Localisation des matériels'!A:C,3,FALSE))</f>
        <v/>
      </c>
      <c r="O120" s="21" t="str">
        <f>IF('Critères de sélection'!$N$11&lt;&gt;0,IF(SUM(R120:T120)&gt;'Critères de sélection'!$N$11,$Z$1,IF('Critères de sélection'!$F$11&lt;&gt;0,IF(SUM(R120:T120)&gt;'Critères de sélection'!$F$11,$Z$2,$Z$3))),IF(OR(T120&gt;'Critères de sélection'!$N$13,R120&gt;'Critères de sélection'!$N$14),$Z$1,IF(OR(T120&gt;'Critères de sélection'!$F$13,R120&gt;'Critères de sélection'!$F$14),$Z$2,$Z$3)))</f>
        <v>RAS</v>
      </c>
      <c r="P120" s="57" t="str">
        <f>IF(OR(X120&gt;'Critères de sélection'!$N$19,SUM(W120:X120)&gt;'Critères de sélection'!$N$20,SUM(V120:X120)&gt;'Critères de sélection'!$N$21),$Z$1,IF(OR(X120&gt;'Critères de sélection'!$F$19,SUM(W120:X120)&gt;'Critères de sélection'!$F$20,SUM(V120:X120)&gt;'Critères de sélection'!$F$21),$Z$2,$Z$3))</f>
        <v>SAV</v>
      </c>
      <c r="Q120" s="23" t="str">
        <f t="shared" si="3"/>
        <v>SAV</v>
      </c>
      <c r="R120" s="22" t="str">
        <f>IF($K120="","",VLOOKUP($K120,'Nombre de défauts'!$A:$E,3,FALSE))</f>
        <v/>
      </c>
      <c r="S120" s="22" t="str">
        <f>IF($K120="","",VLOOKUP($K120,'Nombre de défauts'!$A:$E,4,FALSE))</f>
        <v/>
      </c>
      <c r="T120" s="24" t="str">
        <f>IF($K120="","",VLOOKUP($K120,'Nombre de défauts'!$A:$E,5,FALSE))</f>
        <v/>
      </c>
      <c r="U120" s="25" t="str">
        <f>IF($K120="","",VLOOKUP($K120,'% consommation pièces'!$A:$H,5,FALSE))</f>
        <v/>
      </c>
      <c r="V120" s="22" t="str">
        <f>IF($K120="","",VLOOKUP($K120,'% consommation pièces'!$A:$H,6,FALSE))</f>
        <v/>
      </c>
      <c r="W120" s="22" t="str">
        <f>IF($K120="","",VLOOKUP($K120,'% consommation pièces'!$A:$H,7,FALSE))</f>
        <v/>
      </c>
      <c r="X120" s="24" t="str">
        <f>IF($K120="","",VLOOKUP($K120,'% consommation pièces'!$A:$H,8,FALSE))</f>
        <v/>
      </c>
    </row>
    <row r="121" spans="1:24" ht="22.5" customHeight="1" x14ac:dyDescent="0.25">
      <c r="A121" s="15"/>
      <c r="B121" s="17"/>
      <c r="C121" s="15"/>
      <c r="D121" s="70"/>
      <c r="E121" s="79"/>
      <c r="F121" s="15"/>
      <c r="G121" s="75"/>
      <c r="H121" s="82"/>
      <c r="I121" s="20"/>
      <c r="J121" s="86"/>
      <c r="K121" s="21" t="str">
        <f>IF('Nombre de défauts'!A123="","",'Nombre de défauts'!A123)</f>
        <v/>
      </c>
      <c r="L121" s="90" t="str">
        <f>IF(K121="","",COUNTIF(#REF!,'Base de données'!K121))</f>
        <v/>
      </c>
      <c r="M121" s="22" t="str">
        <f>IF(K121="","",'Nombre de défauts'!B123)</f>
        <v/>
      </c>
      <c r="N121" s="22" t="str">
        <f>IF(K121="","",VLOOKUP(K121,'Localisation des matériels'!A:C,3,FALSE))</f>
        <v/>
      </c>
      <c r="O121" s="21" t="str">
        <f>IF('Critères de sélection'!$N$11&lt;&gt;0,IF(SUM(R121:T121)&gt;'Critères de sélection'!$N$11,$Z$1,IF('Critères de sélection'!$F$11&lt;&gt;0,IF(SUM(R121:T121)&gt;'Critères de sélection'!$F$11,$Z$2,$Z$3))),IF(OR(T121&gt;'Critères de sélection'!$N$13,R121&gt;'Critères de sélection'!$N$14),$Z$1,IF(OR(T121&gt;'Critères de sélection'!$F$13,R121&gt;'Critères de sélection'!$F$14),$Z$2,$Z$3)))</f>
        <v>RAS</v>
      </c>
      <c r="P121" s="57" t="str">
        <f>IF(OR(X121&gt;'Critères de sélection'!$N$19,SUM(W121:X121)&gt;'Critères de sélection'!$N$20,SUM(V121:X121)&gt;'Critères de sélection'!$N$21),$Z$1,IF(OR(X121&gt;'Critères de sélection'!$F$19,SUM(W121:X121)&gt;'Critères de sélection'!$F$20,SUM(V121:X121)&gt;'Critères de sélection'!$F$21),$Z$2,$Z$3))</f>
        <v>SAV</v>
      </c>
      <c r="Q121" s="23" t="str">
        <f t="shared" si="3"/>
        <v>SAV</v>
      </c>
      <c r="R121" s="22" t="str">
        <f>IF($K121="","",VLOOKUP($K121,'Nombre de défauts'!$A:$E,3,FALSE))</f>
        <v/>
      </c>
      <c r="S121" s="22" t="str">
        <f>IF($K121="","",VLOOKUP($K121,'Nombre de défauts'!$A:$E,4,FALSE))</f>
        <v/>
      </c>
      <c r="T121" s="24" t="str">
        <f>IF($K121="","",VLOOKUP($K121,'Nombre de défauts'!$A:$E,5,FALSE))</f>
        <v/>
      </c>
      <c r="U121" s="25" t="str">
        <f>IF($K121="","",VLOOKUP($K121,'% consommation pièces'!$A:$H,5,FALSE))</f>
        <v/>
      </c>
      <c r="V121" s="22" t="str">
        <f>IF($K121="","",VLOOKUP($K121,'% consommation pièces'!$A:$H,6,FALSE))</f>
        <v/>
      </c>
      <c r="W121" s="22" t="str">
        <f>IF($K121="","",VLOOKUP($K121,'% consommation pièces'!$A:$H,7,FALSE))</f>
        <v/>
      </c>
      <c r="X121" s="24" t="str">
        <f>IF($K121="","",VLOOKUP($K121,'% consommation pièces'!$A:$H,8,FALSE))</f>
        <v/>
      </c>
    </row>
    <row r="122" spans="1:24" ht="22.5" customHeight="1" x14ac:dyDescent="0.25">
      <c r="A122" s="15"/>
      <c r="B122" s="17"/>
      <c r="C122" s="15"/>
      <c r="D122" s="70"/>
      <c r="E122" s="79"/>
      <c r="F122" s="15"/>
      <c r="G122" s="75"/>
      <c r="H122" s="82"/>
      <c r="I122" s="20"/>
      <c r="J122" s="86"/>
      <c r="K122" s="21" t="str">
        <f>IF('Nombre de défauts'!A124="","",'Nombre de défauts'!A124)</f>
        <v/>
      </c>
      <c r="L122" s="90" t="str">
        <f>IF(K122="","",COUNTIF(#REF!,'Base de données'!K122))</f>
        <v/>
      </c>
      <c r="M122" s="22" t="str">
        <f>IF(K122="","",'Nombre de défauts'!B124)</f>
        <v/>
      </c>
      <c r="N122" s="22" t="str">
        <f>IF(K122="","",VLOOKUP(K122,'Localisation des matériels'!A:C,3,FALSE))</f>
        <v/>
      </c>
      <c r="O122" s="21" t="str">
        <f>IF('Critères de sélection'!$N$11&lt;&gt;0,IF(SUM(R122:T122)&gt;'Critères de sélection'!$N$11,$Z$1,IF('Critères de sélection'!$F$11&lt;&gt;0,IF(SUM(R122:T122)&gt;'Critères de sélection'!$F$11,$Z$2,$Z$3))),IF(OR(T122&gt;'Critères de sélection'!$N$13,R122&gt;'Critères de sélection'!$N$14),$Z$1,IF(OR(T122&gt;'Critères de sélection'!$F$13,R122&gt;'Critères de sélection'!$F$14),$Z$2,$Z$3)))</f>
        <v>RAS</v>
      </c>
      <c r="P122" s="57" t="str">
        <f>IF(OR(X122&gt;'Critères de sélection'!$N$19,SUM(W122:X122)&gt;'Critères de sélection'!$N$20,SUM(V122:X122)&gt;'Critères de sélection'!$N$21),$Z$1,IF(OR(X122&gt;'Critères de sélection'!$F$19,SUM(W122:X122)&gt;'Critères de sélection'!$F$20,SUM(V122:X122)&gt;'Critères de sélection'!$F$21),$Z$2,$Z$3))</f>
        <v>SAV</v>
      </c>
      <c r="Q122" s="23" t="str">
        <f t="shared" ref="Q122:Q139" si="4">IF(OR(O122=$Z$1,P122=$Z$1),$Z$1,IF(OR(O122=$Z$2,P122=$Z$2),$Z$2,IF(OR(O122=$Z$3,P122=$Z$3),$Z$3)))</f>
        <v>SAV</v>
      </c>
      <c r="R122" s="22" t="str">
        <f>IF($K122="","",VLOOKUP($K122,'Nombre de défauts'!$A:$E,3,FALSE))</f>
        <v/>
      </c>
      <c r="S122" s="22" t="str">
        <f>IF($K122="","",VLOOKUP($K122,'Nombre de défauts'!$A:$E,4,FALSE))</f>
        <v/>
      </c>
      <c r="T122" s="24" t="str">
        <f>IF($K122="","",VLOOKUP($K122,'Nombre de défauts'!$A:$E,5,FALSE))</f>
        <v/>
      </c>
      <c r="U122" s="25" t="str">
        <f>IF($K122="","",VLOOKUP($K122,'% consommation pièces'!$A:$H,5,FALSE))</f>
        <v/>
      </c>
      <c r="V122" s="22" t="str">
        <f>IF($K122="","",VLOOKUP($K122,'% consommation pièces'!$A:$H,6,FALSE))</f>
        <v/>
      </c>
      <c r="W122" s="22" t="str">
        <f>IF($K122="","",VLOOKUP($K122,'% consommation pièces'!$A:$H,7,FALSE))</f>
        <v/>
      </c>
      <c r="X122" s="24" t="str">
        <f>IF($K122="","",VLOOKUP($K122,'% consommation pièces'!$A:$H,8,FALSE))</f>
        <v/>
      </c>
    </row>
    <row r="123" spans="1:24" ht="22.5" customHeight="1" x14ac:dyDescent="0.25">
      <c r="A123" s="15"/>
      <c r="B123" s="17"/>
      <c r="C123" s="15"/>
      <c r="D123" s="70"/>
      <c r="E123" s="79"/>
      <c r="F123" s="15"/>
      <c r="G123" s="75"/>
      <c r="H123" s="82"/>
      <c r="I123" s="20"/>
      <c r="J123" s="86"/>
      <c r="K123" s="21" t="str">
        <f>IF('Nombre de défauts'!A125="","",'Nombre de défauts'!A125)</f>
        <v/>
      </c>
      <c r="L123" s="90" t="str">
        <f>IF(K123="","",COUNTIF(#REF!,'Base de données'!K123))</f>
        <v/>
      </c>
      <c r="M123" s="22" t="str">
        <f>IF(K123="","",'Nombre de défauts'!B125)</f>
        <v/>
      </c>
      <c r="N123" s="22" t="str">
        <f>IF(K123="","",VLOOKUP(K123,'Localisation des matériels'!A:C,3,FALSE))</f>
        <v/>
      </c>
      <c r="O123" s="21" t="str">
        <f>IF('Critères de sélection'!$N$11&lt;&gt;0,IF(SUM(R123:T123)&gt;'Critères de sélection'!$N$11,$Z$1,IF('Critères de sélection'!$F$11&lt;&gt;0,IF(SUM(R123:T123)&gt;'Critères de sélection'!$F$11,$Z$2,$Z$3))),IF(OR(T123&gt;'Critères de sélection'!$N$13,R123&gt;'Critères de sélection'!$N$14),$Z$1,IF(OR(T123&gt;'Critères de sélection'!$F$13,R123&gt;'Critères de sélection'!$F$14),$Z$2,$Z$3)))</f>
        <v>RAS</v>
      </c>
      <c r="P123" s="57" t="str">
        <f>IF(OR(X123&gt;'Critères de sélection'!$N$19,SUM(W123:X123)&gt;'Critères de sélection'!$N$20,SUM(V123:X123)&gt;'Critères de sélection'!$N$21),$Z$1,IF(OR(X123&gt;'Critères de sélection'!$F$19,SUM(W123:X123)&gt;'Critères de sélection'!$F$20,SUM(V123:X123)&gt;'Critères de sélection'!$F$21),$Z$2,$Z$3))</f>
        <v>SAV</v>
      </c>
      <c r="Q123" s="23" t="str">
        <f t="shared" si="4"/>
        <v>SAV</v>
      </c>
      <c r="R123" s="22" t="str">
        <f>IF($K123="","",VLOOKUP($K123,'Nombre de défauts'!$A:$E,3,FALSE))</f>
        <v/>
      </c>
      <c r="S123" s="22" t="str">
        <f>IF($K123="","",VLOOKUP($K123,'Nombre de défauts'!$A:$E,4,FALSE))</f>
        <v/>
      </c>
      <c r="T123" s="24" t="str">
        <f>IF($K123="","",VLOOKUP($K123,'Nombre de défauts'!$A:$E,5,FALSE))</f>
        <v/>
      </c>
      <c r="U123" s="25" t="str">
        <f>IF($K123="","",VLOOKUP($K123,'% consommation pièces'!$A:$H,5,FALSE))</f>
        <v/>
      </c>
      <c r="V123" s="22" t="str">
        <f>IF($K123="","",VLOOKUP($K123,'% consommation pièces'!$A:$H,6,FALSE))</f>
        <v/>
      </c>
      <c r="W123" s="22" t="str">
        <f>IF($K123="","",VLOOKUP($K123,'% consommation pièces'!$A:$H,7,FALSE))</f>
        <v/>
      </c>
      <c r="X123" s="24" t="str">
        <f>IF($K123="","",VLOOKUP($K123,'% consommation pièces'!$A:$H,8,FALSE))</f>
        <v/>
      </c>
    </row>
    <row r="124" spans="1:24" ht="22.5" customHeight="1" x14ac:dyDescent="0.25">
      <c r="A124" s="15"/>
      <c r="B124" s="17"/>
      <c r="C124" s="15"/>
      <c r="D124" s="70"/>
      <c r="E124" s="79"/>
      <c r="F124" s="15"/>
      <c r="G124" s="75"/>
      <c r="H124" s="82"/>
      <c r="I124" s="20"/>
      <c r="J124" s="86"/>
      <c r="K124" s="21" t="str">
        <f>IF('Nombre de défauts'!A126="","",'Nombre de défauts'!A126)</f>
        <v/>
      </c>
      <c r="L124" s="90" t="str">
        <f>IF(K124="","",COUNTIF(#REF!,'Base de données'!K124))</f>
        <v/>
      </c>
      <c r="M124" s="22" t="str">
        <f>IF(K124="","",'Nombre de défauts'!B126)</f>
        <v/>
      </c>
      <c r="N124" s="22" t="str">
        <f>IF(K124="","",VLOOKUP(K124,'Localisation des matériels'!A:C,3,FALSE))</f>
        <v/>
      </c>
      <c r="O124" s="21" t="str">
        <f>IF('Critères de sélection'!$N$11&lt;&gt;0,IF(SUM(R124:T124)&gt;'Critères de sélection'!$N$11,$Z$1,IF('Critères de sélection'!$F$11&lt;&gt;0,IF(SUM(R124:T124)&gt;'Critères de sélection'!$F$11,$Z$2,$Z$3))),IF(OR(T124&gt;'Critères de sélection'!$N$13,R124&gt;'Critères de sélection'!$N$14),$Z$1,IF(OR(T124&gt;'Critères de sélection'!$F$13,R124&gt;'Critères de sélection'!$F$14),$Z$2,$Z$3)))</f>
        <v>RAS</v>
      </c>
      <c r="P124" s="57" t="str">
        <f>IF(OR(X124&gt;'Critères de sélection'!$N$19,SUM(W124:X124)&gt;'Critères de sélection'!$N$20,SUM(V124:X124)&gt;'Critères de sélection'!$N$21),$Z$1,IF(OR(X124&gt;'Critères de sélection'!$F$19,SUM(W124:X124)&gt;'Critères de sélection'!$F$20,SUM(V124:X124)&gt;'Critères de sélection'!$F$21),$Z$2,$Z$3))</f>
        <v>SAV</v>
      </c>
      <c r="Q124" s="23" t="str">
        <f t="shared" si="4"/>
        <v>SAV</v>
      </c>
      <c r="R124" s="22" t="str">
        <f>IF($K124="","",VLOOKUP($K124,'Nombre de défauts'!$A:$E,3,FALSE))</f>
        <v/>
      </c>
      <c r="S124" s="22" t="str">
        <f>IF($K124="","",VLOOKUP($K124,'Nombre de défauts'!$A:$E,4,FALSE))</f>
        <v/>
      </c>
      <c r="T124" s="24" t="str">
        <f>IF($K124="","",VLOOKUP($K124,'Nombre de défauts'!$A:$E,5,FALSE))</f>
        <v/>
      </c>
      <c r="U124" s="25" t="str">
        <f>IF($K124="","",VLOOKUP($K124,'% consommation pièces'!$A:$H,5,FALSE))</f>
        <v/>
      </c>
      <c r="V124" s="22" t="str">
        <f>IF($K124="","",VLOOKUP($K124,'% consommation pièces'!$A:$H,6,FALSE))</f>
        <v/>
      </c>
      <c r="W124" s="22" t="str">
        <f>IF($K124="","",VLOOKUP($K124,'% consommation pièces'!$A:$H,7,FALSE))</f>
        <v/>
      </c>
      <c r="X124" s="24" t="str">
        <f>IF($K124="","",VLOOKUP($K124,'% consommation pièces'!$A:$H,8,FALSE))</f>
        <v/>
      </c>
    </row>
    <row r="125" spans="1:24" ht="22.5" customHeight="1" x14ac:dyDescent="0.25">
      <c r="A125" s="15"/>
      <c r="B125" s="17"/>
      <c r="C125" s="15"/>
      <c r="D125" s="70"/>
      <c r="E125" s="79"/>
      <c r="F125" s="15"/>
      <c r="G125" s="75"/>
      <c r="H125" s="82"/>
      <c r="I125" s="20"/>
      <c r="J125" s="86"/>
      <c r="K125" s="21" t="str">
        <f>IF('Nombre de défauts'!A127="","",'Nombre de défauts'!A127)</f>
        <v/>
      </c>
      <c r="L125" s="90" t="str">
        <f>IF(K125="","",COUNTIF(#REF!,'Base de données'!K125))</f>
        <v/>
      </c>
      <c r="M125" s="22" t="str">
        <f>IF(K125="","",'Nombre de défauts'!B127)</f>
        <v/>
      </c>
      <c r="N125" s="22" t="str">
        <f>IF(K125="","",VLOOKUP(K125,'Localisation des matériels'!A:C,3,FALSE))</f>
        <v/>
      </c>
      <c r="O125" s="21" t="str">
        <f>IF('Critères de sélection'!$N$11&lt;&gt;0,IF(SUM(R125:T125)&gt;'Critères de sélection'!$N$11,$Z$1,IF('Critères de sélection'!$F$11&lt;&gt;0,IF(SUM(R125:T125)&gt;'Critères de sélection'!$F$11,$Z$2,$Z$3))),IF(OR(T125&gt;'Critères de sélection'!$N$13,R125&gt;'Critères de sélection'!$N$14),$Z$1,IF(OR(T125&gt;'Critères de sélection'!$F$13,R125&gt;'Critères de sélection'!$F$14),$Z$2,$Z$3)))</f>
        <v>RAS</v>
      </c>
      <c r="P125" s="57" t="str">
        <f>IF(OR(X125&gt;'Critères de sélection'!$N$19,SUM(W125:X125)&gt;'Critères de sélection'!$N$20,SUM(V125:X125)&gt;'Critères de sélection'!$N$21),$Z$1,IF(OR(X125&gt;'Critères de sélection'!$F$19,SUM(W125:X125)&gt;'Critères de sélection'!$F$20,SUM(V125:X125)&gt;'Critères de sélection'!$F$21),$Z$2,$Z$3))</f>
        <v>SAV</v>
      </c>
      <c r="Q125" s="23" t="str">
        <f t="shared" si="4"/>
        <v>SAV</v>
      </c>
      <c r="R125" s="22" t="str">
        <f>IF($K125="","",VLOOKUP($K125,'Nombre de défauts'!$A:$E,3,FALSE))</f>
        <v/>
      </c>
      <c r="S125" s="22" t="str">
        <f>IF($K125="","",VLOOKUP($K125,'Nombre de défauts'!$A:$E,4,FALSE))</f>
        <v/>
      </c>
      <c r="T125" s="24" t="str">
        <f>IF($K125="","",VLOOKUP($K125,'Nombre de défauts'!$A:$E,5,FALSE))</f>
        <v/>
      </c>
      <c r="U125" s="25" t="str">
        <f>IF($K125="","",VLOOKUP($K125,'% consommation pièces'!$A:$H,5,FALSE))</f>
        <v/>
      </c>
      <c r="V125" s="22" t="str">
        <f>IF($K125="","",VLOOKUP($K125,'% consommation pièces'!$A:$H,6,FALSE))</f>
        <v/>
      </c>
      <c r="W125" s="22" t="str">
        <f>IF($K125="","",VLOOKUP($K125,'% consommation pièces'!$A:$H,7,FALSE))</f>
        <v/>
      </c>
      <c r="X125" s="24" t="str">
        <f>IF($K125="","",VLOOKUP($K125,'% consommation pièces'!$A:$H,8,FALSE))</f>
        <v/>
      </c>
    </row>
    <row r="126" spans="1:24" ht="22.5" customHeight="1" x14ac:dyDescent="0.25">
      <c r="A126" s="15"/>
      <c r="B126" s="17"/>
      <c r="C126" s="15"/>
      <c r="D126" s="70"/>
      <c r="E126" s="79"/>
      <c r="F126" s="15"/>
      <c r="G126" s="75"/>
      <c r="H126" s="82"/>
      <c r="I126" s="20"/>
      <c r="J126" s="86"/>
      <c r="K126" s="21" t="str">
        <f>IF('Nombre de défauts'!A128="","",'Nombre de défauts'!A128)</f>
        <v/>
      </c>
      <c r="L126" s="90" t="str">
        <f>IF(K126="","",COUNTIF(#REF!,'Base de données'!K126))</f>
        <v/>
      </c>
      <c r="M126" s="22" t="str">
        <f>IF(K126="","",'Nombre de défauts'!B128)</f>
        <v/>
      </c>
      <c r="N126" s="22" t="str">
        <f>IF(K126="","",VLOOKUP(K126,'Localisation des matériels'!A:C,3,FALSE))</f>
        <v/>
      </c>
      <c r="O126" s="21" t="str">
        <f>IF('Critères de sélection'!$N$11&lt;&gt;0,IF(SUM(R126:T126)&gt;'Critères de sélection'!$N$11,$Z$1,IF('Critères de sélection'!$F$11&lt;&gt;0,IF(SUM(R126:T126)&gt;'Critères de sélection'!$F$11,$Z$2,$Z$3))),IF(OR(T126&gt;'Critères de sélection'!$N$13,R126&gt;'Critères de sélection'!$N$14),$Z$1,IF(OR(T126&gt;'Critères de sélection'!$F$13,R126&gt;'Critères de sélection'!$F$14),$Z$2,$Z$3)))</f>
        <v>RAS</v>
      </c>
      <c r="P126" s="57" t="str">
        <f>IF(OR(X126&gt;'Critères de sélection'!$N$19,SUM(W126:X126)&gt;'Critères de sélection'!$N$20,SUM(V126:X126)&gt;'Critères de sélection'!$N$21),$Z$1,IF(OR(X126&gt;'Critères de sélection'!$F$19,SUM(W126:X126)&gt;'Critères de sélection'!$F$20,SUM(V126:X126)&gt;'Critères de sélection'!$F$21),$Z$2,$Z$3))</f>
        <v>SAV</v>
      </c>
      <c r="Q126" s="23" t="str">
        <f t="shared" si="4"/>
        <v>SAV</v>
      </c>
      <c r="R126" s="22" t="str">
        <f>IF($K126="","",VLOOKUP($K126,'Nombre de défauts'!$A:$E,3,FALSE))</f>
        <v/>
      </c>
      <c r="S126" s="22" t="str">
        <f>IF($K126="","",VLOOKUP($K126,'Nombre de défauts'!$A:$E,4,FALSE))</f>
        <v/>
      </c>
      <c r="T126" s="24" t="str">
        <f>IF($K126="","",VLOOKUP($K126,'Nombre de défauts'!$A:$E,5,FALSE))</f>
        <v/>
      </c>
      <c r="U126" s="25" t="str">
        <f>IF($K126="","",VLOOKUP($K126,'% consommation pièces'!$A:$H,5,FALSE))</f>
        <v/>
      </c>
      <c r="V126" s="22" t="str">
        <f>IF($K126="","",VLOOKUP($K126,'% consommation pièces'!$A:$H,6,FALSE))</f>
        <v/>
      </c>
      <c r="W126" s="22" t="str">
        <f>IF($K126="","",VLOOKUP($K126,'% consommation pièces'!$A:$H,7,FALSE))</f>
        <v/>
      </c>
      <c r="X126" s="24" t="str">
        <f>IF($K126="","",VLOOKUP($K126,'% consommation pièces'!$A:$H,8,FALSE))</f>
        <v/>
      </c>
    </row>
    <row r="127" spans="1:24" ht="22.5" customHeight="1" x14ac:dyDescent="0.25">
      <c r="A127" s="15"/>
      <c r="B127" s="17"/>
      <c r="C127" s="15"/>
      <c r="D127" s="70"/>
      <c r="E127" s="79"/>
      <c r="F127" s="15"/>
      <c r="G127" s="75"/>
      <c r="H127" s="82"/>
      <c r="I127" s="20"/>
      <c r="J127" s="86"/>
      <c r="K127" s="21" t="str">
        <f>IF('Nombre de défauts'!A129="","",'Nombre de défauts'!A129)</f>
        <v/>
      </c>
      <c r="L127" s="90" t="str">
        <f>IF(K127="","",COUNTIF(#REF!,'Base de données'!K127))</f>
        <v/>
      </c>
      <c r="M127" s="22" t="str">
        <f>IF(K127="","",'Nombre de défauts'!B129)</f>
        <v/>
      </c>
      <c r="N127" s="22" t="str">
        <f>IF(K127="","",VLOOKUP(K127,'Localisation des matériels'!A:C,3,FALSE))</f>
        <v/>
      </c>
      <c r="O127" s="21" t="str">
        <f>IF('Critères de sélection'!$N$11&lt;&gt;0,IF(SUM(R127:T127)&gt;'Critères de sélection'!$N$11,$Z$1,IF('Critères de sélection'!$F$11&lt;&gt;0,IF(SUM(R127:T127)&gt;'Critères de sélection'!$F$11,$Z$2,$Z$3))),IF(OR(T127&gt;'Critères de sélection'!$N$13,R127&gt;'Critères de sélection'!$N$14),$Z$1,IF(OR(T127&gt;'Critères de sélection'!$F$13,R127&gt;'Critères de sélection'!$F$14),$Z$2,$Z$3)))</f>
        <v>RAS</v>
      </c>
      <c r="P127" s="57" t="str">
        <f>IF(OR(X127&gt;'Critères de sélection'!$N$19,SUM(W127:X127)&gt;'Critères de sélection'!$N$20,SUM(V127:X127)&gt;'Critères de sélection'!$N$21),$Z$1,IF(OR(X127&gt;'Critères de sélection'!$F$19,SUM(W127:X127)&gt;'Critères de sélection'!$F$20,SUM(V127:X127)&gt;'Critères de sélection'!$F$21),$Z$2,$Z$3))</f>
        <v>SAV</v>
      </c>
      <c r="Q127" s="23" t="str">
        <f t="shared" si="4"/>
        <v>SAV</v>
      </c>
      <c r="R127" s="22" t="str">
        <f>IF($K127="","",VLOOKUP($K127,'Nombre de défauts'!$A:$E,3,FALSE))</f>
        <v/>
      </c>
      <c r="S127" s="22" t="str">
        <f>IF($K127="","",VLOOKUP($K127,'Nombre de défauts'!$A:$E,4,FALSE))</f>
        <v/>
      </c>
      <c r="T127" s="24" t="str">
        <f>IF($K127="","",VLOOKUP($K127,'Nombre de défauts'!$A:$E,5,FALSE))</f>
        <v/>
      </c>
      <c r="U127" s="25" t="str">
        <f>IF($K127="","",VLOOKUP($K127,'% consommation pièces'!$A:$H,5,FALSE))</f>
        <v/>
      </c>
      <c r="V127" s="22" t="str">
        <f>IF($K127="","",VLOOKUP($K127,'% consommation pièces'!$A:$H,6,FALSE))</f>
        <v/>
      </c>
      <c r="W127" s="22" t="str">
        <f>IF($K127="","",VLOOKUP($K127,'% consommation pièces'!$A:$H,7,FALSE))</f>
        <v/>
      </c>
      <c r="X127" s="24" t="str">
        <f>IF($K127="","",VLOOKUP($K127,'% consommation pièces'!$A:$H,8,FALSE))</f>
        <v/>
      </c>
    </row>
    <row r="128" spans="1:24" ht="22.5" customHeight="1" x14ac:dyDescent="0.25">
      <c r="A128" s="15"/>
      <c r="B128" s="17"/>
      <c r="C128" s="15"/>
      <c r="D128" s="70"/>
      <c r="E128" s="79"/>
      <c r="F128" s="15"/>
      <c r="G128" s="75"/>
      <c r="H128" s="82"/>
      <c r="I128" s="20"/>
      <c r="J128" s="86"/>
      <c r="K128" s="21" t="str">
        <f>IF('Nombre de défauts'!A130="","",'Nombre de défauts'!A130)</f>
        <v/>
      </c>
      <c r="L128" s="90" t="str">
        <f>IF(K128="","",COUNTIF(#REF!,'Base de données'!K128))</f>
        <v/>
      </c>
      <c r="M128" s="22" t="str">
        <f>IF(K128="","",'Nombre de défauts'!B130)</f>
        <v/>
      </c>
      <c r="N128" s="22" t="str">
        <f>IF(K128="","",VLOOKUP(K128,'Localisation des matériels'!A:C,3,FALSE))</f>
        <v/>
      </c>
      <c r="O128" s="21" t="str">
        <f>IF('Critères de sélection'!$N$11&lt;&gt;0,IF(SUM(R128:T128)&gt;'Critères de sélection'!$N$11,$Z$1,IF('Critères de sélection'!$F$11&lt;&gt;0,IF(SUM(R128:T128)&gt;'Critères de sélection'!$F$11,$Z$2,$Z$3))),IF(OR(T128&gt;'Critères de sélection'!$N$13,R128&gt;'Critères de sélection'!$N$14),$Z$1,IF(OR(T128&gt;'Critères de sélection'!$F$13,R128&gt;'Critères de sélection'!$F$14),$Z$2,$Z$3)))</f>
        <v>RAS</v>
      </c>
      <c r="P128" s="57" t="str">
        <f>IF(OR(X128&gt;'Critères de sélection'!$N$19,SUM(W128:X128)&gt;'Critères de sélection'!$N$20,SUM(V128:X128)&gt;'Critères de sélection'!$N$21),$Z$1,IF(OR(X128&gt;'Critères de sélection'!$F$19,SUM(W128:X128)&gt;'Critères de sélection'!$F$20,SUM(V128:X128)&gt;'Critères de sélection'!$F$21),$Z$2,$Z$3))</f>
        <v>SAV</v>
      </c>
      <c r="Q128" s="23" t="str">
        <f t="shared" si="4"/>
        <v>SAV</v>
      </c>
      <c r="R128" s="22" t="str">
        <f>IF($K128="","",VLOOKUP($K128,'Nombre de défauts'!$A:$E,3,FALSE))</f>
        <v/>
      </c>
      <c r="S128" s="22" t="str">
        <f>IF($K128="","",VLOOKUP($K128,'Nombre de défauts'!$A:$E,4,FALSE))</f>
        <v/>
      </c>
      <c r="T128" s="24" t="str">
        <f>IF($K128="","",VLOOKUP($K128,'Nombre de défauts'!$A:$E,5,FALSE))</f>
        <v/>
      </c>
      <c r="U128" s="25" t="str">
        <f>IF($K128="","",VLOOKUP($K128,'% consommation pièces'!$A:$H,5,FALSE))</f>
        <v/>
      </c>
      <c r="V128" s="22" t="str">
        <f>IF($K128="","",VLOOKUP($K128,'% consommation pièces'!$A:$H,6,FALSE))</f>
        <v/>
      </c>
      <c r="W128" s="22" t="str">
        <f>IF($K128="","",VLOOKUP($K128,'% consommation pièces'!$A:$H,7,FALSE))</f>
        <v/>
      </c>
      <c r="X128" s="24" t="str">
        <f>IF($K128="","",VLOOKUP($K128,'% consommation pièces'!$A:$H,8,FALSE))</f>
        <v/>
      </c>
    </row>
    <row r="129" spans="1:24" ht="22.5" customHeight="1" x14ac:dyDescent="0.25">
      <c r="A129" s="15"/>
      <c r="B129" s="17"/>
      <c r="C129" s="15"/>
      <c r="D129" s="70"/>
      <c r="E129" s="79"/>
      <c r="F129" s="15"/>
      <c r="G129" s="75"/>
      <c r="H129" s="82"/>
      <c r="I129" s="20"/>
      <c r="J129" s="86"/>
      <c r="K129" s="21" t="str">
        <f>IF('Nombre de défauts'!A131="","",'Nombre de défauts'!A131)</f>
        <v/>
      </c>
      <c r="L129" s="90" t="str">
        <f>IF(K129="","",COUNTIF(#REF!,'Base de données'!K129))</f>
        <v/>
      </c>
      <c r="M129" s="22" t="str">
        <f>IF(K129="","",'Nombre de défauts'!B131)</f>
        <v/>
      </c>
      <c r="N129" s="22" t="str">
        <f>IF(K129="","",VLOOKUP(K129,'Localisation des matériels'!A:C,3,FALSE))</f>
        <v/>
      </c>
      <c r="O129" s="21" t="str">
        <f>IF('Critères de sélection'!$N$11&lt;&gt;0,IF(SUM(R129:T129)&gt;'Critères de sélection'!$N$11,$Z$1,IF('Critères de sélection'!$F$11&lt;&gt;0,IF(SUM(R129:T129)&gt;'Critères de sélection'!$F$11,$Z$2,$Z$3))),IF(OR(T129&gt;'Critères de sélection'!$N$13,R129&gt;'Critères de sélection'!$N$14),$Z$1,IF(OR(T129&gt;'Critères de sélection'!$F$13,R129&gt;'Critères de sélection'!$F$14),$Z$2,$Z$3)))</f>
        <v>RAS</v>
      </c>
      <c r="P129" s="57" t="str">
        <f>IF(OR(X129&gt;'Critères de sélection'!$N$19,SUM(W129:X129)&gt;'Critères de sélection'!$N$20,SUM(V129:X129)&gt;'Critères de sélection'!$N$21),$Z$1,IF(OR(X129&gt;'Critères de sélection'!$F$19,SUM(W129:X129)&gt;'Critères de sélection'!$F$20,SUM(V129:X129)&gt;'Critères de sélection'!$F$21),$Z$2,$Z$3))</f>
        <v>SAV</v>
      </c>
      <c r="Q129" s="23" t="str">
        <f t="shared" si="4"/>
        <v>SAV</v>
      </c>
      <c r="R129" s="22" t="str">
        <f>IF($K129="","",VLOOKUP($K129,'Nombre de défauts'!$A:$E,3,FALSE))</f>
        <v/>
      </c>
      <c r="S129" s="22" t="str">
        <f>IF($K129="","",VLOOKUP($K129,'Nombre de défauts'!$A:$E,4,FALSE))</f>
        <v/>
      </c>
      <c r="T129" s="24" t="str">
        <f>IF($K129="","",VLOOKUP($K129,'Nombre de défauts'!$A:$E,5,FALSE))</f>
        <v/>
      </c>
      <c r="U129" s="25" t="str">
        <f>IF($K129="","",VLOOKUP($K129,'% consommation pièces'!$A:$H,5,FALSE))</f>
        <v/>
      </c>
      <c r="V129" s="22" t="str">
        <f>IF($K129="","",VLOOKUP($K129,'% consommation pièces'!$A:$H,6,FALSE))</f>
        <v/>
      </c>
      <c r="W129" s="22" t="str">
        <f>IF($K129="","",VLOOKUP($K129,'% consommation pièces'!$A:$H,7,FALSE))</f>
        <v/>
      </c>
      <c r="X129" s="24" t="str">
        <f>IF($K129="","",VLOOKUP($K129,'% consommation pièces'!$A:$H,8,FALSE))</f>
        <v/>
      </c>
    </row>
    <row r="130" spans="1:24" ht="22.5" customHeight="1" x14ac:dyDescent="0.25">
      <c r="A130" s="15"/>
      <c r="B130" s="17"/>
      <c r="C130" s="15"/>
      <c r="D130" s="70"/>
      <c r="E130" s="79"/>
      <c r="F130" s="15"/>
      <c r="G130" s="75"/>
      <c r="H130" s="82"/>
      <c r="I130" s="20"/>
      <c r="J130" s="86"/>
      <c r="K130" s="21" t="str">
        <f>IF('Nombre de défauts'!A132="","",'Nombre de défauts'!A132)</f>
        <v/>
      </c>
      <c r="L130" s="90" t="str">
        <f>IF(K130="","",COUNTIF(#REF!,'Base de données'!K130))</f>
        <v/>
      </c>
      <c r="M130" s="22" t="str">
        <f>IF(K130="","",'Nombre de défauts'!B132)</f>
        <v/>
      </c>
      <c r="N130" s="22" t="str">
        <f>IF(K130="","",VLOOKUP(K130,'Localisation des matériels'!A:C,3,FALSE))</f>
        <v/>
      </c>
      <c r="O130" s="21" t="str">
        <f>IF('Critères de sélection'!$N$11&lt;&gt;0,IF(SUM(R130:T130)&gt;'Critères de sélection'!$N$11,$Z$1,IF('Critères de sélection'!$F$11&lt;&gt;0,IF(SUM(R130:T130)&gt;'Critères de sélection'!$F$11,$Z$2,$Z$3))),IF(OR(T130&gt;'Critères de sélection'!$N$13,R130&gt;'Critères de sélection'!$N$14),$Z$1,IF(OR(T130&gt;'Critères de sélection'!$F$13,R130&gt;'Critères de sélection'!$F$14),$Z$2,$Z$3)))</f>
        <v>RAS</v>
      </c>
      <c r="P130" s="57" t="str">
        <f>IF(OR(X130&gt;'Critères de sélection'!$N$19,SUM(W130:X130)&gt;'Critères de sélection'!$N$20,SUM(V130:X130)&gt;'Critères de sélection'!$N$21),$Z$1,IF(OR(X130&gt;'Critères de sélection'!$F$19,SUM(W130:X130)&gt;'Critères de sélection'!$F$20,SUM(V130:X130)&gt;'Critères de sélection'!$F$21),$Z$2,$Z$3))</f>
        <v>SAV</v>
      </c>
      <c r="Q130" s="23" t="str">
        <f t="shared" si="4"/>
        <v>SAV</v>
      </c>
      <c r="R130" s="22" t="str">
        <f>IF($K130="","",VLOOKUP($K130,'Nombre de défauts'!$A:$E,3,FALSE))</f>
        <v/>
      </c>
      <c r="S130" s="22" t="str">
        <f>IF($K130="","",VLOOKUP($K130,'Nombre de défauts'!$A:$E,4,FALSE))</f>
        <v/>
      </c>
      <c r="T130" s="24" t="str">
        <f>IF($K130="","",VLOOKUP($K130,'Nombre de défauts'!$A:$E,5,FALSE))</f>
        <v/>
      </c>
      <c r="U130" s="25" t="str">
        <f>IF($K130="","",VLOOKUP($K130,'% consommation pièces'!$A:$H,5,FALSE))</f>
        <v/>
      </c>
      <c r="V130" s="22" t="str">
        <f>IF($K130="","",VLOOKUP($K130,'% consommation pièces'!$A:$H,6,FALSE))</f>
        <v/>
      </c>
      <c r="W130" s="22" t="str">
        <f>IF($K130="","",VLOOKUP($K130,'% consommation pièces'!$A:$H,7,FALSE))</f>
        <v/>
      </c>
      <c r="X130" s="24" t="str">
        <f>IF($K130="","",VLOOKUP($K130,'% consommation pièces'!$A:$H,8,FALSE))</f>
        <v/>
      </c>
    </row>
    <row r="131" spans="1:24" ht="22.5" customHeight="1" x14ac:dyDescent="0.25">
      <c r="A131" s="15"/>
      <c r="B131" s="17"/>
      <c r="C131" s="15"/>
      <c r="D131" s="70"/>
      <c r="E131" s="79"/>
      <c r="F131" s="15"/>
      <c r="G131" s="75"/>
      <c r="H131" s="82"/>
      <c r="I131" s="20"/>
      <c r="J131" s="86"/>
      <c r="K131" s="21" t="str">
        <f>IF('Nombre de défauts'!A133="","",'Nombre de défauts'!A133)</f>
        <v/>
      </c>
      <c r="L131" s="90" t="str">
        <f>IF(K131="","",COUNTIF(#REF!,'Base de données'!K131))</f>
        <v/>
      </c>
      <c r="M131" s="22" t="str">
        <f>IF(K131="","",'Nombre de défauts'!B133)</f>
        <v/>
      </c>
      <c r="N131" s="22" t="str">
        <f>IF(K131="","",VLOOKUP(K131,'Localisation des matériels'!A:C,3,FALSE))</f>
        <v/>
      </c>
      <c r="O131" s="21" t="str">
        <f>IF('Critères de sélection'!$N$11&lt;&gt;0,IF(SUM(R131:T131)&gt;'Critères de sélection'!$N$11,$Z$1,IF('Critères de sélection'!$F$11&lt;&gt;0,IF(SUM(R131:T131)&gt;'Critères de sélection'!$F$11,$Z$2,$Z$3))),IF(OR(T131&gt;'Critères de sélection'!$N$13,R131&gt;'Critères de sélection'!$N$14),$Z$1,IF(OR(T131&gt;'Critères de sélection'!$F$13,R131&gt;'Critères de sélection'!$F$14),$Z$2,$Z$3)))</f>
        <v>RAS</v>
      </c>
      <c r="P131" s="57" t="str">
        <f>IF(OR(X131&gt;'Critères de sélection'!$N$19,SUM(W131:X131)&gt;'Critères de sélection'!$N$20,SUM(V131:X131)&gt;'Critères de sélection'!$N$21),$Z$1,IF(OR(X131&gt;'Critères de sélection'!$F$19,SUM(W131:X131)&gt;'Critères de sélection'!$F$20,SUM(V131:X131)&gt;'Critères de sélection'!$F$21),$Z$2,$Z$3))</f>
        <v>SAV</v>
      </c>
      <c r="Q131" s="23" t="str">
        <f t="shared" si="4"/>
        <v>SAV</v>
      </c>
      <c r="R131" s="22" t="str">
        <f>IF($K131="","",VLOOKUP($K131,'Nombre de défauts'!$A:$E,3,FALSE))</f>
        <v/>
      </c>
      <c r="S131" s="22" t="str">
        <f>IF($K131="","",VLOOKUP($K131,'Nombre de défauts'!$A:$E,4,FALSE))</f>
        <v/>
      </c>
      <c r="T131" s="24" t="str">
        <f>IF($K131="","",VLOOKUP($K131,'Nombre de défauts'!$A:$E,5,FALSE))</f>
        <v/>
      </c>
      <c r="U131" s="25" t="str">
        <f>IF($K131="","",VLOOKUP($K131,'% consommation pièces'!$A:$H,5,FALSE))</f>
        <v/>
      </c>
      <c r="V131" s="22" t="str">
        <f>IF($K131="","",VLOOKUP($K131,'% consommation pièces'!$A:$H,6,FALSE))</f>
        <v/>
      </c>
      <c r="W131" s="22" t="str">
        <f>IF($K131="","",VLOOKUP($K131,'% consommation pièces'!$A:$H,7,FALSE))</f>
        <v/>
      </c>
      <c r="X131" s="24" t="str">
        <f>IF($K131="","",VLOOKUP($K131,'% consommation pièces'!$A:$H,8,FALSE))</f>
        <v/>
      </c>
    </row>
    <row r="132" spans="1:24" ht="22.5" customHeight="1" x14ac:dyDescent="0.25">
      <c r="A132" s="15"/>
      <c r="B132" s="17"/>
      <c r="C132" s="15"/>
      <c r="D132" s="70"/>
      <c r="E132" s="79"/>
      <c r="F132" s="15"/>
      <c r="G132" s="75"/>
      <c r="H132" s="82"/>
      <c r="I132" s="20"/>
      <c r="J132" s="86"/>
      <c r="K132" s="21" t="str">
        <f>IF('Nombre de défauts'!A134="","",'Nombre de défauts'!A134)</f>
        <v/>
      </c>
      <c r="L132" s="90" t="str">
        <f>IF(K132="","",COUNTIF(#REF!,'Base de données'!K132))</f>
        <v/>
      </c>
      <c r="M132" s="22" t="str">
        <f>IF(K132="","",'Nombre de défauts'!B134)</f>
        <v/>
      </c>
      <c r="N132" s="22" t="str">
        <f>IF(K132="","",VLOOKUP(K132,'Localisation des matériels'!A:C,3,FALSE))</f>
        <v/>
      </c>
      <c r="O132" s="21" t="str">
        <f>IF('Critères de sélection'!$N$11&lt;&gt;0,IF(SUM(R132:T132)&gt;'Critères de sélection'!$N$11,$Z$1,IF('Critères de sélection'!$F$11&lt;&gt;0,IF(SUM(R132:T132)&gt;'Critères de sélection'!$F$11,$Z$2,$Z$3))),IF(OR(T132&gt;'Critères de sélection'!$N$13,R132&gt;'Critères de sélection'!$N$14),$Z$1,IF(OR(T132&gt;'Critères de sélection'!$F$13,R132&gt;'Critères de sélection'!$F$14),$Z$2,$Z$3)))</f>
        <v>RAS</v>
      </c>
      <c r="P132" s="57" t="str">
        <f>IF(OR(X132&gt;'Critères de sélection'!$N$19,SUM(W132:X132)&gt;'Critères de sélection'!$N$20,SUM(V132:X132)&gt;'Critères de sélection'!$N$21),$Z$1,IF(OR(X132&gt;'Critères de sélection'!$F$19,SUM(W132:X132)&gt;'Critères de sélection'!$F$20,SUM(V132:X132)&gt;'Critères de sélection'!$F$21),$Z$2,$Z$3))</f>
        <v>SAV</v>
      </c>
      <c r="Q132" s="23" t="str">
        <f t="shared" si="4"/>
        <v>SAV</v>
      </c>
      <c r="R132" s="22" t="str">
        <f>IF($K132="","",VLOOKUP($K132,'Nombre de défauts'!$A:$E,3,FALSE))</f>
        <v/>
      </c>
      <c r="S132" s="22" t="str">
        <f>IF($K132="","",VLOOKUP($K132,'Nombre de défauts'!$A:$E,4,FALSE))</f>
        <v/>
      </c>
      <c r="T132" s="24" t="str">
        <f>IF($K132="","",VLOOKUP($K132,'Nombre de défauts'!$A:$E,5,FALSE))</f>
        <v/>
      </c>
      <c r="U132" s="25" t="str">
        <f>IF($K132="","",VLOOKUP($K132,'% consommation pièces'!$A:$H,5,FALSE))</f>
        <v/>
      </c>
      <c r="V132" s="22" t="str">
        <f>IF($K132="","",VLOOKUP($K132,'% consommation pièces'!$A:$H,6,FALSE))</f>
        <v/>
      </c>
      <c r="W132" s="22" t="str">
        <f>IF($K132="","",VLOOKUP($K132,'% consommation pièces'!$A:$H,7,FALSE))</f>
        <v/>
      </c>
      <c r="X132" s="24" t="str">
        <f>IF($K132="","",VLOOKUP($K132,'% consommation pièces'!$A:$H,8,FALSE))</f>
        <v/>
      </c>
    </row>
    <row r="133" spans="1:24" ht="22.5" customHeight="1" x14ac:dyDescent="0.25">
      <c r="A133" s="15"/>
      <c r="B133" s="17"/>
      <c r="C133" s="15"/>
      <c r="D133" s="70"/>
      <c r="E133" s="79"/>
      <c r="F133" s="15"/>
      <c r="G133" s="75"/>
      <c r="H133" s="82"/>
      <c r="I133" s="20"/>
      <c r="J133" s="86"/>
      <c r="K133" s="21" t="str">
        <f>IF('Nombre de défauts'!A135="","",'Nombre de défauts'!A135)</f>
        <v/>
      </c>
      <c r="L133" s="90" t="str">
        <f>IF(K133="","",COUNTIF(#REF!,'Base de données'!K133))</f>
        <v/>
      </c>
      <c r="M133" s="22" t="str">
        <f>IF(K133="","",'Nombre de défauts'!B135)</f>
        <v/>
      </c>
      <c r="N133" s="22" t="str">
        <f>IF(K133="","",VLOOKUP(K133,'Localisation des matériels'!A:C,3,FALSE))</f>
        <v/>
      </c>
      <c r="O133" s="21" t="str">
        <f>IF('Critères de sélection'!$N$11&lt;&gt;0,IF(SUM(R133:T133)&gt;'Critères de sélection'!$N$11,$Z$1,IF('Critères de sélection'!$F$11&lt;&gt;0,IF(SUM(R133:T133)&gt;'Critères de sélection'!$F$11,$Z$2,$Z$3))),IF(OR(T133&gt;'Critères de sélection'!$N$13,R133&gt;'Critères de sélection'!$N$14),$Z$1,IF(OR(T133&gt;'Critères de sélection'!$F$13,R133&gt;'Critères de sélection'!$F$14),$Z$2,$Z$3)))</f>
        <v>RAS</v>
      </c>
      <c r="P133" s="57" t="str">
        <f>IF(OR(X133&gt;'Critères de sélection'!$N$19,SUM(W133:X133)&gt;'Critères de sélection'!$N$20,SUM(V133:X133)&gt;'Critères de sélection'!$N$21),$Z$1,IF(OR(X133&gt;'Critères de sélection'!$F$19,SUM(W133:X133)&gt;'Critères de sélection'!$F$20,SUM(V133:X133)&gt;'Critères de sélection'!$F$21),$Z$2,$Z$3))</f>
        <v>SAV</v>
      </c>
      <c r="Q133" s="23" t="str">
        <f t="shared" si="4"/>
        <v>SAV</v>
      </c>
      <c r="R133" s="22" t="str">
        <f>IF($K133="","",VLOOKUP($K133,'Nombre de défauts'!$A:$E,3,FALSE))</f>
        <v/>
      </c>
      <c r="S133" s="22" t="str">
        <f>IF($K133="","",VLOOKUP($K133,'Nombre de défauts'!$A:$E,4,FALSE))</f>
        <v/>
      </c>
      <c r="T133" s="24" t="str">
        <f>IF($K133="","",VLOOKUP($K133,'Nombre de défauts'!$A:$E,5,FALSE))</f>
        <v/>
      </c>
      <c r="U133" s="25" t="str">
        <f>IF($K133="","",VLOOKUP($K133,'% consommation pièces'!$A:$H,5,FALSE))</f>
        <v/>
      </c>
      <c r="V133" s="22" t="str">
        <f>IF($K133="","",VLOOKUP($K133,'% consommation pièces'!$A:$H,6,FALSE))</f>
        <v/>
      </c>
      <c r="W133" s="22" t="str">
        <f>IF($K133="","",VLOOKUP($K133,'% consommation pièces'!$A:$H,7,FALSE))</f>
        <v/>
      </c>
      <c r="X133" s="24" t="str">
        <f>IF($K133="","",VLOOKUP($K133,'% consommation pièces'!$A:$H,8,FALSE))</f>
        <v/>
      </c>
    </row>
    <row r="134" spans="1:24" ht="22.5" customHeight="1" x14ac:dyDescent="0.25">
      <c r="A134" s="15"/>
      <c r="B134" s="17"/>
      <c r="C134" s="15"/>
      <c r="D134" s="70"/>
      <c r="E134" s="79"/>
      <c r="F134" s="15"/>
      <c r="G134" s="75"/>
      <c r="H134" s="82"/>
      <c r="I134" s="20"/>
      <c r="J134" s="86"/>
      <c r="K134" s="21" t="str">
        <f>IF('Nombre de défauts'!A136="","",'Nombre de défauts'!A136)</f>
        <v/>
      </c>
      <c r="L134" s="90" t="str">
        <f>IF(K134="","",COUNTIF(#REF!,'Base de données'!K134))</f>
        <v/>
      </c>
      <c r="M134" s="22" t="str">
        <f>IF(K134="","",'Nombre de défauts'!B136)</f>
        <v/>
      </c>
      <c r="N134" s="22" t="str">
        <f>IF(K134="","",VLOOKUP(K134,'Localisation des matériels'!A:C,3,FALSE))</f>
        <v/>
      </c>
      <c r="O134" s="21" t="str">
        <f>IF('Critères de sélection'!$N$11&lt;&gt;0,IF(SUM(R134:T134)&gt;'Critères de sélection'!$N$11,$Z$1,IF('Critères de sélection'!$F$11&lt;&gt;0,IF(SUM(R134:T134)&gt;'Critères de sélection'!$F$11,$Z$2,$Z$3))),IF(OR(T134&gt;'Critères de sélection'!$N$13,R134&gt;'Critères de sélection'!$N$14),$Z$1,IF(OR(T134&gt;'Critères de sélection'!$F$13,R134&gt;'Critères de sélection'!$F$14),$Z$2,$Z$3)))</f>
        <v>RAS</v>
      </c>
      <c r="P134" s="57" t="str">
        <f>IF(OR(X134&gt;'Critères de sélection'!$N$19,SUM(W134:X134)&gt;'Critères de sélection'!$N$20,SUM(V134:X134)&gt;'Critères de sélection'!$N$21),$Z$1,IF(OR(X134&gt;'Critères de sélection'!$F$19,SUM(W134:X134)&gt;'Critères de sélection'!$F$20,SUM(V134:X134)&gt;'Critères de sélection'!$F$21),$Z$2,$Z$3))</f>
        <v>SAV</v>
      </c>
      <c r="Q134" s="23" t="str">
        <f t="shared" si="4"/>
        <v>SAV</v>
      </c>
      <c r="R134" s="22" t="str">
        <f>IF($K134="","",VLOOKUP($K134,'Nombre de défauts'!$A:$E,3,FALSE))</f>
        <v/>
      </c>
      <c r="S134" s="22" t="str">
        <f>IF($K134="","",VLOOKUP($K134,'Nombre de défauts'!$A:$E,4,FALSE))</f>
        <v/>
      </c>
      <c r="T134" s="24" t="str">
        <f>IF($K134="","",VLOOKUP($K134,'Nombre de défauts'!$A:$E,5,FALSE))</f>
        <v/>
      </c>
      <c r="U134" s="25" t="str">
        <f>IF($K134="","",VLOOKUP($K134,'% consommation pièces'!$A:$H,5,FALSE))</f>
        <v/>
      </c>
      <c r="V134" s="22" t="str">
        <f>IF($K134="","",VLOOKUP($K134,'% consommation pièces'!$A:$H,6,FALSE))</f>
        <v/>
      </c>
      <c r="W134" s="22" t="str">
        <f>IF($K134="","",VLOOKUP($K134,'% consommation pièces'!$A:$H,7,FALSE))</f>
        <v/>
      </c>
      <c r="X134" s="24" t="str">
        <f>IF($K134="","",VLOOKUP($K134,'% consommation pièces'!$A:$H,8,FALSE))</f>
        <v/>
      </c>
    </row>
    <row r="135" spans="1:24" ht="22.5" customHeight="1" x14ac:dyDescent="0.25">
      <c r="A135" s="15"/>
      <c r="B135" s="17"/>
      <c r="C135" s="15"/>
      <c r="D135" s="70"/>
      <c r="E135" s="79"/>
      <c r="F135" s="15"/>
      <c r="G135" s="75"/>
      <c r="H135" s="82"/>
      <c r="I135" s="20"/>
      <c r="J135" s="86"/>
      <c r="K135" s="21" t="str">
        <f>IF('Nombre de défauts'!A137="","",'Nombre de défauts'!A137)</f>
        <v/>
      </c>
      <c r="L135" s="90" t="str">
        <f>IF(K135="","",COUNTIF(#REF!,'Base de données'!K135))</f>
        <v/>
      </c>
      <c r="M135" s="22" t="str">
        <f>IF(K135="","",'Nombre de défauts'!B137)</f>
        <v/>
      </c>
      <c r="N135" s="22" t="str">
        <f>IF(K135="","",VLOOKUP(K135,'Localisation des matériels'!A:C,3,FALSE))</f>
        <v/>
      </c>
      <c r="O135" s="21" t="str">
        <f>IF('Critères de sélection'!$N$11&lt;&gt;0,IF(SUM(R135:T135)&gt;'Critères de sélection'!$N$11,$Z$1,IF('Critères de sélection'!$F$11&lt;&gt;0,IF(SUM(R135:T135)&gt;'Critères de sélection'!$F$11,$Z$2,$Z$3))),IF(OR(T135&gt;'Critères de sélection'!$N$13,R135&gt;'Critères de sélection'!$N$14),$Z$1,IF(OR(T135&gt;'Critères de sélection'!$F$13,R135&gt;'Critères de sélection'!$F$14),$Z$2,$Z$3)))</f>
        <v>RAS</v>
      </c>
      <c r="P135" s="57" t="str">
        <f>IF(OR(X135&gt;'Critères de sélection'!$N$19,SUM(W135:X135)&gt;'Critères de sélection'!$N$20,SUM(V135:X135)&gt;'Critères de sélection'!$N$21),$Z$1,IF(OR(X135&gt;'Critères de sélection'!$F$19,SUM(W135:X135)&gt;'Critères de sélection'!$F$20,SUM(V135:X135)&gt;'Critères de sélection'!$F$21),$Z$2,$Z$3))</f>
        <v>SAV</v>
      </c>
      <c r="Q135" s="23" t="str">
        <f t="shared" si="4"/>
        <v>SAV</v>
      </c>
      <c r="R135" s="22" t="str">
        <f>IF($K135="","",VLOOKUP($K135,'Nombre de défauts'!$A:$E,3,FALSE))</f>
        <v/>
      </c>
      <c r="S135" s="22" t="str">
        <f>IF($K135="","",VLOOKUP($K135,'Nombre de défauts'!$A:$E,4,FALSE))</f>
        <v/>
      </c>
      <c r="T135" s="24" t="str">
        <f>IF($K135="","",VLOOKUP($K135,'Nombre de défauts'!$A:$E,5,FALSE))</f>
        <v/>
      </c>
      <c r="U135" s="25" t="str">
        <f>IF($K135="","",VLOOKUP($K135,'% consommation pièces'!$A:$H,5,FALSE))</f>
        <v/>
      </c>
      <c r="V135" s="22" t="str">
        <f>IF($K135="","",VLOOKUP($K135,'% consommation pièces'!$A:$H,6,FALSE))</f>
        <v/>
      </c>
      <c r="W135" s="22" t="str">
        <f>IF($K135="","",VLOOKUP($K135,'% consommation pièces'!$A:$H,7,FALSE))</f>
        <v/>
      </c>
      <c r="X135" s="24" t="str">
        <f>IF($K135="","",VLOOKUP($K135,'% consommation pièces'!$A:$H,8,FALSE))</f>
        <v/>
      </c>
    </row>
    <row r="136" spans="1:24" ht="22.5" customHeight="1" x14ac:dyDescent="0.25">
      <c r="A136" s="15"/>
      <c r="B136" s="17"/>
      <c r="C136" s="15"/>
      <c r="D136" s="70"/>
      <c r="E136" s="79"/>
      <c r="F136" s="15"/>
      <c r="G136" s="75"/>
      <c r="H136" s="82"/>
      <c r="I136" s="20"/>
      <c r="J136" s="86"/>
      <c r="K136" s="21" t="str">
        <f>IF('Nombre de défauts'!A138="","",'Nombre de défauts'!A138)</f>
        <v/>
      </c>
      <c r="L136" s="90" t="str">
        <f>IF(K136="","",COUNTIF(#REF!,'Base de données'!K136))</f>
        <v/>
      </c>
      <c r="M136" s="22" t="str">
        <f>IF(K136="","",'Nombre de défauts'!B138)</f>
        <v/>
      </c>
      <c r="N136" s="22" t="str">
        <f>IF(K136="","",VLOOKUP(K136,'Localisation des matériels'!A:C,3,FALSE))</f>
        <v/>
      </c>
      <c r="O136" s="21" t="str">
        <f>IF('Critères de sélection'!$N$11&lt;&gt;0,IF(SUM(R136:T136)&gt;'Critères de sélection'!$N$11,$Z$1,IF('Critères de sélection'!$F$11&lt;&gt;0,IF(SUM(R136:T136)&gt;'Critères de sélection'!$F$11,$Z$2,$Z$3))),IF(OR(T136&gt;'Critères de sélection'!$N$13,R136&gt;'Critères de sélection'!$N$14),$Z$1,IF(OR(T136&gt;'Critères de sélection'!$F$13,R136&gt;'Critères de sélection'!$F$14),$Z$2,$Z$3)))</f>
        <v>RAS</v>
      </c>
      <c r="P136" s="57" t="str">
        <f>IF(OR(X136&gt;'Critères de sélection'!$N$19,SUM(W136:X136)&gt;'Critères de sélection'!$N$20,SUM(V136:X136)&gt;'Critères de sélection'!$N$21),$Z$1,IF(OR(X136&gt;'Critères de sélection'!$F$19,SUM(W136:X136)&gt;'Critères de sélection'!$F$20,SUM(V136:X136)&gt;'Critères de sélection'!$F$21),$Z$2,$Z$3))</f>
        <v>SAV</v>
      </c>
      <c r="Q136" s="23" t="str">
        <f t="shared" si="4"/>
        <v>SAV</v>
      </c>
      <c r="R136" s="22" t="str">
        <f>IF($K136="","",VLOOKUP($K136,'Nombre de défauts'!$A:$E,3,FALSE))</f>
        <v/>
      </c>
      <c r="S136" s="22" t="str">
        <f>IF($K136="","",VLOOKUP($K136,'Nombre de défauts'!$A:$E,4,FALSE))</f>
        <v/>
      </c>
      <c r="T136" s="24" t="str">
        <f>IF($K136="","",VLOOKUP($K136,'Nombre de défauts'!$A:$E,5,FALSE))</f>
        <v/>
      </c>
      <c r="U136" s="25" t="str">
        <f>IF($K136="","",VLOOKUP($K136,'% consommation pièces'!$A:$H,5,FALSE))</f>
        <v/>
      </c>
      <c r="V136" s="22" t="str">
        <f>IF($K136="","",VLOOKUP($K136,'% consommation pièces'!$A:$H,6,FALSE))</f>
        <v/>
      </c>
      <c r="W136" s="22" t="str">
        <f>IF($K136="","",VLOOKUP($K136,'% consommation pièces'!$A:$H,7,FALSE))</f>
        <v/>
      </c>
      <c r="X136" s="24" t="str">
        <f>IF($K136="","",VLOOKUP($K136,'% consommation pièces'!$A:$H,8,FALSE))</f>
        <v/>
      </c>
    </row>
    <row r="137" spans="1:24" ht="22.5" customHeight="1" x14ac:dyDescent="0.25">
      <c r="A137" s="15"/>
      <c r="B137" s="17"/>
      <c r="C137" s="15"/>
      <c r="D137" s="70"/>
      <c r="E137" s="79"/>
      <c r="F137" s="15"/>
      <c r="G137" s="75"/>
      <c r="H137" s="82"/>
      <c r="I137" s="20"/>
      <c r="J137" s="86"/>
      <c r="K137" s="21" t="str">
        <f>IF('Nombre de défauts'!A139="","",'Nombre de défauts'!A139)</f>
        <v/>
      </c>
      <c r="L137" s="90" t="str">
        <f>IF(K137="","",COUNTIF(#REF!,'Base de données'!K137))</f>
        <v/>
      </c>
      <c r="M137" s="22" t="str">
        <f>IF(K137="","",'Nombre de défauts'!B139)</f>
        <v/>
      </c>
      <c r="N137" s="22" t="str">
        <f>IF(K137="","",VLOOKUP(K137,'Localisation des matériels'!A:C,3,FALSE))</f>
        <v/>
      </c>
      <c r="O137" s="21" t="str">
        <f>IF('Critères de sélection'!$N$11&lt;&gt;0,IF(SUM(R137:T137)&gt;'Critères de sélection'!$N$11,$Z$1,IF('Critères de sélection'!$F$11&lt;&gt;0,IF(SUM(R137:T137)&gt;'Critères de sélection'!$F$11,$Z$2,$Z$3))),IF(OR(T137&gt;'Critères de sélection'!$N$13,R137&gt;'Critères de sélection'!$N$14),$Z$1,IF(OR(T137&gt;'Critères de sélection'!$F$13,R137&gt;'Critères de sélection'!$F$14),$Z$2,$Z$3)))</f>
        <v>RAS</v>
      </c>
      <c r="P137" s="57" t="str">
        <f>IF(OR(X137&gt;'Critères de sélection'!$N$19,SUM(W137:X137)&gt;'Critères de sélection'!$N$20,SUM(V137:X137)&gt;'Critères de sélection'!$N$21),$Z$1,IF(OR(X137&gt;'Critères de sélection'!$F$19,SUM(W137:X137)&gt;'Critères de sélection'!$F$20,SUM(V137:X137)&gt;'Critères de sélection'!$F$21),$Z$2,$Z$3))</f>
        <v>SAV</v>
      </c>
      <c r="Q137" s="23" t="str">
        <f t="shared" si="4"/>
        <v>SAV</v>
      </c>
      <c r="R137" s="22" t="str">
        <f>IF($K137="","",VLOOKUP($K137,'Nombre de défauts'!$A:$E,3,FALSE))</f>
        <v/>
      </c>
      <c r="S137" s="22" t="str">
        <f>IF($K137="","",VLOOKUP($K137,'Nombre de défauts'!$A:$E,4,FALSE))</f>
        <v/>
      </c>
      <c r="T137" s="24" t="str">
        <f>IF($K137="","",VLOOKUP($K137,'Nombre de défauts'!$A:$E,5,FALSE))</f>
        <v/>
      </c>
      <c r="U137" s="25" t="str">
        <f>IF($K137="","",VLOOKUP($K137,'% consommation pièces'!$A:$H,5,FALSE))</f>
        <v/>
      </c>
      <c r="V137" s="22" t="str">
        <f>IF($K137="","",VLOOKUP($K137,'% consommation pièces'!$A:$H,6,FALSE))</f>
        <v/>
      </c>
      <c r="W137" s="22" t="str">
        <f>IF($K137="","",VLOOKUP($K137,'% consommation pièces'!$A:$H,7,FALSE))</f>
        <v/>
      </c>
      <c r="X137" s="24" t="str">
        <f>IF($K137="","",VLOOKUP($K137,'% consommation pièces'!$A:$H,8,FALSE))</f>
        <v/>
      </c>
    </row>
    <row r="138" spans="1:24" ht="22.5" customHeight="1" x14ac:dyDescent="0.25">
      <c r="A138" s="15"/>
      <c r="B138" s="17"/>
      <c r="C138" s="15"/>
      <c r="D138" s="70"/>
      <c r="E138" s="79"/>
      <c r="F138" s="15"/>
      <c r="G138" s="75"/>
      <c r="H138" s="82"/>
      <c r="I138" s="20"/>
      <c r="J138" s="86"/>
      <c r="K138" s="21" t="str">
        <f>IF('Nombre de défauts'!A140="","",'Nombre de défauts'!A140)</f>
        <v/>
      </c>
      <c r="L138" s="90" t="str">
        <f>IF(K138="","",COUNTIF(#REF!,'Base de données'!K138))</f>
        <v/>
      </c>
      <c r="M138" s="22" t="str">
        <f>IF(K138="","",'Nombre de défauts'!B140)</f>
        <v/>
      </c>
      <c r="N138" s="22" t="str">
        <f>IF(K138="","",VLOOKUP(K138,'Localisation des matériels'!A:C,3,FALSE))</f>
        <v/>
      </c>
      <c r="O138" s="21" t="str">
        <f>IF('Critères de sélection'!$N$11&lt;&gt;0,IF(SUM(R138:T138)&gt;'Critères de sélection'!$N$11,$Z$1,IF('Critères de sélection'!$F$11&lt;&gt;0,IF(SUM(R138:T138)&gt;'Critères de sélection'!$F$11,$Z$2,$Z$3))),IF(OR(T138&gt;'Critères de sélection'!$N$13,R138&gt;'Critères de sélection'!$N$14),$Z$1,IF(OR(T138&gt;'Critères de sélection'!$F$13,R138&gt;'Critères de sélection'!$F$14),$Z$2,$Z$3)))</f>
        <v>RAS</v>
      </c>
      <c r="P138" s="57" t="str">
        <f>IF(OR(X138&gt;'Critères de sélection'!$N$19,SUM(W138:X138)&gt;'Critères de sélection'!$N$20,SUM(V138:X138)&gt;'Critères de sélection'!$N$21),$Z$1,IF(OR(X138&gt;'Critères de sélection'!$F$19,SUM(W138:X138)&gt;'Critères de sélection'!$F$20,SUM(V138:X138)&gt;'Critères de sélection'!$F$21),$Z$2,$Z$3))</f>
        <v>SAV</v>
      </c>
      <c r="Q138" s="23" t="str">
        <f t="shared" si="4"/>
        <v>SAV</v>
      </c>
      <c r="R138" s="22" t="str">
        <f>IF($K138="","",VLOOKUP($K138,'Nombre de défauts'!$A:$E,3,FALSE))</f>
        <v/>
      </c>
      <c r="S138" s="22" t="str">
        <f>IF($K138="","",VLOOKUP($K138,'Nombre de défauts'!$A:$E,4,FALSE))</f>
        <v/>
      </c>
      <c r="T138" s="24" t="str">
        <f>IF($K138="","",VLOOKUP($K138,'Nombre de défauts'!$A:$E,5,FALSE))</f>
        <v/>
      </c>
      <c r="U138" s="25" t="str">
        <f>IF($K138="","",VLOOKUP($K138,'% consommation pièces'!$A:$H,5,FALSE))</f>
        <v/>
      </c>
      <c r="V138" s="22" t="str">
        <f>IF($K138="","",VLOOKUP($K138,'% consommation pièces'!$A:$H,6,FALSE))</f>
        <v/>
      </c>
      <c r="W138" s="22" t="str">
        <f>IF($K138="","",VLOOKUP($K138,'% consommation pièces'!$A:$H,7,FALSE))</f>
        <v/>
      </c>
      <c r="X138" s="24" t="str">
        <f>IF($K138="","",VLOOKUP($K138,'% consommation pièces'!$A:$H,8,FALSE))</f>
        <v/>
      </c>
    </row>
    <row r="139" spans="1:24" ht="22.5" customHeight="1" thickBot="1" x14ac:dyDescent="0.3">
      <c r="A139" s="61" t="str">
        <f>IF('Nombre de défauts'!A141="","",VLOOKUP(K139,'Volume copies'!B:D,3,FALSE))</f>
        <v/>
      </c>
      <c r="B139" s="62" t="str">
        <f>IF(A139="","",DATEDIF(A139,'Critères de sélection'!$A$1,"m"))</f>
        <v/>
      </c>
      <c r="C139" s="61" t="str">
        <f>IF(K139="","",VLOOKUP(K139,#REF!,2,FALSE))</f>
        <v/>
      </c>
      <c r="D139" s="71" t="str">
        <f t="shared" ref="D139" si="5">IF(K139="","",TEXT(30*MONTH(C139),"mmmm"))</f>
        <v/>
      </c>
      <c r="E139" s="80" t="str">
        <f t="shared" ref="E139" si="6">IF(K139="","",YEAR(C139))</f>
        <v/>
      </c>
      <c r="F139" s="61" t="str">
        <f>IF(K139="","",VLOOKUP(K139,#REF!,2,FALSE))</f>
        <v/>
      </c>
      <c r="G139" s="76" t="str">
        <f t="shared" ref="G139" si="7">IF(K139="","",TEXT(30*MONTH(F139),"mmmm"))</f>
        <v/>
      </c>
      <c r="H139" s="83" t="str">
        <f t="shared" ref="H139" si="8">IF(K139="","",YEAR(F139))</f>
        <v/>
      </c>
      <c r="I139" s="63" t="str">
        <f>IF(K139="","",VLOOKUP(K139,'Volume copies'!B:F,5,FALSE))</f>
        <v/>
      </c>
      <c r="J139" s="87" t="str">
        <f t="shared" ref="J139" si="9">IF(K139="","",I139/B139)</f>
        <v/>
      </c>
      <c r="K139" s="64" t="str">
        <f>IF('Nombre de défauts'!A141="","",'Nombre de défauts'!A141)</f>
        <v/>
      </c>
      <c r="L139" s="91" t="str">
        <f>IF(K139="","",COUNTIF(#REF!,'Base de données'!K139))</f>
        <v/>
      </c>
      <c r="M139" s="65" t="str">
        <f>IF(K139="","",'Nombre de défauts'!B141)</f>
        <v/>
      </c>
      <c r="N139" s="65" t="str">
        <f>IF(K139="","",VLOOKUP(K139,'Localisation des matériels'!A:C,3,FALSE))</f>
        <v/>
      </c>
      <c r="O139" s="64" t="str">
        <f>IF('Critères de sélection'!$N$11&lt;&gt;0,IF(SUM(R139:T139)&gt;'Critères de sélection'!$N$11,$Z$1,IF('Critères de sélection'!$F$11&lt;&gt;0,IF(SUM(R139:T139)&gt;'Critères de sélection'!$F$11,$Z$2,$Z$3))),IF(OR(T139&gt;'Critères de sélection'!$N$13,R139&gt;'Critères de sélection'!$N$14),$Z$1,IF(OR(T139&gt;'Critères de sélection'!$F$13,R139&gt;'Critères de sélection'!$F$14),$Z$2,$Z$3)))</f>
        <v>RAS</v>
      </c>
      <c r="P139" s="66" t="str">
        <f>IF(OR(X139&gt;'Critères de sélection'!$N$19,SUM(W139:X139)&gt;'Critères de sélection'!$N$20,SUM(V139:X139)&gt;'Critères de sélection'!$N$21),$Z$1,IF(OR(X139&gt;'Critères de sélection'!$F$19,SUM(W139:X139)&gt;'Critères de sélection'!$F$20,SUM(V139:X139)&gt;'Critères de sélection'!$F$21),$Z$2,$Z$3))</f>
        <v>SAV</v>
      </c>
      <c r="Q139" s="67" t="str">
        <f t="shared" si="4"/>
        <v>SAV</v>
      </c>
      <c r="R139" s="65" t="str">
        <f>IF($K139="","",VLOOKUP($K139,'Nombre de défauts'!$A:$E,3,FALSE))</f>
        <v/>
      </c>
      <c r="S139" s="65" t="str">
        <f>IF($K139="","",VLOOKUP($K139,'Nombre de défauts'!$A:$E,4,FALSE))</f>
        <v/>
      </c>
      <c r="T139" s="68" t="str">
        <f>IF($K139="","",VLOOKUP($K139,'Nombre de défauts'!$A:$E,5,FALSE))</f>
        <v/>
      </c>
      <c r="U139" s="69" t="str">
        <f>IF($K139="","",VLOOKUP($K139,'% consommation pièces'!$A:$H,5,FALSE))</f>
        <v/>
      </c>
      <c r="V139" s="65" t="str">
        <f>IF($K139="","",VLOOKUP($K139,'% consommation pièces'!$A:$H,6,FALSE))</f>
        <v/>
      </c>
      <c r="W139" s="65" t="str">
        <f>IF($K139="","",VLOOKUP($K139,'% consommation pièces'!$A:$H,7,FALSE))</f>
        <v/>
      </c>
      <c r="X139" s="68" t="str">
        <f>IF($K139="","",VLOOKUP($K139,'% consommation pièces'!$A:$H,8,FALSE))</f>
        <v/>
      </c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7" operator="containsText" id="{1B5D6BDF-5310-4DBE-A902-B418EE1C66C6}">
            <xm:f>NOT(ISERROR(SEARCH($Z$1,Z1)))</xm:f>
            <xm:f>$Z$1</xm:f>
            <x14:dxf>
              <fill>
                <patternFill>
                  <bgColor rgb="FFFF0000"/>
                </patternFill>
              </fill>
            </x14:dxf>
          </x14:cfRule>
          <xm:sqref>Z1:Z3</xm:sqref>
        </x14:conditionalFormatting>
        <x14:conditionalFormatting xmlns:xm="http://schemas.microsoft.com/office/excel/2006/main">
          <x14:cfRule type="containsText" priority="18" operator="containsText" id="{3E40A9EE-A20A-4EF8-AA46-CC2347DF61BB}">
            <xm:f>NOT(ISERROR(SEARCH($Z$3,Z1)))</xm:f>
            <xm:f>$Z$3</xm:f>
            <x14:dxf>
              <fill>
                <patternFill>
                  <bgColor rgb="FF92D050"/>
                </patternFill>
              </fill>
            </x14:dxf>
          </x14:cfRule>
          <x14:cfRule type="containsText" priority="19" operator="containsText" id="{7138B293-8F00-4538-83BD-566D9593B363}">
            <xm:f>NOT(ISERROR(SEARCH($Z$2,Z1)))</xm:f>
            <xm:f>$Z$2</xm:f>
            <x14:dxf>
              <fill>
                <patternFill>
                  <bgColor rgb="FFFFC000"/>
                </patternFill>
              </fill>
            </x14:dxf>
          </x14:cfRule>
          <xm:sqref>Z1:Z3</xm:sqref>
        </x14:conditionalFormatting>
        <x14:conditionalFormatting xmlns:xm="http://schemas.microsoft.com/office/excel/2006/main">
          <x14:cfRule type="containsText" priority="23" operator="containsText" id="{01BE5A91-6959-4A2B-AF7B-2AEE841E4450}">
            <xm:f>NOT(ISERROR(SEARCH(AND('\Users\Jeremy.Mourier\Documents\BFL\2018\[Fusion UGW 03-Mars 22.xlsm]VBA mail automatique'!#REF!,'\Users\Jeremy.Mourier\Documents\BFL\2018\[Fusion UGW 03-Mars 22.xlsm]VBA mail automatique'!#REF!),K2)))</xm:f>
            <xm:f>AND('\Users\Jeremy.Mourier\Documents\BFL\2018\[Fusion UGW 03-Mars 22.xlsm]VBA mail automatique'!#REF!,'\Users\Jeremy.Mourier\Documents\BFL\2018\[Fusion UGW 03-Mars 22.xlsm]VBA mail automatique'!#REF!)</xm:f>
            <x14:dxf>
              <fill>
                <patternFill>
                  <bgColor rgb="FFFF0000"/>
                </patternFill>
              </fill>
            </x14:dxf>
          </x14:cfRule>
          <x14:cfRule type="cellIs" priority="24" operator="equal" id="{9DADC319-C5D4-4730-832C-B1E1B431EBA1}">
            <xm:f>OR('\Users\Jeremy.Mourier\Documents\BFL\2018\[Fusion UGW 03-Mars 22.xlsm]VBA mail automatique'!#REF!)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K2:L1048576</xm:sqref>
        </x14:conditionalFormatting>
        <x14:conditionalFormatting xmlns:xm="http://schemas.microsoft.com/office/excel/2006/main">
          <x14:cfRule type="containsText" priority="9" operator="containsText" id="{892DAD32-6669-4D0A-8463-10C35B5CA2C2}">
            <xm:f>NOT(ISERROR(SEARCH(AND('\Users\Jeremy.Mourier\Documents\BFL\2018\[Fusion UGW 03-Mars 22.xlsm]VBA mail automatique'!#REF!,'\Users\Jeremy.Mourier\Documents\BFL\2018\[Fusion UGW 03-Mars 22.xlsm]VBA mail automatique'!#REF!),A1)))</xm:f>
            <xm:f>AND('\Users\Jeremy.Mourier\Documents\BFL\2018\[Fusion UGW 03-Mars 22.xlsm]VBA mail automatique'!#REF!,'\Users\Jeremy.Mourier\Documents\BFL\2018\[Fusion UGW 03-Mars 22.xlsm]VBA mail automatique'!#REF!)</xm:f>
            <x14:dxf>
              <fill>
                <patternFill>
                  <bgColor rgb="FFFF0000"/>
                </patternFill>
              </fill>
            </x14:dxf>
          </x14:cfRule>
          <x14:cfRule type="cellIs" priority="10" operator="equal" id="{33D7D6F7-8225-417E-88B9-D13602929F64}">
            <xm:f>OR('\Users\Jeremy.Mourier\Documents\BFL\2018\[Fusion UGW 03-Mars 22.xlsm]VBA mail automatique'!#REF!)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A1 F1:Q1</xm:sqref>
        </x14:conditionalFormatting>
        <x14:conditionalFormatting xmlns:xm="http://schemas.microsoft.com/office/excel/2006/main">
          <x14:cfRule type="containsText" priority="73" operator="containsText" id="{65127A0D-DB8C-40FF-8C56-981946C453DD}">
            <xm:f>NOT(ISERROR(SEARCH($Z$2,O2)))</xm:f>
            <xm:f>$Z$2</xm:f>
            <x14:dxf>
              <fill>
                <patternFill>
                  <bgColor rgb="FFFFC000"/>
                </patternFill>
              </fill>
            </x14:dxf>
          </x14:cfRule>
          <x14:cfRule type="containsText" priority="74" operator="containsText" id="{A67C426E-4E62-4E18-995B-19FCE6DEAFC1}">
            <xm:f>NOT(ISERROR(SEARCH($Z$1,O2)))</xm:f>
            <xm:f>$Z$1</xm:f>
            <x14:dxf>
              <fill>
                <patternFill>
                  <bgColor rgb="FFFF0000"/>
                </patternFill>
              </fill>
            </x14:dxf>
          </x14:cfRule>
          <xm:sqref>O2:P1048576</xm:sqref>
        </x14:conditionalFormatting>
        <x14:conditionalFormatting xmlns:xm="http://schemas.microsoft.com/office/excel/2006/main">
          <x14:cfRule type="containsText" priority="75" operator="containsText" id="{B73B1320-0EA9-46ED-AB45-870EADDECA03}">
            <xm:f>NOT(ISERROR(SEARCH($Z$3,O2)))</xm:f>
            <xm:f>$Z$3</xm:f>
            <x14:dxf>
              <fill>
                <patternFill>
                  <bgColor rgb="FF92D050"/>
                </patternFill>
              </fill>
            </x14:dxf>
          </x14:cfRule>
          <xm:sqref>O2:P1048576</xm:sqref>
        </x14:conditionalFormatting>
        <x14:conditionalFormatting xmlns:xm="http://schemas.microsoft.com/office/excel/2006/main">
          <x14:cfRule type="containsText" priority="76" operator="containsText" id="{DC444B93-E396-42E7-A914-BBD0B20C4097}">
            <xm:f>NOT(ISERROR(SEARCH($Z$3,Q2)))</xm:f>
            <xm:f>$Z$3</xm:f>
            <x14:dxf>
              <fill>
                <patternFill>
                  <bgColor rgb="FF92D050"/>
                </patternFill>
              </fill>
            </x14:dxf>
          </x14:cfRule>
          <x14:cfRule type="containsText" priority="77" operator="containsText" id="{663AE680-FADD-4FE5-91B7-9E14B548CD53}">
            <xm:f>NOT(ISERROR(SEARCH($Z$2,Q2)))</xm:f>
            <xm:f>$Z$2</xm:f>
            <x14:dxf>
              <fill>
                <patternFill>
                  <bgColor rgb="FFFFC000"/>
                </patternFill>
              </fill>
            </x14:dxf>
          </x14:cfRule>
          <x14:cfRule type="containsText" priority="78" operator="containsText" id="{24C437C1-9A66-4156-B2C0-4C02CBCCF4ED}">
            <xm:f>NOT(ISERROR(SEARCH($Z$1,Q2)))</xm:f>
            <xm:f>$Z$1</xm:f>
            <x14:dxf>
              <fill>
                <patternFill>
                  <bgColor rgb="FFFF0000"/>
                </patternFill>
              </fill>
            </x14:dxf>
          </x14:cfRule>
          <xm:sqref>Q2:Q1048576</xm:sqref>
        </x14:conditionalFormatting>
        <x14:conditionalFormatting xmlns:xm="http://schemas.microsoft.com/office/excel/2006/main">
          <x14:cfRule type="containsText" priority="5" operator="containsText" id="{A5296A65-36F7-4027-8265-61ACB221C4BF}">
            <xm:f>NOT(ISERROR(SEARCH(AND('\Users\Jeremy.Mourier\Documents\BFL\2018\[Fusion UGW 03-Mars 22.xlsm]VBA mail automatique'!#REF!,'\Users\Jeremy.Mourier\Documents\BFL\2018\[Fusion UGW 03-Mars 22.xlsm]VBA mail automatique'!#REF!),C1)))</xm:f>
            <xm:f>AND('\Users\Jeremy.Mourier\Documents\BFL\2018\[Fusion UGW 03-Mars 22.xlsm]VBA mail automatique'!#REF!,'\Users\Jeremy.Mourier\Documents\BFL\2018\[Fusion UGW 03-Mars 22.xlsm]VBA mail automatique'!#REF!)</xm:f>
            <x14:dxf>
              <fill>
                <patternFill>
                  <bgColor rgb="FFFF0000"/>
                </patternFill>
              </fill>
            </x14:dxf>
          </x14:cfRule>
          <x14:cfRule type="cellIs" priority="6" operator="equal" id="{F3671675-6AE2-46BF-8E40-009A48DE6C66}">
            <xm:f>OR('\Users\Jeremy.Mourier\Documents\BFL\2018\[Fusion UGW 03-Mars 22.xlsm]VBA mail automatique'!#REF!)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  <x14:conditionalFormatting xmlns:xm="http://schemas.microsoft.com/office/excel/2006/main">
          <x14:cfRule type="containsText" priority="3" operator="containsText" id="{8CF5034A-334D-45A2-848B-350EF3D453EB}">
            <xm:f>NOT(ISERROR(SEARCH(AND('\Users\Jeremy.Mourier\Documents\BFL\2018\[Fusion UGW 03-Mars 22.xlsm]VBA mail automatique'!#REF!,'\Users\Jeremy.Mourier\Documents\BFL\2018\[Fusion UGW 03-Mars 22.xlsm]VBA mail automatique'!#REF!),B1)))</xm:f>
            <xm:f>AND('\Users\Jeremy.Mourier\Documents\BFL\2018\[Fusion UGW 03-Mars 22.xlsm]VBA mail automatique'!#REF!,'\Users\Jeremy.Mourier\Documents\BFL\2018\[Fusion UGW 03-Mars 22.xlsm]VBA mail automatique'!#REF!)</xm:f>
            <x14:dxf>
              <fill>
                <patternFill>
                  <bgColor rgb="FFFF0000"/>
                </patternFill>
              </fill>
            </x14:dxf>
          </x14:cfRule>
          <x14:cfRule type="cellIs" priority="4" operator="equal" id="{02F9C5FD-A195-43FC-A861-813E706BC5DF}">
            <xm:f>OR('\Users\Jeremy.Mourier\Documents\BFL\2018\[Fusion UGW 03-Mars 22.xlsm]VBA mail automatique'!#REF!)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B1</xm:sqref>
        </x14:conditionalFormatting>
        <x14:conditionalFormatting xmlns:xm="http://schemas.microsoft.com/office/excel/2006/main">
          <x14:cfRule type="containsText" priority="1" operator="containsText" id="{0228608F-4701-4129-9D54-165BAC4E7558}">
            <xm:f>NOT(ISERROR(SEARCH(AND('\Users\Jeremy.Mourier\Documents\BFL\2018\[Fusion UGW 03-Mars 22.xlsm]VBA mail automatique'!#REF!,'\Users\Jeremy.Mourier\Documents\BFL\2018\[Fusion UGW 03-Mars 22.xlsm]VBA mail automatique'!#REF!),D1)))</xm:f>
            <xm:f>AND('\Users\Jeremy.Mourier\Documents\BFL\2018\[Fusion UGW 03-Mars 22.xlsm]VBA mail automatique'!#REF!,'\Users\Jeremy.Mourier\Documents\BFL\2018\[Fusion UGW 03-Mars 22.xlsm]VBA mail automatique'!#REF!)</xm:f>
            <x14:dxf>
              <fill>
                <patternFill>
                  <bgColor rgb="FFFF0000"/>
                </patternFill>
              </fill>
            </x14:dxf>
          </x14:cfRule>
          <x14:cfRule type="cellIs" priority="2" operator="equal" id="{5ADC8FF2-2362-4D9A-8541-DD7A617C5323}">
            <xm:f>OR('\Users\Jeremy.Mourier\Documents\BFL\2018\[Fusion UGW 03-Mars 22.xlsm]VBA mail automatique'!#REF!)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D1:E1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93"/>
  <sheetViews>
    <sheetView workbookViewId="0">
      <selection sqref="A1:E98"/>
    </sheetView>
  </sheetViews>
  <sheetFormatPr baseColWidth="10" defaultRowHeight="15" x14ac:dyDescent="0.25"/>
  <cols>
    <col min="1" max="1" width="17.85546875" style="1" customWidth="1"/>
    <col min="2" max="2" width="15" style="1" customWidth="1"/>
    <col min="3" max="3" width="10.7109375" style="1" customWidth="1"/>
    <col min="4" max="4" width="7.42578125" style="1" customWidth="1"/>
    <col min="5" max="5" width="9" style="1" customWidth="1"/>
    <col min="6" max="16384" width="11.42578125" style="1"/>
  </cols>
  <sheetData>
    <row r="1" spans="1:5" x14ac:dyDescent="0.25">
      <c r="A1" s="1" t="s">
        <v>105</v>
      </c>
      <c r="C1" s="1" t="s">
        <v>262</v>
      </c>
    </row>
    <row r="2" spans="1:5" x14ac:dyDescent="0.25">
      <c r="C2" s="3" t="s">
        <v>263</v>
      </c>
    </row>
    <row r="3" spans="1:5" x14ac:dyDescent="0.25">
      <c r="A3" s="42" t="s">
        <v>0</v>
      </c>
      <c r="B3" s="43" t="s">
        <v>1</v>
      </c>
      <c r="C3" s="43" t="s">
        <v>106</v>
      </c>
      <c r="D3" s="43" t="s">
        <v>107</v>
      </c>
      <c r="E3" s="44" t="s">
        <v>108</v>
      </c>
    </row>
    <row r="4" spans="1:5" x14ac:dyDescent="0.25">
      <c r="A4" s="4" t="s">
        <v>8</v>
      </c>
      <c r="B4" s="1" t="s">
        <v>9</v>
      </c>
      <c r="C4" s="1">
        <v>0</v>
      </c>
      <c r="D4" s="1">
        <v>2</v>
      </c>
      <c r="E4" s="5">
        <v>12</v>
      </c>
    </row>
    <row r="5" spans="1:5" x14ac:dyDescent="0.25">
      <c r="A5" s="4" t="s">
        <v>11</v>
      </c>
      <c r="B5" s="1" t="s">
        <v>9</v>
      </c>
      <c r="C5" s="1">
        <v>0</v>
      </c>
      <c r="D5" s="1">
        <v>1</v>
      </c>
      <c r="E5" s="5">
        <v>7</v>
      </c>
    </row>
    <row r="6" spans="1:5" x14ac:dyDescent="0.25">
      <c r="A6" s="4" t="s">
        <v>12</v>
      </c>
      <c r="B6" s="1" t="s">
        <v>9</v>
      </c>
      <c r="C6" s="1">
        <v>0</v>
      </c>
      <c r="D6" s="1">
        <v>1</v>
      </c>
      <c r="E6" s="5">
        <v>0</v>
      </c>
    </row>
    <row r="7" spans="1:5" x14ac:dyDescent="0.25">
      <c r="A7" s="4" t="s">
        <v>13</v>
      </c>
      <c r="B7" s="1" t="s">
        <v>9</v>
      </c>
      <c r="C7" s="1">
        <v>0</v>
      </c>
      <c r="D7" s="1">
        <v>2</v>
      </c>
      <c r="E7" s="5">
        <v>1</v>
      </c>
    </row>
    <row r="8" spans="1:5" x14ac:dyDescent="0.25">
      <c r="A8" s="4" t="s">
        <v>14</v>
      </c>
      <c r="B8" s="1" t="s">
        <v>9</v>
      </c>
      <c r="C8" s="1">
        <v>0</v>
      </c>
      <c r="D8" s="1">
        <v>0</v>
      </c>
      <c r="E8" s="5">
        <v>2</v>
      </c>
    </row>
    <row r="9" spans="1:5" x14ac:dyDescent="0.25">
      <c r="A9" s="4" t="s">
        <v>15</v>
      </c>
      <c r="B9" s="1" t="s">
        <v>9</v>
      </c>
      <c r="C9" s="1">
        <v>0</v>
      </c>
      <c r="D9" s="1">
        <v>0</v>
      </c>
      <c r="E9" s="5">
        <v>2</v>
      </c>
    </row>
    <row r="10" spans="1:5" x14ac:dyDescent="0.25">
      <c r="A10" s="4" t="s">
        <v>16</v>
      </c>
      <c r="B10" s="1" t="s">
        <v>9</v>
      </c>
      <c r="C10" s="1">
        <v>0</v>
      </c>
      <c r="D10" s="1">
        <v>1</v>
      </c>
      <c r="E10" s="5">
        <v>0</v>
      </c>
    </row>
    <row r="11" spans="1:5" x14ac:dyDescent="0.25">
      <c r="A11" s="4" t="s">
        <v>17</v>
      </c>
      <c r="B11" s="1" t="s">
        <v>9</v>
      </c>
      <c r="C11" s="1">
        <v>0</v>
      </c>
      <c r="D11" s="1">
        <v>0</v>
      </c>
      <c r="E11" s="5">
        <v>0</v>
      </c>
    </row>
    <row r="12" spans="1:5" x14ac:dyDescent="0.25">
      <c r="A12" s="4" t="s">
        <v>18</v>
      </c>
      <c r="B12" s="1" t="s">
        <v>9</v>
      </c>
      <c r="C12" s="1">
        <v>0</v>
      </c>
      <c r="D12" s="1">
        <v>0</v>
      </c>
      <c r="E12" s="5">
        <v>2</v>
      </c>
    </row>
    <row r="13" spans="1:5" x14ac:dyDescent="0.25">
      <c r="A13" s="4" t="s">
        <v>19</v>
      </c>
      <c r="B13" s="1" t="s">
        <v>9</v>
      </c>
      <c r="C13" s="1">
        <v>0</v>
      </c>
      <c r="D13" s="1">
        <v>0</v>
      </c>
      <c r="E13" s="5">
        <v>3</v>
      </c>
    </row>
    <row r="14" spans="1:5" x14ac:dyDescent="0.25">
      <c r="A14" s="4" t="s">
        <v>20</v>
      </c>
      <c r="B14" s="1" t="s">
        <v>9</v>
      </c>
      <c r="C14" s="1">
        <v>0</v>
      </c>
      <c r="D14" s="1">
        <v>0</v>
      </c>
      <c r="E14" s="5">
        <v>0</v>
      </c>
    </row>
    <row r="15" spans="1:5" x14ac:dyDescent="0.25">
      <c r="A15" s="4" t="s">
        <v>21</v>
      </c>
      <c r="B15" s="1" t="s">
        <v>9</v>
      </c>
      <c r="C15" s="1">
        <v>0</v>
      </c>
      <c r="D15" s="1">
        <v>1</v>
      </c>
      <c r="E15" s="5">
        <v>1</v>
      </c>
    </row>
    <row r="16" spans="1:5" x14ac:dyDescent="0.25">
      <c r="A16" s="4" t="s">
        <v>22</v>
      </c>
      <c r="B16" s="1" t="s">
        <v>9</v>
      </c>
      <c r="C16" s="1">
        <v>2</v>
      </c>
      <c r="D16" s="1">
        <v>8</v>
      </c>
      <c r="E16" s="5">
        <v>3</v>
      </c>
    </row>
    <row r="17" spans="1:5" x14ac:dyDescent="0.25">
      <c r="A17" s="4" t="s">
        <v>23</v>
      </c>
      <c r="B17" s="1" t="s">
        <v>9</v>
      </c>
      <c r="C17" s="1">
        <v>0</v>
      </c>
      <c r="D17" s="1">
        <v>0</v>
      </c>
      <c r="E17" s="5">
        <v>0</v>
      </c>
    </row>
    <row r="18" spans="1:5" x14ac:dyDescent="0.25">
      <c r="A18" s="4" t="s">
        <v>24</v>
      </c>
      <c r="B18" s="1" t="s">
        <v>9</v>
      </c>
      <c r="C18" s="1">
        <v>0</v>
      </c>
      <c r="D18" s="1">
        <v>0</v>
      </c>
      <c r="E18" s="5">
        <v>1</v>
      </c>
    </row>
    <row r="19" spans="1:5" x14ac:dyDescent="0.25">
      <c r="A19" s="4" t="s">
        <v>25</v>
      </c>
      <c r="B19" s="1" t="s">
        <v>9</v>
      </c>
      <c r="C19" s="1">
        <v>0</v>
      </c>
      <c r="D19" s="1">
        <v>0</v>
      </c>
      <c r="E19" s="5">
        <v>1</v>
      </c>
    </row>
    <row r="20" spans="1:5" x14ac:dyDescent="0.25">
      <c r="A20" s="4" t="s">
        <v>26</v>
      </c>
      <c r="B20" s="1" t="s">
        <v>9</v>
      </c>
      <c r="C20" s="1">
        <v>0</v>
      </c>
      <c r="D20" s="1">
        <v>8</v>
      </c>
      <c r="E20" s="5">
        <v>1</v>
      </c>
    </row>
    <row r="21" spans="1:5" x14ac:dyDescent="0.25">
      <c r="A21" s="4" t="s">
        <v>27</v>
      </c>
      <c r="B21" s="1" t="s">
        <v>9</v>
      </c>
      <c r="C21" s="1">
        <v>0</v>
      </c>
      <c r="D21" s="1">
        <v>3</v>
      </c>
      <c r="E21" s="5">
        <v>0</v>
      </c>
    </row>
    <row r="22" spans="1:5" x14ac:dyDescent="0.25">
      <c r="A22" s="4" t="s">
        <v>28</v>
      </c>
      <c r="B22" s="1" t="s">
        <v>9</v>
      </c>
      <c r="C22" s="1">
        <v>0</v>
      </c>
      <c r="D22" s="1">
        <v>2</v>
      </c>
      <c r="E22" s="5">
        <v>1</v>
      </c>
    </row>
    <row r="23" spans="1:5" x14ac:dyDescent="0.25">
      <c r="A23" s="4" t="s">
        <v>29</v>
      </c>
      <c r="B23" s="1" t="s">
        <v>9</v>
      </c>
      <c r="C23" s="1">
        <v>0</v>
      </c>
      <c r="D23" s="1">
        <v>0</v>
      </c>
      <c r="E23" s="5">
        <v>1</v>
      </c>
    </row>
    <row r="24" spans="1:5" x14ac:dyDescent="0.25">
      <c r="A24" s="4" t="s">
        <v>30</v>
      </c>
      <c r="B24" s="1" t="s">
        <v>9</v>
      </c>
      <c r="C24" s="1">
        <v>0</v>
      </c>
      <c r="D24" s="1">
        <v>8</v>
      </c>
      <c r="E24" s="5">
        <v>1</v>
      </c>
    </row>
    <row r="25" spans="1:5" x14ac:dyDescent="0.25">
      <c r="A25" s="4" t="s">
        <v>31</v>
      </c>
      <c r="B25" s="1" t="s">
        <v>9</v>
      </c>
      <c r="C25" s="1">
        <v>0</v>
      </c>
      <c r="D25" s="1">
        <v>2</v>
      </c>
      <c r="E25" s="5">
        <v>0</v>
      </c>
    </row>
    <row r="26" spans="1:5" x14ac:dyDescent="0.25">
      <c r="A26" s="4" t="s">
        <v>32</v>
      </c>
      <c r="B26" s="1" t="s">
        <v>9</v>
      </c>
      <c r="C26" s="1">
        <v>0</v>
      </c>
      <c r="D26" s="1">
        <v>0</v>
      </c>
      <c r="E26" s="5">
        <v>1</v>
      </c>
    </row>
    <row r="27" spans="1:5" x14ac:dyDescent="0.25">
      <c r="A27" s="4" t="s">
        <v>33</v>
      </c>
      <c r="B27" s="1" t="s">
        <v>9</v>
      </c>
      <c r="C27" s="1">
        <v>0</v>
      </c>
      <c r="D27" s="1">
        <v>0</v>
      </c>
      <c r="E27" s="5">
        <v>1</v>
      </c>
    </row>
    <row r="28" spans="1:5" x14ac:dyDescent="0.25">
      <c r="A28" s="4" t="s">
        <v>34</v>
      </c>
      <c r="B28" s="1" t="s">
        <v>9</v>
      </c>
      <c r="C28" s="1">
        <v>0</v>
      </c>
      <c r="D28" s="1">
        <v>0</v>
      </c>
      <c r="E28" s="5">
        <v>0</v>
      </c>
    </row>
    <row r="29" spans="1:5" x14ac:dyDescent="0.25">
      <c r="A29" s="4" t="s">
        <v>35</v>
      </c>
      <c r="B29" s="1" t="s">
        <v>9</v>
      </c>
      <c r="C29" s="1">
        <v>0</v>
      </c>
      <c r="D29" s="1">
        <v>3</v>
      </c>
      <c r="E29" s="5">
        <v>0</v>
      </c>
    </row>
    <row r="30" spans="1:5" x14ac:dyDescent="0.25">
      <c r="A30" s="4" t="s">
        <v>36</v>
      </c>
      <c r="B30" s="1" t="s">
        <v>9</v>
      </c>
      <c r="C30" s="1">
        <v>0</v>
      </c>
      <c r="D30" s="1">
        <v>0</v>
      </c>
      <c r="E30" s="5">
        <v>0</v>
      </c>
    </row>
    <row r="31" spans="1:5" x14ac:dyDescent="0.25">
      <c r="A31" s="4" t="s">
        <v>37</v>
      </c>
      <c r="B31" s="1" t="s">
        <v>9</v>
      </c>
      <c r="C31" s="1">
        <v>0</v>
      </c>
      <c r="D31" s="1">
        <v>2</v>
      </c>
      <c r="E31" s="5">
        <v>0</v>
      </c>
    </row>
    <row r="32" spans="1:5" x14ac:dyDescent="0.25">
      <c r="A32" s="4" t="s">
        <v>38</v>
      </c>
      <c r="B32" s="1" t="s">
        <v>9</v>
      </c>
      <c r="C32" s="1">
        <v>0</v>
      </c>
      <c r="D32" s="1">
        <v>2</v>
      </c>
      <c r="E32" s="5">
        <v>2</v>
      </c>
    </row>
    <row r="33" spans="1:5" x14ac:dyDescent="0.25">
      <c r="A33" s="4" t="s">
        <v>39</v>
      </c>
      <c r="B33" s="1" t="s">
        <v>9</v>
      </c>
      <c r="C33" s="1">
        <v>0</v>
      </c>
      <c r="D33" s="1">
        <v>2</v>
      </c>
      <c r="E33" s="5">
        <v>5</v>
      </c>
    </row>
    <row r="34" spans="1:5" x14ac:dyDescent="0.25">
      <c r="A34" s="4" t="s">
        <v>40</v>
      </c>
      <c r="B34" s="1" t="s">
        <v>9</v>
      </c>
      <c r="C34" s="1">
        <v>0</v>
      </c>
      <c r="D34" s="1">
        <v>3</v>
      </c>
      <c r="E34" s="5">
        <v>1</v>
      </c>
    </row>
    <row r="35" spans="1:5" x14ac:dyDescent="0.25">
      <c r="A35" s="4" t="s">
        <v>41</v>
      </c>
      <c r="B35" s="1" t="s">
        <v>9</v>
      </c>
      <c r="C35" s="1">
        <v>0</v>
      </c>
      <c r="D35" s="1">
        <v>0</v>
      </c>
      <c r="E35" s="5">
        <v>2</v>
      </c>
    </row>
    <row r="36" spans="1:5" x14ac:dyDescent="0.25">
      <c r="A36" s="4" t="s">
        <v>42</v>
      </c>
      <c r="B36" s="1" t="s">
        <v>9</v>
      </c>
      <c r="C36" s="1">
        <v>0</v>
      </c>
      <c r="D36" s="1">
        <v>0</v>
      </c>
      <c r="E36" s="5">
        <v>0</v>
      </c>
    </row>
    <row r="37" spans="1:5" x14ac:dyDescent="0.25">
      <c r="A37" s="4" t="s">
        <v>43</v>
      </c>
      <c r="B37" s="1" t="s">
        <v>9</v>
      </c>
      <c r="C37" s="1">
        <v>0</v>
      </c>
      <c r="D37" s="1">
        <v>1</v>
      </c>
      <c r="E37" s="5">
        <v>1</v>
      </c>
    </row>
    <row r="38" spans="1:5" x14ac:dyDescent="0.25">
      <c r="A38" s="4" t="s">
        <v>44</v>
      </c>
      <c r="B38" s="1" t="s">
        <v>9</v>
      </c>
      <c r="C38" s="1">
        <v>0</v>
      </c>
      <c r="D38" s="1">
        <v>0</v>
      </c>
      <c r="E38" s="5">
        <v>0</v>
      </c>
    </row>
    <row r="39" spans="1:5" x14ac:dyDescent="0.25">
      <c r="A39" s="4" t="s">
        <v>45</v>
      </c>
      <c r="B39" s="1" t="s">
        <v>9</v>
      </c>
      <c r="C39" s="1">
        <v>0</v>
      </c>
      <c r="D39" s="1">
        <v>2</v>
      </c>
      <c r="E39" s="5">
        <v>3</v>
      </c>
    </row>
    <row r="40" spans="1:5" x14ac:dyDescent="0.25">
      <c r="A40" s="4" t="s">
        <v>46</v>
      </c>
      <c r="B40" s="1" t="s">
        <v>9</v>
      </c>
      <c r="C40" s="1">
        <v>0</v>
      </c>
      <c r="D40" s="1">
        <v>0</v>
      </c>
      <c r="E40" s="5">
        <v>3</v>
      </c>
    </row>
    <row r="41" spans="1:5" x14ac:dyDescent="0.25">
      <c r="A41" s="4" t="s">
        <v>47</v>
      </c>
      <c r="B41" s="1" t="s">
        <v>9</v>
      </c>
      <c r="C41" s="1">
        <v>0</v>
      </c>
      <c r="D41" s="1">
        <v>2</v>
      </c>
      <c r="E41" s="5">
        <v>8</v>
      </c>
    </row>
    <row r="42" spans="1:5" x14ac:dyDescent="0.25">
      <c r="A42" s="4" t="s">
        <v>48</v>
      </c>
      <c r="B42" s="1" t="s">
        <v>9</v>
      </c>
      <c r="C42" s="1">
        <v>0</v>
      </c>
      <c r="D42" s="1">
        <v>0</v>
      </c>
      <c r="E42" s="5">
        <v>0</v>
      </c>
    </row>
    <row r="43" spans="1:5" x14ac:dyDescent="0.25">
      <c r="A43" s="4" t="s">
        <v>49</v>
      </c>
      <c r="B43" s="1" t="s">
        <v>9</v>
      </c>
      <c r="C43" s="1">
        <v>0</v>
      </c>
      <c r="D43" s="1">
        <v>0</v>
      </c>
      <c r="E43" s="5">
        <v>0</v>
      </c>
    </row>
    <row r="44" spans="1:5" x14ac:dyDescent="0.25">
      <c r="A44" s="4" t="s">
        <v>50</v>
      </c>
      <c r="B44" s="1" t="s">
        <v>9</v>
      </c>
      <c r="C44" s="1">
        <v>0</v>
      </c>
      <c r="D44" s="1">
        <v>0</v>
      </c>
      <c r="E44" s="5">
        <v>12</v>
      </c>
    </row>
    <row r="45" spans="1:5" x14ac:dyDescent="0.25">
      <c r="A45" s="4" t="s">
        <v>51</v>
      </c>
      <c r="B45" s="1" t="s">
        <v>9</v>
      </c>
      <c r="C45" s="1">
        <v>0</v>
      </c>
      <c r="D45" s="1">
        <v>2</v>
      </c>
      <c r="E45" s="5">
        <v>1</v>
      </c>
    </row>
    <row r="46" spans="1:5" x14ac:dyDescent="0.25">
      <c r="A46" s="4" t="s">
        <v>52</v>
      </c>
      <c r="B46" s="1" t="s">
        <v>9</v>
      </c>
      <c r="C46" s="1">
        <v>0</v>
      </c>
      <c r="D46" s="1">
        <v>4</v>
      </c>
      <c r="E46" s="5">
        <v>0</v>
      </c>
    </row>
    <row r="47" spans="1:5" x14ac:dyDescent="0.25">
      <c r="A47" s="4" t="s">
        <v>53</v>
      </c>
      <c r="B47" s="1" t="s">
        <v>9</v>
      </c>
      <c r="C47" s="1">
        <v>0</v>
      </c>
      <c r="D47" s="1">
        <v>0</v>
      </c>
      <c r="E47" s="5">
        <v>0</v>
      </c>
    </row>
    <row r="48" spans="1:5" x14ac:dyDescent="0.25">
      <c r="A48" s="4" t="s">
        <v>54</v>
      </c>
      <c r="B48" s="1" t="s">
        <v>9</v>
      </c>
      <c r="C48" s="1">
        <v>0</v>
      </c>
      <c r="D48" s="1">
        <v>0</v>
      </c>
      <c r="E48" s="5">
        <v>0</v>
      </c>
    </row>
    <row r="49" spans="1:5" x14ac:dyDescent="0.25">
      <c r="A49" s="4" t="s">
        <v>55</v>
      </c>
      <c r="B49" s="1" t="s">
        <v>56</v>
      </c>
      <c r="C49" s="1">
        <v>0</v>
      </c>
      <c r="D49" s="1">
        <v>0</v>
      </c>
      <c r="E49" s="5">
        <v>0</v>
      </c>
    </row>
    <row r="50" spans="1:5" x14ac:dyDescent="0.25">
      <c r="A50" s="4" t="s">
        <v>57</v>
      </c>
      <c r="B50" s="1" t="s">
        <v>56</v>
      </c>
      <c r="C50" s="1">
        <v>0</v>
      </c>
      <c r="D50" s="1">
        <v>0</v>
      </c>
      <c r="E50" s="5">
        <v>0</v>
      </c>
    </row>
    <row r="51" spans="1:5" x14ac:dyDescent="0.25">
      <c r="A51" s="4" t="s">
        <v>58</v>
      </c>
      <c r="B51" s="1" t="s">
        <v>56</v>
      </c>
      <c r="C51" s="1">
        <v>0</v>
      </c>
      <c r="D51" s="1">
        <v>0</v>
      </c>
      <c r="E51" s="5">
        <v>0</v>
      </c>
    </row>
    <row r="52" spans="1:5" x14ac:dyDescent="0.25">
      <c r="A52" s="4" t="s">
        <v>59</v>
      </c>
      <c r="B52" s="1" t="s">
        <v>56</v>
      </c>
      <c r="C52" s="1">
        <v>0</v>
      </c>
      <c r="D52" s="1">
        <v>0</v>
      </c>
      <c r="E52" s="5">
        <v>0</v>
      </c>
    </row>
    <row r="53" spans="1:5" x14ac:dyDescent="0.25">
      <c r="A53" s="4" t="s">
        <v>60</v>
      </c>
      <c r="B53" s="1" t="s">
        <v>61</v>
      </c>
      <c r="C53" s="1">
        <v>0</v>
      </c>
      <c r="D53" s="1">
        <v>0</v>
      </c>
      <c r="E53" s="5">
        <v>1</v>
      </c>
    </row>
    <row r="54" spans="1:5" x14ac:dyDescent="0.25">
      <c r="A54" s="4" t="s">
        <v>62</v>
      </c>
      <c r="B54" s="1" t="s">
        <v>61</v>
      </c>
      <c r="C54" s="1">
        <v>0</v>
      </c>
      <c r="D54" s="1">
        <v>1</v>
      </c>
      <c r="E54" s="5">
        <v>1</v>
      </c>
    </row>
    <row r="55" spans="1:5" x14ac:dyDescent="0.25">
      <c r="A55" s="4" t="s">
        <v>63</v>
      </c>
      <c r="B55" s="1" t="s">
        <v>61</v>
      </c>
      <c r="C55" s="1">
        <v>0</v>
      </c>
      <c r="D55" s="1">
        <v>1</v>
      </c>
      <c r="E55" s="5">
        <v>1</v>
      </c>
    </row>
    <row r="56" spans="1:5" x14ac:dyDescent="0.25">
      <c r="A56" s="4" t="s">
        <v>64</v>
      </c>
      <c r="B56" s="1" t="s">
        <v>61</v>
      </c>
      <c r="C56" s="1">
        <v>0</v>
      </c>
      <c r="D56" s="1">
        <v>0</v>
      </c>
      <c r="E56" s="5">
        <v>0</v>
      </c>
    </row>
    <row r="57" spans="1:5" x14ac:dyDescent="0.25">
      <c r="A57" s="4" t="s">
        <v>65</v>
      </c>
      <c r="B57" s="1" t="s">
        <v>61</v>
      </c>
      <c r="C57" s="1">
        <v>0</v>
      </c>
      <c r="D57" s="1">
        <v>0</v>
      </c>
      <c r="E57" s="5">
        <v>0</v>
      </c>
    </row>
    <row r="58" spans="1:5" x14ac:dyDescent="0.25">
      <c r="A58" s="4" t="s">
        <v>66</v>
      </c>
      <c r="B58" s="1" t="s">
        <v>61</v>
      </c>
      <c r="C58" s="1">
        <v>0</v>
      </c>
      <c r="D58" s="1">
        <v>0</v>
      </c>
      <c r="E58" s="5">
        <v>0</v>
      </c>
    </row>
    <row r="59" spans="1:5" x14ac:dyDescent="0.25">
      <c r="A59" s="4" t="s">
        <v>67</v>
      </c>
      <c r="B59" s="1" t="s">
        <v>61</v>
      </c>
      <c r="C59" s="1">
        <v>0</v>
      </c>
      <c r="D59" s="1">
        <v>0</v>
      </c>
      <c r="E59" s="5">
        <v>0</v>
      </c>
    </row>
    <row r="60" spans="1:5" x14ac:dyDescent="0.25">
      <c r="A60" s="4" t="s">
        <v>68</v>
      </c>
      <c r="B60" s="1" t="s">
        <v>61</v>
      </c>
      <c r="C60" s="1">
        <v>0</v>
      </c>
      <c r="D60" s="1">
        <v>0</v>
      </c>
      <c r="E60" s="5">
        <v>1</v>
      </c>
    </row>
    <row r="61" spans="1:5" x14ac:dyDescent="0.25">
      <c r="A61" s="4" t="s">
        <v>69</v>
      </c>
      <c r="B61" s="1" t="s">
        <v>61</v>
      </c>
      <c r="C61" s="1">
        <v>0</v>
      </c>
      <c r="D61" s="1">
        <v>0</v>
      </c>
      <c r="E61" s="5">
        <v>0</v>
      </c>
    </row>
    <row r="62" spans="1:5" x14ac:dyDescent="0.25">
      <c r="A62" s="4" t="s">
        <v>70</v>
      </c>
      <c r="B62" s="1" t="s">
        <v>61</v>
      </c>
      <c r="C62" s="1">
        <v>0</v>
      </c>
      <c r="D62" s="1">
        <v>1</v>
      </c>
      <c r="E62" s="5">
        <v>1</v>
      </c>
    </row>
    <row r="63" spans="1:5" x14ac:dyDescent="0.25">
      <c r="A63" s="4" t="s">
        <v>71</v>
      </c>
      <c r="B63" s="1" t="s">
        <v>61</v>
      </c>
      <c r="C63" s="1">
        <v>0</v>
      </c>
      <c r="D63" s="1">
        <v>0</v>
      </c>
      <c r="E63" s="5">
        <v>0</v>
      </c>
    </row>
    <row r="64" spans="1:5" x14ac:dyDescent="0.25">
      <c r="A64" s="4" t="s">
        <v>72</v>
      </c>
      <c r="B64" s="1" t="s">
        <v>61</v>
      </c>
      <c r="C64" s="1">
        <v>0</v>
      </c>
      <c r="D64" s="1">
        <v>0</v>
      </c>
      <c r="E64" s="5">
        <v>0</v>
      </c>
    </row>
    <row r="65" spans="1:5" x14ac:dyDescent="0.25">
      <c r="A65" s="4" t="s">
        <v>73</v>
      </c>
      <c r="B65" s="1" t="s">
        <v>61</v>
      </c>
      <c r="C65" s="1">
        <v>0</v>
      </c>
      <c r="D65" s="1">
        <v>2</v>
      </c>
      <c r="E65" s="5">
        <v>0</v>
      </c>
    </row>
    <row r="66" spans="1:5" x14ac:dyDescent="0.25">
      <c r="A66" s="4" t="s">
        <v>74</v>
      </c>
      <c r="B66" s="1" t="s">
        <v>61</v>
      </c>
      <c r="C66" s="1">
        <v>0</v>
      </c>
      <c r="D66" s="1">
        <v>0</v>
      </c>
      <c r="E66" s="5">
        <v>5</v>
      </c>
    </row>
    <row r="67" spans="1:5" x14ac:dyDescent="0.25">
      <c r="A67" s="4" t="s">
        <v>75</v>
      </c>
      <c r="B67" s="1" t="s">
        <v>61</v>
      </c>
      <c r="C67" s="1">
        <v>0</v>
      </c>
      <c r="D67" s="1">
        <v>3</v>
      </c>
      <c r="E67" s="5">
        <v>1</v>
      </c>
    </row>
    <row r="68" spans="1:5" x14ac:dyDescent="0.25">
      <c r="A68" s="4" t="s">
        <v>76</v>
      </c>
      <c r="B68" s="1" t="s">
        <v>61</v>
      </c>
      <c r="C68" s="1">
        <v>0</v>
      </c>
      <c r="D68" s="1">
        <v>0</v>
      </c>
      <c r="E68" s="5">
        <v>0</v>
      </c>
    </row>
    <row r="69" spans="1:5" x14ac:dyDescent="0.25">
      <c r="A69" s="4" t="s">
        <v>77</v>
      </c>
      <c r="B69" s="1" t="s">
        <v>61</v>
      </c>
      <c r="C69" s="1">
        <v>0</v>
      </c>
      <c r="D69" s="1">
        <v>0</v>
      </c>
      <c r="E69" s="5">
        <v>1</v>
      </c>
    </row>
    <row r="70" spans="1:5" x14ac:dyDescent="0.25">
      <c r="A70" s="4" t="s">
        <v>78</v>
      </c>
      <c r="B70" s="1" t="s">
        <v>61</v>
      </c>
      <c r="C70" s="1">
        <v>0</v>
      </c>
      <c r="D70" s="1">
        <v>0</v>
      </c>
      <c r="E70" s="5">
        <v>0</v>
      </c>
    </row>
    <row r="71" spans="1:5" x14ac:dyDescent="0.25">
      <c r="A71" s="4" t="s">
        <v>79</v>
      </c>
      <c r="B71" s="1" t="s">
        <v>61</v>
      </c>
      <c r="C71" s="1">
        <v>0</v>
      </c>
      <c r="D71" s="1">
        <v>0</v>
      </c>
      <c r="E71" s="5">
        <v>0</v>
      </c>
    </row>
    <row r="72" spans="1:5" x14ac:dyDescent="0.25">
      <c r="A72" s="4" t="s">
        <v>80</v>
      </c>
      <c r="B72" s="1" t="s">
        <v>61</v>
      </c>
      <c r="C72" s="1">
        <v>0</v>
      </c>
      <c r="D72" s="1">
        <v>0</v>
      </c>
      <c r="E72" s="5">
        <v>3</v>
      </c>
    </row>
    <row r="73" spans="1:5" x14ac:dyDescent="0.25">
      <c r="A73" s="4" t="s">
        <v>81</v>
      </c>
      <c r="B73" s="1" t="s">
        <v>61</v>
      </c>
      <c r="C73" s="1">
        <v>0</v>
      </c>
      <c r="D73" s="1">
        <v>0</v>
      </c>
      <c r="E73" s="5">
        <v>1</v>
      </c>
    </row>
    <row r="74" spans="1:5" x14ac:dyDescent="0.25">
      <c r="A74" s="4" t="s">
        <v>82</v>
      </c>
      <c r="B74" s="1" t="s">
        <v>61</v>
      </c>
      <c r="C74" s="1">
        <v>0</v>
      </c>
      <c r="D74" s="1">
        <v>0</v>
      </c>
      <c r="E74" s="5">
        <v>0</v>
      </c>
    </row>
    <row r="75" spans="1:5" x14ac:dyDescent="0.25">
      <c r="A75" s="4" t="s">
        <v>83</v>
      </c>
      <c r="B75" s="1" t="s">
        <v>61</v>
      </c>
      <c r="C75" s="1">
        <v>0</v>
      </c>
      <c r="D75" s="1">
        <v>0</v>
      </c>
      <c r="E75" s="5">
        <v>0</v>
      </c>
    </row>
    <row r="76" spans="1:5" x14ac:dyDescent="0.25">
      <c r="A76" s="4" t="s">
        <v>84</v>
      </c>
      <c r="B76" s="1" t="s">
        <v>61</v>
      </c>
      <c r="C76" s="1">
        <v>0</v>
      </c>
      <c r="D76" s="1">
        <v>1</v>
      </c>
      <c r="E76" s="5">
        <v>1</v>
      </c>
    </row>
    <row r="77" spans="1:5" x14ac:dyDescent="0.25">
      <c r="A77" s="4" t="s">
        <v>85</v>
      </c>
      <c r="B77" s="1" t="s">
        <v>61</v>
      </c>
      <c r="C77" s="1">
        <v>0</v>
      </c>
      <c r="D77" s="1">
        <v>0</v>
      </c>
      <c r="E77" s="5">
        <v>3</v>
      </c>
    </row>
    <row r="78" spans="1:5" x14ac:dyDescent="0.25">
      <c r="A78" s="4" t="s">
        <v>86</v>
      </c>
      <c r="B78" s="1" t="s">
        <v>61</v>
      </c>
      <c r="C78" s="1">
        <v>0</v>
      </c>
      <c r="D78" s="1">
        <v>0</v>
      </c>
      <c r="E78" s="5">
        <v>0</v>
      </c>
    </row>
    <row r="79" spans="1:5" x14ac:dyDescent="0.25">
      <c r="A79" s="4" t="s">
        <v>87</v>
      </c>
      <c r="B79" s="1" t="s">
        <v>61</v>
      </c>
      <c r="C79" s="1">
        <v>0</v>
      </c>
      <c r="D79" s="1">
        <v>0</v>
      </c>
      <c r="E79" s="5">
        <v>0</v>
      </c>
    </row>
    <row r="80" spans="1:5" x14ac:dyDescent="0.25">
      <c r="A80" s="4" t="s">
        <v>88</v>
      </c>
      <c r="B80" s="1" t="s">
        <v>61</v>
      </c>
      <c r="C80" s="1">
        <v>0</v>
      </c>
      <c r="D80" s="1">
        <v>0</v>
      </c>
      <c r="E80" s="5">
        <v>0</v>
      </c>
    </row>
    <row r="81" spans="1:5" x14ac:dyDescent="0.25">
      <c r="A81" s="4" t="s">
        <v>89</v>
      </c>
      <c r="B81" s="1" t="s">
        <v>61</v>
      </c>
      <c r="C81" s="1">
        <v>0</v>
      </c>
      <c r="D81" s="1">
        <v>0</v>
      </c>
      <c r="E81" s="5">
        <v>8</v>
      </c>
    </row>
    <row r="82" spans="1:5" x14ac:dyDescent="0.25">
      <c r="A82" s="4" t="s">
        <v>90</v>
      </c>
      <c r="B82" s="1" t="s">
        <v>61</v>
      </c>
      <c r="C82" s="1">
        <v>0</v>
      </c>
      <c r="D82" s="1">
        <v>0</v>
      </c>
      <c r="E82" s="5">
        <v>1</v>
      </c>
    </row>
    <row r="83" spans="1:5" x14ac:dyDescent="0.25">
      <c r="A83" s="4" t="s">
        <v>91</v>
      </c>
      <c r="B83" s="1" t="s">
        <v>61</v>
      </c>
      <c r="C83" s="1">
        <v>0</v>
      </c>
      <c r="D83" s="1">
        <v>0</v>
      </c>
      <c r="E83" s="5">
        <v>0</v>
      </c>
    </row>
    <row r="84" spans="1:5" x14ac:dyDescent="0.25">
      <c r="A84" s="4" t="s">
        <v>92</v>
      </c>
      <c r="B84" s="1" t="s">
        <v>61</v>
      </c>
      <c r="C84" s="1">
        <v>0</v>
      </c>
      <c r="D84" s="1">
        <v>1</v>
      </c>
      <c r="E84" s="5">
        <v>1</v>
      </c>
    </row>
    <row r="85" spans="1:5" x14ac:dyDescent="0.25">
      <c r="A85" s="4" t="s">
        <v>93</v>
      </c>
      <c r="B85" s="1" t="s">
        <v>61</v>
      </c>
      <c r="C85" s="1">
        <v>0</v>
      </c>
      <c r="D85" s="1">
        <v>2</v>
      </c>
      <c r="E85" s="5">
        <v>0</v>
      </c>
    </row>
    <row r="86" spans="1:5" x14ac:dyDescent="0.25">
      <c r="A86" s="4" t="s">
        <v>94</v>
      </c>
      <c r="B86" s="1" t="s">
        <v>61</v>
      </c>
      <c r="C86" s="1">
        <v>0</v>
      </c>
      <c r="D86" s="1">
        <v>0</v>
      </c>
      <c r="E86" s="5">
        <v>3</v>
      </c>
    </row>
    <row r="87" spans="1:5" x14ac:dyDescent="0.25">
      <c r="A87" s="4" t="s">
        <v>95</v>
      </c>
      <c r="B87" s="1" t="s">
        <v>61</v>
      </c>
      <c r="C87" s="1">
        <v>0</v>
      </c>
      <c r="D87" s="1">
        <v>2</v>
      </c>
      <c r="E87" s="5">
        <v>0</v>
      </c>
    </row>
    <row r="88" spans="1:5" x14ac:dyDescent="0.25">
      <c r="A88" s="4" t="s">
        <v>96</v>
      </c>
      <c r="B88" s="1" t="s">
        <v>61</v>
      </c>
      <c r="C88" s="1">
        <v>0</v>
      </c>
      <c r="D88" s="1">
        <v>0</v>
      </c>
      <c r="E88" s="5">
        <v>1</v>
      </c>
    </row>
    <row r="89" spans="1:5" x14ac:dyDescent="0.25">
      <c r="A89" s="4" t="s">
        <v>97</v>
      </c>
      <c r="B89" s="1" t="s">
        <v>61</v>
      </c>
      <c r="C89" s="1">
        <v>0</v>
      </c>
      <c r="D89" s="1">
        <v>0</v>
      </c>
      <c r="E89" s="5">
        <v>0</v>
      </c>
    </row>
    <row r="90" spans="1:5" x14ac:dyDescent="0.25">
      <c r="A90" s="4" t="s">
        <v>98</v>
      </c>
      <c r="B90" s="1" t="s">
        <v>61</v>
      </c>
      <c r="C90" s="1">
        <v>0</v>
      </c>
      <c r="D90" s="1">
        <v>0</v>
      </c>
      <c r="E90" s="5">
        <v>0</v>
      </c>
    </row>
    <row r="91" spans="1:5" x14ac:dyDescent="0.25">
      <c r="A91" s="4" t="s">
        <v>99</v>
      </c>
      <c r="B91" s="1" t="s">
        <v>61</v>
      </c>
      <c r="C91" s="1">
        <v>0</v>
      </c>
      <c r="D91" s="1">
        <v>0</v>
      </c>
      <c r="E91" s="5">
        <v>0</v>
      </c>
    </row>
    <row r="92" spans="1:5" x14ac:dyDescent="0.25">
      <c r="A92" s="4" t="s">
        <v>100</v>
      </c>
      <c r="B92" s="1" t="s">
        <v>61</v>
      </c>
      <c r="C92" s="1">
        <v>0</v>
      </c>
      <c r="D92" s="1">
        <v>1</v>
      </c>
      <c r="E92" s="5">
        <v>0</v>
      </c>
    </row>
    <row r="93" spans="1:5" x14ac:dyDescent="0.25">
      <c r="A93" s="7" t="s">
        <v>101</v>
      </c>
      <c r="B93" s="8" t="s">
        <v>102</v>
      </c>
      <c r="C93" s="8">
        <v>0</v>
      </c>
      <c r="D93" s="8">
        <v>0</v>
      </c>
      <c r="E93" s="10">
        <v>9</v>
      </c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1"/>
  <sheetViews>
    <sheetView workbookViewId="0">
      <selection activeCell="D2" sqref="D1:D1048576"/>
    </sheetView>
  </sheetViews>
  <sheetFormatPr baseColWidth="10" defaultRowHeight="15" x14ac:dyDescent="0.25"/>
  <cols>
    <col min="1" max="1" width="12.7109375" style="1" customWidth="1"/>
    <col min="2" max="2" width="13.85546875" style="1" customWidth="1"/>
    <col min="3" max="3" width="13.5703125" style="1" customWidth="1"/>
    <col min="4" max="4" width="14" style="3" customWidth="1"/>
    <col min="5" max="5" width="12.7109375" style="1" customWidth="1"/>
    <col min="6" max="8" width="11.42578125" style="1" customWidth="1"/>
    <col min="9" max="16384" width="11.42578125" style="1"/>
  </cols>
  <sheetData>
    <row r="1" spans="1:8" ht="29.25" customHeight="1" x14ac:dyDescent="0.25">
      <c r="A1" s="45" t="s">
        <v>0</v>
      </c>
      <c r="B1" s="46" t="s">
        <v>1</v>
      </c>
      <c r="C1" s="46" t="s">
        <v>2</v>
      </c>
      <c r="D1" s="46" t="s">
        <v>3</v>
      </c>
      <c r="E1" s="46" t="s">
        <v>4</v>
      </c>
      <c r="F1" s="46" t="s">
        <v>5</v>
      </c>
      <c r="G1" s="46" t="s">
        <v>6</v>
      </c>
      <c r="H1" s="47" t="s">
        <v>7</v>
      </c>
    </row>
    <row r="2" spans="1:8" x14ac:dyDescent="0.25">
      <c r="A2" s="4" t="s">
        <v>8</v>
      </c>
      <c r="B2" s="1" t="s">
        <v>9</v>
      </c>
      <c r="C2" s="1" t="s">
        <v>10</v>
      </c>
      <c r="D2" s="3" t="s">
        <v>261</v>
      </c>
      <c r="E2" s="1">
        <v>1</v>
      </c>
      <c r="F2" s="1">
        <v>0</v>
      </c>
      <c r="G2" s="1">
        <v>0</v>
      </c>
      <c r="H2" s="5">
        <v>13</v>
      </c>
    </row>
    <row r="3" spans="1:8" x14ac:dyDescent="0.25">
      <c r="A3" s="4" t="s">
        <v>11</v>
      </c>
      <c r="B3" s="1" t="s">
        <v>9</v>
      </c>
      <c r="C3" s="1" t="s">
        <v>10</v>
      </c>
      <c r="D3" s="3" t="s">
        <v>261</v>
      </c>
      <c r="E3" s="1">
        <v>6</v>
      </c>
      <c r="F3" s="1">
        <v>0</v>
      </c>
      <c r="G3" s="1">
        <v>0</v>
      </c>
      <c r="H3" s="5">
        <v>9</v>
      </c>
    </row>
    <row r="4" spans="1:8" x14ac:dyDescent="0.25">
      <c r="A4" s="4" t="s">
        <v>12</v>
      </c>
      <c r="B4" s="1" t="s">
        <v>9</v>
      </c>
      <c r="C4" s="1" t="s">
        <v>10</v>
      </c>
      <c r="D4" s="3" t="s">
        <v>261</v>
      </c>
      <c r="E4" s="1">
        <v>5</v>
      </c>
      <c r="F4" s="1">
        <v>2</v>
      </c>
      <c r="G4" s="1">
        <v>0</v>
      </c>
      <c r="H4" s="5">
        <v>9</v>
      </c>
    </row>
    <row r="5" spans="1:8" x14ac:dyDescent="0.25">
      <c r="A5" s="4" t="s">
        <v>13</v>
      </c>
      <c r="B5" s="1" t="s">
        <v>9</v>
      </c>
      <c r="C5" s="1" t="s">
        <v>10</v>
      </c>
      <c r="D5" s="3" t="s">
        <v>261</v>
      </c>
      <c r="E5" s="1">
        <v>3</v>
      </c>
      <c r="F5" s="1">
        <v>5</v>
      </c>
      <c r="G5" s="1">
        <v>2</v>
      </c>
      <c r="H5" s="5">
        <v>5</v>
      </c>
    </row>
    <row r="6" spans="1:8" x14ac:dyDescent="0.25">
      <c r="A6" s="4" t="s">
        <v>14</v>
      </c>
      <c r="B6" s="1" t="s">
        <v>9</v>
      </c>
      <c r="C6" s="1" t="s">
        <v>10</v>
      </c>
      <c r="D6" s="3" t="s">
        <v>261</v>
      </c>
      <c r="E6" s="1">
        <v>0</v>
      </c>
      <c r="F6" s="1">
        <v>1</v>
      </c>
      <c r="G6" s="1">
        <v>2</v>
      </c>
      <c r="H6" s="5">
        <v>3</v>
      </c>
    </row>
    <row r="7" spans="1:8" x14ac:dyDescent="0.25">
      <c r="A7" s="4" t="s">
        <v>15</v>
      </c>
      <c r="B7" s="1" t="s">
        <v>9</v>
      </c>
      <c r="C7" s="1" t="s">
        <v>10</v>
      </c>
      <c r="D7" s="3" t="s">
        <v>261</v>
      </c>
      <c r="E7" s="1">
        <v>4</v>
      </c>
      <c r="F7" s="1">
        <v>4</v>
      </c>
      <c r="G7" s="1">
        <v>0</v>
      </c>
      <c r="H7" s="5">
        <v>6</v>
      </c>
    </row>
    <row r="8" spans="1:8" x14ac:dyDescent="0.25">
      <c r="A8" s="4" t="s">
        <v>16</v>
      </c>
      <c r="B8" s="1" t="s">
        <v>9</v>
      </c>
      <c r="C8" s="1" t="s">
        <v>10</v>
      </c>
      <c r="D8" s="3" t="s">
        <v>261</v>
      </c>
      <c r="E8" s="1">
        <v>1</v>
      </c>
      <c r="F8" s="1">
        <v>0</v>
      </c>
      <c r="G8" s="1">
        <v>6</v>
      </c>
      <c r="H8" s="5">
        <v>4</v>
      </c>
    </row>
    <row r="9" spans="1:8" x14ac:dyDescent="0.25">
      <c r="A9" s="4" t="s">
        <v>17</v>
      </c>
      <c r="B9" s="1" t="s">
        <v>9</v>
      </c>
      <c r="C9" s="1" t="s">
        <v>10</v>
      </c>
      <c r="D9" s="3" t="s">
        <v>261</v>
      </c>
      <c r="E9" s="1">
        <v>0</v>
      </c>
      <c r="F9" s="1">
        <v>4</v>
      </c>
      <c r="G9" s="1">
        <v>0</v>
      </c>
      <c r="H9" s="5">
        <v>5</v>
      </c>
    </row>
    <row r="10" spans="1:8" x14ac:dyDescent="0.25">
      <c r="A10" s="4" t="s">
        <v>18</v>
      </c>
      <c r="B10" s="1" t="s">
        <v>9</v>
      </c>
      <c r="C10" s="1" t="s">
        <v>10</v>
      </c>
      <c r="D10" s="3" t="s">
        <v>261</v>
      </c>
      <c r="E10" s="1">
        <v>3</v>
      </c>
      <c r="F10" s="1">
        <v>0</v>
      </c>
      <c r="G10" s="1">
        <v>6</v>
      </c>
      <c r="H10" s="5">
        <v>3</v>
      </c>
    </row>
    <row r="11" spans="1:8" x14ac:dyDescent="0.25">
      <c r="A11" s="4" t="s">
        <v>19</v>
      </c>
      <c r="B11" s="1" t="s">
        <v>9</v>
      </c>
      <c r="C11" s="1" t="s">
        <v>10</v>
      </c>
      <c r="D11" s="3" t="s">
        <v>261</v>
      </c>
      <c r="E11" s="1">
        <v>0</v>
      </c>
      <c r="F11" s="1">
        <v>6</v>
      </c>
      <c r="G11" s="1">
        <v>0</v>
      </c>
      <c r="H11" s="5">
        <v>5</v>
      </c>
    </row>
    <row r="12" spans="1:8" x14ac:dyDescent="0.25">
      <c r="A12" s="4" t="s">
        <v>20</v>
      </c>
      <c r="B12" s="1" t="s">
        <v>9</v>
      </c>
      <c r="C12" s="1" t="s">
        <v>10</v>
      </c>
      <c r="D12" s="3" t="s">
        <v>261</v>
      </c>
      <c r="E12" s="1">
        <v>2</v>
      </c>
      <c r="F12" s="1">
        <v>4</v>
      </c>
      <c r="G12" s="1">
        <v>0</v>
      </c>
      <c r="H12" s="5">
        <v>2</v>
      </c>
    </row>
    <row r="13" spans="1:8" x14ac:dyDescent="0.25">
      <c r="A13" s="4" t="s">
        <v>21</v>
      </c>
      <c r="B13" s="1" t="s">
        <v>9</v>
      </c>
      <c r="C13" s="1" t="s">
        <v>10</v>
      </c>
      <c r="D13" s="3" t="s">
        <v>261</v>
      </c>
      <c r="E13" s="1">
        <v>2</v>
      </c>
      <c r="F13" s="1">
        <v>0</v>
      </c>
      <c r="G13" s="1">
        <v>5</v>
      </c>
      <c r="H13" s="5">
        <v>4</v>
      </c>
    </row>
    <row r="14" spans="1:8" x14ac:dyDescent="0.25">
      <c r="A14" s="4" t="s">
        <v>22</v>
      </c>
      <c r="B14" s="1" t="s">
        <v>9</v>
      </c>
      <c r="C14" s="1" t="s">
        <v>10</v>
      </c>
      <c r="D14" s="3" t="s">
        <v>261</v>
      </c>
      <c r="E14" s="1">
        <v>4</v>
      </c>
      <c r="F14" s="1">
        <v>1</v>
      </c>
      <c r="G14" s="1">
        <v>0</v>
      </c>
      <c r="H14" s="5">
        <v>7</v>
      </c>
    </row>
    <row r="15" spans="1:8" x14ac:dyDescent="0.25">
      <c r="A15" s="4" t="s">
        <v>23</v>
      </c>
      <c r="B15" s="1" t="s">
        <v>9</v>
      </c>
      <c r="C15" s="1" t="s">
        <v>10</v>
      </c>
      <c r="D15" s="3" t="s">
        <v>261</v>
      </c>
      <c r="E15" s="1">
        <v>7</v>
      </c>
      <c r="F15" s="1">
        <v>0</v>
      </c>
      <c r="G15" s="1">
        <v>0</v>
      </c>
      <c r="H15" s="5">
        <v>5</v>
      </c>
    </row>
    <row r="16" spans="1:8" x14ac:dyDescent="0.25">
      <c r="A16" s="4" t="s">
        <v>24</v>
      </c>
      <c r="B16" s="1" t="s">
        <v>9</v>
      </c>
      <c r="C16" s="1" t="s">
        <v>10</v>
      </c>
      <c r="D16" s="3" t="s">
        <v>261</v>
      </c>
      <c r="E16" s="1">
        <v>2</v>
      </c>
      <c r="F16" s="1">
        <v>7</v>
      </c>
      <c r="G16" s="1">
        <v>0</v>
      </c>
      <c r="H16" s="5">
        <v>4</v>
      </c>
    </row>
    <row r="17" spans="1:8" x14ac:dyDescent="0.25">
      <c r="A17" s="4" t="s">
        <v>25</v>
      </c>
      <c r="B17" s="1" t="s">
        <v>9</v>
      </c>
      <c r="C17" s="1" t="s">
        <v>10</v>
      </c>
      <c r="D17" s="3" t="s">
        <v>261</v>
      </c>
      <c r="E17" s="1">
        <v>0</v>
      </c>
      <c r="F17" s="1">
        <v>0</v>
      </c>
      <c r="G17" s="1">
        <v>2</v>
      </c>
      <c r="H17" s="5">
        <v>3</v>
      </c>
    </row>
    <row r="18" spans="1:8" x14ac:dyDescent="0.25">
      <c r="A18" s="4" t="s">
        <v>26</v>
      </c>
      <c r="B18" s="1" t="s">
        <v>9</v>
      </c>
      <c r="C18" s="1" t="s">
        <v>10</v>
      </c>
      <c r="D18" s="3" t="s">
        <v>261</v>
      </c>
      <c r="E18" s="1">
        <v>5</v>
      </c>
      <c r="F18" s="1">
        <v>0</v>
      </c>
      <c r="G18" s="1">
        <v>2</v>
      </c>
      <c r="H18" s="5">
        <v>3</v>
      </c>
    </row>
    <row r="19" spans="1:8" x14ac:dyDescent="0.25">
      <c r="A19" s="4" t="s">
        <v>27</v>
      </c>
      <c r="B19" s="1" t="s">
        <v>9</v>
      </c>
      <c r="C19" s="1" t="s">
        <v>10</v>
      </c>
      <c r="D19" s="3" t="s">
        <v>261</v>
      </c>
      <c r="E19" s="1">
        <v>4</v>
      </c>
      <c r="F19" s="1">
        <v>0</v>
      </c>
      <c r="G19" s="1">
        <v>0</v>
      </c>
      <c r="H19" s="5">
        <v>3</v>
      </c>
    </row>
    <row r="20" spans="1:8" x14ac:dyDescent="0.25">
      <c r="A20" s="4" t="s">
        <v>28</v>
      </c>
      <c r="B20" s="1" t="s">
        <v>9</v>
      </c>
      <c r="C20" s="1" t="s">
        <v>10</v>
      </c>
      <c r="D20" s="3" t="s">
        <v>261</v>
      </c>
      <c r="E20" s="1">
        <v>2</v>
      </c>
      <c r="F20" s="1">
        <v>8</v>
      </c>
      <c r="G20" s="1">
        <v>0</v>
      </c>
      <c r="H20" s="5">
        <v>5</v>
      </c>
    </row>
    <row r="21" spans="1:8" x14ac:dyDescent="0.25">
      <c r="A21" s="4" t="s">
        <v>29</v>
      </c>
      <c r="B21" s="1" t="s">
        <v>9</v>
      </c>
      <c r="C21" s="1" t="s">
        <v>10</v>
      </c>
      <c r="D21" s="3" t="s">
        <v>261</v>
      </c>
      <c r="E21" s="1">
        <v>0</v>
      </c>
      <c r="F21" s="1">
        <v>2</v>
      </c>
      <c r="G21" s="1">
        <v>0</v>
      </c>
      <c r="H21" s="5">
        <v>3</v>
      </c>
    </row>
    <row r="22" spans="1:8" x14ac:dyDescent="0.25">
      <c r="A22" s="4" t="s">
        <v>30</v>
      </c>
      <c r="B22" s="1" t="s">
        <v>9</v>
      </c>
      <c r="C22" s="1" t="s">
        <v>10</v>
      </c>
      <c r="D22" s="3" t="s">
        <v>261</v>
      </c>
      <c r="E22" s="1">
        <v>8</v>
      </c>
      <c r="F22" s="1">
        <v>5</v>
      </c>
      <c r="G22" s="1">
        <v>1</v>
      </c>
      <c r="H22" s="5">
        <v>5</v>
      </c>
    </row>
    <row r="23" spans="1:8" x14ac:dyDescent="0.25">
      <c r="A23" s="4" t="s">
        <v>31</v>
      </c>
      <c r="B23" s="1" t="s">
        <v>9</v>
      </c>
      <c r="C23" s="1" t="s">
        <v>10</v>
      </c>
      <c r="D23" s="3" t="s">
        <v>261</v>
      </c>
      <c r="E23" s="1">
        <v>0</v>
      </c>
      <c r="F23" s="1">
        <v>5</v>
      </c>
      <c r="G23" s="1">
        <v>2</v>
      </c>
      <c r="H23" s="5">
        <v>7</v>
      </c>
    </row>
    <row r="24" spans="1:8" x14ac:dyDescent="0.25">
      <c r="A24" s="4" t="s">
        <v>32</v>
      </c>
      <c r="B24" s="1" t="s">
        <v>9</v>
      </c>
      <c r="C24" s="1" t="s">
        <v>10</v>
      </c>
      <c r="D24" s="3" t="s">
        <v>261</v>
      </c>
      <c r="E24" s="1">
        <v>1</v>
      </c>
      <c r="F24" s="1">
        <v>5</v>
      </c>
      <c r="G24" s="1">
        <v>2</v>
      </c>
      <c r="H24" s="5">
        <v>5</v>
      </c>
    </row>
    <row r="25" spans="1:8" x14ac:dyDescent="0.25">
      <c r="A25" s="4" t="s">
        <v>33</v>
      </c>
      <c r="B25" s="1" t="s">
        <v>9</v>
      </c>
      <c r="C25" s="1" t="s">
        <v>10</v>
      </c>
      <c r="D25" s="3" t="s">
        <v>261</v>
      </c>
      <c r="E25" s="1">
        <v>1</v>
      </c>
      <c r="F25" s="1">
        <v>2</v>
      </c>
      <c r="G25" s="1">
        <v>1</v>
      </c>
      <c r="H25" s="5">
        <v>7</v>
      </c>
    </row>
    <row r="26" spans="1:8" x14ac:dyDescent="0.25">
      <c r="A26" s="4" t="s">
        <v>34</v>
      </c>
      <c r="B26" s="1" t="s">
        <v>9</v>
      </c>
      <c r="C26" s="1" t="s">
        <v>10</v>
      </c>
      <c r="D26" s="3" t="s">
        <v>261</v>
      </c>
      <c r="E26" s="1">
        <v>0</v>
      </c>
      <c r="F26" s="1">
        <v>6</v>
      </c>
      <c r="G26" s="1">
        <v>0</v>
      </c>
      <c r="H26" s="5">
        <v>6</v>
      </c>
    </row>
    <row r="27" spans="1:8" x14ac:dyDescent="0.25">
      <c r="A27" s="4" t="s">
        <v>35</v>
      </c>
      <c r="B27" s="1" t="s">
        <v>9</v>
      </c>
      <c r="C27" s="1" t="s">
        <v>10</v>
      </c>
      <c r="D27" s="3" t="s">
        <v>261</v>
      </c>
      <c r="E27" s="1">
        <v>5</v>
      </c>
      <c r="F27" s="1">
        <v>6</v>
      </c>
      <c r="G27" s="1">
        <v>2</v>
      </c>
      <c r="H27" s="5">
        <v>5</v>
      </c>
    </row>
    <row r="28" spans="1:8" x14ac:dyDescent="0.25">
      <c r="A28" s="4" t="s">
        <v>36</v>
      </c>
      <c r="B28" s="1" t="s">
        <v>9</v>
      </c>
      <c r="C28" s="1" t="s">
        <v>10</v>
      </c>
      <c r="D28" s="3" t="s">
        <v>261</v>
      </c>
      <c r="E28" s="1">
        <v>1</v>
      </c>
      <c r="F28" s="1">
        <v>0</v>
      </c>
      <c r="G28" s="1">
        <v>6</v>
      </c>
      <c r="H28" s="5">
        <v>3</v>
      </c>
    </row>
    <row r="29" spans="1:8" x14ac:dyDescent="0.25">
      <c r="A29" s="4" t="s">
        <v>37</v>
      </c>
      <c r="B29" s="1" t="s">
        <v>9</v>
      </c>
      <c r="C29" s="1" t="s">
        <v>10</v>
      </c>
      <c r="D29" s="3" t="s">
        <v>261</v>
      </c>
      <c r="E29" s="1">
        <v>0</v>
      </c>
      <c r="F29" s="1">
        <v>3</v>
      </c>
      <c r="G29" s="1">
        <v>0</v>
      </c>
      <c r="H29" s="5">
        <v>6</v>
      </c>
    </row>
    <row r="30" spans="1:8" x14ac:dyDescent="0.25">
      <c r="A30" s="4" t="s">
        <v>38</v>
      </c>
      <c r="B30" s="1" t="s">
        <v>9</v>
      </c>
      <c r="C30" s="1" t="s">
        <v>10</v>
      </c>
      <c r="D30" s="3" t="s">
        <v>261</v>
      </c>
      <c r="E30" s="1">
        <v>6</v>
      </c>
      <c r="F30" s="1">
        <v>1</v>
      </c>
      <c r="G30" s="1">
        <v>1</v>
      </c>
      <c r="H30" s="5">
        <v>3</v>
      </c>
    </row>
    <row r="31" spans="1:8" x14ac:dyDescent="0.25">
      <c r="A31" s="4" t="s">
        <v>39</v>
      </c>
      <c r="B31" s="1" t="s">
        <v>9</v>
      </c>
      <c r="C31" s="1" t="s">
        <v>10</v>
      </c>
      <c r="D31" s="3" t="s">
        <v>261</v>
      </c>
      <c r="E31" s="1">
        <v>2</v>
      </c>
      <c r="F31" s="1">
        <v>1</v>
      </c>
      <c r="G31" s="1">
        <v>2</v>
      </c>
      <c r="H31" s="5">
        <v>8</v>
      </c>
    </row>
    <row r="32" spans="1:8" x14ac:dyDescent="0.25">
      <c r="A32" s="4" t="s">
        <v>40</v>
      </c>
      <c r="B32" s="1" t="s">
        <v>9</v>
      </c>
      <c r="C32" s="1" t="s">
        <v>10</v>
      </c>
      <c r="D32" s="3" t="s">
        <v>261</v>
      </c>
      <c r="E32" s="1">
        <v>1</v>
      </c>
      <c r="F32" s="1">
        <v>1</v>
      </c>
      <c r="G32" s="1">
        <v>0</v>
      </c>
      <c r="H32" s="5">
        <v>8</v>
      </c>
    </row>
    <row r="33" spans="1:8" x14ac:dyDescent="0.25">
      <c r="A33" s="4" t="s">
        <v>41</v>
      </c>
      <c r="B33" s="1" t="s">
        <v>9</v>
      </c>
      <c r="C33" s="1" t="s">
        <v>10</v>
      </c>
      <c r="D33" s="3" t="s">
        <v>261</v>
      </c>
      <c r="E33" s="1">
        <v>1</v>
      </c>
      <c r="F33" s="1">
        <v>0</v>
      </c>
      <c r="G33" s="1">
        <v>0</v>
      </c>
      <c r="H33" s="5">
        <v>7</v>
      </c>
    </row>
    <row r="34" spans="1:8" x14ac:dyDescent="0.25">
      <c r="A34" s="4" t="s">
        <v>42</v>
      </c>
      <c r="B34" s="1" t="s">
        <v>9</v>
      </c>
      <c r="C34" s="1" t="s">
        <v>10</v>
      </c>
      <c r="D34" s="3" t="s">
        <v>261</v>
      </c>
      <c r="E34" s="1">
        <v>1</v>
      </c>
      <c r="F34" s="1">
        <v>6</v>
      </c>
      <c r="G34" s="1">
        <v>0</v>
      </c>
      <c r="H34" s="5">
        <v>7</v>
      </c>
    </row>
    <row r="35" spans="1:8" x14ac:dyDescent="0.25">
      <c r="A35" s="4" t="s">
        <v>43</v>
      </c>
      <c r="B35" s="1" t="s">
        <v>9</v>
      </c>
      <c r="C35" s="1" t="s">
        <v>10</v>
      </c>
      <c r="D35" s="3" t="s">
        <v>261</v>
      </c>
      <c r="E35" s="1">
        <v>4</v>
      </c>
      <c r="F35" s="1">
        <v>4</v>
      </c>
      <c r="G35" s="1">
        <v>0</v>
      </c>
      <c r="H35" s="5">
        <v>7</v>
      </c>
    </row>
    <row r="36" spans="1:8" x14ac:dyDescent="0.25">
      <c r="A36" s="4" t="s">
        <v>44</v>
      </c>
      <c r="B36" s="1" t="s">
        <v>9</v>
      </c>
      <c r="C36" s="1" t="s">
        <v>10</v>
      </c>
      <c r="D36" s="3" t="s">
        <v>261</v>
      </c>
      <c r="E36" s="1">
        <v>0</v>
      </c>
      <c r="F36" s="1">
        <v>2</v>
      </c>
      <c r="G36" s="1">
        <v>3</v>
      </c>
      <c r="H36" s="5">
        <v>5</v>
      </c>
    </row>
    <row r="37" spans="1:8" x14ac:dyDescent="0.25">
      <c r="A37" s="4" t="s">
        <v>45</v>
      </c>
      <c r="B37" s="1" t="s">
        <v>9</v>
      </c>
      <c r="C37" s="1" t="s">
        <v>10</v>
      </c>
      <c r="D37" s="3" t="s">
        <v>261</v>
      </c>
      <c r="E37" s="1">
        <v>0</v>
      </c>
      <c r="F37" s="1">
        <v>0</v>
      </c>
      <c r="G37" s="1">
        <v>1</v>
      </c>
      <c r="H37" s="5">
        <v>8</v>
      </c>
    </row>
    <row r="38" spans="1:8" x14ac:dyDescent="0.25">
      <c r="A38" s="4" t="s">
        <v>46</v>
      </c>
      <c r="B38" s="1" t="s">
        <v>9</v>
      </c>
      <c r="C38" s="1" t="s">
        <v>10</v>
      </c>
      <c r="D38" s="3" t="s">
        <v>261</v>
      </c>
      <c r="E38" s="1">
        <v>1</v>
      </c>
      <c r="F38" s="1">
        <v>0</v>
      </c>
      <c r="G38" s="1">
        <v>0</v>
      </c>
      <c r="H38" s="5">
        <v>5</v>
      </c>
    </row>
    <row r="39" spans="1:8" x14ac:dyDescent="0.25">
      <c r="A39" s="4" t="s">
        <v>47</v>
      </c>
      <c r="B39" s="1" t="s">
        <v>9</v>
      </c>
      <c r="C39" s="1" t="s">
        <v>10</v>
      </c>
      <c r="D39" s="3" t="s">
        <v>261</v>
      </c>
      <c r="E39" s="1">
        <v>10</v>
      </c>
      <c r="F39" s="1">
        <v>1</v>
      </c>
      <c r="G39" s="1">
        <v>2</v>
      </c>
      <c r="H39" s="5">
        <v>3</v>
      </c>
    </row>
    <row r="40" spans="1:8" x14ac:dyDescent="0.25">
      <c r="A40" s="4" t="s">
        <v>48</v>
      </c>
      <c r="B40" s="1" t="s">
        <v>9</v>
      </c>
      <c r="C40" s="1" t="s">
        <v>10</v>
      </c>
      <c r="D40" s="3" t="s">
        <v>261</v>
      </c>
      <c r="E40" s="1">
        <v>7</v>
      </c>
      <c r="F40" s="1">
        <v>0</v>
      </c>
      <c r="G40" s="1">
        <v>2</v>
      </c>
      <c r="H40" s="5">
        <v>2</v>
      </c>
    </row>
    <row r="41" spans="1:8" x14ac:dyDescent="0.25">
      <c r="A41" s="4" t="s">
        <v>49</v>
      </c>
      <c r="B41" s="1" t="s">
        <v>9</v>
      </c>
      <c r="C41" s="1" t="s">
        <v>10</v>
      </c>
      <c r="D41" s="3" t="s">
        <v>261</v>
      </c>
      <c r="E41" s="1">
        <v>1</v>
      </c>
      <c r="F41" s="1">
        <v>10</v>
      </c>
      <c r="G41" s="1">
        <v>2</v>
      </c>
      <c r="H41" s="5">
        <v>5</v>
      </c>
    </row>
    <row r="42" spans="1:8" x14ac:dyDescent="0.25">
      <c r="A42" s="4" t="s">
        <v>50</v>
      </c>
      <c r="B42" s="1" t="s">
        <v>9</v>
      </c>
      <c r="C42" s="1" t="s">
        <v>10</v>
      </c>
      <c r="D42" s="3" t="s">
        <v>261</v>
      </c>
      <c r="E42" s="1">
        <v>7</v>
      </c>
      <c r="F42" s="1">
        <v>1</v>
      </c>
      <c r="G42" s="1">
        <v>0</v>
      </c>
      <c r="H42" s="5">
        <v>7</v>
      </c>
    </row>
    <row r="43" spans="1:8" x14ac:dyDescent="0.25">
      <c r="A43" s="4" t="s">
        <v>51</v>
      </c>
      <c r="B43" s="1" t="s">
        <v>9</v>
      </c>
      <c r="C43" s="1" t="s">
        <v>10</v>
      </c>
      <c r="D43" s="3" t="s">
        <v>261</v>
      </c>
      <c r="E43" s="1">
        <v>1</v>
      </c>
      <c r="F43" s="1">
        <v>2</v>
      </c>
      <c r="G43" s="1">
        <v>3</v>
      </c>
      <c r="H43" s="5">
        <v>4</v>
      </c>
    </row>
    <row r="44" spans="1:8" x14ac:dyDescent="0.25">
      <c r="A44" s="4" t="s">
        <v>52</v>
      </c>
      <c r="B44" s="1" t="s">
        <v>9</v>
      </c>
      <c r="C44" s="1" t="s">
        <v>10</v>
      </c>
      <c r="D44" s="3" t="s">
        <v>261</v>
      </c>
      <c r="E44" s="1">
        <v>2</v>
      </c>
      <c r="F44" s="1">
        <v>4</v>
      </c>
      <c r="G44" s="1">
        <v>2</v>
      </c>
      <c r="H44" s="5">
        <v>5</v>
      </c>
    </row>
    <row r="45" spans="1:8" x14ac:dyDescent="0.25">
      <c r="A45" s="4" t="s">
        <v>53</v>
      </c>
      <c r="B45" s="1" t="s">
        <v>9</v>
      </c>
      <c r="C45" s="1" t="s">
        <v>10</v>
      </c>
      <c r="D45" s="3" t="s">
        <v>261</v>
      </c>
      <c r="E45" s="1">
        <v>0</v>
      </c>
      <c r="F45" s="1">
        <v>2</v>
      </c>
      <c r="G45" s="1">
        <v>0</v>
      </c>
      <c r="H45" s="5">
        <v>3</v>
      </c>
    </row>
    <row r="46" spans="1:8" x14ac:dyDescent="0.25">
      <c r="A46" s="4" t="s">
        <v>54</v>
      </c>
      <c r="B46" s="1" t="s">
        <v>9</v>
      </c>
      <c r="C46" s="1" t="s">
        <v>10</v>
      </c>
      <c r="D46" s="3" t="s">
        <v>261</v>
      </c>
      <c r="E46" s="1">
        <v>3</v>
      </c>
      <c r="F46" s="1">
        <v>2</v>
      </c>
      <c r="G46" s="1">
        <v>0</v>
      </c>
      <c r="H46" s="5">
        <v>3</v>
      </c>
    </row>
    <row r="47" spans="1:8" x14ac:dyDescent="0.25">
      <c r="A47" s="4" t="s">
        <v>55</v>
      </c>
      <c r="B47" s="1" t="s">
        <v>56</v>
      </c>
      <c r="C47" s="1" t="s">
        <v>10</v>
      </c>
      <c r="D47" s="3" t="s">
        <v>261</v>
      </c>
      <c r="E47" s="1">
        <v>0</v>
      </c>
      <c r="F47" s="1">
        <v>0</v>
      </c>
      <c r="G47" s="1">
        <v>0</v>
      </c>
      <c r="H47" s="5">
        <v>1</v>
      </c>
    </row>
    <row r="48" spans="1:8" x14ac:dyDescent="0.25">
      <c r="A48" s="4" t="s">
        <v>57</v>
      </c>
      <c r="B48" s="1" t="s">
        <v>56</v>
      </c>
      <c r="C48" s="1" t="s">
        <v>10</v>
      </c>
      <c r="D48" s="3" t="s">
        <v>261</v>
      </c>
      <c r="E48" s="1">
        <v>2</v>
      </c>
      <c r="F48" s="1">
        <v>0</v>
      </c>
      <c r="G48" s="1">
        <v>0</v>
      </c>
      <c r="H48" s="5">
        <v>1</v>
      </c>
    </row>
    <row r="49" spans="1:8" x14ac:dyDescent="0.25">
      <c r="A49" s="4" t="s">
        <v>58</v>
      </c>
      <c r="B49" s="1" t="s">
        <v>56</v>
      </c>
      <c r="C49" s="1" t="s">
        <v>10</v>
      </c>
      <c r="D49" s="3" t="s">
        <v>261</v>
      </c>
      <c r="E49" s="1">
        <v>2</v>
      </c>
      <c r="F49" s="1">
        <v>4</v>
      </c>
      <c r="G49" s="1">
        <v>3</v>
      </c>
      <c r="H49" s="5">
        <v>2</v>
      </c>
    </row>
    <row r="50" spans="1:8" x14ac:dyDescent="0.25">
      <c r="A50" s="4" t="s">
        <v>59</v>
      </c>
      <c r="B50" s="1" t="s">
        <v>56</v>
      </c>
      <c r="C50" s="1" t="s">
        <v>10</v>
      </c>
      <c r="D50" s="3" t="s">
        <v>261</v>
      </c>
      <c r="E50" s="1">
        <v>3</v>
      </c>
      <c r="F50" s="1">
        <v>1</v>
      </c>
      <c r="G50" s="1">
        <v>0</v>
      </c>
      <c r="H50" s="5">
        <v>3</v>
      </c>
    </row>
    <row r="51" spans="1:8" x14ac:dyDescent="0.25">
      <c r="A51" s="4" t="s">
        <v>60</v>
      </c>
      <c r="B51" s="1" t="s">
        <v>61</v>
      </c>
      <c r="C51" s="1" t="s">
        <v>10</v>
      </c>
      <c r="D51" s="3" t="s">
        <v>261</v>
      </c>
      <c r="E51" s="1">
        <v>0</v>
      </c>
      <c r="F51" s="1">
        <v>0</v>
      </c>
      <c r="G51" s="1">
        <v>0</v>
      </c>
      <c r="H51" s="5">
        <v>0</v>
      </c>
    </row>
    <row r="52" spans="1:8" x14ac:dyDescent="0.25">
      <c r="A52" s="4" t="s">
        <v>62</v>
      </c>
      <c r="B52" s="1" t="s">
        <v>61</v>
      </c>
      <c r="C52" s="1" t="s">
        <v>10</v>
      </c>
      <c r="D52" s="3" t="s">
        <v>261</v>
      </c>
      <c r="E52" s="1">
        <v>3</v>
      </c>
      <c r="F52" s="1">
        <v>0</v>
      </c>
      <c r="G52" s="1">
        <v>0</v>
      </c>
      <c r="H52" s="5">
        <v>0</v>
      </c>
    </row>
    <row r="53" spans="1:8" x14ac:dyDescent="0.25">
      <c r="A53" s="4" t="s">
        <v>63</v>
      </c>
      <c r="B53" s="1" t="s">
        <v>61</v>
      </c>
      <c r="C53" s="1" t="s">
        <v>10</v>
      </c>
      <c r="D53" s="3" t="s">
        <v>261</v>
      </c>
      <c r="E53" s="1">
        <v>0</v>
      </c>
      <c r="F53" s="1">
        <v>0</v>
      </c>
      <c r="G53" s="1">
        <v>0</v>
      </c>
      <c r="H53" s="5">
        <v>1</v>
      </c>
    </row>
    <row r="54" spans="1:8" x14ac:dyDescent="0.25">
      <c r="A54" s="4" t="s">
        <v>64</v>
      </c>
      <c r="B54" s="1" t="s">
        <v>61</v>
      </c>
      <c r="C54" s="1" t="s">
        <v>10</v>
      </c>
      <c r="D54" s="3" t="s">
        <v>261</v>
      </c>
      <c r="E54" s="1">
        <v>0</v>
      </c>
      <c r="F54" s="1">
        <v>0</v>
      </c>
      <c r="G54" s="1">
        <v>0</v>
      </c>
      <c r="H54" s="5">
        <v>0</v>
      </c>
    </row>
    <row r="55" spans="1:8" x14ac:dyDescent="0.25">
      <c r="A55" s="4" t="s">
        <v>65</v>
      </c>
      <c r="B55" s="1" t="s">
        <v>61</v>
      </c>
      <c r="C55" s="1" t="s">
        <v>10</v>
      </c>
      <c r="D55" s="3" t="s">
        <v>261</v>
      </c>
      <c r="E55" s="1">
        <v>0</v>
      </c>
      <c r="F55" s="1">
        <v>0</v>
      </c>
      <c r="G55" s="1">
        <v>1</v>
      </c>
      <c r="H55" s="5">
        <v>0</v>
      </c>
    </row>
    <row r="56" spans="1:8" x14ac:dyDescent="0.25">
      <c r="A56" s="4" t="s">
        <v>66</v>
      </c>
      <c r="B56" s="1" t="s">
        <v>61</v>
      </c>
      <c r="C56" s="1" t="s">
        <v>10</v>
      </c>
      <c r="D56" s="3" t="s">
        <v>261</v>
      </c>
      <c r="E56" s="1">
        <v>3</v>
      </c>
      <c r="F56" s="1">
        <v>1</v>
      </c>
      <c r="G56" s="1">
        <v>0</v>
      </c>
      <c r="H56" s="5">
        <v>0</v>
      </c>
    </row>
    <row r="57" spans="1:8" x14ac:dyDescent="0.25">
      <c r="A57" s="4" t="s">
        <v>67</v>
      </c>
      <c r="B57" s="1" t="s">
        <v>61</v>
      </c>
      <c r="C57" s="1" t="s">
        <v>10</v>
      </c>
      <c r="D57" s="3" t="s">
        <v>261</v>
      </c>
      <c r="E57" s="1">
        <v>1</v>
      </c>
      <c r="F57" s="1">
        <v>2</v>
      </c>
      <c r="G57" s="1">
        <v>0</v>
      </c>
      <c r="H57" s="5">
        <v>0</v>
      </c>
    </row>
    <row r="58" spans="1:8" x14ac:dyDescent="0.25">
      <c r="A58" s="4" t="s">
        <v>68</v>
      </c>
      <c r="B58" s="1" t="s">
        <v>61</v>
      </c>
      <c r="C58" s="1" t="s">
        <v>10</v>
      </c>
      <c r="D58" s="3" t="s">
        <v>261</v>
      </c>
      <c r="E58" s="1">
        <v>0</v>
      </c>
      <c r="F58" s="1">
        <v>2</v>
      </c>
      <c r="G58" s="1">
        <v>2</v>
      </c>
      <c r="H58" s="5">
        <v>0</v>
      </c>
    </row>
    <row r="59" spans="1:8" x14ac:dyDescent="0.25">
      <c r="A59" s="4" t="s">
        <v>69</v>
      </c>
      <c r="B59" s="1" t="s">
        <v>61</v>
      </c>
      <c r="C59" s="1" t="s">
        <v>10</v>
      </c>
      <c r="D59" s="3" t="s">
        <v>261</v>
      </c>
      <c r="E59" s="1">
        <v>0</v>
      </c>
      <c r="F59" s="1">
        <v>0</v>
      </c>
      <c r="G59" s="1">
        <v>0</v>
      </c>
      <c r="H59" s="5">
        <v>0</v>
      </c>
    </row>
    <row r="60" spans="1:8" x14ac:dyDescent="0.25">
      <c r="A60" s="4" t="s">
        <v>70</v>
      </c>
      <c r="B60" s="1" t="s">
        <v>61</v>
      </c>
      <c r="C60" s="1" t="s">
        <v>10</v>
      </c>
      <c r="D60" s="3" t="s">
        <v>261</v>
      </c>
      <c r="E60" s="1">
        <v>4</v>
      </c>
      <c r="F60" s="1">
        <v>0</v>
      </c>
      <c r="G60" s="1">
        <v>0</v>
      </c>
      <c r="H60" s="5">
        <v>0</v>
      </c>
    </row>
    <row r="61" spans="1:8" x14ac:dyDescent="0.25">
      <c r="A61" s="4" t="s">
        <v>71</v>
      </c>
      <c r="B61" s="1" t="s">
        <v>61</v>
      </c>
      <c r="C61" s="1" t="s">
        <v>10</v>
      </c>
      <c r="D61" s="3" t="s">
        <v>261</v>
      </c>
      <c r="E61" s="1">
        <v>0</v>
      </c>
      <c r="F61" s="1">
        <v>0</v>
      </c>
      <c r="G61" s="1">
        <v>0</v>
      </c>
      <c r="H61" s="5">
        <v>0</v>
      </c>
    </row>
    <row r="62" spans="1:8" x14ac:dyDescent="0.25">
      <c r="A62" s="4" t="s">
        <v>72</v>
      </c>
      <c r="B62" s="1" t="s">
        <v>61</v>
      </c>
      <c r="C62" s="1" t="s">
        <v>10</v>
      </c>
      <c r="D62" s="3" t="s">
        <v>261</v>
      </c>
      <c r="E62" s="1">
        <v>0</v>
      </c>
      <c r="F62" s="1">
        <v>0</v>
      </c>
      <c r="G62" s="1">
        <v>0</v>
      </c>
      <c r="H62" s="5">
        <v>0</v>
      </c>
    </row>
    <row r="63" spans="1:8" x14ac:dyDescent="0.25">
      <c r="A63" s="4" t="s">
        <v>73</v>
      </c>
      <c r="B63" s="1" t="s">
        <v>61</v>
      </c>
      <c r="C63" s="1" t="s">
        <v>10</v>
      </c>
      <c r="D63" s="3" t="s">
        <v>261</v>
      </c>
      <c r="E63" s="1">
        <v>0</v>
      </c>
      <c r="F63" s="1">
        <v>0</v>
      </c>
      <c r="G63" s="1">
        <v>0</v>
      </c>
      <c r="H63" s="5">
        <v>0</v>
      </c>
    </row>
    <row r="64" spans="1:8" x14ac:dyDescent="0.25">
      <c r="A64" s="4" t="s">
        <v>74</v>
      </c>
      <c r="B64" s="1" t="s">
        <v>61</v>
      </c>
      <c r="C64" s="1" t="s">
        <v>10</v>
      </c>
      <c r="D64" s="3" t="s">
        <v>261</v>
      </c>
      <c r="E64" s="1">
        <v>6</v>
      </c>
      <c r="F64" s="1">
        <v>1</v>
      </c>
      <c r="G64" s="1">
        <v>0</v>
      </c>
      <c r="H64" s="5">
        <v>0</v>
      </c>
    </row>
    <row r="65" spans="1:8" x14ac:dyDescent="0.25">
      <c r="A65" s="4" t="s">
        <v>75</v>
      </c>
      <c r="B65" s="1" t="s">
        <v>61</v>
      </c>
      <c r="C65" s="1" t="s">
        <v>10</v>
      </c>
      <c r="D65" s="3" t="s">
        <v>261</v>
      </c>
      <c r="E65" s="1">
        <v>1</v>
      </c>
      <c r="F65" s="1">
        <v>0</v>
      </c>
      <c r="G65" s="1">
        <v>1</v>
      </c>
      <c r="H65" s="5">
        <v>0</v>
      </c>
    </row>
    <row r="66" spans="1:8" x14ac:dyDescent="0.25">
      <c r="A66" s="4" t="s">
        <v>76</v>
      </c>
      <c r="B66" s="1" t="s">
        <v>61</v>
      </c>
      <c r="C66" s="1" t="s">
        <v>10</v>
      </c>
      <c r="D66" s="3" t="s">
        <v>261</v>
      </c>
      <c r="E66" s="1">
        <v>6</v>
      </c>
      <c r="F66" s="1">
        <v>0</v>
      </c>
      <c r="G66" s="1">
        <v>0</v>
      </c>
      <c r="H66" s="5">
        <v>0</v>
      </c>
    </row>
    <row r="67" spans="1:8" x14ac:dyDescent="0.25">
      <c r="A67" s="4" t="s">
        <v>77</v>
      </c>
      <c r="B67" s="1" t="s">
        <v>61</v>
      </c>
      <c r="C67" s="1" t="s">
        <v>10</v>
      </c>
      <c r="D67" s="3" t="s">
        <v>261</v>
      </c>
      <c r="E67" s="1">
        <v>0</v>
      </c>
      <c r="F67" s="1">
        <v>0</v>
      </c>
      <c r="G67" s="1">
        <v>0</v>
      </c>
      <c r="H67" s="5">
        <v>0</v>
      </c>
    </row>
    <row r="68" spans="1:8" x14ac:dyDescent="0.25">
      <c r="A68" s="4" t="s">
        <v>78</v>
      </c>
      <c r="B68" s="1" t="s">
        <v>61</v>
      </c>
      <c r="C68" s="1" t="s">
        <v>10</v>
      </c>
      <c r="D68" s="3" t="s">
        <v>261</v>
      </c>
      <c r="E68" s="1">
        <v>0</v>
      </c>
      <c r="F68" s="1">
        <v>0</v>
      </c>
      <c r="G68" s="1">
        <v>0</v>
      </c>
      <c r="H68" s="5">
        <v>0</v>
      </c>
    </row>
    <row r="69" spans="1:8" x14ac:dyDescent="0.25">
      <c r="A69" s="4" t="s">
        <v>79</v>
      </c>
      <c r="B69" s="1" t="s">
        <v>61</v>
      </c>
      <c r="C69" s="1" t="s">
        <v>10</v>
      </c>
      <c r="D69" s="3" t="s">
        <v>261</v>
      </c>
      <c r="E69" s="1">
        <v>0</v>
      </c>
      <c r="F69" s="1">
        <v>0</v>
      </c>
      <c r="G69" s="1">
        <v>0</v>
      </c>
      <c r="H69" s="5">
        <v>0</v>
      </c>
    </row>
    <row r="70" spans="1:8" x14ac:dyDescent="0.25">
      <c r="A70" s="4" t="s">
        <v>80</v>
      </c>
      <c r="B70" s="1" t="s">
        <v>61</v>
      </c>
      <c r="C70" s="1" t="s">
        <v>10</v>
      </c>
      <c r="D70" s="3" t="s">
        <v>261</v>
      </c>
      <c r="E70" s="1">
        <v>3</v>
      </c>
      <c r="F70" s="1">
        <v>0</v>
      </c>
      <c r="G70" s="1">
        <v>0</v>
      </c>
      <c r="H70" s="5">
        <v>0</v>
      </c>
    </row>
    <row r="71" spans="1:8" x14ac:dyDescent="0.25">
      <c r="A71" s="4" t="s">
        <v>81</v>
      </c>
      <c r="B71" s="1" t="s">
        <v>61</v>
      </c>
      <c r="C71" s="1" t="s">
        <v>10</v>
      </c>
      <c r="D71" s="3" t="s">
        <v>261</v>
      </c>
      <c r="E71" s="1">
        <v>0</v>
      </c>
      <c r="F71" s="1">
        <v>1</v>
      </c>
      <c r="G71" s="1">
        <v>0</v>
      </c>
      <c r="H71" s="5">
        <v>0</v>
      </c>
    </row>
    <row r="72" spans="1:8" x14ac:dyDescent="0.25">
      <c r="A72" s="4" t="s">
        <v>82</v>
      </c>
      <c r="B72" s="1" t="s">
        <v>61</v>
      </c>
      <c r="C72" s="1" t="s">
        <v>10</v>
      </c>
      <c r="D72" s="3" t="s">
        <v>103</v>
      </c>
      <c r="E72" s="1">
        <v>1</v>
      </c>
      <c r="F72" s="1">
        <v>0</v>
      </c>
      <c r="G72" s="1">
        <v>0</v>
      </c>
      <c r="H72" s="5">
        <v>0</v>
      </c>
    </row>
    <row r="73" spans="1:8" x14ac:dyDescent="0.25">
      <c r="A73" s="4" t="s">
        <v>83</v>
      </c>
      <c r="B73" s="1" t="s">
        <v>61</v>
      </c>
      <c r="C73" s="1" t="s">
        <v>10</v>
      </c>
      <c r="D73" s="3" t="s">
        <v>261</v>
      </c>
      <c r="E73" s="1">
        <v>6</v>
      </c>
      <c r="F73" s="1">
        <v>0</v>
      </c>
      <c r="G73" s="1">
        <v>0</v>
      </c>
      <c r="H73" s="5">
        <v>0</v>
      </c>
    </row>
    <row r="74" spans="1:8" x14ac:dyDescent="0.25">
      <c r="A74" s="4" t="s">
        <v>84</v>
      </c>
      <c r="B74" s="1" t="s">
        <v>61</v>
      </c>
      <c r="C74" s="1" t="s">
        <v>10</v>
      </c>
      <c r="D74" s="3" t="s">
        <v>261</v>
      </c>
      <c r="E74" s="1">
        <v>1</v>
      </c>
      <c r="F74" s="1">
        <v>0</v>
      </c>
      <c r="G74" s="1">
        <v>0</v>
      </c>
      <c r="H74" s="5">
        <v>1</v>
      </c>
    </row>
    <row r="75" spans="1:8" x14ac:dyDescent="0.25">
      <c r="A75" s="4" t="s">
        <v>85</v>
      </c>
      <c r="B75" s="1" t="s">
        <v>61</v>
      </c>
      <c r="C75" s="1" t="s">
        <v>10</v>
      </c>
      <c r="D75" s="3" t="s">
        <v>261</v>
      </c>
      <c r="E75" s="1">
        <v>0</v>
      </c>
      <c r="F75" s="1">
        <v>0</v>
      </c>
      <c r="G75" s="1">
        <v>1</v>
      </c>
      <c r="H75" s="5">
        <v>0</v>
      </c>
    </row>
    <row r="76" spans="1:8" x14ac:dyDescent="0.25">
      <c r="A76" s="4" t="s">
        <v>86</v>
      </c>
      <c r="B76" s="1" t="s">
        <v>61</v>
      </c>
      <c r="C76" s="1" t="s">
        <v>10</v>
      </c>
      <c r="D76" s="3" t="s">
        <v>261</v>
      </c>
      <c r="E76" s="1">
        <v>3</v>
      </c>
      <c r="F76" s="1">
        <v>0</v>
      </c>
      <c r="G76" s="1">
        <v>0</v>
      </c>
      <c r="H76" s="5">
        <v>0</v>
      </c>
    </row>
    <row r="77" spans="1:8" x14ac:dyDescent="0.25">
      <c r="A77" s="4" t="s">
        <v>87</v>
      </c>
      <c r="B77" s="1" t="s">
        <v>61</v>
      </c>
      <c r="C77" s="1" t="s">
        <v>10</v>
      </c>
      <c r="D77" s="3" t="s">
        <v>261</v>
      </c>
      <c r="E77" s="1">
        <v>0</v>
      </c>
      <c r="F77" s="1">
        <v>0</v>
      </c>
      <c r="G77" s="1">
        <v>0</v>
      </c>
      <c r="H77" s="5">
        <v>0</v>
      </c>
    </row>
    <row r="78" spans="1:8" x14ac:dyDescent="0.25">
      <c r="A78" s="4" t="s">
        <v>88</v>
      </c>
      <c r="B78" s="1" t="s">
        <v>61</v>
      </c>
      <c r="C78" s="1" t="s">
        <v>10</v>
      </c>
      <c r="D78" s="3" t="s">
        <v>261</v>
      </c>
      <c r="E78" s="1">
        <v>0</v>
      </c>
      <c r="F78" s="1">
        <v>0</v>
      </c>
      <c r="G78" s="1">
        <v>0</v>
      </c>
      <c r="H78" s="5">
        <v>0</v>
      </c>
    </row>
    <row r="79" spans="1:8" x14ac:dyDescent="0.25">
      <c r="A79" s="4" t="s">
        <v>89</v>
      </c>
      <c r="B79" s="1" t="s">
        <v>61</v>
      </c>
      <c r="C79" s="1" t="s">
        <v>10</v>
      </c>
      <c r="D79" s="3" t="s">
        <v>261</v>
      </c>
      <c r="E79" s="1">
        <v>1</v>
      </c>
      <c r="F79" s="1">
        <v>0</v>
      </c>
      <c r="G79" s="1">
        <v>0</v>
      </c>
      <c r="H79" s="5">
        <v>0</v>
      </c>
    </row>
    <row r="80" spans="1:8" x14ac:dyDescent="0.25">
      <c r="A80" s="4" t="s">
        <v>90</v>
      </c>
      <c r="B80" s="1" t="s">
        <v>61</v>
      </c>
      <c r="C80" s="1" t="s">
        <v>10</v>
      </c>
      <c r="D80" s="3" t="s">
        <v>261</v>
      </c>
      <c r="E80" s="1">
        <v>0</v>
      </c>
      <c r="F80" s="1">
        <v>0</v>
      </c>
      <c r="G80" s="1">
        <v>0</v>
      </c>
      <c r="H80" s="5">
        <v>0</v>
      </c>
    </row>
    <row r="81" spans="1:8" x14ac:dyDescent="0.25">
      <c r="A81" s="4" t="s">
        <v>91</v>
      </c>
      <c r="B81" s="1" t="s">
        <v>61</v>
      </c>
      <c r="C81" s="1" t="s">
        <v>10</v>
      </c>
      <c r="D81" s="3" t="s">
        <v>261</v>
      </c>
      <c r="E81" s="1">
        <v>0</v>
      </c>
      <c r="F81" s="1">
        <v>0</v>
      </c>
      <c r="G81" s="1">
        <v>0</v>
      </c>
      <c r="H81" s="5">
        <v>1</v>
      </c>
    </row>
    <row r="82" spans="1:8" x14ac:dyDescent="0.25">
      <c r="A82" s="4" t="s">
        <v>92</v>
      </c>
      <c r="B82" s="1" t="s">
        <v>61</v>
      </c>
      <c r="C82" s="1" t="s">
        <v>10</v>
      </c>
      <c r="D82" s="3" t="s">
        <v>261</v>
      </c>
      <c r="E82" s="1">
        <v>3</v>
      </c>
      <c r="F82" s="1">
        <v>0</v>
      </c>
      <c r="G82" s="1">
        <v>0</v>
      </c>
      <c r="H82" s="5">
        <v>0</v>
      </c>
    </row>
    <row r="83" spans="1:8" x14ac:dyDescent="0.25">
      <c r="A83" s="4" t="s">
        <v>93</v>
      </c>
      <c r="B83" s="1" t="s">
        <v>61</v>
      </c>
      <c r="C83" s="1" t="s">
        <v>10</v>
      </c>
      <c r="D83" s="3" t="s">
        <v>261</v>
      </c>
      <c r="E83" s="1">
        <v>0</v>
      </c>
      <c r="F83" s="1">
        <v>2</v>
      </c>
      <c r="G83" s="1">
        <v>0</v>
      </c>
      <c r="H83" s="5">
        <v>0</v>
      </c>
    </row>
    <row r="84" spans="1:8" x14ac:dyDescent="0.25">
      <c r="A84" s="4" t="s">
        <v>94</v>
      </c>
      <c r="B84" s="1" t="s">
        <v>61</v>
      </c>
      <c r="C84" s="1" t="s">
        <v>10</v>
      </c>
      <c r="D84" s="3" t="s">
        <v>261</v>
      </c>
      <c r="E84" s="1">
        <v>1</v>
      </c>
      <c r="F84" s="1">
        <v>2</v>
      </c>
      <c r="G84" s="1">
        <v>0</v>
      </c>
      <c r="H84" s="5">
        <v>0</v>
      </c>
    </row>
    <row r="85" spans="1:8" x14ac:dyDescent="0.25">
      <c r="A85" s="4" t="s">
        <v>95</v>
      </c>
      <c r="B85" s="1" t="s">
        <v>61</v>
      </c>
      <c r="C85" s="1" t="s">
        <v>10</v>
      </c>
      <c r="D85" s="3" t="s">
        <v>261</v>
      </c>
      <c r="E85" s="1">
        <v>0</v>
      </c>
      <c r="F85" s="1">
        <v>3</v>
      </c>
      <c r="G85" s="1">
        <v>2</v>
      </c>
      <c r="H85" s="5">
        <v>0</v>
      </c>
    </row>
    <row r="86" spans="1:8" x14ac:dyDescent="0.25">
      <c r="A86" s="4" t="s">
        <v>96</v>
      </c>
      <c r="B86" s="1" t="s">
        <v>61</v>
      </c>
      <c r="C86" s="1" t="s">
        <v>10</v>
      </c>
      <c r="D86" s="3" t="s">
        <v>261</v>
      </c>
      <c r="E86" s="1">
        <v>0</v>
      </c>
      <c r="F86" s="1">
        <v>0</v>
      </c>
      <c r="G86" s="1">
        <v>1</v>
      </c>
      <c r="H86" s="5">
        <v>0</v>
      </c>
    </row>
    <row r="87" spans="1:8" x14ac:dyDescent="0.25">
      <c r="A87" s="4" t="s">
        <v>97</v>
      </c>
      <c r="B87" s="1" t="s">
        <v>61</v>
      </c>
      <c r="C87" s="1" t="s">
        <v>10</v>
      </c>
      <c r="D87" s="3" t="s">
        <v>104</v>
      </c>
      <c r="E87" s="1">
        <v>3</v>
      </c>
      <c r="F87" s="1">
        <v>0</v>
      </c>
      <c r="G87" s="1">
        <v>0</v>
      </c>
      <c r="H87" s="5">
        <v>0</v>
      </c>
    </row>
    <row r="88" spans="1:8" x14ac:dyDescent="0.25">
      <c r="A88" s="4" t="s">
        <v>98</v>
      </c>
      <c r="B88" s="1" t="s">
        <v>61</v>
      </c>
      <c r="C88" s="1" t="s">
        <v>10</v>
      </c>
      <c r="D88" s="3" t="s">
        <v>261</v>
      </c>
      <c r="E88" s="1">
        <v>2</v>
      </c>
      <c r="F88" s="1">
        <v>0</v>
      </c>
      <c r="G88" s="1">
        <v>0</v>
      </c>
      <c r="H88" s="5">
        <v>0</v>
      </c>
    </row>
    <row r="89" spans="1:8" x14ac:dyDescent="0.25">
      <c r="A89" s="4" t="s">
        <v>99</v>
      </c>
      <c r="B89" s="1" t="s">
        <v>61</v>
      </c>
      <c r="C89" s="1" t="s">
        <v>10</v>
      </c>
      <c r="D89" s="3" t="s">
        <v>261</v>
      </c>
      <c r="E89" s="1">
        <v>1</v>
      </c>
      <c r="F89" s="1">
        <v>0</v>
      </c>
      <c r="G89" s="1">
        <v>0</v>
      </c>
      <c r="H89" s="5">
        <v>0</v>
      </c>
    </row>
    <row r="90" spans="1:8" x14ac:dyDescent="0.25">
      <c r="A90" s="4" t="s">
        <v>100</v>
      </c>
      <c r="B90" s="1" t="s">
        <v>61</v>
      </c>
      <c r="C90" s="1" t="s">
        <v>10</v>
      </c>
      <c r="D90" s="3" t="s">
        <v>261</v>
      </c>
      <c r="E90" s="1">
        <v>2</v>
      </c>
      <c r="F90" s="1">
        <v>2</v>
      </c>
      <c r="G90" s="1">
        <v>0</v>
      </c>
      <c r="H90" s="5">
        <v>0</v>
      </c>
    </row>
    <row r="91" spans="1:8" x14ac:dyDescent="0.25">
      <c r="A91" s="7" t="s">
        <v>101</v>
      </c>
      <c r="B91" s="8" t="s">
        <v>102</v>
      </c>
      <c r="C91" s="8" t="s">
        <v>10</v>
      </c>
      <c r="D91" s="9" t="s">
        <v>261</v>
      </c>
      <c r="E91" s="8">
        <v>0</v>
      </c>
      <c r="F91" s="8">
        <v>0</v>
      </c>
      <c r="G91" s="8">
        <v>1</v>
      </c>
      <c r="H91" s="10">
        <v>0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78"/>
  <sheetViews>
    <sheetView workbookViewId="0">
      <selection activeCell="D2" sqref="D1:E1048576"/>
    </sheetView>
  </sheetViews>
  <sheetFormatPr baseColWidth="10" defaultRowHeight="15" x14ac:dyDescent="0.25"/>
  <cols>
    <col min="1" max="1" width="13.5703125" customWidth="1"/>
    <col min="2" max="2" width="16" customWidth="1"/>
    <col min="3" max="3" width="13" customWidth="1"/>
    <col min="4" max="4" width="24.28515625" style="2" customWidth="1"/>
    <col min="5" max="5" width="28" customWidth="1"/>
    <col min="6" max="6" width="8" customWidth="1"/>
  </cols>
  <sheetData>
    <row r="1" spans="1:6" ht="36" customHeight="1" x14ac:dyDescent="0.25">
      <c r="A1" s="45" t="s">
        <v>2</v>
      </c>
      <c r="B1" s="46" t="s">
        <v>0</v>
      </c>
      <c r="C1" s="46" t="s">
        <v>1</v>
      </c>
      <c r="D1" s="46" t="s">
        <v>198</v>
      </c>
      <c r="E1" s="47" t="s">
        <v>109</v>
      </c>
      <c r="F1" s="51">
        <v>101</v>
      </c>
    </row>
    <row r="2" spans="1:6" x14ac:dyDescent="0.25">
      <c r="A2" s="4" t="s">
        <v>10</v>
      </c>
      <c r="B2" s="1" t="s">
        <v>8</v>
      </c>
      <c r="C2" s="1" t="s">
        <v>9</v>
      </c>
      <c r="D2" s="3" t="s">
        <v>199</v>
      </c>
      <c r="E2" s="1" t="s">
        <v>264</v>
      </c>
      <c r="F2" s="11">
        <v>748669</v>
      </c>
    </row>
    <row r="3" spans="1:6" x14ac:dyDescent="0.25">
      <c r="A3" s="4" t="s">
        <v>10</v>
      </c>
      <c r="B3" s="1" t="s">
        <v>11</v>
      </c>
      <c r="C3" s="1" t="s">
        <v>9</v>
      </c>
      <c r="D3" s="3">
        <v>42006</v>
      </c>
      <c r="E3" s="1" t="s">
        <v>264</v>
      </c>
      <c r="F3" s="11">
        <v>929117</v>
      </c>
    </row>
    <row r="4" spans="1:6" x14ac:dyDescent="0.25">
      <c r="A4" s="4" t="s">
        <v>10</v>
      </c>
      <c r="B4" s="1" t="s">
        <v>12</v>
      </c>
      <c r="C4" s="1" t="s">
        <v>9</v>
      </c>
      <c r="D4" s="3">
        <v>42006</v>
      </c>
      <c r="E4" s="1" t="s">
        <v>264</v>
      </c>
      <c r="F4" s="11">
        <v>937669</v>
      </c>
    </row>
    <row r="5" spans="1:6" x14ac:dyDescent="0.25">
      <c r="A5" s="4" t="s">
        <v>10</v>
      </c>
      <c r="B5" s="1" t="s">
        <v>13</v>
      </c>
      <c r="C5" s="1" t="s">
        <v>9</v>
      </c>
      <c r="D5" s="3">
        <v>42006</v>
      </c>
      <c r="E5" s="1" t="s">
        <v>264</v>
      </c>
      <c r="F5" s="11">
        <v>528957</v>
      </c>
    </row>
    <row r="6" spans="1:6" x14ac:dyDescent="0.25">
      <c r="A6" s="4" t="s">
        <v>10</v>
      </c>
      <c r="B6" s="1" t="s">
        <v>14</v>
      </c>
      <c r="C6" s="1" t="s">
        <v>9</v>
      </c>
      <c r="D6" s="3">
        <v>42006</v>
      </c>
      <c r="E6" s="1" t="s">
        <v>264</v>
      </c>
      <c r="F6" s="11">
        <v>1010433</v>
      </c>
    </row>
    <row r="7" spans="1:6" x14ac:dyDescent="0.25">
      <c r="A7" s="4" t="s">
        <v>10</v>
      </c>
      <c r="B7" s="1" t="s">
        <v>15</v>
      </c>
      <c r="C7" s="1" t="s">
        <v>9</v>
      </c>
      <c r="D7" s="3">
        <v>42006</v>
      </c>
      <c r="E7" s="1" t="s">
        <v>264</v>
      </c>
      <c r="F7" s="11">
        <v>544354</v>
      </c>
    </row>
    <row r="8" spans="1:6" x14ac:dyDescent="0.25">
      <c r="A8" s="4" t="s">
        <v>10</v>
      </c>
      <c r="B8" s="1" t="s">
        <v>16</v>
      </c>
      <c r="C8" s="1" t="s">
        <v>9</v>
      </c>
      <c r="D8" s="3">
        <v>42006</v>
      </c>
      <c r="E8" s="1" t="s">
        <v>264</v>
      </c>
      <c r="F8" s="11">
        <v>634834</v>
      </c>
    </row>
    <row r="9" spans="1:6" x14ac:dyDescent="0.25">
      <c r="A9" s="4" t="s">
        <v>10</v>
      </c>
      <c r="B9" s="1" t="s">
        <v>17</v>
      </c>
      <c r="C9" s="1" t="s">
        <v>9</v>
      </c>
      <c r="D9" s="3">
        <v>42006</v>
      </c>
      <c r="E9" s="1" t="s">
        <v>264</v>
      </c>
      <c r="F9" s="11">
        <v>485135</v>
      </c>
    </row>
    <row r="10" spans="1:6" x14ac:dyDescent="0.25">
      <c r="A10" s="4" t="s">
        <v>10</v>
      </c>
      <c r="B10" s="1" t="s">
        <v>18</v>
      </c>
      <c r="C10" s="1" t="s">
        <v>9</v>
      </c>
      <c r="D10" s="3" t="s">
        <v>199</v>
      </c>
      <c r="E10" s="1" t="s">
        <v>264</v>
      </c>
      <c r="F10" s="11">
        <v>362955</v>
      </c>
    </row>
    <row r="11" spans="1:6" x14ac:dyDescent="0.25">
      <c r="A11" s="4" t="s">
        <v>10</v>
      </c>
      <c r="B11" s="1" t="s">
        <v>19</v>
      </c>
      <c r="C11" s="1" t="s">
        <v>9</v>
      </c>
      <c r="D11" s="3">
        <v>42006</v>
      </c>
      <c r="E11" s="1" t="s">
        <v>264</v>
      </c>
      <c r="F11" s="11">
        <v>496139</v>
      </c>
    </row>
    <row r="12" spans="1:6" x14ac:dyDescent="0.25">
      <c r="A12" s="4" t="s">
        <v>10</v>
      </c>
      <c r="B12" s="1" t="s">
        <v>20</v>
      </c>
      <c r="C12" s="1" t="s">
        <v>9</v>
      </c>
      <c r="D12" s="3">
        <v>42006</v>
      </c>
      <c r="E12" s="1" t="s">
        <v>264</v>
      </c>
      <c r="F12" s="11">
        <v>314760</v>
      </c>
    </row>
    <row r="13" spans="1:6" x14ac:dyDescent="0.25">
      <c r="A13" s="4" t="s">
        <v>10</v>
      </c>
      <c r="B13" s="1" t="s">
        <v>21</v>
      </c>
      <c r="C13" s="1" t="s">
        <v>9</v>
      </c>
      <c r="D13" s="3">
        <v>42010</v>
      </c>
      <c r="E13" s="1" t="s">
        <v>264</v>
      </c>
      <c r="F13" s="11">
        <v>631724</v>
      </c>
    </row>
    <row r="14" spans="1:6" x14ac:dyDescent="0.25">
      <c r="A14" s="4" t="s">
        <v>10</v>
      </c>
      <c r="B14" s="1" t="s">
        <v>22</v>
      </c>
      <c r="C14" s="1" t="s">
        <v>9</v>
      </c>
      <c r="D14" s="3">
        <v>42010</v>
      </c>
      <c r="E14" s="1" t="s">
        <v>264</v>
      </c>
      <c r="F14" s="11">
        <v>887188</v>
      </c>
    </row>
    <row r="15" spans="1:6" x14ac:dyDescent="0.25">
      <c r="A15" s="4" t="s">
        <v>10</v>
      </c>
      <c r="B15" s="1" t="s">
        <v>23</v>
      </c>
      <c r="C15" s="1" t="s">
        <v>9</v>
      </c>
      <c r="D15" s="3">
        <v>42010</v>
      </c>
      <c r="E15" s="1" t="s">
        <v>264</v>
      </c>
      <c r="F15" s="11">
        <v>438582</v>
      </c>
    </row>
    <row r="16" spans="1:6" x14ac:dyDescent="0.25">
      <c r="A16" s="4" t="s">
        <v>10</v>
      </c>
      <c r="B16" s="1" t="s">
        <v>24</v>
      </c>
      <c r="C16" s="1" t="s">
        <v>9</v>
      </c>
      <c r="D16" s="3">
        <v>42010</v>
      </c>
      <c r="E16" s="1" t="s">
        <v>264</v>
      </c>
      <c r="F16" s="11">
        <v>539720</v>
      </c>
    </row>
    <row r="17" spans="1:6" x14ac:dyDescent="0.25">
      <c r="A17" s="4" t="s">
        <v>10</v>
      </c>
      <c r="B17" s="1" t="s">
        <v>25</v>
      </c>
      <c r="C17" s="1" t="s">
        <v>9</v>
      </c>
      <c r="D17" s="3">
        <v>42010</v>
      </c>
      <c r="E17" s="1" t="s">
        <v>264</v>
      </c>
      <c r="F17" s="11">
        <v>377559</v>
      </c>
    </row>
    <row r="18" spans="1:6" x14ac:dyDescent="0.25">
      <c r="A18" s="4" t="s">
        <v>10</v>
      </c>
      <c r="B18" s="1" t="s">
        <v>26</v>
      </c>
      <c r="C18" s="1" t="s">
        <v>9</v>
      </c>
      <c r="D18" s="3">
        <v>42010</v>
      </c>
      <c r="E18" s="1" t="s">
        <v>264</v>
      </c>
      <c r="F18" s="11">
        <v>421531</v>
      </c>
    </row>
    <row r="19" spans="1:6" x14ac:dyDescent="0.25">
      <c r="A19" s="4" t="s">
        <v>10</v>
      </c>
      <c r="B19" s="1" t="s">
        <v>27</v>
      </c>
      <c r="C19" s="1" t="s">
        <v>9</v>
      </c>
      <c r="D19" s="3">
        <v>42010</v>
      </c>
      <c r="E19" s="1" t="s">
        <v>264</v>
      </c>
      <c r="F19" s="11">
        <v>244017</v>
      </c>
    </row>
    <row r="20" spans="1:6" x14ac:dyDescent="0.25">
      <c r="A20" s="4" t="s">
        <v>10</v>
      </c>
      <c r="B20" s="1" t="s">
        <v>28</v>
      </c>
      <c r="C20" s="1" t="s">
        <v>9</v>
      </c>
      <c r="D20" s="3">
        <v>42010</v>
      </c>
      <c r="E20" s="1" t="s">
        <v>264</v>
      </c>
      <c r="F20" s="11">
        <v>499936</v>
      </c>
    </row>
    <row r="21" spans="1:6" x14ac:dyDescent="0.25">
      <c r="A21" s="4" t="s">
        <v>10</v>
      </c>
      <c r="B21" s="1" t="s">
        <v>29</v>
      </c>
      <c r="C21" s="1" t="s">
        <v>9</v>
      </c>
      <c r="D21" s="3">
        <v>42010</v>
      </c>
      <c r="E21" s="1" t="s">
        <v>265</v>
      </c>
      <c r="F21" s="11">
        <v>322254</v>
      </c>
    </row>
    <row r="22" spans="1:6" x14ac:dyDescent="0.25">
      <c r="A22" s="4" t="s">
        <v>10</v>
      </c>
      <c r="B22" s="1" t="s">
        <v>30</v>
      </c>
      <c r="C22" s="1" t="s">
        <v>9</v>
      </c>
      <c r="D22" s="3">
        <v>42010</v>
      </c>
      <c r="E22" s="1" t="s">
        <v>265</v>
      </c>
      <c r="F22" s="11">
        <v>485103</v>
      </c>
    </row>
    <row r="23" spans="1:6" x14ac:dyDescent="0.25">
      <c r="A23" s="4" t="s">
        <v>10</v>
      </c>
      <c r="B23" s="1" t="s">
        <v>31</v>
      </c>
      <c r="C23" s="1" t="s">
        <v>9</v>
      </c>
      <c r="D23" s="3">
        <v>42010</v>
      </c>
      <c r="E23" s="1" t="s">
        <v>265</v>
      </c>
      <c r="F23" s="11">
        <v>506054</v>
      </c>
    </row>
    <row r="24" spans="1:6" x14ac:dyDescent="0.25">
      <c r="A24" s="4" t="s">
        <v>10</v>
      </c>
      <c r="B24" s="1" t="s">
        <v>32</v>
      </c>
      <c r="C24" s="1" t="s">
        <v>9</v>
      </c>
      <c r="D24" s="3">
        <v>42010</v>
      </c>
      <c r="E24" s="1" t="s">
        <v>265</v>
      </c>
      <c r="F24" s="11">
        <v>484473</v>
      </c>
    </row>
    <row r="25" spans="1:6" x14ac:dyDescent="0.25">
      <c r="A25" s="4" t="s">
        <v>10</v>
      </c>
      <c r="B25" s="1" t="s">
        <v>33</v>
      </c>
      <c r="C25" s="1" t="s">
        <v>9</v>
      </c>
      <c r="D25" s="3">
        <v>42010</v>
      </c>
      <c r="E25" s="1" t="s">
        <v>265</v>
      </c>
      <c r="F25" s="11">
        <v>984809</v>
      </c>
    </row>
    <row r="26" spans="1:6" x14ac:dyDescent="0.25">
      <c r="A26" s="4" t="s">
        <v>10</v>
      </c>
      <c r="B26" s="1" t="s">
        <v>34</v>
      </c>
      <c r="C26" s="1" t="s">
        <v>9</v>
      </c>
      <c r="D26" s="3">
        <v>42010</v>
      </c>
      <c r="E26" s="1" t="s">
        <v>265</v>
      </c>
      <c r="F26" s="11">
        <v>572039</v>
      </c>
    </row>
    <row r="27" spans="1:6" x14ac:dyDescent="0.25">
      <c r="A27" s="4" t="s">
        <v>10</v>
      </c>
      <c r="B27" s="1" t="s">
        <v>35</v>
      </c>
      <c r="C27" s="1" t="s">
        <v>9</v>
      </c>
      <c r="D27" s="3">
        <v>42010</v>
      </c>
      <c r="E27" s="1" t="s">
        <v>265</v>
      </c>
      <c r="F27" s="11">
        <v>578390</v>
      </c>
    </row>
    <row r="28" spans="1:6" x14ac:dyDescent="0.25">
      <c r="A28" s="4" t="s">
        <v>10</v>
      </c>
      <c r="B28" s="1" t="s">
        <v>36</v>
      </c>
      <c r="C28" s="1" t="s">
        <v>9</v>
      </c>
      <c r="D28" s="3">
        <v>42010</v>
      </c>
      <c r="E28" s="1" t="s">
        <v>265</v>
      </c>
      <c r="F28" s="11">
        <v>709216</v>
      </c>
    </row>
    <row r="29" spans="1:6" x14ac:dyDescent="0.25">
      <c r="A29" s="4" t="s">
        <v>10</v>
      </c>
      <c r="B29" s="1" t="s">
        <v>37</v>
      </c>
      <c r="C29" s="1" t="s">
        <v>9</v>
      </c>
      <c r="D29" s="3">
        <v>42010</v>
      </c>
      <c r="E29" s="1" t="s">
        <v>265</v>
      </c>
      <c r="F29" s="11">
        <v>749430</v>
      </c>
    </row>
    <row r="30" spans="1:6" x14ac:dyDescent="0.25">
      <c r="A30" s="4" t="s">
        <v>10</v>
      </c>
      <c r="B30" s="1" t="s">
        <v>38</v>
      </c>
      <c r="C30" s="1" t="s">
        <v>9</v>
      </c>
      <c r="D30" s="3">
        <v>42010</v>
      </c>
      <c r="E30" s="1" t="s">
        <v>265</v>
      </c>
      <c r="F30" s="11">
        <v>1048282</v>
      </c>
    </row>
    <row r="31" spans="1:6" x14ac:dyDescent="0.25">
      <c r="A31" s="4" t="s">
        <v>10</v>
      </c>
      <c r="B31" s="1" t="s">
        <v>39</v>
      </c>
      <c r="C31" s="1" t="s">
        <v>9</v>
      </c>
      <c r="D31" s="3">
        <v>42010</v>
      </c>
      <c r="E31" s="1" t="s">
        <v>265</v>
      </c>
      <c r="F31" s="11">
        <v>737847</v>
      </c>
    </row>
    <row r="32" spans="1:6" x14ac:dyDescent="0.25">
      <c r="A32" s="4" t="s">
        <v>10</v>
      </c>
      <c r="B32" s="1" t="s">
        <v>40</v>
      </c>
      <c r="C32" s="1" t="s">
        <v>9</v>
      </c>
      <c r="D32" s="3">
        <v>42010</v>
      </c>
      <c r="E32" s="1" t="s">
        <v>265</v>
      </c>
      <c r="F32" s="11">
        <v>894240</v>
      </c>
    </row>
    <row r="33" spans="1:6" x14ac:dyDescent="0.25">
      <c r="A33" s="4" t="s">
        <v>10</v>
      </c>
      <c r="B33" s="1" t="s">
        <v>41</v>
      </c>
      <c r="C33" s="1" t="s">
        <v>9</v>
      </c>
      <c r="D33" s="3">
        <v>42010</v>
      </c>
      <c r="E33" s="1" t="s">
        <v>265</v>
      </c>
      <c r="F33" s="11">
        <v>932830</v>
      </c>
    </row>
    <row r="34" spans="1:6" x14ac:dyDescent="0.25">
      <c r="A34" s="4" t="s">
        <v>10</v>
      </c>
      <c r="B34" s="1" t="s">
        <v>42</v>
      </c>
      <c r="C34" s="1" t="s">
        <v>9</v>
      </c>
      <c r="D34" s="3">
        <v>42010</v>
      </c>
      <c r="E34" s="1" t="s">
        <v>265</v>
      </c>
      <c r="F34" s="11">
        <v>547887</v>
      </c>
    </row>
    <row r="35" spans="1:6" x14ac:dyDescent="0.25">
      <c r="A35" s="4" t="s">
        <v>10</v>
      </c>
      <c r="B35" s="1" t="s">
        <v>43</v>
      </c>
      <c r="C35" s="1" t="s">
        <v>9</v>
      </c>
      <c r="D35" s="3">
        <v>42010</v>
      </c>
      <c r="E35" s="1" t="s">
        <v>265</v>
      </c>
      <c r="F35" s="11">
        <v>912313</v>
      </c>
    </row>
    <row r="36" spans="1:6" x14ac:dyDescent="0.25">
      <c r="A36" s="4" t="s">
        <v>10</v>
      </c>
      <c r="B36" s="1" t="s">
        <v>44</v>
      </c>
      <c r="C36" s="1" t="s">
        <v>9</v>
      </c>
      <c r="D36" s="3">
        <v>42010</v>
      </c>
      <c r="E36" s="1" t="s">
        <v>265</v>
      </c>
      <c r="F36" s="11">
        <v>704703</v>
      </c>
    </row>
    <row r="37" spans="1:6" x14ac:dyDescent="0.25">
      <c r="A37" s="4" t="s">
        <v>10</v>
      </c>
      <c r="B37" s="1" t="s">
        <v>45</v>
      </c>
      <c r="C37" s="1" t="s">
        <v>9</v>
      </c>
      <c r="D37" s="3">
        <v>42010</v>
      </c>
      <c r="E37" s="1" t="s">
        <v>265</v>
      </c>
      <c r="F37" s="11">
        <v>870020</v>
      </c>
    </row>
    <row r="38" spans="1:6" x14ac:dyDescent="0.25">
      <c r="A38" s="4" t="s">
        <v>10</v>
      </c>
      <c r="B38" s="1" t="s">
        <v>46</v>
      </c>
      <c r="C38" s="1" t="s">
        <v>9</v>
      </c>
      <c r="D38" s="3">
        <v>42010</v>
      </c>
      <c r="E38" s="1" t="s">
        <v>265</v>
      </c>
      <c r="F38" s="11">
        <v>1107112</v>
      </c>
    </row>
    <row r="39" spans="1:6" x14ac:dyDescent="0.25">
      <c r="A39" s="4" t="s">
        <v>10</v>
      </c>
      <c r="B39" s="1" t="s">
        <v>47</v>
      </c>
      <c r="C39" s="1" t="s">
        <v>9</v>
      </c>
      <c r="D39" s="3">
        <v>42010</v>
      </c>
      <c r="E39" s="1" t="s">
        <v>265</v>
      </c>
      <c r="F39" s="11">
        <v>397002</v>
      </c>
    </row>
    <row r="40" spans="1:6" x14ac:dyDescent="0.25">
      <c r="A40" s="4" t="s">
        <v>10</v>
      </c>
      <c r="B40" s="1" t="s">
        <v>48</v>
      </c>
      <c r="C40" s="1" t="s">
        <v>9</v>
      </c>
      <c r="D40" s="3">
        <v>42010</v>
      </c>
      <c r="E40" s="1" t="s">
        <v>265</v>
      </c>
      <c r="F40" s="11">
        <v>407116</v>
      </c>
    </row>
    <row r="41" spans="1:6" x14ac:dyDescent="0.25">
      <c r="A41" s="4" t="s">
        <v>10</v>
      </c>
      <c r="B41" s="1" t="s">
        <v>49</v>
      </c>
      <c r="C41" s="1" t="s">
        <v>9</v>
      </c>
      <c r="D41" s="3">
        <v>42010</v>
      </c>
      <c r="E41" s="1" t="s">
        <v>265</v>
      </c>
      <c r="F41" s="11">
        <v>500378</v>
      </c>
    </row>
    <row r="42" spans="1:6" x14ac:dyDescent="0.25">
      <c r="A42" s="4" t="s">
        <v>10</v>
      </c>
      <c r="B42" s="1" t="s">
        <v>50</v>
      </c>
      <c r="C42" s="1" t="s">
        <v>9</v>
      </c>
      <c r="D42" s="3">
        <v>42010</v>
      </c>
      <c r="E42" s="1" t="s">
        <v>265</v>
      </c>
      <c r="F42" s="11">
        <v>835879</v>
      </c>
    </row>
    <row r="43" spans="1:6" x14ac:dyDescent="0.25">
      <c r="A43" s="4" t="s">
        <v>10</v>
      </c>
      <c r="B43" s="1" t="s">
        <v>51</v>
      </c>
      <c r="C43" s="1" t="s">
        <v>9</v>
      </c>
      <c r="D43" s="3">
        <v>42010</v>
      </c>
      <c r="E43" s="1" t="s">
        <v>265</v>
      </c>
      <c r="F43" s="11">
        <v>686466</v>
      </c>
    </row>
    <row r="44" spans="1:6" x14ac:dyDescent="0.25">
      <c r="A44" s="4" t="s">
        <v>10</v>
      </c>
      <c r="B44" s="1" t="s">
        <v>52</v>
      </c>
      <c r="C44" s="1" t="s">
        <v>9</v>
      </c>
      <c r="D44" s="3">
        <v>42010</v>
      </c>
      <c r="E44" s="1" t="s">
        <v>266</v>
      </c>
      <c r="F44" s="11">
        <v>496182</v>
      </c>
    </row>
    <row r="45" spans="1:6" x14ac:dyDescent="0.25">
      <c r="A45" s="4" t="s">
        <v>10</v>
      </c>
      <c r="B45" s="1" t="s">
        <v>53</v>
      </c>
      <c r="C45" s="1" t="s">
        <v>9</v>
      </c>
      <c r="D45" s="3">
        <v>42010</v>
      </c>
      <c r="E45" s="1" t="s">
        <v>266</v>
      </c>
      <c r="F45" s="11">
        <v>346684</v>
      </c>
    </row>
    <row r="46" spans="1:6" x14ac:dyDescent="0.25">
      <c r="A46" s="4" t="s">
        <v>10</v>
      </c>
      <c r="B46" s="1" t="s">
        <v>54</v>
      </c>
      <c r="C46" s="1" t="s">
        <v>9</v>
      </c>
      <c r="D46" s="3">
        <v>42010</v>
      </c>
      <c r="E46" s="1" t="s">
        <v>266</v>
      </c>
      <c r="F46" s="11">
        <v>273748</v>
      </c>
    </row>
    <row r="47" spans="1:6" x14ac:dyDescent="0.25">
      <c r="A47" s="4" t="s">
        <v>10</v>
      </c>
      <c r="B47" s="1" t="s">
        <v>55</v>
      </c>
      <c r="C47" s="1" t="s">
        <v>56</v>
      </c>
      <c r="D47" s="3">
        <v>42006</v>
      </c>
      <c r="E47" s="1" t="s">
        <v>266</v>
      </c>
      <c r="F47" s="11">
        <v>51128</v>
      </c>
    </row>
    <row r="48" spans="1:6" x14ac:dyDescent="0.25">
      <c r="A48" s="4" t="s">
        <v>10</v>
      </c>
      <c r="B48" s="1" t="s">
        <v>57</v>
      </c>
      <c r="C48" s="1" t="s">
        <v>56</v>
      </c>
      <c r="D48" s="3">
        <v>42006</v>
      </c>
      <c r="E48" s="1" t="s">
        <v>266</v>
      </c>
      <c r="F48" s="11">
        <v>96939</v>
      </c>
    </row>
    <row r="49" spans="1:6" x14ac:dyDescent="0.25">
      <c r="A49" s="4" t="s">
        <v>10</v>
      </c>
      <c r="B49" s="1" t="s">
        <v>58</v>
      </c>
      <c r="C49" s="1" t="s">
        <v>56</v>
      </c>
      <c r="D49" s="3">
        <v>42009</v>
      </c>
      <c r="E49" s="1" t="s">
        <v>266</v>
      </c>
      <c r="F49" s="11">
        <v>153124</v>
      </c>
    </row>
    <row r="50" spans="1:6" x14ac:dyDescent="0.25">
      <c r="A50" s="4" t="s">
        <v>10</v>
      </c>
      <c r="B50" s="1" t="s">
        <v>59</v>
      </c>
      <c r="C50" s="1" t="s">
        <v>56</v>
      </c>
      <c r="D50" s="3">
        <v>42009</v>
      </c>
      <c r="E50" s="1" t="s">
        <v>266</v>
      </c>
      <c r="F50" s="11">
        <v>262337</v>
      </c>
    </row>
    <row r="51" spans="1:6" x14ac:dyDescent="0.25">
      <c r="A51" s="4" t="s">
        <v>10</v>
      </c>
      <c r="B51" s="1" t="s">
        <v>110</v>
      </c>
      <c r="C51" s="1" t="s">
        <v>111</v>
      </c>
      <c r="D51" s="3" t="s">
        <v>199</v>
      </c>
      <c r="E51" s="1" t="s">
        <v>266</v>
      </c>
      <c r="F51" s="11">
        <v>13777</v>
      </c>
    </row>
    <row r="52" spans="1:6" x14ac:dyDescent="0.25">
      <c r="A52" s="4" t="s">
        <v>10</v>
      </c>
      <c r="B52" s="1" t="s">
        <v>112</v>
      </c>
      <c r="C52" s="1" t="s">
        <v>111</v>
      </c>
      <c r="D52" s="3" t="s">
        <v>199</v>
      </c>
      <c r="E52" s="1" t="s">
        <v>266</v>
      </c>
      <c r="F52" s="11">
        <v>6440</v>
      </c>
    </row>
    <row r="53" spans="1:6" x14ac:dyDescent="0.25">
      <c r="A53" s="4" t="s">
        <v>10</v>
      </c>
      <c r="B53" s="1" t="s">
        <v>113</v>
      </c>
      <c r="C53" s="1" t="s">
        <v>111</v>
      </c>
      <c r="D53" s="3" t="s">
        <v>199</v>
      </c>
      <c r="E53" s="6">
        <v>43111.957638888889</v>
      </c>
      <c r="F53" s="11">
        <v>15082</v>
      </c>
    </row>
    <row r="54" spans="1:6" x14ac:dyDescent="0.25">
      <c r="A54" s="4" t="s">
        <v>10</v>
      </c>
      <c r="B54" s="1" t="s">
        <v>114</v>
      </c>
      <c r="C54" s="1" t="s">
        <v>111</v>
      </c>
      <c r="D54" s="3" t="s">
        <v>199</v>
      </c>
      <c r="E54" s="1" t="s">
        <v>266</v>
      </c>
      <c r="F54" s="11">
        <v>5311</v>
      </c>
    </row>
    <row r="55" spans="1:6" x14ac:dyDescent="0.25">
      <c r="A55" s="4" t="s">
        <v>10</v>
      </c>
      <c r="B55" s="1" t="s">
        <v>115</v>
      </c>
      <c r="C55" s="1" t="s">
        <v>111</v>
      </c>
      <c r="D55" s="3" t="s">
        <v>200</v>
      </c>
      <c r="E55" s="1" t="s">
        <v>266</v>
      </c>
      <c r="F55" s="11">
        <v>26051</v>
      </c>
    </row>
    <row r="56" spans="1:6" x14ac:dyDescent="0.25">
      <c r="A56" s="4" t="s">
        <v>10</v>
      </c>
      <c r="B56" s="1" t="s">
        <v>116</v>
      </c>
      <c r="C56" s="1" t="s">
        <v>111</v>
      </c>
      <c r="D56" s="3" t="s">
        <v>199</v>
      </c>
      <c r="E56" s="1" t="s">
        <v>266</v>
      </c>
      <c r="F56" s="11">
        <v>10814</v>
      </c>
    </row>
    <row r="57" spans="1:6" x14ac:dyDescent="0.25">
      <c r="A57" s="4" t="s">
        <v>10</v>
      </c>
      <c r="B57" s="1" t="s">
        <v>117</v>
      </c>
      <c r="C57" s="1" t="s">
        <v>111</v>
      </c>
      <c r="D57" s="3" t="s">
        <v>199</v>
      </c>
      <c r="E57" s="1" t="s">
        <v>267</v>
      </c>
      <c r="F57" s="11">
        <v>5423</v>
      </c>
    </row>
    <row r="58" spans="1:6" x14ac:dyDescent="0.25">
      <c r="A58" s="4" t="s">
        <v>10</v>
      </c>
      <c r="B58" s="1" t="s">
        <v>118</v>
      </c>
      <c r="C58" s="1" t="s">
        <v>111</v>
      </c>
      <c r="D58" s="3" t="s">
        <v>199</v>
      </c>
      <c r="E58" s="1" t="s">
        <v>266</v>
      </c>
      <c r="F58" s="11">
        <v>15093</v>
      </c>
    </row>
    <row r="59" spans="1:6" x14ac:dyDescent="0.25">
      <c r="A59" s="4" t="s">
        <v>10</v>
      </c>
      <c r="B59" s="1" t="s">
        <v>119</v>
      </c>
      <c r="C59" s="1" t="s">
        <v>111</v>
      </c>
      <c r="D59" s="3" t="s">
        <v>199</v>
      </c>
      <c r="E59" s="1" t="s">
        <v>267</v>
      </c>
      <c r="F59" s="11">
        <v>23891</v>
      </c>
    </row>
    <row r="60" spans="1:6" x14ac:dyDescent="0.25">
      <c r="A60" s="4" t="s">
        <v>10</v>
      </c>
      <c r="B60" s="1" t="s">
        <v>120</v>
      </c>
      <c r="C60" s="1" t="s">
        <v>111</v>
      </c>
      <c r="D60" s="3" t="s">
        <v>199</v>
      </c>
      <c r="E60" s="1" t="s">
        <v>266</v>
      </c>
      <c r="F60" s="11">
        <v>15680</v>
      </c>
    </row>
    <row r="61" spans="1:6" x14ac:dyDescent="0.25">
      <c r="A61" s="4" t="s">
        <v>10</v>
      </c>
      <c r="B61" s="1" t="s">
        <v>121</v>
      </c>
      <c r="C61" s="1" t="s">
        <v>111</v>
      </c>
      <c r="D61" s="3" t="s">
        <v>199</v>
      </c>
      <c r="E61" s="1" t="s">
        <v>201</v>
      </c>
      <c r="F61" s="11">
        <v>3638</v>
      </c>
    </row>
    <row r="62" spans="1:6" x14ac:dyDescent="0.25">
      <c r="A62" s="4" t="s">
        <v>10</v>
      </c>
      <c r="B62" s="1" t="s">
        <v>122</v>
      </c>
      <c r="C62" s="1" t="s">
        <v>111</v>
      </c>
      <c r="D62" s="3" t="s">
        <v>199</v>
      </c>
      <c r="E62" s="1" t="s">
        <v>202</v>
      </c>
      <c r="F62" s="11">
        <v>4032</v>
      </c>
    </row>
    <row r="63" spans="1:6" x14ac:dyDescent="0.25">
      <c r="A63" s="4" t="s">
        <v>10</v>
      </c>
      <c r="B63" s="1" t="s">
        <v>123</v>
      </c>
      <c r="C63" s="1" t="s">
        <v>111</v>
      </c>
      <c r="D63" s="3" t="s">
        <v>199</v>
      </c>
      <c r="E63" s="6">
        <v>42892.957638888889</v>
      </c>
      <c r="F63" s="11">
        <v>7518</v>
      </c>
    </row>
    <row r="64" spans="1:6" x14ac:dyDescent="0.25">
      <c r="A64" s="4" t="s">
        <v>10</v>
      </c>
      <c r="B64" s="1" t="s">
        <v>124</v>
      </c>
      <c r="C64" s="1" t="s">
        <v>111</v>
      </c>
      <c r="D64" s="3" t="s">
        <v>199</v>
      </c>
      <c r="E64" s="1" t="s">
        <v>266</v>
      </c>
      <c r="F64" s="11">
        <v>23915</v>
      </c>
    </row>
    <row r="65" spans="1:6" x14ac:dyDescent="0.25">
      <c r="A65" s="4" t="s">
        <v>10</v>
      </c>
      <c r="B65" s="1" t="s">
        <v>125</v>
      </c>
      <c r="C65" s="1" t="s">
        <v>111</v>
      </c>
      <c r="D65" s="3" t="s">
        <v>199</v>
      </c>
      <c r="E65" s="1" t="s">
        <v>266</v>
      </c>
      <c r="F65" s="11">
        <v>98717</v>
      </c>
    </row>
    <row r="66" spans="1:6" x14ac:dyDescent="0.25">
      <c r="A66" s="4" t="s">
        <v>10</v>
      </c>
      <c r="B66" s="1" t="s">
        <v>126</v>
      </c>
      <c r="C66" s="1" t="s">
        <v>111</v>
      </c>
      <c r="D66" s="3" t="s">
        <v>199</v>
      </c>
      <c r="E66" s="1" t="s">
        <v>266</v>
      </c>
      <c r="F66" s="11">
        <v>6912</v>
      </c>
    </row>
    <row r="67" spans="1:6" x14ac:dyDescent="0.25">
      <c r="A67" s="4" t="s">
        <v>10</v>
      </c>
      <c r="B67" s="1" t="s">
        <v>127</v>
      </c>
      <c r="C67" s="1" t="s">
        <v>111</v>
      </c>
      <c r="D67" s="3" t="s">
        <v>199</v>
      </c>
      <c r="E67" s="1" t="s">
        <v>266</v>
      </c>
      <c r="F67" s="11">
        <v>19568</v>
      </c>
    </row>
    <row r="68" spans="1:6" x14ac:dyDescent="0.25">
      <c r="A68" s="4" t="s">
        <v>10</v>
      </c>
      <c r="B68" s="1" t="s">
        <v>128</v>
      </c>
      <c r="C68" s="1" t="s">
        <v>111</v>
      </c>
      <c r="D68" s="3" t="s">
        <v>199</v>
      </c>
      <c r="E68" s="1" t="s">
        <v>268</v>
      </c>
      <c r="F68" s="11">
        <v>7079</v>
      </c>
    </row>
    <row r="69" spans="1:6" x14ac:dyDescent="0.25">
      <c r="A69" s="4" t="s">
        <v>10</v>
      </c>
      <c r="B69" s="1" t="s">
        <v>129</v>
      </c>
      <c r="C69" s="1" t="s">
        <v>111</v>
      </c>
      <c r="D69" s="3" t="s">
        <v>199</v>
      </c>
      <c r="E69" s="1" t="s">
        <v>269</v>
      </c>
      <c r="F69" s="11">
        <v>1246</v>
      </c>
    </row>
    <row r="70" spans="1:6" x14ac:dyDescent="0.25">
      <c r="A70" s="4" t="s">
        <v>10</v>
      </c>
      <c r="B70" s="1" t="s">
        <v>130</v>
      </c>
      <c r="C70" s="1" t="s">
        <v>111</v>
      </c>
      <c r="D70" s="3" t="s">
        <v>199</v>
      </c>
      <c r="E70" s="1" t="s">
        <v>266</v>
      </c>
      <c r="F70" s="11">
        <v>14289</v>
      </c>
    </row>
    <row r="71" spans="1:6" x14ac:dyDescent="0.25">
      <c r="A71" s="4" t="s">
        <v>10</v>
      </c>
      <c r="B71" s="1" t="s">
        <v>131</v>
      </c>
      <c r="C71" s="1" t="s">
        <v>111</v>
      </c>
      <c r="D71" s="3" t="s">
        <v>199</v>
      </c>
      <c r="E71" s="1" t="s">
        <v>266</v>
      </c>
      <c r="F71" s="11">
        <v>52685</v>
      </c>
    </row>
    <row r="72" spans="1:6" x14ac:dyDescent="0.25">
      <c r="A72" s="4" t="s">
        <v>10</v>
      </c>
      <c r="B72" s="1" t="s">
        <v>132</v>
      </c>
      <c r="C72" s="1" t="s">
        <v>111</v>
      </c>
      <c r="D72" s="3" t="s">
        <v>199</v>
      </c>
      <c r="E72" s="1" t="s">
        <v>266</v>
      </c>
      <c r="F72" s="11">
        <v>32605</v>
      </c>
    </row>
    <row r="73" spans="1:6" x14ac:dyDescent="0.25">
      <c r="A73" s="4" t="s">
        <v>10</v>
      </c>
      <c r="B73" s="1" t="s">
        <v>133</v>
      </c>
      <c r="C73" s="1" t="s">
        <v>111</v>
      </c>
      <c r="D73" s="3" t="s">
        <v>199</v>
      </c>
      <c r="E73" s="1" t="s">
        <v>266</v>
      </c>
      <c r="F73" s="11">
        <v>21670</v>
      </c>
    </row>
    <row r="74" spans="1:6" x14ac:dyDescent="0.25">
      <c r="A74" s="4" t="s">
        <v>10</v>
      </c>
      <c r="B74" s="1" t="s">
        <v>134</v>
      </c>
      <c r="C74" s="1" t="s">
        <v>111</v>
      </c>
      <c r="D74" s="3" t="s">
        <v>199</v>
      </c>
      <c r="E74" s="1" t="s">
        <v>267</v>
      </c>
      <c r="F74" s="11">
        <v>23532</v>
      </c>
    </row>
    <row r="75" spans="1:6" x14ac:dyDescent="0.25">
      <c r="A75" s="4" t="s">
        <v>10</v>
      </c>
      <c r="B75" s="1" t="s">
        <v>135</v>
      </c>
      <c r="C75" s="1" t="s">
        <v>111</v>
      </c>
      <c r="D75" s="3" t="s">
        <v>199</v>
      </c>
      <c r="E75" s="1" t="s">
        <v>266</v>
      </c>
      <c r="F75" s="11">
        <v>34579</v>
      </c>
    </row>
    <row r="76" spans="1:6" x14ac:dyDescent="0.25">
      <c r="A76" s="4" t="s">
        <v>10</v>
      </c>
      <c r="B76" s="1" t="s">
        <v>136</v>
      </c>
      <c r="C76" s="1" t="s">
        <v>111</v>
      </c>
      <c r="D76" s="3" t="s">
        <v>199</v>
      </c>
      <c r="E76" s="1" t="s">
        <v>266</v>
      </c>
      <c r="F76" s="11">
        <v>48066</v>
      </c>
    </row>
    <row r="77" spans="1:6" x14ac:dyDescent="0.25">
      <c r="A77" s="4" t="s">
        <v>10</v>
      </c>
      <c r="B77" s="1" t="s">
        <v>137</v>
      </c>
      <c r="C77" s="1" t="s">
        <v>111</v>
      </c>
      <c r="D77" s="3" t="s">
        <v>199</v>
      </c>
      <c r="E77" s="1" t="s">
        <v>266</v>
      </c>
      <c r="F77" s="11">
        <v>46427</v>
      </c>
    </row>
    <row r="78" spans="1:6" x14ac:dyDescent="0.25">
      <c r="A78" s="4" t="s">
        <v>10</v>
      </c>
      <c r="B78" s="1" t="s">
        <v>138</v>
      </c>
      <c r="C78" s="1" t="s">
        <v>111</v>
      </c>
      <c r="D78" s="3" t="s">
        <v>199</v>
      </c>
      <c r="E78" s="1" t="s">
        <v>266</v>
      </c>
      <c r="F78" s="11">
        <v>24471</v>
      </c>
    </row>
    <row r="79" spans="1:6" x14ac:dyDescent="0.25">
      <c r="A79" s="4" t="s">
        <v>10</v>
      </c>
      <c r="B79" s="1" t="s">
        <v>139</v>
      </c>
      <c r="C79" s="1" t="s">
        <v>111</v>
      </c>
      <c r="D79" s="3" t="s">
        <v>199</v>
      </c>
      <c r="E79" s="1" t="s">
        <v>266</v>
      </c>
      <c r="F79" s="11">
        <v>10051</v>
      </c>
    </row>
    <row r="80" spans="1:6" x14ac:dyDescent="0.25">
      <c r="A80" s="4" t="s">
        <v>10</v>
      </c>
      <c r="B80" s="1" t="s">
        <v>140</v>
      </c>
      <c r="C80" s="1" t="s">
        <v>111</v>
      </c>
      <c r="D80" s="3" t="s">
        <v>199</v>
      </c>
      <c r="E80" s="1" t="s">
        <v>266</v>
      </c>
      <c r="F80" s="11">
        <v>20114</v>
      </c>
    </row>
    <row r="81" spans="1:6" x14ac:dyDescent="0.25">
      <c r="A81" s="4" t="s">
        <v>10</v>
      </c>
      <c r="B81" s="1" t="s">
        <v>141</v>
      </c>
      <c r="C81" s="1" t="s">
        <v>111</v>
      </c>
      <c r="D81" s="3" t="s">
        <v>199</v>
      </c>
      <c r="E81" s="6">
        <v>43168.957638888889</v>
      </c>
      <c r="F81" s="11">
        <v>15490</v>
      </c>
    </row>
    <row r="82" spans="1:6" x14ac:dyDescent="0.25">
      <c r="A82" s="4" t="s">
        <v>10</v>
      </c>
      <c r="B82" s="1" t="s">
        <v>142</v>
      </c>
      <c r="C82" s="1" t="s">
        <v>111</v>
      </c>
      <c r="D82" s="3" t="s">
        <v>199</v>
      </c>
      <c r="E82" s="1" t="s">
        <v>266</v>
      </c>
      <c r="F82" s="11">
        <v>14888</v>
      </c>
    </row>
    <row r="83" spans="1:6" x14ac:dyDescent="0.25">
      <c r="A83" s="4" t="s">
        <v>10</v>
      </c>
      <c r="B83" s="1" t="s">
        <v>143</v>
      </c>
      <c r="C83" s="1" t="s">
        <v>111</v>
      </c>
      <c r="D83" s="3" t="s">
        <v>199</v>
      </c>
      <c r="E83" s="1" t="s">
        <v>203</v>
      </c>
      <c r="F83" s="11">
        <v>11535</v>
      </c>
    </row>
    <row r="84" spans="1:6" x14ac:dyDescent="0.25">
      <c r="A84" s="4" t="s">
        <v>10</v>
      </c>
      <c r="B84" s="1" t="s">
        <v>144</v>
      </c>
      <c r="C84" s="1" t="s">
        <v>111</v>
      </c>
      <c r="D84" s="3" t="s">
        <v>199</v>
      </c>
      <c r="E84" s="1" t="s">
        <v>268</v>
      </c>
      <c r="F84" s="11">
        <v>13938</v>
      </c>
    </row>
    <row r="85" spans="1:6" x14ac:dyDescent="0.25">
      <c r="A85" s="4" t="s">
        <v>10</v>
      </c>
      <c r="B85" s="1" t="s">
        <v>145</v>
      </c>
      <c r="C85" s="1" t="s">
        <v>111</v>
      </c>
      <c r="D85" s="3" t="s">
        <v>199</v>
      </c>
      <c r="E85" s="1" t="s">
        <v>266</v>
      </c>
      <c r="F85" s="11">
        <v>21649</v>
      </c>
    </row>
    <row r="86" spans="1:6" x14ac:dyDescent="0.25">
      <c r="A86" s="4" t="s">
        <v>10</v>
      </c>
      <c r="B86" s="1" t="s">
        <v>146</v>
      </c>
      <c r="C86" s="1" t="s">
        <v>111</v>
      </c>
      <c r="D86" s="3" t="s">
        <v>199</v>
      </c>
      <c r="E86" s="1" t="s">
        <v>266</v>
      </c>
      <c r="F86" s="11">
        <v>90452</v>
      </c>
    </row>
    <row r="87" spans="1:6" x14ac:dyDescent="0.25">
      <c r="A87" s="4" t="s">
        <v>10</v>
      </c>
      <c r="B87" s="1" t="s">
        <v>147</v>
      </c>
      <c r="C87" s="1" t="s">
        <v>111</v>
      </c>
      <c r="D87" s="3" t="s">
        <v>199</v>
      </c>
      <c r="E87" s="1" t="s">
        <v>268</v>
      </c>
      <c r="F87" s="11">
        <v>18899</v>
      </c>
    </row>
    <row r="88" spans="1:6" x14ac:dyDescent="0.25">
      <c r="A88" s="4" t="s">
        <v>10</v>
      </c>
      <c r="B88" s="1" t="s">
        <v>148</v>
      </c>
      <c r="C88" s="1" t="s">
        <v>111</v>
      </c>
      <c r="D88" s="3" t="s">
        <v>199</v>
      </c>
      <c r="E88" s="1" t="s">
        <v>266</v>
      </c>
      <c r="F88" s="11">
        <v>42991</v>
      </c>
    </row>
    <row r="89" spans="1:6" x14ac:dyDescent="0.25">
      <c r="A89" s="4" t="s">
        <v>10</v>
      </c>
      <c r="B89" s="1" t="s">
        <v>149</v>
      </c>
      <c r="C89" s="1" t="s">
        <v>111</v>
      </c>
      <c r="D89" s="3" t="s">
        <v>199</v>
      </c>
      <c r="E89" s="6" t="s">
        <v>269</v>
      </c>
      <c r="F89" s="11">
        <v>5526</v>
      </c>
    </row>
    <row r="90" spans="1:6" x14ac:dyDescent="0.25">
      <c r="A90" s="4" t="s">
        <v>10</v>
      </c>
      <c r="B90" s="1" t="s">
        <v>150</v>
      </c>
      <c r="C90" s="1" t="s">
        <v>111</v>
      </c>
      <c r="D90" s="3" t="s">
        <v>199</v>
      </c>
      <c r="E90" s="1" t="s">
        <v>268</v>
      </c>
      <c r="F90" s="11">
        <v>9560</v>
      </c>
    </row>
    <row r="91" spans="1:6" x14ac:dyDescent="0.25">
      <c r="A91" s="4" t="s">
        <v>10</v>
      </c>
      <c r="B91" s="1" t="s">
        <v>151</v>
      </c>
      <c r="C91" s="1" t="s">
        <v>111</v>
      </c>
      <c r="D91" s="3" t="s">
        <v>199</v>
      </c>
      <c r="E91" s="1" t="s">
        <v>267</v>
      </c>
      <c r="F91" s="11">
        <v>29926</v>
      </c>
    </row>
    <row r="92" spans="1:6" x14ac:dyDescent="0.25">
      <c r="A92" s="4" t="s">
        <v>10</v>
      </c>
      <c r="B92" s="1" t="s">
        <v>152</v>
      </c>
      <c r="C92" s="1" t="s">
        <v>111</v>
      </c>
      <c r="D92" s="3" t="s">
        <v>199</v>
      </c>
      <c r="E92" s="1" t="s">
        <v>266</v>
      </c>
      <c r="F92" s="11">
        <v>72848</v>
      </c>
    </row>
    <row r="93" spans="1:6" x14ac:dyDescent="0.25">
      <c r="A93" s="4" t="s">
        <v>10</v>
      </c>
      <c r="B93" s="1" t="s">
        <v>153</v>
      </c>
      <c r="C93" s="1" t="s">
        <v>111</v>
      </c>
      <c r="D93" s="3" t="s">
        <v>199</v>
      </c>
      <c r="E93" s="1" t="s">
        <v>266</v>
      </c>
      <c r="F93" s="11">
        <v>58771</v>
      </c>
    </row>
    <row r="94" spans="1:6" x14ac:dyDescent="0.25">
      <c r="A94" s="4" t="s">
        <v>10</v>
      </c>
      <c r="B94" s="1" t="s">
        <v>154</v>
      </c>
      <c r="C94" s="1" t="s">
        <v>111</v>
      </c>
      <c r="D94" s="3" t="s">
        <v>199</v>
      </c>
      <c r="E94" s="1" t="s">
        <v>267</v>
      </c>
      <c r="F94" s="11">
        <v>8566</v>
      </c>
    </row>
    <row r="95" spans="1:6" x14ac:dyDescent="0.25">
      <c r="A95" s="4" t="s">
        <v>10</v>
      </c>
      <c r="B95" s="1" t="s">
        <v>155</v>
      </c>
      <c r="C95" s="1" t="s">
        <v>111</v>
      </c>
      <c r="D95" s="3" t="s">
        <v>199</v>
      </c>
      <c r="E95" s="1" t="s">
        <v>266</v>
      </c>
      <c r="F95" s="11">
        <v>4262</v>
      </c>
    </row>
    <row r="96" spans="1:6" x14ac:dyDescent="0.25">
      <c r="A96" s="4" t="s">
        <v>10</v>
      </c>
      <c r="B96" s="1" t="s">
        <v>156</v>
      </c>
      <c r="C96" s="1" t="s">
        <v>111</v>
      </c>
      <c r="D96" s="3" t="s">
        <v>199</v>
      </c>
      <c r="E96" s="1" t="s">
        <v>268</v>
      </c>
      <c r="F96" s="11">
        <v>33240</v>
      </c>
    </row>
    <row r="97" spans="1:6" x14ac:dyDescent="0.25">
      <c r="A97" s="4" t="s">
        <v>10</v>
      </c>
      <c r="B97" s="1" t="s">
        <v>157</v>
      </c>
      <c r="C97" s="1" t="s">
        <v>111</v>
      </c>
      <c r="D97" s="3" t="s">
        <v>199</v>
      </c>
      <c r="E97" s="1" t="s">
        <v>266</v>
      </c>
      <c r="F97" s="11">
        <v>54744</v>
      </c>
    </row>
    <row r="98" spans="1:6" x14ac:dyDescent="0.25">
      <c r="A98" s="4" t="s">
        <v>10</v>
      </c>
      <c r="B98" s="1" t="s">
        <v>158</v>
      </c>
      <c r="C98" s="1" t="s">
        <v>111</v>
      </c>
      <c r="D98" s="3" t="s">
        <v>199</v>
      </c>
      <c r="E98" s="1" t="s">
        <v>205</v>
      </c>
      <c r="F98" s="11">
        <v>4871</v>
      </c>
    </row>
    <row r="99" spans="1:6" x14ac:dyDescent="0.25">
      <c r="A99" s="4" t="s">
        <v>10</v>
      </c>
      <c r="B99" s="1" t="s">
        <v>159</v>
      </c>
      <c r="C99" s="1" t="s">
        <v>111</v>
      </c>
      <c r="D99" s="3" t="s">
        <v>199</v>
      </c>
      <c r="E99" s="1" t="s">
        <v>266</v>
      </c>
      <c r="F99" s="11">
        <v>10584</v>
      </c>
    </row>
    <row r="100" spans="1:6" x14ac:dyDescent="0.25">
      <c r="A100" s="4" t="s">
        <v>10</v>
      </c>
      <c r="B100" s="1" t="s">
        <v>160</v>
      </c>
      <c r="C100" s="1" t="s">
        <v>111</v>
      </c>
      <c r="D100" s="3" t="s">
        <v>199</v>
      </c>
      <c r="E100" s="1" t="s">
        <v>266</v>
      </c>
      <c r="F100" s="11">
        <v>10063</v>
      </c>
    </row>
    <row r="101" spans="1:6" x14ac:dyDescent="0.25">
      <c r="A101" s="4" t="s">
        <v>10</v>
      </c>
      <c r="B101" s="1" t="s">
        <v>161</v>
      </c>
      <c r="C101" s="1" t="s">
        <v>111</v>
      </c>
      <c r="D101" s="3" t="s">
        <v>199</v>
      </c>
      <c r="E101" s="1" t="s">
        <v>266</v>
      </c>
      <c r="F101" s="11">
        <v>24658</v>
      </c>
    </row>
    <row r="102" spans="1:6" x14ac:dyDescent="0.25">
      <c r="A102" s="4" t="s">
        <v>10</v>
      </c>
      <c r="B102" s="1" t="s">
        <v>162</v>
      </c>
      <c r="C102" s="1" t="s">
        <v>111</v>
      </c>
      <c r="D102" s="3" t="s">
        <v>199</v>
      </c>
      <c r="E102" s="1" t="s">
        <v>266</v>
      </c>
      <c r="F102" s="11">
        <v>87057</v>
      </c>
    </row>
    <row r="103" spans="1:6" x14ac:dyDescent="0.25">
      <c r="A103" s="4" t="s">
        <v>10</v>
      </c>
      <c r="B103" s="1" t="s">
        <v>163</v>
      </c>
      <c r="C103" s="1" t="s">
        <v>111</v>
      </c>
      <c r="D103" s="3" t="s">
        <v>199</v>
      </c>
      <c r="E103" s="1" t="s">
        <v>267</v>
      </c>
      <c r="F103" s="11">
        <v>30255</v>
      </c>
    </row>
    <row r="104" spans="1:6" x14ac:dyDescent="0.25">
      <c r="A104" s="4" t="s">
        <v>10</v>
      </c>
      <c r="B104" s="1" t="s">
        <v>164</v>
      </c>
      <c r="C104" s="1" t="s">
        <v>111</v>
      </c>
      <c r="D104" s="3" t="s">
        <v>199</v>
      </c>
      <c r="E104" s="1" t="s">
        <v>266</v>
      </c>
      <c r="F104" s="11">
        <v>17950</v>
      </c>
    </row>
    <row r="105" spans="1:6" x14ac:dyDescent="0.25">
      <c r="A105" s="4" t="s">
        <v>10</v>
      </c>
      <c r="B105" s="1" t="s">
        <v>165</v>
      </c>
      <c r="C105" s="1" t="s">
        <v>111</v>
      </c>
      <c r="D105" s="3" t="s">
        <v>199</v>
      </c>
      <c r="E105" s="1" t="s">
        <v>266</v>
      </c>
      <c r="F105" s="11">
        <v>3328</v>
      </c>
    </row>
    <row r="106" spans="1:6" x14ac:dyDescent="0.25">
      <c r="A106" s="4" t="s">
        <v>10</v>
      </c>
      <c r="B106" s="1" t="s">
        <v>166</v>
      </c>
      <c r="C106" s="1" t="s">
        <v>111</v>
      </c>
      <c r="D106" s="3" t="s">
        <v>199</v>
      </c>
      <c r="E106" s="1" t="s">
        <v>266</v>
      </c>
      <c r="F106" s="11">
        <v>19447</v>
      </c>
    </row>
    <row r="107" spans="1:6" x14ac:dyDescent="0.25">
      <c r="A107" s="4" t="s">
        <v>10</v>
      </c>
      <c r="B107" s="1" t="s">
        <v>167</v>
      </c>
      <c r="C107" s="1" t="s">
        <v>111</v>
      </c>
      <c r="D107" s="3" t="s">
        <v>199</v>
      </c>
      <c r="E107" s="1" t="s">
        <v>206</v>
      </c>
      <c r="F107" s="11">
        <v>232</v>
      </c>
    </row>
    <row r="108" spans="1:6" x14ac:dyDescent="0.25">
      <c r="A108" s="4" t="s">
        <v>10</v>
      </c>
      <c r="B108" s="1" t="s">
        <v>168</v>
      </c>
      <c r="C108" s="1" t="s">
        <v>111</v>
      </c>
      <c r="D108" s="3" t="s">
        <v>199</v>
      </c>
      <c r="E108" s="1" t="s">
        <v>266</v>
      </c>
      <c r="F108" s="11">
        <v>76561</v>
      </c>
    </row>
    <row r="109" spans="1:6" x14ac:dyDescent="0.25">
      <c r="A109" s="4" t="s">
        <v>10</v>
      </c>
      <c r="B109" s="1" t="s">
        <v>169</v>
      </c>
      <c r="C109" s="1" t="s">
        <v>111</v>
      </c>
      <c r="D109" s="3" t="s">
        <v>199</v>
      </c>
      <c r="E109" s="1" t="s">
        <v>270</v>
      </c>
      <c r="F109" s="11">
        <v>8078</v>
      </c>
    </row>
    <row r="110" spans="1:6" x14ac:dyDescent="0.25">
      <c r="A110" s="4" t="s">
        <v>10</v>
      </c>
      <c r="B110" s="1" t="s">
        <v>170</v>
      </c>
      <c r="C110" s="1" t="s">
        <v>111</v>
      </c>
      <c r="D110" s="3" t="s">
        <v>199</v>
      </c>
      <c r="E110" s="1" t="s">
        <v>266</v>
      </c>
      <c r="F110" s="11">
        <v>3088</v>
      </c>
    </row>
    <row r="111" spans="1:6" x14ac:dyDescent="0.25">
      <c r="A111" s="4" t="s">
        <v>10</v>
      </c>
      <c r="B111" s="1" t="s">
        <v>171</v>
      </c>
      <c r="C111" s="1" t="s">
        <v>111</v>
      </c>
      <c r="D111" s="3" t="s">
        <v>199</v>
      </c>
      <c r="E111" s="1" t="s">
        <v>204</v>
      </c>
      <c r="F111" s="11">
        <v>10064</v>
      </c>
    </row>
    <row r="112" spans="1:6" x14ac:dyDescent="0.25">
      <c r="A112" s="4" t="s">
        <v>10</v>
      </c>
      <c r="B112" s="1" t="s">
        <v>172</v>
      </c>
      <c r="C112" s="1" t="s">
        <v>111</v>
      </c>
      <c r="D112" s="3" t="s">
        <v>199</v>
      </c>
      <c r="E112" s="1" t="s">
        <v>266</v>
      </c>
      <c r="F112" s="11">
        <v>46118</v>
      </c>
    </row>
    <row r="113" spans="1:6" x14ac:dyDescent="0.25">
      <c r="A113" s="4" t="s">
        <v>10</v>
      </c>
      <c r="B113" s="1" t="s">
        <v>173</v>
      </c>
      <c r="C113" s="1" t="s">
        <v>111</v>
      </c>
      <c r="D113" s="3" t="s">
        <v>199</v>
      </c>
      <c r="E113" s="1" t="s">
        <v>207</v>
      </c>
      <c r="F113" s="11">
        <v>1603</v>
      </c>
    </row>
    <row r="114" spans="1:6" x14ac:dyDescent="0.25">
      <c r="A114" s="4" t="s">
        <v>10</v>
      </c>
      <c r="B114" s="1" t="s">
        <v>174</v>
      </c>
      <c r="C114" s="1" t="s">
        <v>111</v>
      </c>
      <c r="D114" s="3" t="s">
        <v>199</v>
      </c>
      <c r="E114" s="1" t="s">
        <v>267</v>
      </c>
      <c r="F114" s="11">
        <v>22160</v>
      </c>
    </row>
    <row r="115" spans="1:6" x14ac:dyDescent="0.25">
      <c r="A115" s="4" t="s">
        <v>10</v>
      </c>
      <c r="B115" s="1" t="s">
        <v>175</v>
      </c>
      <c r="C115" s="1" t="s">
        <v>111</v>
      </c>
      <c r="D115" s="3" t="s">
        <v>199</v>
      </c>
      <c r="E115" s="1" t="s">
        <v>271</v>
      </c>
      <c r="F115" s="11">
        <v>14703</v>
      </c>
    </row>
    <row r="116" spans="1:6" x14ac:dyDescent="0.25">
      <c r="A116" s="4" t="s">
        <v>10</v>
      </c>
      <c r="B116" s="1" t="s">
        <v>176</v>
      </c>
      <c r="C116" s="1" t="s">
        <v>111</v>
      </c>
      <c r="D116" s="3" t="s">
        <v>199</v>
      </c>
      <c r="E116" s="1" t="s">
        <v>266</v>
      </c>
      <c r="F116" s="11">
        <v>40521</v>
      </c>
    </row>
    <row r="117" spans="1:6" x14ac:dyDescent="0.25">
      <c r="A117" s="4" t="s">
        <v>10</v>
      </c>
      <c r="B117" s="1" t="s">
        <v>177</v>
      </c>
      <c r="C117" s="1" t="s">
        <v>111</v>
      </c>
      <c r="D117" s="3" t="s">
        <v>199</v>
      </c>
      <c r="E117" s="6">
        <v>43020.957638888889</v>
      </c>
      <c r="F117" s="11">
        <v>19612</v>
      </c>
    </row>
    <row r="118" spans="1:6" x14ac:dyDescent="0.25">
      <c r="A118" s="4" t="s">
        <v>10</v>
      </c>
      <c r="B118" s="1" t="s">
        <v>178</v>
      </c>
      <c r="C118" s="1" t="s">
        <v>111</v>
      </c>
      <c r="D118" s="3" t="s">
        <v>199</v>
      </c>
      <c r="E118" s="1" t="s">
        <v>266</v>
      </c>
      <c r="F118" s="11">
        <v>27702</v>
      </c>
    </row>
    <row r="119" spans="1:6" x14ac:dyDescent="0.25">
      <c r="A119" s="4" t="s">
        <v>10</v>
      </c>
      <c r="B119" s="1" t="s">
        <v>179</v>
      </c>
      <c r="C119" s="1" t="s">
        <v>111</v>
      </c>
      <c r="D119" s="3" t="s">
        <v>199</v>
      </c>
      <c r="E119" s="1" t="s">
        <v>267</v>
      </c>
      <c r="F119" s="11">
        <v>41921</v>
      </c>
    </row>
    <row r="120" spans="1:6" x14ac:dyDescent="0.25">
      <c r="A120" s="4" t="s">
        <v>10</v>
      </c>
      <c r="B120" s="1" t="s">
        <v>180</v>
      </c>
      <c r="C120" s="1" t="s">
        <v>111</v>
      </c>
      <c r="D120" s="3" t="s">
        <v>199</v>
      </c>
      <c r="E120" s="1" t="s">
        <v>266</v>
      </c>
      <c r="F120" s="11">
        <v>30409</v>
      </c>
    </row>
    <row r="121" spans="1:6" x14ac:dyDescent="0.25">
      <c r="A121" s="4" t="s">
        <v>10</v>
      </c>
      <c r="B121" s="1" t="s">
        <v>181</v>
      </c>
      <c r="C121" s="1" t="s">
        <v>111</v>
      </c>
      <c r="D121" s="3" t="s">
        <v>199</v>
      </c>
      <c r="E121" s="1" t="s">
        <v>266</v>
      </c>
      <c r="F121" s="11">
        <v>6496</v>
      </c>
    </row>
    <row r="122" spans="1:6" x14ac:dyDescent="0.25">
      <c r="A122" s="4" t="s">
        <v>10</v>
      </c>
      <c r="B122" s="1" t="s">
        <v>182</v>
      </c>
      <c r="C122" s="1" t="s">
        <v>111</v>
      </c>
      <c r="D122" s="3" t="s">
        <v>199</v>
      </c>
      <c r="E122" s="6">
        <v>42590.619444444441</v>
      </c>
      <c r="F122" s="11">
        <v>4514</v>
      </c>
    </row>
    <row r="123" spans="1:6" x14ac:dyDescent="0.25">
      <c r="A123" s="4" t="s">
        <v>10</v>
      </c>
      <c r="B123" s="1" t="s">
        <v>183</v>
      </c>
      <c r="C123" s="1" t="s">
        <v>111</v>
      </c>
      <c r="D123" s="3" t="s">
        <v>199</v>
      </c>
      <c r="E123" s="1" t="s">
        <v>266</v>
      </c>
      <c r="F123" s="11">
        <v>23102</v>
      </c>
    </row>
    <row r="124" spans="1:6" x14ac:dyDescent="0.25">
      <c r="A124" s="4" t="s">
        <v>10</v>
      </c>
      <c r="B124" s="1" t="s">
        <v>184</v>
      </c>
      <c r="C124" s="1" t="s">
        <v>111</v>
      </c>
      <c r="D124" s="3" t="s">
        <v>199</v>
      </c>
      <c r="E124" s="1" t="s">
        <v>266</v>
      </c>
      <c r="F124" s="11">
        <v>19440</v>
      </c>
    </row>
    <row r="125" spans="1:6" x14ac:dyDescent="0.25">
      <c r="A125" s="4" t="s">
        <v>10</v>
      </c>
      <c r="B125" s="1" t="s">
        <v>185</v>
      </c>
      <c r="C125" s="1" t="s">
        <v>111</v>
      </c>
      <c r="D125" s="3" t="s">
        <v>199</v>
      </c>
      <c r="E125" s="1" t="s">
        <v>266</v>
      </c>
      <c r="F125" s="11">
        <v>29169</v>
      </c>
    </row>
    <row r="126" spans="1:6" x14ac:dyDescent="0.25">
      <c r="A126" s="4" t="s">
        <v>10</v>
      </c>
      <c r="B126" s="1" t="s">
        <v>186</v>
      </c>
      <c r="C126" s="1" t="s">
        <v>111</v>
      </c>
      <c r="D126" s="3" t="s">
        <v>199</v>
      </c>
      <c r="E126" s="1" t="s">
        <v>269</v>
      </c>
      <c r="F126" s="11">
        <v>4825</v>
      </c>
    </row>
    <row r="127" spans="1:6" x14ac:dyDescent="0.25">
      <c r="A127" s="4" t="s">
        <v>10</v>
      </c>
      <c r="B127" s="1" t="s">
        <v>187</v>
      </c>
      <c r="C127" s="1" t="s">
        <v>111</v>
      </c>
      <c r="D127" s="3" t="s">
        <v>199</v>
      </c>
      <c r="E127" s="1" t="s">
        <v>266</v>
      </c>
      <c r="F127" s="11">
        <v>28846</v>
      </c>
    </row>
    <row r="128" spans="1:6" x14ac:dyDescent="0.25">
      <c r="A128" s="4" t="s">
        <v>10</v>
      </c>
      <c r="B128" s="1" t="s">
        <v>188</v>
      </c>
      <c r="C128" s="1" t="s">
        <v>111</v>
      </c>
      <c r="D128" s="3" t="s">
        <v>199</v>
      </c>
      <c r="E128" s="1" t="s">
        <v>208</v>
      </c>
      <c r="F128" s="11">
        <v>32676</v>
      </c>
    </row>
    <row r="129" spans="1:6" x14ac:dyDescent="0.25">
      <c r="A129" s="4" t="s">
        <v>10</v>
      </c>
      <c r="B129" s="1" t="s">
        <v>189</v>
      </c>
      <c r="C129" s="1" t="s">
        <v>111</v>
      </c>
      <c r="D129" s="3" t="s">
        <v>199</v>
      </c>
      <c r="E129" s="6">
        <v>42678.619444444441</v>
      </c>
      <c r="F129" s="11">
        <v>40568</v>
      </c>
    </row>
    <row r="130" spans="1:6" x14ac:dyDescent="0.25">
      <c r="A130" s="4" t="s">
        <v>10</v>
      </c>
      <c r="B130" s="1" t="s">
        <v>190</v>
      </c>
      <c r="C130" s="1" t="s">
        <v>111</v>
      </c>
      <c r="D130" s="3" t="s">
        <v>199</v>
      </c>
      <c r="E130" s="1" t="s">
        <v>266</v>
      </c>
      <c r="F130" s="11">
        <v>59223</v>
      </c>
    </row>
    <row r="131" spans="1:6" x14ac:dyDescent="0.25">
      <c r="A131" s="4" t="s">
        <v>10</v>
      </c>
      <c r="B131" s="1" t="s">
        <v>191</v>
      </c>
      <c r="C131" s="1" t="s">
        <v>111</v>
      </c>
      <c r="D131" s="3" t="s">
        <v>199</v>
      </c>
      <c r="E131" s="1" t="s">
        <v>268</v>
      </c>
      <c r="F131" s="11">
        <v>13047</v>
      </c>
    </row>
    <row r="132" spans="1:6" x14ac:dyDescent="0.25">
      <c r="A132" s="4" t="s">
        <v>10</v>
      </c>
      <c r="B132" s="1" t="s">
        <v>192</v>
      </c>
      <c r="C132" s="1" t="s">
        <v>111</v>
      </c>
      <c r="D132" s="3" t="s">
        <v>199</v>
      </c>
      <c r="E132" s="1" t="s">
        <v>268</v>
      </c>
      <c r="F132" s="11">
        <v>20626</v>
      </c>
    </row>
    <row r="133" spans="1:6" x14ac:dyDescent="0.25">
      <c r="A133" s="4" t="s">
        <v>10</v>
      </c>
      <c r="B133" s="1" t="s">
        <v>193</v>
      </c>
      <c r="C133" s="1" t="s">
        <v>111</v>
      </c>
      <c r="D133" s="3" t="s">
        <v>199</v>
      </c>
      <c r="E133" s="1" t="s">
        <v>266</v>
      </c>
      <c r="F133" s="11">
        <v>3671</v>
      </c>
    </row>
    <row r="134" spans="1:6" x14ac:dyDescent="0.25">
      <c r="A134" s="4" t="s">
        <v>10</v>
      </c>
      <c r="B134" s="1" t="s">
        <v>194</v>
      </c>
      <c r="C134" s="1" t="s">
        <v>111</v>
      </c>
      <c r="D134" s="3" t="s">
        <v>199</v>
      </c>
      <c r="E134" s="1" t="s">
        <v>266</v>
      </c>
      <c r="F134" s="11">
        <v>15283</v>
      </c>
    </row>
    <row r="135" spans="1:6" x14ac:dyDescent="0.25">
      <c r="A135" s="4" t="s">
        <v>10</v>
      </c>
      <c r="B135" s="1" t="s">
        <v>195</v>
      </c>
      <c r="C135" s="1" t="s">
        <v>111</v>
      </c>
      <c r="D135" s="3" t="s">
        <v>199</v>
      </c>
      <c r="E135" s="6">
        <v>43109.957638888889</v>
      </c>
      <c r="F135" s="11">
        <v>1159</v>
      </c>
    </row>
    <row r="136" spans="1:6" x14ac:dyDescent="0.25">
      <c r="A136" s="4" t="s">
        <v>10</v>
      </c>
      <c r="B136" s="1" t="s">
        <v>196</v>
      </c>
      <c r="C136" s="1" t="s">
        <v>111</v>
      </c>
      <c r="D136" s="3" t="s">
        <v>199</v>
      </c>
      <c r="E136" s="1" t="s">
        <v>272</v>
      </c>
      <c r="F136" s="11">
        <v>29413</v>
      </c>
    </row>
    <row r="137" spans="1:6" x14ac:dyDescent="0.25">
      <c r="A137" s="4" t="s">
        <v>10</v>
      </c>
      <c r="B137" s="1" t="s">
        <v>197</v>
      </c>
      <c r="C137" s="1" t="s">
        <v>111</v>
      </c>
      <c r="D137" s="3" t="s">
        <v>199</v>
      </c>
      <c r="E137" s="1" t="s">
        <v>272</v>
      </c>
      <c r="F137" s="11">
        <v>4591</v>
      </c>
    </row>
    <row r="138" spans="1:6" x14ac:dyDescent="0.25">
      <c r="A138" s="4" t="s">
        <v>10</v>
      </c>
      <c r="B138" s="1" t="s">
        <v>60</v>
      </c>
      <c r="C138" s="1" t="s">
        <v>61</v>
      </c>
      <c r="D138" s="3">
        <v>42006</v>
      </c>
      <c r="E138" s="1" t="s">
        <v>272</v>
      </c>
      <c r="F138" s="11">
        <v>225991</v>
      </c>
    </row>
    <row r="139" spans="1:6" x14ac:dyDescent="0.25">
      <c r="A139" s="4" t="s">
        <v>10</v>
      </c>
      <c r="B139" s="1" t="s">
        <v>62</v>
      </c>
      <c r="C139" s="1" t="s">
        <v>61</v>
      </c>
      <c r="D139" s="3">
        <v>42006</v>
      </c>
      <c r="E139" s="1" t="s">
        <v>272</v>
      </c>
      <c r="F139" s="11">
        <v>136915</v>
      </c>
    </row>
    <row r="140" spans="1:6" x14ac:dyDescent="0.25">
      <c r="A140" s="4" t="s">
        <v>10</v>
      </c>
      <c r="B140" s="1" t="s">
        <v>63</v>
      </c>
      <c r="C140" s="1" t="s">
        <v>61</v>
      </c>
      <c r="D140" s="3">
        <v>42006</v>
      </c>
      <c r="E140" s="1" t="s">
        <v>272</v>
      </c>
      <c r="F140" s="11">
        <v>317040</v>
      </c>
    </row>
    <row r="141" spans="1:6" x14ac:dyDescent="0.25">
      <c r="A141" s="4" t="s">
        <v>10</v>
      </c>
      <c r="B141" s="1" t="s">
        <v>64</v>
      </c>
      <c r="C141" s="1" t="s">
        <v>61</v>
      </c>
      <c r="D141" s="3">
        <v>42006</v>
      </c>
      <c r="E141" s="1" t="s">
        <v>272</v>
      </c>
      <c r="F141" s="11">
        <v>480412</v>
      </c>
    </row>
    <row r="142" spans="1:6" x14ac:dyDescent="0.25">
      <c r="A142" s="4" t="s">
        <v>10</v>
      </c>
      <c r="B142" s="1" t="s">
        <v>65</v>
      </c>
      <c r="C142" s="1" t="s">
        <v>61</v>
      </c>
      <c r="D142" s="3">
        <v>42006</v>
      </c>
      <c r="E142" s="1" t="s">
        <v>272</v>
      </c>
      <c r="F142" s="11">
        <v>84282</v>
      </c>
    </row>
    <row r="143" spans="1:6" x14ac:dyDescent="0.25">
      <c r="A143" s="4" t="s">
        <v>10</v>
      </c>
      <c r="B143" s="1" t="s">
        <v>66</v>
      </c>
      <c r="C143" s="1" t="s">
        <v>61</v>
      </c>
      <c r="D143" s="3">
        <v>42006</v>
      </c>
      <c r="E143" s="1" t="s">
        <v>272</v>
      </c>
      <c r="F143" s="11">
        <v>154698</v>
      </c>
    </row>
    <row r="144" spans="1:6" x14ac:dyDescent="0.25">
      <c r="A144" s="4" t="s">
        <v>10</v>
      </c>
      <c r="B144" s="1" t="s">
        <v>67</v>
      </c>
      <c r="C144" s="1" t="s">
        <v>61</v>
      </c>
      <c r="D144" s="3">
        <v>42006</v>
      </c>
      <c r="E144" s="1" t="s">
        <v>272</v>
      </c>
      <c r="F144" s="11">
        <v>159111</v>
      </c>
    </row>
    <row r="145" spans="1:6" x14ac:dyDescent="0.25">
      <c r="A145" s="4" t="s">
        <v>10</v>
      </c>
      <c r="B145" s="1" t="s">
        <v>68</v>
      </c>
      <c r="C145" s="1" t="s">
        <v>61</v>
      </c>
      <c r="D145" s="3">
        <v>42006</v>
      </c>
      <c r="E145" s="1" t="s">
        <v>272</v>
      </c>
      <c r="F145" s="11">
        <v>169981</v>
      </c>
    </row>
    <row r="146" spans="1:6" x14ac:dyDescent="0.25">
      <c r="A146" s="4" t="s">
        <v>10</v>
      </c>
      <c r="B146" s="1" t="s">
        <v>69</v>
      </c>
      <c r="C146" s="1" t="s">
        <v>61</v>
      </c>
      <c r="D146" s="3">
        <v>42006</v>
      </c>
      <c r="E146" s="1" t="s">
        <v>272</v>
      </c>
      <c r="F146" s="11">
        <v>106958</v>
      </c>
    </row>
    <row r="147" spans="1:6" x14ac:dyDescent="0.25">
      <c r="A147" s="4" t="s">
        <v>10</v>
      </c>
      <c r="B147" s="1" t="s">
        <v>70</v>
      </c>
      <c r="C147" s="1" t="s">
        <v>61</v>
      </c>
      <c r="D147" s="3">
        <v>42006</v>
      </c>
      <c r="E147" s="1" t="s">
        <v>272</v>
      </c>
      <c r="F147" s="11">
        <v>120061</v>
      </c>
    </row>
    <row r="148" spans="1:6" x14ac:dyDescent="0.25">
      <c r="A148" s="4" t="s">
        <v>10</v>
      </c>
      <c r="B148" s="1" t="s">
        <v>71</v>
      </c>
      <c r="C148" s="1" t="s">
        <v>61</v>
      </c>
      <c r="D148" s="3">
        <v>42006</v>
      </c>
      <c r="E148" s="1" t="s">
        <v>272</v>
      </c>
      <c r="F148" s="11">
        <v>83218</v>
      </c>
    </row>
    <row r="149" spans="1:6" x14ac:dyDescent="0.25">
      <c r="A149" s="4" t="s">
        <v>10</v>
      </c>
      <c r="B149" s="1" t="s">
        <v>72</v>
      </c>
      <c r="C149" s="1" t="s">
        <v>61</v>
      </c>
      <c r="D149" s="3">
        <v>42006</v>
      </c>
      <c r="E149" s="1" t="s">
        <v>272</v>
      </c>
      <c r="F149" s="11">
        <v>10932</v>
      </c>
    </row>
    <row r="150" spans="1:6" x14ac:dyDescent="0.25">
      <c r="A150" s="4" t="s">
        <v>10</v>
      </c>
      <c r="B150" s="1" t="s">
        <v>73</v>
      </c>
      <c r="C150" s="1" t="s">
        <v>61</v>
      </c>
      <c r="D150" s="3">
        <v>42006</v>
      </c>
      <c r="E150" s="1" t="s">
        <v>272</v>
      </c>
      <c r="F150" s="11">
        <v>53470</v>
      </c>
    </row>
    <row r="151" spans="1:6" x14ac:dyDescent="0.25">
      <c r="A151" s="4" t="s">
        <v>10</v>
      </c>
      <c r="B151" s="1" t="s">
        <v>74</v>
      </c>
      <c r="C151" s="1" t="s">
        <v>61</v>
      </c>
      <c r="D151" s="3">
        <v>42006</v>
      </c>
      <c r="E151" s="1" t="s">
        <v>272</v>
      </c>
      <c r="F151" s="11">
        <v>138299</v>
      </c>
    </row>
    <row r="152" spans="1:6" x14ac:dyDescent="0.25">
      <c r="A152" s="4" t="s">
        <v>10</v>
      </c>
      <c r="B152" s="1" t="s">
        <v>75</v>
      </c>
      <c r="C152" s="1" t="s">
        <v>61</v>
      </c>
      <c r="D152" s="3">
        <v>42006</v>
      </c>
      <c r="E152" s="1" t="s">
        <v>272</v>
      </c>
      <c r="F152" s="11">
        <v>301006</v>
      </c>
    </row>
    <row r="153" spans="1:6" x14ac:dyDescent="0.25">
      <c r="A153" s="4" t="s">
        <v>10</v>
      </c>
      <c r="B153" s="1" t="s">
        <v>76</v>
      </c>
      <c r="C153" s="1" t="s">
        <v>61</v>
      </c>
      <c r="D153" s="3">
        <v>42006</v>
      </c>
      <c r="E153" s="1" t="s">
        <v>272</v>
      </c>
      <c r="F153" s="11">
        <v>124965</v>
      </c>
    </row>
    <row r="154" spans="1:6" x14ac:dyDescent="0.25">
      <c r="A154" s="4" t="s">
        <v>10</v>
      </c>
      <c r="B154" s="1" t="s">
        <v>77</v>
      </c>
      <c r="C154" s="1" t="s">
        <v>61</v>
      </c>
      <c r="D154" s="3">
        <v>42006</v>
      </c>
      <c r="E154" s="1" t="s">
        <v>272</v>
      </c>
      <c r="F154" s="11">
        <v>212484</v>
      </c>
    </row>
    <row r="155" spans="1:6" x14ac:dyDescent="0.25">
      <c r="A155" s="4" t="s">
        <v>10</v>
      </c>
      <c r="B155" s="1" t="s">
        <v>78</v>
      </c>
      <c r="C155" s="1" t="s">
        <v>61</v>
      </c>
      <c r="D155" s="3">
        <v>42006</v>
      </c>
      <c r="E155" s="1" t="s">
        <v>272</v>
      </c>
      <c r="F155" s="11">
        <v>374318</v>
      </c>
    </row>
    <row r="156" spans="1:6" x14ac:dyDescent="0.25">
      <c r="A156" s="4" t="s">
        <v>10</v>
      </c>
      <c r="B156" s="1" t="s">
        <v>79</v>
      </c>
      <c r="C156" s="1" t="s">
        <v>61</v>
      </c>
      <c r="D156" s="3">
        <v>42006</v>
      </c>
      <c r="E156" s="1" t="s">
        <v>272</v>
      </c>
      <c r="F156" s="11">
        <v>59378</v>
      </c>
    </row>
    <row r="157" spans="1:6" x14ac:dyDescent="0.25">
      <c r="A157" s="4" t="s">
        <v>10</v>
      </c>
      <c r="B157" s="1" t="s">
        <v>80</v>
      </c>
      <c r="C157" s="1" t="s">
        <v>61</v>
      </c>
      <c r="D157" s="3">
        <v>42006</v>
      </c>
      <c r="E157" s="1" t="s">
        <v>272</v>
      </c>
      <c r="F157" s="11">
        <v>101559</v>
      </c>
    </row>
    <row r="158" spans="1:6" x14ac:dyDescent="0.25">
      <c r="A158" s="4" t="s">
        <v>10</v>
      </c>
      <c r="B158" s="1" t="s">
        <v>81</v>
      </c>
      <c r="C158" s="1" t="s">
        <v>61</v>
      </c>
      <c r="D158" s="3">
        <v>42006</v>
      </c>
      <c r="E158" s="1" t="s">
        <v>272</v>
      </c>
      <c r="F158" s="11">
        <v>80869</v>
      </c>
    </row>
    <row r="159" spans="1:6" x14ac:dyDescent="0.25">
      <c r="A159" s="4" t="s">
        <v>10</v>
      </c>
      <c r="B159" s="1" t="s">
        <v>82</v>
      </c>
      <c r="C159" s="1" t="s">
        <v>61</v>
      </c>
      <c r="D159" s="3">
        <v>42006</v>
      </c>
      <c r="E159" s="1" t="s">
        <v>209</v>
      </c>
      <c r="F159" s="11">
        <v>63908</v>
      </c>
    </row>
    <row r="160" spans="1:6" x14ac:dyDescent="0.25">
      <c r="A160" s="4" t="s">
        <v>10</v>
      </c>
      <c r="B160" s="1" t="s">
        <v>83</v>
      </c>
      <c r="C160" s="1" t="s">
        <v>61</v>
      </c>
      <c r="D160" s="3">
        <v>42006</v>
      </c>
      <c r="E160" s="1" t="s">
        <v>272</v>
      </c>
      <c r="F160" s="11">
        <v>129072</v>
      </c>
    </row>
    <row r="161" spans="1:6" x14ac:dyDescent="0.25">
      <c r="A161" s="4" t="s">
        <v>10</v>
      </c>
      <c r="B161" s="1" t="s">
        <v>84</v>
      </c>
      <c r="C161" s="1" t="s">
        <v>61</v>
      </c>
      <c r="D161" s="3">
        <v>42006</v>
      </c>
      <c r="E161" s="1" t="s">
        <v>273</v>
      </c>
      <c r="F161" s="11">
        <v>220678</v>
      </c>
    </row>
    <row r="162" spans="1:6" x14ac:dyDescent="0.25">
      <c r="A162" s="4" t="s">
        <v>10</v>
      </c>
      <c r="B162" s="1" t="s">
        <v>85</v>
      </c>
      <c r="C162" s="1" t="s">
        <v>61</v>
      </c>
      <c r="D162" s="3">
        <v>42006</v>
      </c>
      <c r="E162" s="1" t="s">
        <v>273</v>
      </c>
      <c r="F162" s="11">
        <v>407142</v>
      </c>
    </row>
    <row r="163" spans="1:6" x14ac:dyDescent="0.25">
      <c r="A163" s="4" t="s">
        <v>10</v>
      </c>
      <c r="B163" s="1" t="s">
        <v>86</v>
      </c>
      <c r="C163" s="1" t="s">
        <v>61</v>
      </c>
      <c r="D163" s="3">
        <v>42006</v>
      </c>
      <c r="E163" s="1" t="s">
        <v>273</v>
      </c>
      <c r="F163" s="11">
        <v>65180</v>
      </c>
    </row>
    <row r="164" spans="1:6" x14ac:dyDescent="0.25">
      <c r="A164" s="4" t="s">
        <v>10</v>
      </c>
      <c r="B164" s="1" t="s">
        <v>87</v>
      </c>
      <c r="C164" s="1" t="s">
        <v>61</v>
      </c>
      <c r="D164" s="3">
        <v>42006</v>
      </c>
      <c r="E164" s="1" t="s">
        <v>273</v>
      </c>
      <c r="F164" s="11">
        <v>251102</v>
      </c>
    </row>
    <row r="165" spans="1:6" x14ac:dyDescent="0.25">
      <c r="A165" s="4" t="s">
        <v>10</v>
      </c>
      <c r="B165" s="1" t="s">
        <v>88</v>
      </c>
      <c r="C165" s="1" t="s">
        <v>61</v>
      </c>
      <c r="D165" s="3">
        <v>42006</v>
      </c>
      <c r="E165" s="1" t="s">
        <v>273</v>
      </c>
      <c r="F165" s="11">
        <v>67181</v>
      </c>
    </row>
    <row r="166" spans="1:6" x14ac:dyDescent="0.25">
      <c r="A166" s="4" t="s">
        <v>10</v>
      </c>
      <c r="B166" s="1" t="s">
        <v>89</v>
      </c>
      <c r="C166" s="1" t="s">
        <v>61</v>
      </c>
      <c r="D166" s="3">
        <v>42006</v>
      </c>
      <c r="E166" s="1" t="s">
        <v>273</v>
      </c>
      <c r="F166" s="11">
        <v>277935</v>
      </c>
    </row>
    <row r="167" spans="1:6" x14ac:dyDescent="0.25">
      <c r="A167" s="4" t="s">
        <v>10</v>
      </c>
      <c r="B167" s="1" t="s">
        <v>90</v>
      </c>
      <c r="C167" s="1" t="s">
        <v>61</v>
      </c>
      <c r="D167" s="3">
        <v>42006</v>
      </c>
      <c r="E167" s="1" t="s">
        <v>273</v>
      </c>
      <c r="F167" s="11">
        <v>107651</v>
      </c>
    </row>
    <row r="168" spans="1:6" x14ac:dyDescent="0.25">
      <c r="A168" s="4" t="s">
        <v>10</v>
      </c>
      <c r="B168" s="1" t="s">
        <v>91</v>
      </c>
      <c r="C168" s="1" t="s">
        <v>61</v>
      </c>
      <c r="D168" s="3">
        <v>42006</v>
      </c>
      <c r="E168" s="1" t="s">
        <v>273</v>
      </c>
      <c r="F168" s="11">
        <v>65356</v>
      </c>
    </row>
    <row r="169" spans="1:6" x14ac:dyDescent="0.25">
      <c r="A169" s="4" t="s">
        <v>10</v>
      </c>
      <c r="B169" s="1" t="s">
        <v>92</v>
      </c>
      <c r="C169" s="1" t="s">
        <v>61</v>
      </c>
      <c r="D169" s="3">
        <v>42006</v>
      </c>
      <c r="E169" s="1" t="s">
        <v>273</v>
      </c>
      <c r="F169" s="11">
        <v>201708</v>
      </c>
    </row>
    <row r="170" spans="1:6" x14ac:dyDescent="0.25">
      <c r="A170" s="4" t="s">
        <v>10</v>
      </c>
      <c r="B170" s="1" t="s">
        <v>93</v>
      </c>
      <c r="C170" s="1" t="s">
        <v>61</v>
      </c>
      <c r="D170" s="3">
        <v>42006</v>
      </c>
      <c r="E170" s="1" t="s">
        <v>273</v>
      </c>
      <c r="F170" s="11">
        <v>151989</v>
      </c>
    </row>
    <row r="171" spans="1:6" x14ac:dyDescent="0.25">
      <c r="A171" s="4" t="s">
        <v>10</v>
      </c>
      <c r="B171" s="1" t="s">
        <v>94</v>
      </c>
      <c r="C171" s="1" t="s">
        <v>61</v>
      </c>
      <c r="D171" s="3">
        <v>42006</v>
      </c>
      <c r="E171" s="1" t="s">
        <v>273</v>
      </c>
      <c r="F171" s="11">
        <v>141351</v>
      </c>
    </row>
    <row r="172" spans="1:6" x14ac:dyDescent="0.25">
      <c r="A172" s="4" t="s">
        <v>10</v>
      </c>
      <c r="B172" s="1" t="s">
        <v>95</v>
      </c>
      <c r="C172" s="1" t="s">
        <v>61</v>
      </c>
      <c r="D172" s="3">
        <v>42006</v>
      </c>
      <c r="E172" s="1" t="s">
        <v>273</v>
      </c>
      <c r="F172" s="11">
        <v>79009</v>
      </c>
    </row>
    <row r="173" spans="1:6" x14ac:dyDescent="0.25">
      <c r="A173" s="4" t="s">
        <v>10</v>
      </c>
      <c r="B173" s="1" t="s">
        <v>96</v>
      </c>
      <c r="C173" s="1" t="s">
        <v>61</v>
      </c>
      <c r="D173" s="3">
        <v>42006</v>
      </c>
      <c r="E173" s="1" t="s">
        <v>273</v>
      </c>
      <c r="F173" s="11">
        <v>35352</v>
      </c>
    </row>
    <row r="174" spans="1:6" x14ac:dyDescent="0.25">
      <c r="A174" s="4" t="s">
        <v>10</v>
      </c>
      <c r="B174" s="1" t="s">
        <v>97</v>
      </c>
      <c r="C174" s="1" t="s">
        <v>61</v>
      </c>
      <c r="D174" s="3">
        <v>42006</v>
      </c>
      <c r="E174" s="1" t="s">
        <v>210</v>
      </c>
      <c r="F174" s="11">
        <v>124024</v>
      </c>
    </row>
    <row r="175" spans="1:6" x14ac:dyDescent="0.25">
      <c r="A175" s="4" t="s">
        <v>10</v>
      </c>
      <c r="B175" s="1" t="s">
        <v>98</v>
      </c>
      <c r="C175" s="1" t="s">
        <v>61</v>
      </c>
      <c r="D175" s="3">
        <v>42006</v>
      </c>
      <c r="E175" s="1" t="s">
        <v>273</v>
      </c>
      <c r="F175" s="11">
        <v>116162</v>
      </c>
    </row>
    <row r="176" spans="1:6" x14ac:dyDescent="0.25">
      <c r="A176" s="4" t="s">
        <v>10</v>
      </c>
      <c r="B176" s="1" t="s">
        <v>99</v>
      </c>
      <c r="C176" s="1" t="s">
        <v>61</v>
      </c>
      <c r="D176" s="3">
        <v>42006</v>
      </c>
      <c r="E176" s="1" t="s">
        <v>273</v>
      </c>
      <c r="F176" s="11">
        <v>28540</v>
      </c>
    </row>
    <row r="177" spans="1:6" x14ac:dyDescent="0.25">
      <c r="A177" s="4" t="s">
        <v>10</v>
      </c>
      <c r="B177" s="1" t="s">
        <v>100</v>
      </c>
      <c r="C177" s="1" t="s">
        <v>61</v>
      </c>
      <c r="D177" s="3">
        <v>42193</v>
      </c>
      <c r="E177" s="1" t="s">
        <v>273</v>
      </c>
      <c r="F177" s="11">
        <v>443570</v>
      </c>
    </row>
    <row r="178" spans="1:6" x14ac:dyDescent="0.25">
      <c r="A178" s="7" t="s">
        <v>10</v>
      </c>
      <c r="B178" s="8" t="s">
        <v>101</v>
      </c>
      <c r="C178" s="8" t="s">
        <v>102</v>
      </c>
      <c r="D178" s="9" t="s">
        <v>211</v>
      </c>
      <c r="E178" s="8" t="s">
        <v>273</v>
      </c>
      <c r="F178" s="12">
        <v>129903</v>
      </c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207"/>
  <sheetViews>
    <sheetView workbookViewId="0">
      <selection sqref="A1:C207"/>
    </sheetView>
  </sheetViews>
  <sheetFormatPr baseColWidth="10" defaultRowHeight="15" x14ac:dyDescent="0.25"/>
  <cols>
    <col min="1" max="1" width="15.85546875" style="34" bestFit="1" customWidth="1"/>
    <col min="2" max="2" width="13.140625" style="34" bestFit="1" customWidth="1"/>
    <col min="3" max="3" width="17.42578125" style="34" bestFit="1" customWidth="1"/>
  </cols>
  <sheetData>
    <row r="1" spans="1:3" x14ac:dyDescent="0.25">
      <c r="A1" s="48" t="s">
        <v>277</v>
      </c>
      <c r="B1" s="49"/>
      <c r="C1" s="50"/>
    </row>
    <row r="5" spans="1:3" x14ac:dyDescent="0.25">
      <c r="A5" s="34" t="s">
        <v>232</v>
      </c>
      <c r="B5" s="34" t="s">
        <v>233</v>
      </c>
      <c r="C5" s="34" t="s">
        <v>234</v>
      </c>
    </row>
    <row r="6" spans="1:3" x14ac:dyDescent="0.25">
      <c r="A6" s="34" t="s">
        <v>212</v>
      </c>
      <c r="B6" s="34" t="s">
        <v>278</v>
      </c>
      <c r="C6" s="34" t="s">
        <v>279</v>
      </c>
    </row>
    <row r="7" spans="1:3" x14ac:dyDescent="0.25">
      <c r="A7" s="34" t="s">
        <v>64</v>
      </c>
      <c r="B7" s="34" t="s">
        <v>278</v>
      </c>
      <c r="C7" s="34" t="s">
        <v>279</v>
      </c>
    </row>
    <row r="8" spans="1:3" x14ac:dyDescent="0.25">
      <c r="A8" s="34" t="s">
        <v>78</v>
      </c>
      <c r="B8" s="34" t="s">
        <v>278</v>
      </c>
      <c r="C8" s="34" t="s">
        <v>279</v>
      </c>
    </row>
    <row r="9" spans="1:3" x14ac:dyDescent="0.25">
      <c r="A9" s="34" t="s">
        <v>85</v>
      </c>
      <c r="B9" s="34" t="s">
        <v>278</v>
      </c>
      <c r="C9" s="34" t="s">
        <v>279</v>
      </c>
    </row>
    <row r="10" spans="1:3" x14ac:dyDescent="0.25">
      <c r="A10" s="34" t="s">
        <v>63</v>
      </c>
      <c r="B10" s="34" t="s">
        <v>278</v>
      </c>
      <c r="C10" s="34" t="s">
        <v>279</v>
      </c>
    </row>
    <row r="11" spans="1:3" x14ac:dyDescent="0.25">
      <c r="A11" s="34" t="s">
        <v>89</v>
      </c>
      <c r="B11" s="34" t="s">
        <v>278</v>
      </c>
      <c r="C11" s="34" t="s">
        <v>279</v>
      </c>
    </row>
    <row r="12" spans="1:3" x14ac:dyDescent="0.25">
      <c r="A12" s="34" t="s">
        <v>84</v>
      </c>
      <c r="B12" s="34" t="s">
        <v>278</v>
      </c>
      <c r="C12" s="34" t="s">
        <v>279</v>
      </c>
    </row>
    <row r="13" spans="1:3" x14ac:dyDescent="0.25">
      <c r="A13" s="34" t="s">
        <v>60</v>
      </c>
      <c r="B13" s="34" t="s">
        <v>278</v>
      </c>
      <c r="C13" s="34" t="s">
        <v>279</v>
      </c>
    </row>
    <row r="14" spans="1:3" x14ac:dyDescent="0.25">
      <c r="A14" s="34" t="s">
        <v>75</v>
      </c>
      <c r="B14" s="34" t="s">
        <v>278</v>
      </c>
      <c r="C14" s="34" t="s">
        <v>279</v>
      </c>
    </row>
    <row r="15" spans="1:3" x14ac:dyDescent="0.25">
      <c r="A15" s="34" t="s">
        <v>77</v>
      </c>
      <c r="B15" s="34" t="s">
        <v>278</v>
      </c>
      <c r="C15" s="34" t="s">
        <v>279</v>
      </c>
    </row>
    <row r="16" spans="1:3" x14ac:dyDescent="0.25">
      <c r="A16" s="34" t="s">
        <v>92</v>
      </c>
      <c r="B16" s="34" t="s">
        <v>278</v>
      </c>
      <c r="C16" s="34" t="s">
        <v>279</v>
      </c>
    </row>
    <row r="17" spans="1:3" x14ac:dyDescent="0.25">
      <c r="A17" s="34" t="s">
        <v>67</v>
      </c>
      <c r="B17" s="34" t="s">
        <v>278</v>
      </c>
      <c r="C17" s="34" t="s">
        <v>279</v>
      </c>
    </row>
    <row r="18" spans="1:3" x14ac:dyDescent="0.25">
      <c r="A18" s="34" t="s">
        <v>68</v>
      </c>
      <c r="B18" s="34" t="s">
        <v>278</v>
      </c>
      <c r="C18" s="34" t="s">
        <v>279</v>
      </c>
    </row>
    <row r="19" spans="1:3" x14ac:dyDescent="0.25">
      <c r="A19" s="34" t="s">
        <v>275</v>
      </c>
      <c r="B19" s="34" t="s">
        <v>278</v>
      </c>
      <c r="C19" s="34" t="s">
        <v>279</v>
      </c>
    </row>
    <row r="20" spans="1:3" x14ac:dyDescent="0.25">
      <c r="A20" s="34" t="s">
        <v>83</v>
      </c>
      <c r="B20" s="34" t="s">
        <v>278</v>
      </c>
      <c r="C20" s="34" t="s">
        <v>279</v>
      </c>
    </row>
    <row r="21" spans="1:3" x14ac:dyDescent="0.25">
      <c r="A21" s="34" t="s">
        <v>66</v>
      </c>
      <c r="B21" s="34" t="s">
        <v>278</v>
      </c>
      <c r="C21" s="34" t="s">
        <v>279</v>
      </c>
    </row>
    <row r="22" spans="1:3" x14ac:dyDescent="0.25">
      <c r="A22" s="34" t="s">
        <v>97</v>
      </c>
      <c r="B22" s="34" t="s">
        <v>278</v>
      </c>
      <c r="C22" s="34" t="s">
        <v>279</v>
      </c>
    </row>
    <row r="23" spans="1:3" x14ac:dyDescent="0.25">
      <c r="A23" s="34" t="s">
        <v>90</v>
      </c>
      <c r="B23" s="34" t="s">
        <v>278</v>
      </c>
      <c r="C23" s="34" t="s">
        <v>279</v>
      </c>
    </row>
    <row r="24" spans="1:3" x14ac:dyDescent="0.25">
      <c r="A24" s="34" t="s">
        <v>62</v>
      </c>
      <c r="B24" s="34" t="s">
        <v>278</v>
      </c>
      <c r="C24" s="34" t="s">
        <v>279</v>
      </c>
    </row>
    <row r="25" spans="1:3" x14ac:dyDescent="0.25">
      <c r="A25" s="34" t="s">
        <v>93</v>
      </c>
      <c r="B25" s="34" t="s">
        <v>278</v>
      </c>
      <c r="C25" s="34" t="s">
        <v>279</v>
      </c>
    </row>
    <row r="26" spans="1:3" x14ac:dyDescent="0.25">
      <c r="A26" s="34" t="s">
        <v>74</v>
      </c>
      <c r="B26" s="34" t="s">
        <v>278</v>
      </c>
      <c r="C26" s="34" t="s">
        <v>279</v>
      </c>
    </row>
    <row r="27" spans="1:3" x14ac:dyDescent="0.25">
      <c r="A27" s="34" t="s">
        <v>76</v>
      </c>
      <c r="B27" s="34" t="s">
        <v>278</v>
      </c>
      <c r="C27" s="34" t="s">
        <v>279</v>
      </c>
    </row>
    <row r="28" spans="1:3" x14ac:dyDescent="0.25">
      <c r="A28" s="34" t="s">
        <v>87</v>
      </c>
      <c r="B28" s="34" t="s">
        <v>278</v>
      </c>
      <c r="C28" s="34" t="s">
        <v>279</v>
      </c>
    </row>
    <row r="29" spans="1:3" x14ac:dyDescent="0.25">
      <c r="A29" s="34" t="s">
        <v>70</v>
      </c>
      <c r="B29" s="34" t="s">
        <v>278</v>
      </c>
      <c r="C29" s="34" t="s">
        <v>279</v>
      </c>
    </row>
    <row r="30" spans="1:3" x14ac:dyDescent="0.25">
      <c r="A30" s="34" t="s">
        <v>94</v>
      </c>
      <c r="B30" s="34" t="s">
        <v>278</v>
      </c>
      <c r="C30" s="34" t="s">
        <v>279</v>
      </c>
    </row>
    <row r="31" spans="1:3" x14ac:dyDescent="0.25">
      <c r="A31" s="34" t="s">
        <v>98</v>
      </c>
      <c r="B31" s="34" t="s">
        <v>278</v>
      </c>
      <c r="C31" s="34" t="s">
        <v>279</v>
      </c>
    </row>
    <row r="32" spans="1:3" x14ac:dyDescent="0.25">
      <c r="A32" s="34" t="s">
        <v>65</v>
      </c>
      <c r="B32" s="34" t="s">
        <v>278</v>
      </c>
      <c r="C32" s="34" t="s">
        <v>279</v>
      </c>
    </row>
    <row r="33" spans="1:3" x14ac:dyDescent="0.25">
      <c r="A33" s="34" t="s">
        <v>69</v>
      </c>
      <c r="B33" s="34" t="s">
        <v>278</v>
      </c>
      <c r="C33" s="34" t="s">
        <v>279</v>
      </c>
    </row>
    <row r="34" spans="1:3" x14ac:dyDescent="0.25">
      <c r="A34" s="34" t="s">
        <v>81</v>
      </c>
      <c r="B34" s="34" t="s">
        <v>278</v>
      </c>
      <c r="C34" s="34" t="s">
        <v>279</v>
      </c>
    </row>
    <row r="35" spans="1:3" x14ac:dyDescent="0.25">
      <c r="A35" s="34" t="s">
        <v>71</v>
      </c>
      <c r="B35" s="34" t="s">
        <v>278</v>
      </c>
      <c r="C35" s="34" t="s">
        <v>279</v>
      </c>
    </row>
    <row r="36" spans="1:3" x14ac:dyDescent="0.25">
      <c r="A36" s="34" t="s">
        <v>80</v>
      </c>
      <c r="B36" s="34" t="s">
        <v>278</v>
      </c>
      <c r="C36" s="34" t="s">
        <v>279</v>
      </c>
    </row>
    <row r="37" spans="1:3" x14ac:dyDescent="0.25">
      <c r="A37" s="34" t="s">
        <v>86</v>
      </c>
      <c r="B37" s="34" t="s">
        <v>278</v>
      </c>
      <c r="C37" s="34" t="s">
        <v>279</v>
      </c>
    </row>
    <row r="38" spans="1:3" x14ac:dyDescent="0.25">
      <c r="A38" s="34" t="s">
        <v>88</v>
      </c>
      <c r="B38" s="34" t="s">
        <v>278</v>
      </c>
      <c r="C38" s="34" t="s">
        <v>279</v>
      </c>
    </row>
    <row r="39" spans="1:3" x14ac:dyDescent="0.25">
      <c r="A39" s="34" t="s">
        <v>95</v>
      </c>
      <c r="B39" s="34" t="s">
        <v>278</v>
      </c>
      <c r="C39" s="34" t="s">
        <v>279</v>
      </c>
    </row>
    <row r="40" spans="1:3" x14ac:dyDescent="0.25">
      <c r="A40" s="34" t="s">
        <v>91</v>
      </c>
      <c r="B40" s="34" t="s">
        <v>278</v>
      </c>
      <c r="C40" s="34" t="s">
        <v>279</v>
      </c>
    </row>
    <row r="41" spans="1:3" x14ac:dyDescent="0.25">
      <c r="A41" s="34" t="s">
        <v>73</v>
      </c>
      <c r="B41" s="34" t="s">
        <v>278</v>
      </c>
      <c r="C41" s="34" t="s">
        <v>279</v>
      </c>
    </row>
    <row r="42" spans="1:3" x14ac:dyDescent="0.25">
      <c r="A42" s="34" t="s">
        <v>79</v>
      </c>
      <c r="B42" s="34" t="s">
        <v>278</v>
      </c>
      <c r="C42" s="34" t="s">
        <v>279</v>
      </c>
    </row>
    <row r="43" spans="1:3" x14ac:dyDescent="0.25">
      <c r="A43" s="34" t="s">
        <v>82</v>
      </c>
      <c r="B43" s="34" t="s">
        <v>278</v>
      </c>
      <c r="C43" s="34" t="s">
        <v>279</v>
      </c>
    </row>
    <row r="44" spans="1:3" x14ac:dyDescent="0.25">
      <c r="A44" s="34" t="s">
        <v>96</v>
      </c>
      <c r="B44" s="34" t="s">
        <v>278</v>
      </c>
      <c r="C44" s="34" t="s">
        <v>279</v>
      </c>
    </row>
    <row r="45" spans="1:3" x14ac:dyDescent="0.25">
      <c r="A45" s="34" t="s">
        <v>99</v>
      </c>
      <c r="B45" s="34" t="s">
        <v>278</v>
      </c>
      <c r="C45" s="34" t="s">
        <v>279</v>
      </c>
    </row>
    <row r="46" spans="1:3" x14ac:dyDescent="0.25">
      <c r="A46" s="34" t="s">
        <v>72</v>
      </c>
      <c r="B46" s="34" t="s">
        <v>278</v>
      </c>
      <c r="C46" s="34" t="s">
        <v>279</v>
      </c>
    </row>
    <row r="47" spans="1:3" x14ac:dyDescent="0.25">
      <c r="A47" s="34" t="s">
        <v>100</v>
      </c>
      <c r="B47" s="34" t="s">
        <v>278</v>
      </c>
      <c r="C47" s="34" t="s">
        <v>279</v>
      </c>
    </row>
    <row r="48" spans="1:3" x14ac:dyDescent="0.25">
      <c r="A48" s="34" t="s">
        <v>276</v>
      </c>
      <c r="B48" s="34" t="s">
        <v>278</v>
      </c>
      <c r="C48" s="34" t="s">
        <v>279</v>
      </c>
    </row>
    <row r="49" spans="1:3" x14ac:dyDescent="0.25">
      <c r="A49" s="34" t="s">
        <v>274</v>
      </c>
      <c r="B49" s="34" t="s">
        <v>278</v>
      </c>
      <c r="C49" s="34" t="s">
        <v>279</v>
      </c>
    </row>
    <row r="50" spans="1:3" x14ac:dyDescent="0.25">
      <c r="A50" s="34" t="s">
        <v>280</v>
      </c>
      <c r="B50" s="34" t="s">
        <v>278</v>
      </c>
      <c r="C50" s="34" t="s">
        <v>279</v>
      </c>
    </row>
    <row r="51" spans="1:3" x14ac:dyDescent="0.25">
      <c r="A51" s="34" t="s">
        <v>59</v>
      </c>
      <c r="B51" s="34" t="s">
        <v>281</v>
      </c>
      <c r="C51" s="34" t="s">
        <v>279</v>
      </c>
    </row>
    <row r="52" spans="1:3" x14ac:dyDescent="0.25">
      <c r="A52" s="34" t="s">
        <v>58</v>
      </c>
      <c r="B52" s="34" t="s">
        <v>281</v>
      </c>
      <c r="C52" s="34" t="s">
        <v>279</v>
      </c>
    </row>
    <row r="53" spans="1:3" x14ac:dyDescent="0.25">
      <c r="A53" s="34" t="s">
        <v>57</v>
      </c>
      <c r="B53" s="34" t="s">
        <v>281</v>
      </c>
      <c r="C53" s="34" t="s">
        <v>279</v>
      </c>
    </row>
    <row r="54" spans="1:3" x14ac:dyDescent="0.25">
      <c r="A54" s="34" t="s">
        <v>55</v>
      </c>
      <c r="B54" s="34" t="s">
        <v>281</v>
      </c>
      <c r="C54" s="34" t="s">
        <v>279</v>
      </c>
    </row>
    <row r="55" spans="1:3" x14ac:dyDescent="0.25">
      <c r="A55" s="34" t="s">
        <v>14</v>
      </c>
      <c r="B55" s="34" t="s">
        <v>282</v>
      </c>
      <c r="C55" s="34" t="s">
        <v>279</v>
      </c>
    </row>
    <row r="56" spans="1:3" x14ac:dyDescent="0.25">
      <c r="A56" s="34" t="s">
        <v>33</v>
      </c>
      <c r="B56" s="34" t="s">
        <v>282</v>
      </c>
      <c r="C56" s="34" t="s">
        <v>279</v>
      </c>
    </row>
    <row r="57" spans="1:3" x14ac:dyDescent="0.25">
      <c r="A57" s="34" t="s">
        <v>37</v>
      </c>
      <c r="B57" s="34" t="s">
        <v>282</v>
      </c>
      <c r="C57" s="34" t="s">
        <v>279</v>
      </c>
    </row>
    <row r="58" spans="1:3" x14ac:dyDescent="0.25">
      <c r="A58" s="34" t="s">
        <v>46</v>
      </c>
      <c r="B58" s="34" t="s">
        <v>282</v>
      </c>
      <c r="C58" s="34" t="s">
        <v>279</v>
      </c>
    </row>
    <row r="59" spans="1:3" x14ac:dyDescent="0.25">
      <c r="A59" s="34" t="s">
        <v>43</v>
      </c>
      <c r="B59" s="34" t="s">
        <v>282</v>
      </c>
      <c r="C59" s="34" t="s">
        <v>279</v>
      </c>
    </row>
    <row r="60" spans="1:3" x14ac:dyDescent="0.25">
      <c r="A60" s="34" t="s">
        <v>12</v>
      </c>
      <c r="B60" s="34" t="s">
        <v>282</v>
      </c>
      <c r="C60" s="34" t="s">
        <v>279</v>
      </c>
    </row>
    <row r="61" spans="1:3" x14ac:dyDescent="0.25">
      <c r="A61" s="34" t="s">
        <v>11</v>
      </c>
      <c r="B61" s="34" t="s">
        <v>282</v>
      </c>
      <c r="C61" s="34" t="s">
        <v>279</v>
      </c>
    </row>
    <row r="62" spans="1:3" x14ac:dyDescent="0.25">
      <c r="A62" s="34" t="s">
        <v>40</v>
      </c>
      <c r="B62" s="34" t="s">
        <v>282</v>
      </c>
      <c r="C62" s="34" t="s">
        <v>279</v>
      </c>
    </row>
    <row r="63" spans="1:3" x14ac:dyDescent="0.25">
      <c r="A63" s="34" t="s">
        <v>41</v>
      </c>
      <c r="B63" s="34" t="s">
        <v>282</v>
      </c>
      <c r="C63" s="34" t="s">
        <v>279</v>
      </c>
    </row>
    <row r="64" spans="1:3" x14ac:dyDescent="0.25">
      <c r="A64" s="34" t="s">
        <v>51</v>
      </c>
      <c r="B64" s="34" t="s">
        <v>282</v>
      </c>
      <c r="C64" s="34" t="s">
        <v>279</v>
      </c>
    </row>
    <row r="65" spans="1:3" x14ac:dyDescent="0.25">
      <c r="A65" s="34" t="s">
        <v>38</v>
      </c>
      <c r="B65" s="34" t="s">
        <v>282</v>
      </c>
      <c r="C65" s="34" t="s">
        <v>279</v>
      </c>
    </row>
    <row r="66" spans="1:3" x14ac:dyDescent="0.25">
      <c r="A66" s="34" t="s">
        <v>31</v>
      </c>
      <c r="B66" s="34" t="s">
        <v>282</v>
      </c>
      <c r="C66" s="34" t="s">
        <v>279</v>
      </c>
    </row>
    <row r="67" spans="1:3" x14ac:dyDescent="0.25">
      <c r="A67" s="34" t="s">
        <v>8</v>
      </c>
      <c r="B67" s="34" t="s">
        <v>282</v>
      </c>
      <c r="C67" s="34" t="s">
        <v>283</v>
      </c>
    </row>
    <row r="68" spans="1:3" x14ac:dyDescent="0.25">
      <c r="A68" s="34" t="s">
        <v>22</v>
      </c>
      <c r="B68" s="34" t="s">
        <v>282</v>
      </c>
      <c r="C68" s="34" t="s">
        <v>279</v>
      </c>
    </row>
    <row r="69" spans="1:3" x14ac:dyDescent="0.25">
      <c r="A69" s="34" t="s">
        <v>44</v>
      </c>
      <c r="B69" s="34" t="s">
        <v>282</v>
      </c>
      <c r="C69" s="34" t="s">
        <v>279</v>
      </c>
    </row>
    <row r="70" spans="1:3" x14ac:dyDescent="0.25">
      <c r="A70" s="34" t="s">
        <v>16</v>
      </c>
      <c r="B70" s="34" t="s">
        <v>282</v>
      </c>
      <c r="C70" s="34" t="s">
        <v>279</v>
      </c>
    </row>
    <row r="71" spans="1:3" x14ac:dyDescent="0.25">
      <c r="A71" s="34" t="s">
        <v>39</v>
      </c>
      <c r="B71" s="34" t="s">
        <v>282</v>
      </c>
      <c r="C71" s="34" t="s">
        <v>279</v>
      </c>
    </row>
    <row r="72" spans="1:3" x14ac:dyDescent="0.25">
      <c r="A72" s="34" t="s">
        <v>50</v>
      </c>
      <c r="B72" s="34" t="s">
        <v>282</v>
      </c>
      <c r="C72" s="34" t="s">
        <v>279</v>
      </c>
    </row>
    <row r="73" spans="1:3" x14ac:dyDescent="0.25">
      <c r="A73" s="34" t="s">
        <v>36</v>
      </c>
      <c r="B73" s="34" t="s">
        <v>282</v>
      </c>
      <c r="C73" s="34" t="s">
        <v>279</v>
      </c>
    </row>
    <row r="74" spans="1:3" x14ac:dyDescent="0.25">
      <c r="A74" s="34" t="s">
        <v>34</v>
      </c>
      <c r="B74" s="34" t="s">
        <v>282</v>
      </c>
      <c r="C74" s="34" t="s">
        <v>279</v>
      </c>
    </row>
    <row r="75" spans="1:3" x14ac:dyDescent="0.25">
      <c r="A75" s="34" t="s">
        <v>45</v>
      </c>
      <c r="B75" s="34" t="s">
        <v>282</v>
      </c>
      <c r="C75" s="34" t="s">
        <v>279</v>
      </c>
    </row>
    <row r="76" spans="1:3" x14ac:dyDescent="0.25">
      <c r="A76" s="34" t="s">
        <v>24</v>
      </c>
      <c r="B76" s="34" t="s">
        <v>282</v>
      </c>
      <c r="C76" s="34" t="s">
        <v>279</v>
      </c>
    </row>
    <row r="77" spans="1:3" x14ac:dyDescent="0.25">
      <c r="A77" s="34" t="s">
        <v>284</v>
      </c>
      <c r="B77" s="34" t="s">
        <v>282</v>
      </c>
      <c r="C77" s="34" t="s">
        <v>279</v>
      </c>
    </row>
    <row r="78" spans="1:3" x14ac:dyDescent="0.25">
      <c r="A78" s="34" t="s">
        <v>28</v>
      </c>
      <c r="B78" s="34" t="s">
        <v>282</v>
      </c>
      <c r="C78" s="34" t="s">
        <v>279</v>
      </c>
    </row>
    <row r="79" spans="1:3" x14ac:dyDescent="0.25">
      <c r="A79" s="34" t="s">
        <v>17</v>
      </c>
      <c r="B79" s="34" t="s">
        <v>282</v>
      </c>
      <c r="C79" s="34" t="s">
        <v>279</v>
      </c>
    </row>
    <row r="80" spans="1:3" x14ac:dyDescent="0.25">
      <c r="A80" s="34" t="s">
        <v>21</v>
      </c>
      <c r="B80" s="34" t="s">
        <v>282</v>
      </c>
      <c r="C80" s="34" t="s">
        <v>279</v>
      </c>
    </row>
    <row r="81" spans="1:3" x14ac:dyDescent="0.25">
      <c r="A81" s="34" t="s">
        <v>30</v>
      </c>
      <c r="B81" s="34" t="s">
        <v>282</v>
      </c>
      <c r="C81" s="34" t="s">
        <v>279</v>
      </c>
    </row>
    <row r="82" spans="1:3" x14ac:dyDescent="0.25">
      <c r="A82" s="34" t="s">
        <v>42</v>
      </c>
      <c r="B82" s="34" t="s">
        <v>282</v>
      </c>
      <c r="C82" s="34" t="s">
        <v>279</v>
      </c>
    </row>
    <row r="83" spans="1:3" x14ac:dyDescent="0.25">
      <c r="A83" s="34" t="s">
        <v>35</v>
      </c>
      <c r="B83" s="34" t="s">
        <v>282</v>
      </c>
      <c r="C83" s="34" t="s">
        <v>279</v>
      </c>
    </row>
    <row r="84" spans="1:3" x14ac:dyDescent="0.25">
      <c r="A84" s="34" t="s">
        <v>49</v>
      </c>
      <c r="B84" s="34" t="s">
        <v>282</v>
      </c>
      <c r="C84" s="34" t="s">
        <v>279</v>
      </c>
    </row>
    <row r="85" spans="1:3" x14ac:dyDescent="0.25">
      <c r="A85" s="34" t="s">
        <v>26</v>
      </c>
      <c r="B85" s="34" t="s">
        <v>282</v>
      </c>
      <c r="C85" s="34" t="s">
        <v>279</v>
      </c>
    </row>
    <row r="86" spans="1:3" x14ac:dyDescent="0.25">
      <c r="A86" s="34" t="s">
        <v>32</v>
      </c>
      <c r="B86" s="34" t="s">
        <v>282</v>
      </c>
      <c r="C86" s="34" t="s">
        <v>279</v>
      </c>
    </row>
    <row r="87" spans="1:3" x14ac:dyDescent="0.25">
      <c r="A87" s="34" t="s">
        <v>48</v>
      </c>
      <c r="B87" s="34" t="s">
        <v>282</v>
      </c>
      <c r="C87" s="34" t="s">
        <v>279</v>
      </c>
    </row>
    <row r="88" spans="1:3" x14ac:dyDescent="0.25">
      <c r="A88" s="34" t="s">
        <v>13</v>
      </c>
      <c r="B88" s="34" t="s">
        <v>282</v>
      </c>
      <c r="C88" s="34" t="s">
        <v>279</v>
      </c>
    </row>
    <row r="89" spans="1:3" x14ac:dyDescent="0.25">
      <c r="A89" s="34" t="s">
        <v>23</v>
      </c>
      <c r="B89" s="34" t="s">
        <v>282</v>
      </c>
      <c r="C89" s="34" t="s">
        <v>279</v>
      </c>
    </row>
    <row r="90" spans="1:3" x14ac:dyDescent="0.25">
      <c r="A90" s="34" t="s">
        <v>52</v>
      </c>
      <c r="B90" s="34" t="s">
        <v>282</v>
      </c>
      <c r="C90" s="34" t="s">
        <v>279</v>
      </c>
    </row>
    <row r="91" spans="1:3" x14ac:dyDescent="0.25">
      <c r="A91" s="34" t="s">
        <v>19</v>
      </c>
      <c r="B91" s="34" t="s">
        <v>282</v>
      </c>
      <c r="C91" s="34" t="s">
        <v>279</v>
      </c>
    </row>
    <row r="92" spans="1:3" x14ac:dyDescent="0.25">
      <c r="A92" s="34" t="s">
        <v>25</v>
      </c>
      <c r="B92" s="34" t="s">
        <v>282</v>
      </c>
      <c r="C92" s="34" t="s">
        <v>279</v>
      </c>
    </row>
    <row r="93" spans="1:3" x14ac:dyDescent="0.25">
      <c r="A93" s="34" t="s">
        <v>53</v>
      </c>
      <c r="B93" s="34" t="s">
        <v>282</v>
      </c>
      <c r="C93" s="34" t="s">
        <v>279</v>
      </c>
    </row>
    <row r="94" spans="1:3" x14ac:dyDescent="0.25">
      <c r="A94" s="34" t="s">
        <v>15</v>
      </c>
      <c r="B94" s="34" t="s">
        <v>282</v>
      </c>
      <c r="C94" s="34" t="s">
        <v>279</v>
      </c>
    </row>
    <row r="95" spans="1:3" x14ac:dyDescent="0.25">
      <c r="A95" s="34" t="s">
        <v>29</v>
      </c>
      <c r="B95" s="34" t="s">
        <v>282</v>
      </c>
      <c r="C95" s="34" t="s">
        <v>279</v>
      </c>
    </row>
    <row r="96" spans="1:3" x14ac:dyDescent="0.25">
      <c r="A96" s="34" t="s">
        <v>47</v>
      </c>
      <c r="B96" s="34" t="s">
        <v>282</v>
      </c>
      <c r="C96" s="34" t="s">
        <v>279</v>
      </c>
    </row>
    <row r="97" spans="1:3" x14ac:dyDescent="0.25">
      <c r="A97" s="34" t="s">
        <v>27</v>
      </c>
      <c r="B97" s="34" t="s">
        <v>282</v>
      </c>
      <c r="C97" s="34" t="s">
        <v>279</v>
      </c>
    </row>
    <row r="98" spans="1:3" x14ac:dyDescent="0.25">
      <c r="A98" s="34" t="s">
        <v>18</v>
      </c>
      <c r="B98" s="34" t="s">
        <v>282</v>
      </c>
      <c r="C98" s="34" t="s">
        <v>283</v>
      </c>
    </row>
    <row r="99" spans="1:3" x14ac:dyDescent="0.25">
      <c r="A99" s="34" t="s">
        <v>20</v>
      </c>
      <c r="B99" s="34" t="s">
        <v>282</v>
      </c>
      <c r="C99" s="34" t="s">
        <v>279</v>
      </c>
    </row>
    <row r="100" spans="1:3" x14ac:dyDescent="0.25">
      <c r="A100" s="34" t="s">
        <v>54</v>
      </c>
      <c r="B100" s="34" t="s">
        <v>282</v>
      </c>
      <c r="C100" s="34" t="s">
        <v>279</v>
      </c>
    </row>
    <row r="101" spans="1:3" x14ac:dyDescent="0.25">
      <c r="A101" s="34" t="s">
        <v>285</v>
      </c>
      <c r="B101" s="34" t="s">
        <v>282</v>
      </c>
      <c r="C101" s="34" t="s">
        <v>279</v>
      </c>
    </row>
    <row r="102" spans="1:3" x14ac:dyDescent="0.25">
      <c r="A102" s="34" t="s">
        <v>286</v>
      </c>
      <c r="B102" s="34" t="s">
        <v>282</v>
      </c>
      <c r="C102" s="34" t="s">
        <v>279</v>
      </c>
    </row>
    <row r="103" spans="1:3" x14ac:dyDescent="0.25">
      <c r="A103" s="34" t="s">
        <v>162</v>
      </c>
      <c r="B103" s="34" t="s">
        <v>287</v>
      </c>
      <c r="C103" s="34" t="s">
        <v>279</v>
      </c>
    </row>
    <row r="104" spans="1:3" x14ac:dyDescent="0.25">
      <c r="A104" s="34" t="s">
        <v>125</v>
      </c>
      <c r="B104" s="34" t="s">
        <v>287</v>
      </c>
      <c r="C104" s="34" t="s">
        <v>279</v>
      </c>
    </row>
    <row r="105" spans="1:3" x14ac:dyDescent="0.25">
      <c r="A105" s="34" t="s">
        <v>146</v>
      </c>
      <c r="B105" s="34" t="s">
        <v>287</v>
      </c>
      <c r="C105" s="34" t="s">
        <v>279</v>
      </c>
    </row>
    <row r="106" spans="1:3" x14ac:dyDescent="0.25">
      <c r="A106" s="34" t="s">
        <v>131</v>
      </c>
      <c r="B106" s="34" t="s">
        <v>287</v>
      </c>
      <c r="C106" s="34" t="s">
        <v>279</v>
      </c>
    </row>
    <row r="107" spans="1:3" x14ac:dyDescent="0.25">
      <c r="A107" s="34" t="s">
        <v>168</v>
      </c>
      <c r="B107" s="34" t="s">
        <v>287</v>
      </c>
      <c r="C107" s="34" t="s">
        <v>279</v>
      </c>
    </row>
    <row r="108" spans="1:3" x14ac:dyDescent="0.25">
      <c r="A108" s="34" t="s">
        <v>157</v>
      </c>
      <c r="B108" s="34" t="s">
        <v>287</v>
      </c>
      <c r="C108" s="34" t="s">
        <v>279</v>
      </c>
    </row>
    <row r="109" spans="1:3" x14ac:dyDescent="0.25">
      <c r="A109" s="34" t="s">
        <v>152</v>
      </c>
      <c r="B109" s="34" t="s">
        <v>287</v>
      </c>
      <c r="C109" s="34" t="s">
        <v>279</v>
      </c>
    </row>
    <row r="110" spans="1:3" x14ac:dyDescent="0.25">
      <c r="A110" s="34" t="s">
        <v>189</v>
      </c>
      <c r="B110" s="34" t="s">
        <v>287</v>
      </c>
      <c r="C110" s="34" t="s">
        <v>279</v>
      </c>
    </row>
    <row r="111" spans="1:3" x14ac:dyDescent="0.25">
      <c r="A111" s="34" t="s">
        <v>190</v>
      </c>
      <c r="B111" s="34" t="s">
        <v>287</v>
      </c>
      <c r="C111" s="34" t="s">
        <v>279</v>
      </c>
    </row>
    <row r="112" spans="1:3" x14ac:dyDescent="0.25">
      <c r="A112" s="34" t="s">
        <v>156</v>
      </c>
      <c r="B112" s="34" t="s">
        <v>287</v>
      </c>
      <c r="C112" s="34" t="s">
        <v>279</v>
      </c>
    </row>
    <row r="113" spans="1:3" x14ac:dyDescent="0.25">
      <c r="A113" s="34" t="s">
        <v>172</v>
      </c>
      <c r="B113" s="34" t="s">
        <v>287</v>
      </c>
      <c r="C113" s="34" t="s">
        <v>279</v>
      </c>
    </row>
    <row r="114" spans="1:3" x14ac:dyDescent="0.25">
      <c r="A114" s="34" t="s">
        <v>135</v>
      </c>
      <c r="B114" s="34" t="s">
        <v>287</v>
      </c>
      <c r="C114" s="34" t="s">
        <v>279</v>
      </c>
    </row>
    <row r="115" spans="1:3" x14ac:dyDescent="0.25">
      <c r="A115" s="34" t="s">
        <v>179</v>
      </c>
      <c r="B115" s="34" t="s">
        <v>287</v>
      </c>
      <c r="C115" s="34" t="s">
        <v>279</v>
      </c>
    </row>
    <row r="116" spans="1:3" x14ac:dyDescent="0.25">
      <c r="A116" s="34" t="s">
        <v>136</v>
      </c>
      <c r="B116" s="34" t="s">
        <v>287</v>
      </c>
      <c r="C116" s="34" t="s">
        <v>279</v>
      </c>
    </row>
    <row r="117" spans="1:3" x14ac:dyDescent="0.25">
      <c r="A117" s="34" t="s">
        <v>151</v>
      </c>
      <c r="B117" s="34" t="s">
        <v>287</v>
      </c>
      <c r="C117" s="34" t="s">
        <v>279</v>
      </c>
    </row>
    <row r="118" spans="1:3" x14ac:dyDescent="0.25">
      <c r="A118" s="34" t="s">
        <v>148</v>
      </c>
      <c r="B118" s="34" t="s">
        <v>287</v>
      </c>
      <c r="C118" s="34" t="s">
        <v>279</v>
      </c>
    </row>
    <row r="119" spans="1:3" x14ac:dyDescent="0.25">
      <c r="A119" s="34" t="s">
        <v>153</v>
      </c>
      <c r="B119" s="34" t="s">
        <v>287</v>
      </c>
      <c r="C119" s="34" t="s">
        <v>279</v>
      </c>
    </row>
    <row r="120" spans="1:3" x14ac:dyDescent="0.25">
      <c r="A120" s="34" t="s">
        <v>180</v>
      </c>
      <c r="B120" s="34" t="s">
        <v>287</v>
      </c>
      <c r="C120" s="34" t="s">
        <v>279</v>
      </c>
    </row>
    <row r="121" spans="1:3" x14ac:dyDescent="0.25">
      <c r="A121" s="34" t="s">
        <v>177</v>
      </c>
      <c r="B121" s="34" t="s">
        <v>287</v>
      </c>
      <c r="C121" s="34" t="s">
        <v>279</v>
      </c>
    </row>
    <row r="122" spans="1:3" x14ac:dyDescent="0.25">
      <c r="A122" s="34" t="s">
        <v>176</v>
      </c>
      <c r="B122" s="34" t="s">
        <v>287</v>
      </c>
      <c r="C122" s="34" t="s">
        <v>279</v>
      </c>
    </row>
    <row r="123" spans="1:3" x14ac:dyDescent="0.25">
      <c r="A123" s="34" t="s">
        <v>137</v>
      </c>
      <c r="B123" s="34" t="s">
        <v>287</v>
      </c>
      <c r="C123" s="34" t="s">
        <v>279</v>
      </c>
    </row>
    <row r="124" spans="1:3" x14ac:dyDescent="0.25">
      <c r="A124" s="34" t="s">
        <v>196</v>
      </c>
      <c r="B124" s="34" t="s">
        <v>287</v>
      </c>
      <c r="C124" s="34" t="s">
        <v>279</v>
      </c>
    </row>
    <row r="125" spans="1:3" x14ac:dyDescent="0.25">
      <c r="A125" s="34" t="s">
        <v>138</v>
      </c>
      <c r="B125" s="34" t="s">
        <v>287</v>
      </c>
      <c r="C125" s="34" t="s">
        <v>279</v>
      </c>
    </row>
    <row r="126" spans="1:3" x14ac:dyDescent="0.25">
      <c r="A126" s="34" t="s">
        <v>187</v>
      </c>
      <c r="B126" s="34" t="s">
        <v>287</v>
      </c>
      <c r="C126" s="34" t="s">
        <v>279</v>
      </c>
    </row>
    <row r="127" spans="1:3" x14ac:dyDescent="0.25">
      <c r="A127" s="34" t="s">
        <v>161</v>
      </c>
      <c r="B127" s="34" t="s">
        <v>287</v>
      </c>
      <c r="C127" s="34" t="s">
        <v>279</v>
      </c>
    </row>
    <row r="128" spans="1:3" x14ac:dyDescent="0.25">
      <c r="A128" s="34" t="s">
        <v>174</v>
      </c>
      <c r="B128" s="34" t="s">
        <v>287</v>
      </c>
      <c r="C128" s="34" t="s">
        <v>279</v>
      </c>
    </row>
    <row r="129" spans="1:3" x14ac:dyDescent="0.25">
      <c r="A129" s="34" t="s">
        <v>115</v>
      </c>
      <c r="B129" s="34" t="s">
        <v>287</v>
      </c>
      <c r="C129" s="34" t="s">
        <v>279</v>
      </c>
    </row>
    <row r="130" spans="1:3" x14ac:dyDescent="0.25">
      <c r="A130" s="34" t="s">
        <v>178</v>
      </c>
      <c r="B130" s="34" t="s">
        <v>287</v>
      </c>
      <c r="C130" s="34" t="s">
        <v>279</v>
      </c>
    </row>
    <row r="131" spans="1:3" x14ac:dyDescent="0.25">
      <c r="A131" s="34" t="s">
        <v>132</v>
      </c>
      <c r="B131" s="34" t="s">
        <v>287</v>
      </c>
      <c r="C131" s="34" t="s">
        <v>279</v>
      </c>
    </row>
    <row r="132" spans="1:3" x14ac:dyDescent="0.25">
      <c r="A132" s="34" t="s">
        <v>140</v>
      </c>
      <c r="B132" s="34" t="s">
        <v>287</v>
      </c>
      <c r="C132" s="34" t="s">
        <v>279</v>
      </c>
    </row>
    <row r="133" spans="1:3" x14ac:dyDescent="0.25">
      <c r="A133" s="34" t="s">
        <v>163</v>
      </c>
      <c r="B133" s="34" t="s">
        <v>287</v>
      </c>
      <c r="C133" s="34" t="s">
        <v>279</v>
      </c>
    </row>
    <row r="134" spans="1:3" x14ac:dyDescent="0.25">
      <c r="A134" s="34" t="s">
        <v>166</v>
      </c>
      <c r="B134" s="34" t="s">
        <v>287</v>
      </c>
      <c r="C134" s="34" t="s">
        <v>279</v>
      </c>
    </row>
    <row r="135" spans="1:3" x14ac:dyDescent="0.25">
      <c r="A135" s="34" t="s">
        <v>145</v>
      </c>
      <c r="B135" s="34" t="s">
        <v>287</v>
      </c>
      <c r="C135" s="34" t="s">
        <v>279</v>
      </c>
    </row>
    <row r="136" spans="1:3" x14ac:dyDescent="0.25">
      <c r="A136" s="34" t="s">
        <v>134</v>
      </c>
      <c r="B136" s="34" t="s">
        <v>287</v>
      </c>
      <c r="C136" s="34" t="s">
        <v>279</v>
      </c>
    </row>
    <row r="137" spans="1:3" x14ac:dyDescent="0.25">
      <c r="A137" s="34" t="s">
        <v>119</v>
      </c>
      <c r="B137" s="34" t="s">
        <v>287</v>
      </c>
      <c r="C137" s="34" t="s">
        <v>279</v>
      </c>
    </row>
    <row r="138" spans="1:3" x14ac:dyDescent="0.25">
      <c r="A138" s="34" t="s">
        <v>188</v>
      </c>
      <c r="B138" s="34" t="s">
        <v>287</v>
      </c>
      <c r="C138" s="34" t="s">
        <v>279</v>
      </c>
    </row>
    <row r="139" spans="1:3" x14ac:dyDescent="0.25">
      <c r="A139" s="34" t="s">
        <v>184</v>
      </c>
      <c r="B139" s="34" t="s">
        <v>287</v>
      </c>
      <c r="C139" s="34" t="s">
        <v>279</v>
      </c>
    </row>
    <row r="140" spans="1:3" x14ac:dyDescent="0.25">
      <c r="A140" s="34" t="s">
        <v>124</v>
      </c>
      <c r="B140" s="34" t="s">
        <v>287</v>
      </c>
      <c r="C140" s="34" t="s">
        <v>279</v>
      </c>
    </row>
    <row r="141" spans="1:3" x14ac:dyDescent="0.25">
      <c r="A141" s="34" t="s">
        <v>192</v>
      </c>
      <c r="B141" s="34" t="s">
        <v>287</v>
      </c>
      <c r="C141" s="34" t="s">
        <v>279</v>
      </c>
    </row>
    <row r="142" spans="1:3" x14ac:dyDescent="0.25">
      <c r="A142" s="34" t="s">
        <v>118</v>
      </c>
      <c r="B142" s="34" t="s">
        <v>287</v>
      </c>
      <c r="C142" s="34" t="s">
        <v>279</v>
      </c>
    </row>
    <row r="143" spans="1:3" x14ac:dyDescent="0.25">
      <c r="A143" s="34" t="s">
        <v>127</v>
      </c>
      <c r="B143" s="34" t="s">
        <v>287</v>
      </c>
      <c r="C143" s="34" t="s">
        <v>279</v>
      </c>
    </row>
    <row r="144" spans="1:3" x14ac:dyDescent="0.25">
      <c r="A144" s="34" t="s">
        <v>175</v>
      </c>
      <c r="B144" s="34" t="s">
        <v>287</v>
      </c>
      <c r="C144" s="34" t="s">
        <v>279</v>
      </c>
    </row>
    <row r="145" spans="1:3" x14ac:dyDescent="0.25">
      <c r="A145" s="34" t="s">
        <v>185</v>
      </c>
      <c r="B145" s="34" t="s">
        <v>287</v>
      </c>
      <c r="C145" s="34" t="s">
        <v>279</v>
      </c>
    </row>
    <row r="146" spans="1:3" x14ac:dyDescent="0.25">
      <c r="A146" s="34" t="s">
        <v>133</v>
      </c>
      <c r="B146" s="34" t="s">
        <v>287</v>
      </c>
      <c r="C146" s="34" t="s">
        <v>279</v>
      </c>
    </row>
    <row r="147" spans="1:3" x14ac:dyDescent="0.25">
      <c r="A147" s="34" t="s">
        <v>142</v>
      </c>
      <c r="B147" s="34" t="s">
        <v>287</v>
      </c>
      <c r="C147" s="34" t="s">
        <v>279</v>
      </c>
    </row>
    <row r="148" spans="1:3" x14ac:dyDescent="0.25">
      <c r="A148" s="34" t="s">
        <v>147</v>
      </c>
      <c r="B148" s="34" t="s">
        <v>287</v>
      </c>
      <c r="C148" s="34" t="s">
        <v>279</v>
      </c>
    </row>
    <row r="149" spans="1:3" x14ac:dyDescent="0.25">
      <c r="A149" s="34" t="s">
        <v>183</v>
      </c>
      <c r="B149" s="34" t="s">
        <v>287</v>
      </c>
      <c r="C149" s="34" t="s">
        <v>279</v>
      </c>
    </row>
    <row r="150" spans="1:3" x14ac:dyDescent="0.25">
      <c r="A150" s="34" t="s">
        <v>164</v>
      </c>
      <c r="B150" s="34" t="s">
        <v>287</v>
      </c>
      <c r="C150" s="34" t="s">
        <v>279</v>
      </c>
    </row>
    <row r="151" spans="1:3" x14ac:dyDescent="0.25">
      <c r="A151" s="34" t="s">
        <v>191</v>
      </c>
      <c r="B151" s="34" t="s">
        <v>287</v>
      </c>
      <c r="C151" s="34" t="s">
        <v>279</v>
      </c>
    </row>
    <row r="152" spans="1:3" x14ac:dyDescent="0.25">
      <c r="A152" s="34" t="s">
        <v>120</v>
      </c>
      <c r="B152" s="34" t="s">
        <v>287</v>
      </c>
      <c r="C152" s="34" t="s">
        <v>279</v>
      </c>
    </row>
    <row r="153" spans="1:3" x14ac:dyDescent="0.25">
      <c r="A153" s="34" t="s">
        <v>194</v>
      </c>
      <c r="B153" s="34" t="s">
        <v>287</v>
      </c>
      <c r="C153" s="34" t="s">
        <v>279</v>
      </c>
    </row>
    <row r="154" spans="1:3" x14ac:dyDescent="0.25">
      <c r="A154" s="34" t="s">
        <v>126</v>
      </c>
      <c r="B154" s="34" t="s">
        <v>287</v>
      </c>
      <c r="C154" s="34" t="s">
        <v>279</v>
      </c>
    </row>
    <row r="155" spans="1:3" x14ac:dyDescent="0.25">
      <c r="A155" s="34" t="s">
        <v>169</v>
      </c>
      <c r="B155" s="34" t="s">
        <v>287</v>
      </c>
      <c r="C155" s="34" t="s">
        <v>279</v>
      </c>
    </row>
    <row r="156" spans="1:3" x14ac:dyDescent="0.25">
      <c r="A156" s="34" t="s">
        <v>141</v>
      </c>
      <c r="B156" s="34" t="s">
        <v>287</v>
      </c>
      <c r="C156" s="34" t="s">
        <v>279</v>
      </c>
    </row>
    <row r="157" spans="1:3" x14ac:dyDescent="0.25">
      <c r="A157" s="34" t="s">
        <v>143</v>
      </c>
      <c r="B157" s="34" t="s">
        <v>287</v>
      </c>
      <c r="C157" s="34" t="s">
        <v>279</v>
      </c>
    </row>
    <row r="158" spans="1:3" x14ac:dyDescent="0.25">
      <c r="A158" s="34" t="s">
        <v>144</v>
      </c>
      <c r="B158" s="34" t="s">
        <v>287</v>
      </c>
      <c r="C158" s="34" t="s">
        <v>279</v>
      </c>
    </row>
    <row r="159" spans="1:3" x14ac:dyDescent="0.25">
      <c r="A159" s="34" t="s">
        <v>110</v>
      </c>
      <c r="B159" s="34" t="s">
        <v>287</v>
      </c>
      <c r="C159" s="34" t="s">
        <v>279</v>
      </c>
    </row>
    <row r="160" spans="1:3" x14ac:dyDescent="0.25">
      <c r="A160" s="34" t="s">
        <v>159</v>
      </c>
      <c r="B160" s="34" t="s">
        <v>287</v>
      </c>
      <c r="C160" s="34" t="s">
        <v>279</v>
      </c>
    </row>
    <row r="161" spans="1:3" x14ac:dyDescent="0.25">
      <c r="A161" s="34" t="s">
        <v>130</v>
      </c>
      <c r="B161" s="34" t="s">
        <v>287</v>
      </c>
      <c r="C161" s="34" t="s">
        <v>279</v>
      </c>
    </row>
    <row r="162" spans="1:3" x14ac:dyDescent="0.25">
      <c r="A162" s="34" t="s">
        <v>154</v>
      </c>
      <c r="B162" s="34" t="s">
        <v>287</v>
      </c>
      <c r="C162" s="34" t="s">
        <v>279</v>
      </c>
    </row>
    <row r="163" spans="1:3" x14ac:dyDescent="0.25">
      <c r="A163" s="34" t="s">
        <v>160</v>
      </c>
      <c r="B163" s="34" t="s">
        <v>287</v>
      </c>
      <c r="C163" s="34" t="s">
        <v>279</v>
      </c>
    </row>
    <row r="164" spans="1:3" x14ac:dyDescent="0.25">
      <c r="A164" s="34" t="s">
        <v>139</v>
      </c>
      <c r="B164" s="34" t="s">
        <v>287</v>
      </c>
      <c r="C164" s="34" t="s">
        <v>279</v>
      </c>
    </row>
    <row r="165" spans="1:3" x14ac:dyDescent="0.25">
      <c r="A165" s="34" t="s">
        <v>112</v>
      </c>
      <c r="B165" s="34" t="s">
        <v>287</v>
      </c>
      <c r="C165" s="34" t="s">
        <v>279</v>
      </c>
    </row>
    <row r="166" spans="1:3" x14ac:dyDescent="0.25">
      <c r="A166" s="34" t="s">
        <v>150</v>
      </c>
      <c r="B166" s="34" t="s">
        <v>287</v>
      </c>
      <c r="C166" s="34" t="s">
        <v>279</v>
      </c>
    </row>
    <row r="167" spans="1:3" x14ac:dyDescent="0.25">
      <c r="A167" s="34" t="s">
        <v>116</v>
      </c>
      <c r="B167" s="34" t="s">
        <v>287</v>
      </c>
      <c r="C167" s="34" t="s">
        <v>279</v>
      </c>
    </row>
    <row r="168" spans="1:3" x14ac:dyDescent="0.25">
      <c r="A168" s="34" t="s">
        <v>114</v>
      </c>
      <c r="B168" s="34" t="s">
        <v>287</v>
      </c>
      <c r="C168" s="34" t="s">
        <v>279</v>
      </c>
    </row>
    <row r="169" spans="1:3" x14ac:dyDescent="0.25">
      <c r="A169" s="34" t="s">
        <v>123</v>
      </c>
      <c r="B169" s="34" t="s">
        <v>287</v>
      </c>
      <c r="C169" s="34" t="s">
        <v>279</v>
      </c>
    </row>
    <row r="170" spans="1:3" x14ac:dyDescent="0.25">
      <c r="A170" s="34" t="s">
        <v>149</v>
      </c>
      <c r="B170" s="34" t="s">
        <v>287</v>
      </c>
      <c r="C170" s="34" t="s">
        <v>279</v>
      </c>
    </row>
    <row r="171" spans="1:3" x14ac:dyDescent="0.25">
      <c r="A171" s="34" t="s">
        <v>117</v>
      </c>
      <c r="B171" s="34" t="s">
        <v>287</v>
      </c>
      <c r="C171" s="34" t="s">
        <v>279</v>
      </c>
    </row>
    <row r="172" spans="1:3" x14ac:dyDescent="0.25">
      <c r="A172" s="34" t="s">
        <v>186</v>
      </c>
      <c r="B172" s="34" t="s">
        <v>287</v>
      </c>
      <c r="C172" s="34" t="s">
        <v>279</v>
      </c>
    </row>
    <row r="173" spans="1:3" x14ac:dyDescent="0.25">
      <c r="A173" s="34" t="s">
        <v>122</v>
      </c>
      <c r="B173" s="34" t="s">
        <v>287</v>
      </c>
      <c r="C173" s="34" t="s">
        <v>279</v>
      </c>
    </row>
    <row r="174" spans="1:3" x14ac:dyDescent="0.25">
      <c r="A174" s="34" t="s">
        <v>128</v>
      </c>
      <c r="B174" s="34" t="s">
        <v>287</v>
      </c>
      <c r="C174" s="34" t="s">
        <v>279</v>
      </c>
    </row>
    <row r="175" spans="1:3" x14ac:dyDescent="0.25">
      <c r="A175" s="34" t="s">
        <v>171</v>
      </c>
      <c r="B175" s="34" t="s">
        <v>287</v>
      </c>
      <c r="C175" s="34" t="s">
        <v>279</v>
      </c>
    </row>
    <row r="176" spans="1:3" x14ac:dyDescent="0.25">
      <c r="A176" s="34" t="s">
        <v>181</v>
      </c>
      <c r="B176" s="34" t="s">
        <v>287</v>
      </c>
      <c r="C176" s="34" t="s">
        <v>279</v>
      </c>
    </row>
    <row r="177" spans="1:3" x14ac:dyDescent="0.25">
      <c r="A177" s="34" t="s">
        <v>158</v>
      </c>
      <c r="B177" s="34" t="s">
        <v>287</v>
      </c>
      <c r="C177" s="34" t="s">
        <v>279</v>
      </c>
    </row>
    <row r="178" spans="1:3" x14ac:dyDescent="0.25">
      <c r="A178" s="34" t="s">
        <v>193</v>
      </c>
      <c r="B178" s="34" t="s">
        <v>287</v>
      </c>
      <c r="C178" s="34" t="s">
        <v>279</v>
      </c>
    </row>
    <row r="179" spans="1:3" x14ac:dyDescent="0.25">
      <c r="A179" s="34" t="s">
        <v>197</v>
      </c>
      <c r="B179" s="34" t="s">
        <v>287</v>
      </c>
      <c r="C179" s="34" t="s">
        <v>279</v>
      </c>
    </row>
    <row r="180" spans="1:3" x14ac:dyDescent="0.25">
      <c r="A180" s="34" t="s">
        <v>155</v>
      </c>
      <c r="B180" s="34" t="s">
        <v>287</v>
      </c>
      <c r="C180" s="34" t="s">
        <v>279</v>
      </c>
    </row>
    <row r="181" spans="1:3" x14ac:dyDescent="0.25">
      <c r="A181" s="34" t="s">
        <v>121</v>
      </c>
      <c r="B181" s="34" t="s">
        <v>287</v>
      </c>
      <c r="C181" s="34" t="s">
        <v>279</v>
      </c>
    </row>
    <row r="182" spans="1:3" x14ac:dyDescent="0.25">
      <c r="A182" s="34" t="s">
        <v>129</v>
      </c>
      <c r="B182" s="34" t="s">
        <v>287</v>
      </c>
      <c r="C182" s="34" t="s">
        <v>279</v>
      </c>
    </row>
    <row r="183" spans="1:3" x14ac:dyDescent="0.25">
      <c r="A183" s="34" t="s">
        <v>170</v>
      </c>
      <c r="B183" s="34" t="s">
        <v>287</v>
      </c>
      <c r="C183" s="34" t="s">
        <v>279</v>
      </c>
    </row>
    <row r="184" spans="1:3" x14ac:dyDescent="0.25">
      <c r="A184" s="34" t="s">
        <v>165</v>
      </c>
      <c r="B184" s="34" t="s">
        <v>287</v>
      </c>
      <c r="C184" s="34" t="s">
        <v>279</v>
      </c>
    </row>
    <row r="185" spans="1:3" x14ac:dyDescent="0.25">
      <c r="A185" s="34" t="s">
        <v>195</v>
      </c>
      <c r="B185" s="34" t="s">
        <v>287</v>
      </c>
      <c r="C185" s="34" t="s">
        <v>279</v>
      </c>
    </row>
    <row r="186" spans="1:3" x14ac:dyDescent="0.25">
      <c r="A186" s="34" t="s">
        <v>182</v>
      </c>
      <c r="B186" s="34" t="s">
        <v>287</v>
      </c>
      <c r="C186" s="34" t="s">
        <v>279</v>
      </c>
    </row>
    <row r="187" spans="1:3" x14ac:dyDescent="0.25">
      <c r="A187" s="34" t="s">
        <v>173</v>
      </c>
      <c r="B187" s="34" t="s">
        <v>287</v>
      </c>
      <c r="C187" s="34" t="s">
        <v>279</v>
      </c>
    </row>
    <row r="188" spans="1:3" x14ac:dyDescent="0.25">
      <c r="A188" s="34" t="s">
        <v>167</v>
      </c>
      <c r="B188" s="34" t="s">
        <v>287</v>
      </c>
      <c r="C188" s="34" t="s">
        <v>279</v>
      </c>
    </row>
    <row r="189" spans="1:3" x14ac:dyDescent="0.25">
      <c r="A189" s="34" t="s">
        <v>288</v>
      </c>
      <c r="B189" s="34" t="s">
        <v>287</v>
      </c>
      <c r="C189" s="34" t="s">
        <v>279</v>
      </c>
    </row>
    <row r="190" spans="1:3" x14ac:dyDescent="0.25">
      <c r="A190" s="34" t="s">
        <v>289</v>
      </c>
      <c r="B190" s="34" t="s">
        <v>287</v>
      </c>
      <c r="C190" s="34" t="s">
        <v>279</v>
      </c>
    </row>
    <row r="191" spans="1:3" x14ac:dyDescent="0.25">
      <c r="A191" s="34" t="s">
        <v>290</v>
      </c>
      <c r="B191" s="34" t="s">
        <v>287</v>
      </c>
      <c r="C191" s="34" t="s">
        <v>279</v>
      </c>
    </row>
    <row r="192" spans="1:3" x14ac:dyDescent="0.25">
      <c r="A192" s="34" t="s">
        <v>291</v>
      </c>
      <c r="B192" s="34" t="s">
        <v>287</v>
      </c>
      <c r="C192" s="34" t="s">
        <v>279</v>
      </c>
    </row>
    <row r="193" spans="1:3" x14ac:dyDescent="0.25">
      <c r="A193" s="34" t="s">
        <v>292</v>
      </c>
      <c r="B193" s="34" t="s">
        <v>287</v>
      </c>
      <c r="C193" s="34" t="s">
        <v>279</v>
      </c>
    </row>
    <row r="194" spans="1:3" x14ac:dyDescent="0.25">
      <c r="A194" s="34" t="s">
        <v>293</v>
      </c>
      <c r="B194" s="34" t="s">
        <v>287</v>
      </c>
      <c r="C194" s="34" t="s">
        <v>279</v>
      </c>
    </row>
    <row r="195" spans="1:3" x14ac:dyDescent="0.25">
      <c r="A195" s="34" t="s">
        <v>294</v>
      </c>
      <c r="B195" s="34" t="s">
        <v>287</v>
      </c>
      <c r="C195" s="34" t="s">
        <v>279</v>
      </c>
    </row>
    <row r="196" spans="1:3" x14ac:dyDescent="0.25">
      <c r="A196" s="34" t="s">
        <v>295</v>
      </c>
      <c r="B196" s="34" t="s">
        <v>287</v>
      </c>
      <c r="C196" s="34" t="s">
        <v>279</v>
      </c>
    </row>
    <row r="197" spans="1:3" x14ac:dyDescent="0.25">
      <c r="A197" s="34" t="s">
        <v>113</v>
      </c>
      <c r="B197" s="34" t="s">
        <v>287</v>
      </c>
      <c r="C197" s="34" t="s">
        <v>279</v>
      </c>
    </row>
    <row r="198" spans="1:3" x14ac:dyDescent="0.25">
      <c r="A198" s="34" t="s">
        <v>296</v>
      </c>
      <c r="B198" s="34" t="s">
        <v>287</v>
      </c>
      <c r="C198" s="34" t="s">
        <v>279</v>
      </c>
    </row>
    <row r="199" spans="1:3" x14ac:dyDescent="0.25">
      <c r="A199" s="34" t="s">
        <v>297</v>
      </c>
      <c r="B199" s="34" t="s">
        <v>287</v>
      </c>
      <c r="C199" s="34" t="s">
        <v>279</v>
      </c>
    </row>
    <row r="200" spans="1:3" x14ac:dyDescent="0.25">
      <c r="A200" s="34" t="s">
        <v>298</v>
      </c>
      <c r="B200" s="34" t="s">
        <v>287</v>
      </c>
      <c r="C200" s="34" t="s">
        <v>279</v>
      </c>
    </row>
    <row r="201" spans="1:3" x14ac:dyDescent="0.25">
      <c r="A201" s="34" t="s">
        <v>299</v>
      </c>
      <c r="B201" s="34" t="s">
        <v>287</v>
      </c>
      <c r="C201" s="34" t="s">
        <v>279</v>
      </c>
    </row>
    <row r="202" spans="1:3" x14ac:dyDescent="0.25">
      <c r="A202" s="34" t="s">
        <v>300</v>
      </c>
      <c r="B202" s="34" t="s">
        <v>287</v>
      </c>
      <c r="C202" s="34" t="s">
        <v>279</v>
      </c>
    </row>
    <row r="203" spans="1:3" x14ac:dyDescent="0.25">
      <c r="A203" s="34" t="s">
        <v>301</v>
      </c>
      <c r="B203" s="34" t="s">
        <v>287</v>
      </c>
      <c r="C203" s="34" t="s">
        <v>279</v>
      </c>
    </row>
    <row r="204" spans="1:3" x14ac:dyDescent="0.25">
      <c r="A204" s="34" t="s">
        <v>302</v>
      </c>
      <c r="B204" s="34" t="s">
        <v>287</v>
      </c>
      <c r="C204" s="34" t="s">
        <v>279</v>
      </c>
    </row>
    <row r="205" spans="1:3" x14ac:dyDescent="0.25">
      <c r="A205" s="34" t="s">
        <v>303</v>
      </c>
      <c r="B205" s="34" t="s">
        <v>287</v>
      </c>
      <c r="C205" s="34" t="s">
        <v>279</v>
      </c>
    </row>
    <row r="206" spans="1:3" x14ac:dyDescent="0.25">
      <c r="A206" s="34" t="s">
        <v>304</v>
      </c>
      <c r="B206" s="34" t="s">
        <v>287</v>
      </c>
      <c r="C206" s="34" t="s">
        <v>279</v>
      </c>
    </row>
    <row r="207" spans="1:3" x14ac:dyDescent="0.25">
      <c r="A207" s="34" t="s">
        <v>305</v>
      </c>
      <c r="B207" s="34" t="s">
        <v>287</v>
      </c>
      <c r="C207" s="34" t="s">
        <v>279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Critères de sélection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Mourier</dc:creator>
  <cp:lastModifiedBy>Jeremy Mourier</cp:lastModifiedBy>
  <dcterms:created xsi:type="dcterms:W3CDTF">2015-06-05T18:17:20Z</dcterms:created>
  <dcterms:modified xsi:type="dcterms:W3CDTF">2018-03-30T11:40:10Z</dcterms:modified>
</cp:coreProperties>
</file>