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095" yWindow="555" windowWidth="14670" windowHeight="7995"/>
  </bookViews>
  <sheets>
    <sheet name="Calendrier" sheetId="3" r:id="rId1"/>
    <sheet name="Liste" sheetId="1" r:id="rId2"/>
    <sheet name="Equipements" sheetId="2" r:id="rId3"/>
    <sheet name="Quantité" sheetId="4" r:id="rId4"/>
    <sheet name="Avions" sheetId="12" r:id="rId5"/>
    <sheet name="extract" sheetId="8" state="hidden" r:id="rId6"/>
    <sheet name="glossaire" sheetId="11" state="hidden" r:id="rId7"/>
    <sheet name="revisions" sheetId="13" r:id="rId8"/>
  </sheets>
  <externalReferences>
    <externalReference r:id="rId9"/>
  </externalReferences>
  <definedNames>
    <definedName name="_xlnm._FilterDatabase" localSheetId="0" hidden="1">'[1]Calendar View'!$H$19:$K$22</definedName>
    <definedName name="_xlnm._FilterDatabase" localSheetId="5" hidden="1">extract!#REF!</definedName>
    <definedName name="avion" localSheetId="4">avions4[Liste des Avions]</definedName>
    <definedName name="avion">avions4[Liste des Avions]</definedName>
    <definedName name="avion_saisie" localSheetId="4">Saisie_plannif_EQT[Avion]</definedName>
    <definedName name="avion_saisie">Saisie_plannif_EQT[Avion]</definedName>
    <definedName name="avions">avions4[Liste des Avions]</definedName>
    <definedName name="CMS" localSheetId="4">EQT[Article]</definedName>
    <definedName name="CMS">EQT[Article]</definedName>
    <definedName name="CMSSTOCK" localSheetId="4">extract!#REF!</definedName>
    <definedName name="CMSSTOCK">extract!#REF!</definedName>
    <definedName name="codeavionSAP">Equipements!$P$5:$P$36</definedName>
    <definedName name="Contrôle" localSheetId="4">EQT[Other]</definedName>
    <definedName name="Contrôle">EQT[Other]</definedName>
    <definedName name="EQT_saisie" localSheetId="4">Saisie_plannif_EQT[Nom de l''equipement]</definedName>
    <definedName name="EQT_saisie">Saisie_plannif_EQT[Nom de l''equipement]</definedName>
    <definedName name="_xlnm.Extract" localSheetId="5">extract!$A$2:$J$2</definedName>
    <definedName name="liste_quantité" localSheetId="4">quantité[Quantité]</definedName>
    <definedName name="liste_quantité">quantité[Quantité]</definedName>
    <definedName name="LOCALISATION" localSheetId="4">extract!#REF!</definedName>
    <definedName name="LOCALISATION">extract!#REF!</definedName>
    <definedName name="lstEQT" localSheetId="4">EQT[[Noms des Equipements ]]</definedName>
    <definedName name="lstEQT">EQT[[Noms des Equipements ]]</definedName>
    <definedName name="Other" localSheetId="4">#REF!</definedName>
    <definedName name="Other">#REF!</definedName>
    <definedName name="Période_utilisation">Calendrier!D$6=MEDIAN(Calendrier!D$6,Liste!$D2,Liste!$D2+Liste!$K2-1)</definedName>
    <definedName name="Plan">Période_utilisation*(Liste!$D2&gt;0)</definedName>
    <definedName name="quantité_saisie" localSheetId="4">Saisie_plannif_EQT[Quantité]</definedName>
    <definedName name="quantité_saisie">Saisie_plannif_EQT[Quantité]</definedName>
    <definedName name="quantitestock" localSheetId="4">extract!#REF!</definedName>
    <definedName name="quantitestock">extract!#REF!</definedName>
    <definedName name="stock" localSheetId="4">EQT[Sur avion]</definedName>
    <definedName name="stock">EQT[Sur avion]</definedName>
    <definedName name="Test" localSheetId="4">#REF!</definedName>
    <definedName name="Test">#REF!</definedName>
    <definedName name="WORDFOLE" localSheetId="5">extract!#REF!</definedName>
  </definedNames>
  <calcPr calcId="145621"/>
</workbook>
</file>

<file path=xl/calcChain.xml><?xml version="1.0" encoding="utf-8"?>
<calcChain xmlns="http://schemas.openxmlformats.org/spreadsheetml/2006/main">
  <c r="H7" i="1" l="1"/>
  <c r="H6" i="1"/>
  <c r="H5" i="1"/>
  <c r="G8" i="3"/>
  <c r="V7" i="3"/>
  <c r="V8" i="3"/>
  <c r="V9" i="3"/>
  <c r="V10" i="3"/>
  <c r="V11" i="3"/>
  <c r="V12" i="3"/>
  <c r="V13" i="3"/>
  <c r="V14" i="3"/>
  <c r="V15" i="3"/>
  <c r="V16" i="3"/>
  <c r="V17" i="3"/>
  <c r="V18" i="3"/>
  <c r="V19" i="3"/>
  <c r="V20" i="3"/>
  <c r="V21" i="3"/>
  <c r="V22" i="3"/>
  <c r="V23" i="3"/>
  <c r="V24" i="3"/>
  <c r="V25" i="3"/>
  <c r="V26" i="3"/>
  <c r="V27" i="3"/>
  <c r="V28" i="3"/>
  <c r="W7" i="3"/>
  <c r="W8" i="3"/>
  <c r="W9" i="3"/>
  <c r="W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24" i="3"/>
  <c r="W25" i="3"/>
  <c r="W26" i="3"/>
  <c r="W27" i="3"/>
  <c r="W28" i="3"/>
  <c r="X7" i="3"/>
  <c r="X8" i="3"/>
  <c r="X9" i="3"/>
  <c r="X10" i="3"/>
  <c r="X11" i="3"/>
  <c r="X12" i="3"/>
  <c r="X13" i="3"/>
  <c r="X14" i="3"/>
  <c r="X15" i="3"/>
  <c r="X16" i="3"/>
  <c r="X17" i="3"/>
  <c r="X18" i="3"/>
  <c r="X19" i="3"/>
  <c r="X20" i="3"/>
  <c r="X21" i="3"/>
  <c r="X22" i="3"/>
  <c r="X23" i="3"/>
  <c r="X24" i="3"/>
  <c r="X25" i="3"/>
  <c r="X26" i="3"/>
  <c r="X27" i="3"/>
  <c r="X28" i="3"/>
  <c r="Y7" i="3"/>
  <c r="Y8" i="3"/>
  <c r="Y9" i="3"/>
  <c r="Y10" i="3"/>
  <c r="Y11" i="3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Z7" i="3"/>
  <c r="Z8" i="3"/>
  <c r="Z9" i="3"/>
  <c r="Z10" i="3"/>
  <c r="Z11" i="3"/>
  <c r="Z12" i="3"/>
  <c r="Z13" i="3"/>
  <c r="Z14" i="3"/>
  <c r="Z15" i="3"/>
  <c r="Z16" i="3"/>
  <c r="Z17" i="3"/>
  <c r="Z18" i="3"/>
  <c r="Z19" i="3"/>
  <c r="Z20" i="3"/>
  <c r="Z21" i="3"/>
  <c r="Z22" i="3"/>
  <c r="Z23" i="3"/>
  <c r="Z24" i="3"/>
  <c r="Z25" i="3"/>
  <c r="Z26" i="3"/>
  <c r="Z27" i="3"/>
  <c r="Z28" i="3"/>
  <c r="AA7" i="3"/>
  <c r="AA8" i="3"/>
  <c r="AA9" i="3"/>
  <c r="AA10" i="3"/>
  <c r="AA11" i="3"/>
  <c r="AA12" i="3"/>
  <c r="AA13" i="3"/>
  <c r="AA14" i="3"/>
  <c r="AA15" i="3"/>
  <c r="AA16" i="3"/>
  <c r="AA17" i="3"/>
  <c r="AA18" i="3"/>
  <c r="AA19" i="3"/>
  <c r="AA20" i="3"/>
  <c r="AA21" i="3"/>
  <c r="AA22" i="3"/>
  <c r="AA23" i="3"/>
  <c r="AA24" i="3"/>
  <c r="AA25" i="3"/>
  <c r="AA26" i="3"/>
  <c r="AA27" i="3"/>
  <c r="AA28" i="3"/>
  <c r="AB7" i="3"/>
  <c r="AB8" i="3"/>
  <c r="AB9" i="3"/>
  <c r="AB10" i="3"/>
  <c r="AB11" i="3"/>
  <c r="AB12" i="3"/>
  <c r="AB13" i="3"/>
  <c r="AB14" i="3"/>
  <c r="AB15" i="3"/>
  <c r="AB16" i="3"/>
  <c r="AB17" i="3"/>
  <c r="AB18" i="3"/>
  <c r="AB19" i="3"/>
  <c r="AB20" i="3"/>
  <c r="AB21" i="3"/>
  <c r="AB22" i="3"/>
  <c r="AB23" i="3"/>
  <c r="AB24" i="3"/>
  <c r="AB25" i="3"/>
  <c r="AB26" i="3"/>
  <c r="AB27" i="3"/>
  <c r="AB28" i="3"/>
  <c r="AC7" i="3"/>
  <c r="AC8" i="3"/>
  <c r="AC9" i="3"/>
  <c r="AC10" i="3"/>
  <c r="AC11" i="3"/>
  <c r="AC12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26" i="3"/>
  <c r="AC27" i="3"/>
  <c r="AC28" i="3"/>
  <c r="AD7" i="3"/>
  <c r="AD8" i="3"/>
  <c r="AD9" i="3"/>
  <c r="AD10" i="3"/>
  <c r="AD11" i="3"/>
  <c r="AD12" i="3"/>
  <c r="AD13" i="3"/>
  <c r="AD14" i="3"/>
  <c r="AD15" i="3"/>
  <c r="AD16" i="3"/>
  <c r="AD17" i="3"/>
  <c r="AD18" i="3"/>
  <c r="AD19" i="3"/>
  <c r="AD20" i="3"/>
  <c r="AD21" i="3"/>
  <c r="AD22" i="3"/>
  <c r="AD23" i="3"/>
  <c r="AD24" i="3"/>
  <c r="AD25" i="3"/>
  <c r="AD26" i="3"/>
  <c r="AD27" i="3"/>
  <c r="AD28" i="3"/>
  <c r="AE7" i="3"/>
  <c r="AE8" i="3"/>
  <c r="AE9" i="3"/>
  <c r="AE10" i="3"/>
  <c r="AE11" i="3"/>
  <c r="AE12" i="3"/>
  <c r="AE13" i="3"/>
  <c r="AE14" i="3"/>
  <c r="AE15" i="3"/>
  <c r="AE16" i="3"/>
  <c r="AE17" i="3"/>
  <c r="AE18" i="3"/>
  <c r="AE19" i="3"/>
  <c r="AE20" i="3"/>
  <c r="AE21" i="3"/>
  <c r="AE22" i="3"/>
  <c r="AE23" i="3"/>
  <c r="AE24" i="3"/>
  <c r="AE25" i="3"/>
  <c r="AE26" i="3"/>
  <c r="AE27" i="3"/>
  <c r="AE28" i="3"/>
  <c r="AF7" i="3"/>
  <c r="AF8" i="3"/>
  <c r="AF9" i="3"/>
  <c r="AF10" i="3"/>
  <c r="AF11" i="3"/>
  <c r="AF12" i="3"/>
  <c r="AF13" i="3"/>
  <c r="AF14" i="3"/>
  <c r="AF15" i="3"/>
  <c r="AF16" i="3"/>
  <c r="AF17" i="3"/>
  <c r="AF18" i="3"/>
  <c r="AF19" i="3"/>
  <c r="AF20" i="3"/>
  <c r="AF21" i="3"/>
  <c r="AF22" i="3"/>
  <c r="AF23" i="3"/>
  <c r="AF24" i="3"/>
  <c r="AF25" i="3"/>
  <c r="AF26" i="3"/>
  <c r="AF27" i="3"/>
  <c r="AF28" i="3"/>
  <c r="AG7" i="3"/>
  <c r="AG8" i="3"/>
  <c r="AG9" i="3"/>
  <c r="AG10" i="3"/>
  <c r="AG11" i="3"/>
  <c r="AG12" i="3"/>
  <c r="AG13" i="3"/>
  <c r="AG14" i="3"/>
  <c r="AG15" i="3"/>
  <c r="AG16" i="3"/>
  <c r="AG17" i="3"/>
  <c r="AG18" i="3"/>
  <c r="AG19" i="3"/>
  <c r="AG20" i="3"/>
  <c r="AG21" i="3"/>
  <c r="AG22" i="3"/>
  <c r="AG23" i="3"/>
  <c r="AG24" i="3"/>
  <c r="AG25" i="3"/>
  <c r="AG26" i="3"/>
  <c r="AG27" i="3"/>
  <c r="AG28" i="3"/>
  <c r="AH7" i="3"/>
  <c r="AH8" i="3"/>
  <c r="AH9" i="3"/>
  <c r="AH10" i="3"/>
  <c r="AH11" i="3"/>
  <c r="AH12" i="3"/>
  <c r="AH13" i="3"/>
  <c r="AH14" i="3"/>
  <c r="AH15" i="3"/>
  <c r="AH16" i="3"/>
  <c r="AH17" i="3"/>
  <c r="AH18" i="3"/>
  <c r="AH19" i="3"/>
  <c r="AH20" i="3"/>
  <c r="AH21" i="3"/>
  <c r="AH22" i="3"/>
  <c r="AH23" i="3"/>
  <c r="AH24" i="3"/>
  <c r="AH25" i="3"/>
  <c r="AH26" i="3"/>
  <c r="AH27" i="3"/>
  <c r="AH28" i="3"/>
  <c r="AI7" i="3"/>
  <c r="AI8" i="3"/>
  <c r="AI9" i="3"/>
  <c r="AI10" i="3"/>
  <c r="AI11" i="3"/>
  <c r="AI12" i="3"/>
  <c r="AI13" i="3"/>
  <c r="AI14" i="3"/>
  <c r="AI15" i="3"/>
  <c r="AI16" i="3"/>
  <c r="AI17" i="3"/>
  <c r="AI18" i="3"/>
  <c r="AI19" i="3"/>
  <c r="AI20" i="3"/>
  <c r="AI21" i="3"/>
  <c r="AI22" i="3"/>
  <c r="AI23" i="3"/>
  <c r="AI24" i="3"/>
  <c r="AI25" i="3"/>
  <c r="AI26" i="3"/>
  <c r="AI27" i="3"/>
  <c r="AI28" i="3"/>
  <c r="AJ7" i="3"/>
  <c r="AJ8" i="3"/>
  <c r="AJ9" i="3"/>
  <c r="AJ10" i="3"/>
  <c r="AJ11" i="3"/>
  <c r="AJ12" i="3"/>
  <c r="AJ13" i="3"/>
  <c r="AJ14" i="3"/>
  <c r="AJ15" i="3"/>
  <c r="AJ16" i="3"/>
  <c r="AJ17" i="3"/>
  <c r="AJ18" i="3"/>
  <c r="AJ19" i="3"/>
  <c r="AJ20" i="3"/>
  <c r="AJ21" i="3"/>
  <c r="AJ22" i="3"/>
  <c r="AJ23" i="3"/>
  <c r="AJ24" i="3"/>
  <c r="AJ25" i="3"/>
  <c r="AJ26" i="3"/>
  <c r="AJ27" i="3"/>
  <c r="AJ28" i="3"/>
  <c r="AK7" i="3"/>
  <c r="AK8" i="3"/>
  <c r="AK9" i="3"/>
  <c r="AK10" i="3"/>
  <c r="AK11" i="3"/>
  <c r="AK12" i="3"/>
  <c r="AK13" i="3"/>
  <c r="AK14" i="3"/>
  <c r="AK15" i="3"/>
  <c r="AK16" i="3"/>
  <c r="AK17" i="3"/>
  <c r="AK18" i="3"/>
  <c r="AK19" i="3"/>
  <c r="AK20" i="3"/>
  <c r="AK21" i="3"/>
  <c r="AK22" i="3"/>
  <c r="AK23" i="3"/>
  <c r="AK24" i="3"/>
  <c r="AK25" i="3"/>
  <c r="AK26" i="3"/>
  <c r="AK27" i="3"/>
  <c r="AK28" i="3"/>
  <c r="AL7" i="3"/>
  <c r="AL8" i="3"/>
  <c r="AL9" i="3"/>
  <c r="AL10" i="3"/>
  <c r="AL11" i="3"/>
  <c r="AL12" i="3"/>
  <c r="AL13" i="3"/>
  <c r="AL14" i="3"/>
  <c r="AL15" i="3"/>
  <c r="AL16" i="3"/>
  <c r="AL17" i="3"/>
  <c r="AL18" i="3"/>
  <c r="AL19" i="3"/>
  <c r="AL20" i="3"/>
  <c r="AL21" i="3"/>
  <c r="AL22" i="3"/>
  <c r="AL23" i="3"/>
  <c r="AL24" i="3"/>
  <c r="AL25" i="3"/>
  <c r="AL26" i="3"/>
  <c r="AL27" i="3"/>
  <c r="AL28" i="3"/>
  <c r="AM7" i="3"/>
  <c r="AM8" i="3"/>
  <c r="AM9" i="3"/>
  <c r="AM10" i="3"/>
  <c r="AM11" i="3"/>
  <c r="AM12" i="3"/>
  <c r="AM13" i="3"/>
  <c r="AM14" i="3"/>
  <c r="AM15" i="3"/>
  <c r="AM16" i="3"/>
  <c r="AM17" i="3"/>
  <c r="AM18" i="3"/>
  <c r="AM19" i="3"/>
  <c r="AM20" i="3"/>
  <c r="AM21" i="3"/>
  <c r="AM22" i="3"/>
  <c r="AM23" i="3"/>
  <c r="AM24" i="3"/>
  <c r="AM25" i="3"/>
  <c r="AM26" i="3"/>
  <c r="AM27" i="3"/>
  <c r="AM28" i="3"/>
  <c r="AN7" i="3"/>
  <c r="AN8" i="3"/>
  <c r="AN9" i="3"/>
  <c r="AN10" i="3"/>
  <c r="AN11" i="3"/>
  <c r="AN12" i="3"/>
  <c r="AN13" i="3"/>
  <c r="AN14" i="3"/>
  <c r="AN15" i="3"/>
  <c r="AN16" i="3"/>
  <c r="AN17" i="3"/>
  <c r="AN18" i="3"/>
  <c r="AN19" i="3"/>
  <c r="AN20" i="3"/>
  <c r="AN21" i="3"/>
  <c r="AN22" i="3"/>
  <c r="AN23" i="3"/>
  <c r="AN24" i="3"/>
  <c r="AN25" i="3"/>
  <c r="AN26" i="3"/>
  <c r="AN27" i="3"/>
  <c r="AN28" i="3"/>
  <c r="AO7" i="3"/>
  <c r="AO8" i="3"/>
  <c r="AO9" i="3"/>
  <c r="AO10" i="3"/>
  <c r="AO11" i="3"/>
  <c r="AO12" i="3"/>
  <c r="AO13" i="3"/>
  <c r="AO14" i="3"/>
  <c r="AO15" i="3"/>
  <c r="AO16" i="3"/>
  <c r="AO17" i="3"/>
  <c r="AO18" i="3"/>
  <c r="AO19" i="3"/>
  <c r="AO20" i="3"/>
  <c r="AO21" i="3"/>
  <c r="AO22" i="3"/>
  <c r="AO23" i="3"/>
  <c r="AO24" i="3"/>
  <c r="AO25" i="3"/>
  <c r="AO26" i="3"/>
  <c r="AO27" i="3"/>
  <c r="AO28" i="3"/>
  <c r="AP7" i="3"/>
  <c r="AP8" i="3"/>
  <c r="AP9" i="3"/>
  <c r="AP10" i="3"/>
  <c r="AP11" i="3"/>
  <c r="AP12" i="3"/>
  <c r="AP13" i="3"/>
  <c r="AP14" i="3"/>
  <c r="AP15" i="3"/>
  <c r="AP16" i="3"/>
  <c r="AP17" i="3"/>
  <c r="AP18" i="3"/>
  <c r="AP19" i="3"/>
  <c r="AP20" i="3"/>
  <c r="AP21" i="3"/>
  <c r="AP22" i="3"/>
  <c r="AP23" i="3"/>
  <c r="AP24" i="3"/>
  <c r="AP25" i="3"/>
  <c r="AP26" i="3"/>
  <c r="AP27" i="3"/>
  <c r="AP28" i="3"/>
  <c r="AQ7" i="3"/>
  <c r="AQ8" i="3"/>
  <c r="AQ9" i="3"/>
  <c r="AQ10" i="3"/>
  <c r="AQ11" i="3"/>
  <c r="AQ12" i="3"/>
  <c r="AQ13" i="3"/>
  <c r="AQ14" i="3"/>
  <c r="AQ15" i="3"/>
  <c r="AQ16" i="3"/>
  <c r="AQ17" i="3"/>
  <c r="AQ18" i="3"/>
  <c r="AQ19" i="3"/>
  <c r="AQ20" i="3"/>
  <c r="AQ21" i="3"/>
  <c r="AQ22" i="3"/>
  <c r="AQ23" i="3"/>
  <c r="AQ24" i="3"/>
  <c r="AQ25" i="3"/>
  <c r="AQ26" i="3"/>
  <c r="AQ27" i="3"/>
  <c r="AQ28" i="3"/>
  <c r="AR7" i="3"/>
  <c r="AR8" i="3"/>
  <c r="AR9" i="3"/>
  <c r="AR10" i="3"/>
  <c r="AR11" i="3"/>
  <c r="AR12" i="3"/>
  <c r="AR13" i="3"/>
  <c r="AR14" i="3"/>
  <c r="AR15" i="3"/>
  <c r="AR16" i="3"/>
  <c r="AR17" i="3"/>
  <c r="AR18" i="3"/>
  <c r="AR19" i="3"/>
  <c r="AR20" i="3"/>
  <c r="AR21" i="3"/>
  <c r="AR22" i="3"/>
  <c r="AR23" i="3"/>
  <c r="AR24" i="3"/>
  <c r="AR25" i="3"/>
  <c r="AR26" i="3"/>
  <c r="AR27" i="3"/>
  <c r="AR28" i="3"/>
  <c r="AS7" i="3"/>
  <c r="AS8" i="3"/>
  <c r="AS9" i="3"/>
  <c r="AS10" i="3"/>
  <c r="AS11" i="3"/>
  <c r="AS12" i="3"/>
  <c r="AS13" i="3"/>
  <c r="AS14" i="3"/>
  <c r="AS15" i="3"/>
  <c r="AS16" i="3"/>
  <c r="AS17" i="3"/>
  <c r="AS18" i="3"/>
  <c r="AS19" i="3"/>
  <c r="AS20" i="3"/>
  <c r="AS21" i="3"/>
  <c r="AS22" i="3"/>
  <c r="AS23" i="3"/>
  <c r="AS24" i="3"/>
  <c r="AS25" i="3"/>
  <c r="AS26" i="3"/>
  <c r="AS27" i="3"/>
  <c r="AS28" i="3"/>
  <c r="AT7" i="3"/>
  <c r="AT8" i="3"/>
  <c r="AT9" i="3"/>
  <c r="AT10" i="3"/>
  <c r="AT11" i="3"/>
  <c r="AT12" i="3"/>
  <c r="AT13" i="3"/>
  <c r="AT14" i="3"/>
  <c r="AT15" i="3"/>
  <c r="AT16" i="3"/>
  <c r="AT17" i="3"/>
  <c r="AT18" i="3"/>
  <c r="AT19" i="3"/>
  <c r="AT20" i="3"/>
  <c r="AT21" i="3"/>
  <c r="AT22" i="3"/>
  <c r="AT23" i="3"/>
  <c r="AT24" i="3"/>
  <c r="AT25" i="3"/>
  <c r="AT26" i="3"/>
  <c r="AT27" i="3"/>
  <c r="AT28" i="3"/>
  <c r="AU7" i="3"/>
  <c r="AU8" i="3"/>
  <c r="AU9" i="3"/>
  <c r="AU10" i="3"/>
  <c r="AU11" i="3"/>
  <c r="AU12" i="3"/>
  <c r="AU13" i="3"/>
  <c r="AU14" i="3"/>
  <c r="AU15" i="3"/>
  <c r="AU16" i="3"/>
  <c r="AU17" i="3"/>
  <c r="AU18" i="3"/>
  <c r="AU19" i="3"/>
  <c r="AU20" i="3"/>
  <c r="AU21" i="3"/>
  <c r="AU22" i="3"/>
  <c r="AU23" i="3"/>
  <c r="AU24" i="3"/>
  <c r="AU25" i="3"/>
  <c r="AU26" i="3"/>
  <c r="AU27" i="3"/>
  <c r="AU28" i="3"/>
  <c r="AV7" i="3"/>
  <c r="AV8" i="3"/>
  <c r="AV9" i="3"/>
  <c r="AV10" i="3"/>
  <c r="AV11" i="3"/>
  <c r="AV12" i="3"/>
  <c r="AV13" i="3"/>
  <c r="AV14" i="3"/>
  <c r="AV15" i="3"/>
  <c r="AV16" i="3"/>
  <c r="AV17" i="3"/>
  <c r="AV18" i="3"/>
  <c r="AV19" i="3"/>
  <c r="AV20" i="3"/>
  <c r="AV21" i="3"/>
  <c r="AV22" i="3"/>
  <c r="AV23" i="3"/>
  <c r="AV24" i="3"/>
  <c r="AV25" i="3"/>
  <c r="AV26" i="3"/>
  <c r="AV27" i="3"/>
  <c r="AV28" i="3"/>
  <c r="AW7" i="3"/>
  <c r="AW8" i="3"/>
  <c r="AW9" i="3"/>
  <c r="AW10" i="3"/>
  <c r="AW11" i="3"/>
  <c r="AW12" i="3"/>
  <c r="AW13" i="3"/>
  <c r="AW14" i="3"/>
  <c r="AW15" i="3"/>
  <c r="AW16" i="3"/>
  <c r="AW17" i="3"/>
  <c r="AW18" i="3"/>
  <c r="AW19" i="3"/>
  <c r="AW20" i="3"/>
  <c r="AW21" i="3"/>
  <c r="AW22" i="3"/>
  <c r="AW23" i="3"/>
  <c r="AW24" i="3"/>
  <c r="AW25" i="3"/>
  <c r="AW26" i="3"/>
  <c r="AW27" i="3"/>
  <c r="AW28" i="3"/>
  <c r="AX7" i="3"/>
  <c r="AX8" i="3"/>
  <c r="AX9" i="3"/>
  <c r="AX10" i="3"/>
  <c r="AX11" i="3"/>
  <c r="AX12" i="3"/>
  <c r="AX13" i="3"/>
  <c r="AX14" i="3"/>
  <c r="AX15" i="3"/>
  <c r="AX16" i="3"/>
  <c r="AX17" i="3"/>
  <c r="AX18" i="3"/>
  <c r="AX19" i="3"/>
  <c r="AX20" i="3"/>
  <c r="AX21" i="3"/>
  <c r="AX22" i="3"/>
  <c r="AX23" i="3"/>
  <c r="AX24" i="3"/>
  <c r="AX25" i="3"/>
  <c r="AX26" i="3"/>
  <c r="AX27" i="3"/>
  <c r="AX28" i="3"/>
  <c r="AY7" i="3"/>
  <c r="AY8" i="3"/>
  <c r="AY9" i="3"/>
  <c r="AY10" i="3"/>
  <c r="AY11" i="3"/>
  <c r="AY12" i="3"/>
  <c r="AY13" i="3"/>
  <c r="AY14" i="3"/>
  <c r="AY15" i="3"/>
  <c r="AY16" i="3"/>
  <c r="AY17" i="3"/>
  <c r="AY18" i="3"/>
  <c r="AY19" i="3"/>
  <c r="AY20" i="3"/>
  <c r="AY21" i="3"/>
  <c r="AY22" i="3"/>
  <c r="AY23" i="3"/>
  <c r="AY24" i="3"/>
  <c r="AY25" i="3"/>
  <c r="AY26" i="3"/>
  <c r="AY27" i="3"/>
  <c r="AY28" i="3"/>
  <c r="AZ7" i="3"/>
  <c r="AZ8" i="3"/>
  <c r="AZ9" i="3"/>
  <c r="AZ10" i="3"/>
  <c r="AZ11" i="3"/>
  <c r="AZ12" i="3"/>
  <c r="AZ13" i="3"/>
  <c r="AZ14" i="3"/>
  <c r="AZ15" i="3"/>
  <c r="AZ16" i="3"/>
  <c r="AZ17" i="3"/>
  <c r="AZ18" i="3"/>
  <c r="AZ19" i="3"/>
  <c r="AZ20" i="3"/>
  <c r="AZ21" i="3"/>
  <c r="AZ22" i="3"/>
  <c r="AZ23" i="3"/>
  <c r="AZ24" i="3"/>
  <c r="AZ25" i="3"/>
  <c r="AZ26" i="3"/>
  <c r="AZ27" i="3"/>
  <c r="AZ28" i="3"/>
  <c r="BA7" i="3"/>
  <c r="BA8" i="3"/>
  <c r="BA9" i="3"/>
  <c r="BA10" i="3"/>
  <c r="BA11" i="3"/>
  <c r="BA12" i="3"/>
  <c r="BA13" i="3"/>
  <c r="BA14" i="3"/>
  <c r="BA15" i="3"/>
  <c r="BA16" i="3"/>
  <c r="BA17" i="3"/>
  <c r="BA18" i="3"/>
  <c r="BA19" i="3"/>
  <c r="BA20" i="3"/>
  <c r="BA21" i="3"/>
  <c r="BA22" i="3"/>
  <c r="BA23" i="3"/>
  <c r="BA24" i="3"/>
  <c r="BA25" i="3"/>
  <c r="BA26" i="3"/>
  <c r="BA27" i="3"/>
  <c r="BA28" i="3"/>
  <c r="BB7" i="3"/>
  <c r="BB8" i="3"/>
  <c r="BB9" i="3"/>
  <c r="BB10" i="3"/>
  <c r="BB11" i="3"/>
  <c r="BB12" i="3"/>
  <c r="BB13" i="3"/>
  <c r="BB14" i="3"/>
  <c r="BB15" i="3"/>
  <c r="BB16" i="3"/>
  <c r="BB17" i="3"/>
  <c r="BB18" i="3"/>
  <c r="BB19" i="3"/>
  <c r="BB20" i="3"/>
  <c r="BB21" i="3"/>
  <c r="BB22" i="3"/>
  <c r="BB23" i="3"/>
  <c r="BB24" i="3"/>
  <c r="BB25" i="3"/>
  <c r="BB26" i="3"/>
  <c r="BB27" i="3"/>
  <c r="BB28" i="3"/>
  <c r="BC7" i="3"/>
  <c r="BC8" i="3"/>
  <c r="BC9" i="3"/>
  <c r="BC10" i="3"/>
  <c r="BC11" i="3"/>
  <c r="BC12" i="3"/>
  <c r="BC13" i="3"/>
  <c r="BC14" i="3"/>
  <c r="BC15" i="3"/>
  <c r="BC16" i="3"/>
  <c r="BC17" i="3"/>
  <c r="BC18" i="3"/>
  <c r="BC19" i="3"/>
  <c r="BC20" i="3"/>
  <c r="BC21" i="3"/>
  <c r="BC22" i="3"/>
  <c r="BC23" i="3"/>
  <c r="BC24" i="3"/>
  <c r="BC25" i="3"/>
  <c r="BC26" i="3"/>
  <c r="BC27" i="3"/>
  <c r="BC28" i="3"/>
  <c r="BD7" i="3"/>
  <c r="BD8" i="3"/>
  <c r="BD9" i="3"/>
  <c r="BD10" i="3"/>
  <c r="BD11" i="3"/>
  <c r="BD12" i="3"/>
  <c r="BD13" i="3"/>
  <c r="BD14" i="3"/>
  <c r="BD15" i="3"/>
  <c r="BD16" i="3"/>
  <c r="BD17" i="3"/>
  <c r="BD18" i="3"/>
  <c r="BD19" i="3"/>
  <c r="BD20" i="3"/>
  <c r="BD21" i="3"/>
  <c r="BD22" i="3"/>
  <c r="BD23" i="3"/>
  <c r="BD24" i="3"/>
  <c r="BD25" i="3"/>
  <c r="BD26" i="3"/>
  <c r="BD27" i="3"/>
  <c r="BD28" i="3"/>
  <c r="BE7" i="3"/>
  <c r="BE8" i="3"/>
  <c r="BE9" i="3"/>
  <c r="BE10" i="3"/>
  <c r="BE11" i="3"/>
  <c r="BE12" i="3"/>
  <c r="BE13" i="3"/>
  <c r="BE14" i="3"/>
  <c r="BE15" i="3"/>
  <c r="BE16" i="3"/>
  <c r="BE17" i="3"/>
  <c r="BE18" i="3"/>
  <c r="BE19" i="3"/>
  <c r="BE20" i="3"/>
  <c r="BE21" i="3"/>
  <c r="BE22" i="3"/>
  <c r="BE23" i="3"/>
  <c r="BE24" i="3"/>
  <c r="BE25" i="3"/>
  <c r="BE26" i="3"/>
  <c r="BE27" i="3"/>
  <c r="BE28" i="3"/>
  <c r="BF7" i="3"/>
  <c r="BF8" i="3"/>
  <c r="BF9" i="3"/>
  <c r="BF10" i="3"/>
  <c r="BF11" i="3"/>
  <c r="BF12" i="3"/>
  <c r="BF13" i="3"/>
  <c r="BF14" i="3"/>
  <c r="BF15" i="3"/>
  <c r="BF16" i="3"/>
  <c r="BF17" i="3"/>
  <c r="BF18" i="3"/>
  <c r="BF19" i="3"/>
  <c r="BF20" i="3"/>
  <c r="BF21" i="3"/>
  <c r="BF22" i="3"/>
  <c r="BF23" i="3"/>
  <c r="BF24" i="3"/>
  <c r="BF25" i="3"/>
  <c r="BF26" i="3"/>
  <c r="BF27" i="3"/>
  <c r="BF28" i="3"/>
  <c r="BH7" i="3"/>
  <c r="BH8" i="3"/>
  <c r="BH9" i="3"/>
  <c r="BH10" i="3"/>
  <c r="BH11" i="3"/>
  <c r="BH12" i="3"/>
  <c r="BH13" i="3"/>
  <c r="BH14" i="3"/>
  <c r="BH15" i="3"/>
  <c r="BH16" i="3"/>
  <c r="BH17" i="3"/>
  <c r="BH18" i="3"/>
  <c r="BH19" i="3"/>
  <c r="BH20" i="3"/>
  <c r="BH21" i="3"/>
  <c r="BH22" i="3"/>
  <c r="BH23" i="3"/>
  <c r="BH24" i="3"/>
  <c r="BH25" i="3"/>
  <c r="BH26" i="3"/>
  <c r="BH27" i="3"/>
  <c r="BH28" i="3"/>
  <c r="BI7" i="3"/>
  <c r="BI8" i="3"/>
  <c r="BI9" i="3"/>
  <c r="BI10" i="3"/>
  <c r="BI11" i="3"/>
  <c r="BI12" i="3"/>
  <c r="BI13" i="3"/>
  <c r="BI14" i="3"/>
  <c r="BI15" i="3"/>
  <c r="BI16" i="3"/>
  <c r="BI17" i="3"/>
  <c r="BI18" i="3"/>
  <c r="BI19" i="3"/>
  <c r="BI20" i="3"/>
  <c r="BI21" i="3"/>
  <c r="BI22" i="3"/>
  <c r="BI23" i="3"/>
  <c r="BI24" i="3"/>
  <c r="BI25" i="3"/>
  <c r="BI26" i="3"/>
  <c r="BI27" i="3"/>
  <c r="BI28" i="3"/>
  <c r="BJ7" i="3"/>
  <c r="BJ8" i="3"/>
  <c r="BJ9" i="3"/>
  <c r="BJ10" i="3"/>
  <c r="BJ11" i="3"/>
  <c r="BJ12" i="3"/>
  <c r="BJ13" i="3"/>
  <c r="BJ14" i="3"/>
  <c r="BJ15" i="3"/>
  <c r="BJ16" i="3"/>
  <c r="BJ17" i="3"/>
  <c r="BJ18" i="3"/>
  <c r="BJ19" i="3"/>
  <c r="BJ20" i="3"/>
  <c r="BJ21" i="3"/>
  <c r="BJ22" i="3"/>
  <c r="BJ23" i="3"/>
  <c r="BJ24" i="3"/>
  <c r="BJ25" i="3"/>
  <c r="BJ26" i="3"/>
  <c r="BJ27" i="3"/>
  <c r="BJ28" i="3"/>
  <c r="BK7" i="3"/>
  <c r="BK8" i="3"/>
  <c r="BK9" i="3"/>
  <c r="BK10" i="3"/>
  <c r="BK11" i="3"/>
  <c r="BK12" i="3"/>
  <c r="BK13" i="3"/>
  <c r="BK14" i="3"/>
  <c r="BK15" i="3"/>
  <c r="BK16" i="3"/>
  <c r="BK17" i="3"/>
  <c r="BK18" i="3"/>
  <c r="BK19" i="3"/>
  <c r="BK20" i="3"/>
  <c r="BK21" i="3"/>
  <c r="BK22" i="3"/>
  <c r="BK23" i="3"/>
  <c r="BK24" i="3"/>
  <c r="BK25" i="3"/>
  <c r="BK26" i="3"/>
  <c r="BK27" i="3"/>
  <c r="BK28" i="3"/>
  <c r="BL7" i="3"/>
  <c r="BL8" i="3"/>
  <c r="BL9" i="3"/>
  <c r="BL10" i="3"/>
  <c r="BL11" i="3"/>
  <c r="BL12" i="3"/>
  <c r="BL13" i="3"/>
  <c r="BL14" i="3"/>
  <c r="BL15" i="3"/>
  <c r="BL16" i="3"/>
  <c r="BL17" i="3"/>
  <c r="BL18" i="3"/>
  <c r="BL19" i="3"/>
  <c r="BL20" i="3"/>
  <c r="BL21" i="3"/>
  <c r="BL22" i="3"/>
  <c r="BL23" i="3"/>
  <c r="BL24" i="3"/>
  <c r="BL25" i="3"/>
  <c r="BL26" i="3"/>
  <c r="BL27" i="3"/>
  <c r="BL28" i="3"/>
  <c r="BM7" i="3"/>
  <c r="BM8" i="3"/>
  <c r="BM9" i="3"/>
  <c r="BM10" i="3"/>
  <c r="BM11" i="3"/>
  <c r="BM12" i="3"/>
  <c r="BM13" i="3"/>
  <c r="BM14" i="3"/>
  <c r="BM15" i="3"/>
  <c r="BM16" i="3"/>
  <c r="BM17" i="3"/>
  <c r="BM18" i="3"/>
  <c r="BM19" i="3"/>
  <c r="BM20" i="3"/>
  <c r="BM21" i="3"/>
  <c r="BM22" i="3"/>
  <c r="BM23" i="3"/>
  <c r="BM24" i="3"/>
  <c r="BM25" i="3"/>
  <c r="BM26" i="3"/>
  <c r="BM27" i="3"/>
  <c r="BM28" i="3"/>
  <c r="BN7" i="3"/>
  <c r="BN8" i="3"/>
  <c r="BN9" i="3"/>
  <c r="BN10" i="3"/>
  <c r="BN11" i="3"/>
  <c r="BN12" i="3"/>
  <c r="BN13" i="3"/>
  <c r="BN14" i="3"/>
  <c r="BN15" i="3"/>
  <c r="BN16" i="3"/>
  <c r="BN17" i="3"/>
  <c r="BN18" i="3"/>
  <c r="BN19" i="3"/>
  <c r="BN20" i="3"/>
  <c r="BN21" i="3"/>
  <c r="BN22" i="3"/>
  <c r="BN23" i="3"/>
  <c r="BN24" i="3"/>
  <c r="BN25" i="3"/>
  <c r="BN26" i="3"/>
  <c r="BN27" i="3"/>
  <c r="BN28" i="3"/>
  <c r="BO7" i="3"/>
  <c r="BO8" i="3"/>
  <c r="BO9" i="3"/>
  <c r="BO10" i="3"/>
  <c r="BO11" i="3"/>
  <c r="BO12" i="3"/>
  <c r="BO13" i="3"/>
  <c r="BO14" i="3"/>
  <c r="BO15" i="3"/>
  <c r="BO16" i="3"/>
  <c r="BO17" i="3"/>
  <c r="BO18" i="3"/>
  <c r="BO19" i="3"/>
  <c r="BO20" i="3"/>
  <c r="BO21" i="3"/>
  <c r="BO22" i="3"/>
  <c r="BO23" i="3"/>
  <c r="BO24" i="3"/>
  <c r="BO25" i="3"/>
  <c r="BO26" i="3"/>
  <c r="BO27" i="3"/>
  <c r="BO28" i="3"/>
  <c r="BP7" i="3"/>
  <c r="BP8" i="3"/>
  <c r="BP9" i="3"/>
  <c r="BP10" i="3"/>
  <c r="BP11" i="3"/>
  <c r="BP12" i="3"/>
  <c r="BP13" i="3"/>
  <c r="BP14" i="3"/>
  <c r="BP15" i="3"/>
  <c r="BP16" i="3"/>
  <c r="BP17" i="3"/>
  <c r="BP18" i="3"/>
  <c r="BP19" i="3"/>
  <c r="BP20" i="3"/>
  <c r="BP21" i="3"/>
  <c r="BP22" i="3"/>
  <c r="BP23" i="3"/>
  <c r="BP24" i="3"/>
  <c r="BP25" i="3"/>
  <c r="BP26" i="3"/>
  <c r="BP27" i="3"/>
  <c r="BP28" i="3"/>
  <c r="BQ7" i="3"/>
  <c r="BQ8" i="3"/>
  <c r="BQ9" i="3"/>
  <c r="BQ10" i="3"/>
  <c r="BQ11" i="3"/>
  <c r="BQ12" i="3"/>
  <c r="BQ13" i="3"/>
  <c r="BQ14" i="3"/>
  <c r="BQ15" i="3"/>
  <c r="BQ16" i="3"/>
  <c r="BQ17" i="3"/>
  <c r="BQ18" i="3"/>
  <c r="BQ19" i="3"/>
  <c r="BQ20" i="3"/>
  <c r="BQ21" i="3"/>
  <c r="BQ22" i="3"/>
  <c r="BQ23" i="3"/>
  <c r="BQ24" i="3"/>
  <c r="BQ25" i="3"/>
  <c r="BQ26" i="3"/>
  <c r="BQ27" i="3"/>
  <c r="BQ28" i="3"/>
  <c r="BR7" i="3"/>
  <c r="BR8" i="3"/>
  <c r="BR9" i="3"/>
  <c r="BR10" i="3"/>
  <c r="BR11" i="3"/>
  <c r="BR12" i="3"/>
  <c r="BR13" i="3"/>
  <c r="BR14" i="3"/>
  <c r="BR15" i="3"/>
  <c r="BR16" i="3"/>
  <c r="BR17" i="3"/>
  <c r="BR18" i="3"/>
  <c r="BR19" i="3"/>
  <c r="BR20" i="3"/>
  <c r="BR21" i="3"/>
  <c r="BR22" i="3"/>
  <c r="BR23" i="3"/>
  <c r="BR24" i="3"/>
  <c r="BR25" i="3"/>
  <c r="BR26" i="3"/>
  <c r="BR27" i="3"/>
  <c r="BR28" i="3"/>
  <c r="BS7" i="3"/>
  <c r="BS8" i="3"/>
  <c r="BS9" i="3"/>
  <c r="BS10" i="3"/>
  <c r="BS11" i="3"/>
  <c r="BS12" i="3"/>
  <c r="BS13" i="3"/>
  <c r="BS14" i="3"/>
  <c r="BS15" i="3"/>
  <c r="BS16" i="3"/>
  <c r="BS17" i="3"/>
  <c r="BS18" i="3"/>
  <c r="BS19" i="3"/>
  <c r="BS20" i="3"/>
  <c r="BS21" i="3"/>
  <c r="BS22" i="3"/>
  <c r="BS23" i="3"/>
  <c r="BS24" i="3"/>
  <c r="BS25" i="3"/>
  <c r="BS26" i="3"/>
  <c r="BS27" i="3"/>
  <c r="BS28" i="3"/>
  <c r="BT7" i="3"/>
  <c r="BT8" i="3"/>
  <c r="BT9" i="3"/>
  <c r="BT10" i="3"/>
  <c r="BT11" i="3"/>
  <c r="BT12" i="3"/>
  <c r="BT13" i="3"/>
  <c r="BT14" i="3"/>
  <c r="BT15" i="3"/>
  <c r="BT16" i="3"/>
  <c r="BT17" i="3"/>
  <c r="BT18" i="3"/>
  <c r="BT19" i="3"/>
  <c r="BT20" i="3"/>
  <c r="BT21" i="3"/>
  <c r="BT22" i="3"/>
  <c r="BT23" i="3"/>
  <c r="BT24" i="3"/>
  <c r="BT25" i="3"/>
  <c r="BT26" i="3"/>
  <c r="BT27" i="3"/>
  <c r="BT28" i="3"/>
  <c r="BU7" i="3"/>
  <c r="BU8" i="3"/>
  <c r="BU9" i="3"/>
  <c r="BU10" i="3"/>
  <c r="BU11" i="3"/>
  <c r="BU12" i="3"/>
  <c r="BU13" i="3"/>
  <c r="BU14" i="3"/>
  <c r="BU15" i="3"/>
  <c r="BU16" i="3"/>
  <c r="BU17" i="3"/>
  <c r="BU18" i="3"/>
  <c r="BU19" i="3"/>
  <c r="BU20" i="3"/>
  <c r="BU21" i="3"/>
  <c r="BU22" i="3"/>
  <c r="BU23" i="3"/>
  <c r="BU24" i="3"/>
  <c r="BU25" i="3"/>
  <c r="BU26" i="3"/>
  <c r="BU27" i="3"/>
  <c r="BU28" i="3"/>
  <c r="BV7" i="3"/>
  <c r="BV8" i="3"/>
  <c r="BV9" i="3"/>
  <c r="BV10" i="3"/>
  <c r="BV11" i="3"/>
  <c r="BV12" i="3"/>
  <c r="BV13" i="3"/>
  <c r="BV14" i="3"/>
  <c r="BV15" i="3"/>
  <c r="BV16" i="3"/>
  <c r="BV17" i="3"/>
  <c r="BV18" i="3"/>
  <c r="BV19" i="3"/>
  <c r="BV20" i="3"/>
  <c r="BV21" i="3"/>
  <c r="BV22" i="3"/>
  <c r="BV23" i="3"/>
  <c r="BV24" i="3"/>
  <c r="BV25" i="3"/>
  <c r="BV26" i="3"/>
  <c r="BV27" i="3"/>
  <c r="BV28" i="3"/>
  <c r="BW7" i="3"/>
  <c r="BW8" i="3"/>
  <c r="BW9" i="3"/>
  <c r="BW10" i="3"/>
  <c r="BW11" i="3"/>
  <c r="BW12" i="3"/>
  <c r="BW13" i="3"/>
  <c r="BW14" i="3"/>
  <c r="BW15" i="3"/>
  <c r="BW16" i="3"/>
  <c r="BW17" i="3"/>
  <c r="BW18" i="3"/>
  <c r="BW19" i="3"/>
  <c r="BW20" i="3"/>
  <c r="BW21" i="3"/>
  <c r="BW22" i="3"/>
  <c r="BW23" i="3"/>
  <c r="BW24" i="3"/>
  <c r="BW25" i="3"/>
  <c r="BW26" i="3"/>
  <c r="BW27" i="3"/>
  <c r="BW28" i="3"/>
  <c r="BX7" i="3"/>
  <c r="BX8" i="3"/>
  <c r="BX9" i="3"/>
  <c r="BX10" i="3"/>
  <c r="BX11" i="3"/>
  <c r="BX12" i="3"/>
  <c r="BX13" i="3"/>
  <c r="BX14" i="3"/>
  <c r="BX15" i="3"/>
  <c r="BX16" i="3"/>
  <c r="BX17" i="3"/>
  <c r="BX18" i="3"/>
  <c r="BX19" i="3"/>
  <c r="BX20" i="3"/>
  <c r="BX21" i="3"/>
  <c r="BX22" i="3"/>
  <c r="BX23" i="3"/>
  <c r="BX24" i="3"/>
  <c r="BX25" i="3"/>
  <c r="BX26" i="3"/>
  <c r="BX27" i="3"/>
  <c r="BX28" i="3"/>
  <c r="BY7" i="3"/>
  <c r="BY8" i="3"/>
  <c r="BY9" i="3"/>
  <c r="BY10" i="3"/>
  <c r="BY11" i="3"/>
  <c r="BY12" i="3"/>
  <c r="BY13" i="3"/>
  <c r="BY14" i="3"/>
  <c r="BY15" i="3"/>
  <c r="BY16" i="3"/>
  <c r="BY17" i="3"/>
  <c r="BY18" i="3"/>
  <c r="BY19" i="3"/>
  <c r="BY20" i="3"/>
  <c r="BY21" i="3"/>
  <c r="BY22" i="3"/>
  <c r="BY23" i="3"/>
  <c r="BY24" i="3"/>
  <c r="BY25" i="3"/>
  <c r="BY26" i="3"/>
  <c r="BY27" i="3"/>
  <c r="BY28" i="3"/>
  <c r="BZ7" i="3"/>
  <c r="BZ8" i="3"/>
  <c r="BZ9" i="3"/>
  <c r="BZ10" i="3"/>
  <c r="BZ11" i="3"/>
  <c r="BZ12" i="3"/>
  <c r="BZ13" i="3"/>
  <c r="BZ14" i="3"/>
  <c r="BZ15" i="3"/>
  <c r="BZ16" i="3"/>
  <c r="BZ17" i="3"/>
  <c r="BZ18" i="3"/>
  <c r="BZ19" i="3"/>
  <c r="BZ20" i="3"/>
  <c r="BZ21" i="3"/>
  <c r="BZ22" i="3"/>
  <c r="BZ23" i="3"/>
  <c r="BZ24" i="3"/>
  <c r="BZ25" i="3"/>
  <c r="BZ26" i="3"/>
  <c r="BZ27" i="3"/>
  <c r="BZ28" i="3"/>
  <c r="CA7" i="3"/>
  <c r="CA8" i="3"/>
  <c r="CA9" i="3"/>
  <c r="CA10" i="3"/>
  <c r="CA11" i="3"/>
  <c r="CA12" i="3"/>
  <c r="CA13" i="3"/>
  <c r="CA14" i="3"/>
  <c r="CA15" i="3"/>
  <c r="CA16" i="3"/>
  <c r="CA17" i="3"/>
  <c r="CA18" i="3"/>
  <c r="CA19" i="3"/>
  <c r="CA20" i="3"/>
  <c r="CA21" i="3"/>
  <c r="CA22" i="3"/>
  <c r="CA23" i="3"/>
  <c r="CA24" i="3"/>
  <c r="CA25" i="3"/>
  <c r="CA26" i="3"/>
  <c r="CA27" i="3"/>
  <c r="CA28" i="3"/>
  <c r="CB7" i="3"/>
  <c r="CB8" i="3"/>
  <c r="CB9" i="3"/>
  <c r="CB10" i="3"/>
  <c r="CB11" i="3"/>
  <c r="CB12" i="3"/>
  <c r="CB13" i="3"/>
  <c r="CB14" i="3"/>
  <c r="CB15" i="3"/>
  <c r="CB16" i="3"/>
  <c r="CB17" i="3"/>
  <c r="CB18" i="3"/>
  <c r="CB19" i="3"/>
  <c r="CB20" i="3"/>
  <c r="CB21" i="3"/>
  <c r="CB22" i="3"/>
  <c r="CB23" i="3"/>
  <c r="CB24" i="3"/>
  <c r="CB25" i="3"/>
  <c r="CB26" i="3"/>
  <c r="CB27" i="3"/>
  <c r="CB28" i="3"/>
  <c r="CC7" i="3"/>
  <c r="CC8" i="3"/>
  <c r="CC9" i="3"/>
  <c r="CC10" i="3"/>
  <c r="CC11" i="3"/>
  <c r="CC12" i="3"/>
  <c r="CC13" i="3"/>
  <c r="CC14" i="3"/>
  <c r="CC15" i="3"/>
  <c r="CC16" i="3"/>
  <c r="CC17" i="3"/>
  <c r="CC18" i="3"/>
  <c r="CC19" i="3"/>
  <c r="CC20" i="3"/>
  <c r="CC21" i="3"/>
  <c r="CC22" i="3"/>
  <c r="CC23" i="3"/>
  <c r="CC24" i="3"/>
  <c r="CC25" i="3"/>
  <c r="CC26" i="3"/>
  <c r="CC27" i="3"/>
  <c r="CC28" i="3"/>
  <c r="CD7" i="3"/>
  <c r="CD8" i="3"/>
  <c r="CD9" i="3"/>
  <c r="CD10" i="3"/>
  <c r="CD11" i="3"/>
  <c r="CD12" i="3"/>
  <c r="CD13" i="3"/>
  <c r="CD14" i="3"/>
  <c r="CD15" i="3"/>
  <c r="CD16" i="3"/>
  <c r="CD17" i="3"/>
  <c r="CD18" i="3"/>
  <c r="CD19" i="3"/>
  <c r="CD20" i="3"/>
  <c r="CD21" i="3"/>
  <c r="CD22" i="3"/>
  <c r="CD23" i="3"/>
  <c r="CD24" i="3"/>
  <c r="CD25" i="3"/>
  <c r="CD26" i="3"/>
  <c r="CD27" i="3"/>
  <c r="CD28" i="3"/>
  <c r="CE7" i="3"/>
  <c r="CE8" i="3"/>
  <c r="CE9" i="3"/>
  <c r="CE10" i="3"/>
  <c r="CE11" i="3"/>
  <c r="CE12" i="3"/>
  <c r="CE13" i="3"/>
  <c r="CE14" i="3"/>
  <c r="CE15" i="3"/>
  <c r="CE16" i="3"/>
  <c r="CE17" i="3"/>
  <c r="CE18" i="3"/>
  <c r="CE19" i="3"/>
  <c r="CE20" i="3"/>
  <c r="CE21" i="3"/>
  <c r="CE22" i="3"/>
  <c r="CE23" i="3"/>
  <c r="CE24" i="3"/>
  <c r="CE25" i="3"/>
  <c r="CE26" i="3"/>
  <c r="CE27" i="3"/>
  <c r="CE28" i="3"/>
  <c r="CF7" i="3"/>
  <c r="CF8" i="3"/>
  <c r="CF9" i="3"/>
  <c r="CF10" i="3"/>
  <c r="CF11" i="3"/>
  <c r="CF12" i="3"/>
  <c r="CF13" i="3"/>
  <c r="CF14" i="3"/>
  <c r="CF15" i="3"/>
  <c r="CF16" i="3"/>
  <c r="CF17" i="3"/>
  <c r="CF18" i="3"/>
  <c r="CF19" i="3"/>
  <c r="CF20" i="3"/>
  <c r="CF21" i="3"/>
  <c r="CF22" i="3"/>
  <c r="CF23" i="3"/>
  <c r="CF24" i="3"/>
  <c r="CF25" i="3"/>
  <c r="CF26" i="3"/>
  <c r="CF27" i="3"/>
  <c r="CF28" i="3"/>
  <c r="CG7" i="3"/>
  <c r="CG8" i="3"/>
  <c r="CG9" i="3"/>
  <c r="CG10" i="3"/>
  <c r="CG11" i="3"/>
  <c r="CG12" i="3"/>
  <c r="CG13" i="3"/>
  <c r="CG14" i="3"/>
  <c r="CG15" i="3"/>
  <c r="CG16" i="3"/>
  <c r="CG17" i="3"/>
  <c r="CG18" i="3"/>
  <c r="CG19" i="3"/>
  <c r="CG20" i="3"/>
  <c r="CG21" i="3"/>
  <c r="CG22" i="3"/>
  <c r="CG23" i="3"/>
  <c r="CG24" i="3"/>
  <c r="CG25" i="3"/>
  <c r="CG26" i="3"/>
  <c r="CG27" i="3"/>
  <c r="CG28" i="3"/>
  <c r="CH7" i="3"/>
  <c r="CH8" i="3"/>
  <c r="CH9" i="3"/>
  <c r="CH10" i="3"/>
  <c r="CH11" i="3"/>
  <c r="CH12" i="3"/>
  <c r="CH13" i="3"/>
  <c r="CH14" i="3"/>
  <c r="CH15" i="3"/>
  <c r="CH16" i="3"/>
  <c r="CH17" i="3"/>
  <c r="CH18" i="3"/>
  <c r="CH19" i="3"/>
  <c r="CH20" i="3"/>
  <c r="CH21" i="3"/>
  <c r="CH22" i="3"/>
  <c r="CH23" i="3"/>
  <c r="CH24" i="3"/>
  <c r="CH25" i="3"/>
  <c r="CH26" i="3"/>
  <c r="CH27" i="3"/>
  <c r="CH28" i="3"/>
  <c r="CI7" i="3"/>
  <c r="CI8" i="3"/>
  <c r="CI9" i="3"/>
  <c r="CI10" i="3"/>
  <c r="CI11" i="3"/>
  <c r="CI12" i="3"/>
  <c r="CI13" i="3"/>
  <c r="CI14" i="3"/>
  <c r="CI15" i="3"/>
  <c r="CI16" i="3"/>
  <c r="CI17" i="3"/>
  <c r="CI18" i="3"/>
  <c r="CI19" i="3"/>
  <c r="CI20" i="3"/>
  <c r="CI21" i="3"/>
  <c r="CI22" i="3"/>
  <c r="CI23" i="3"/>
  <c r="CI24" i="3"/>
  <c r="CI25" i="3"/>
  <c r="CI26" i="3"/>
  <c r="CI27" i="3"/>
  <c r="CI28" i="3"/>
  <c r="CJ7" i="3"/>
  <c r="CJ8" i="3"/>
  <c r="CJ9" i="3"/>
  <c r="CJ10" i="3"/>
  <c r="CJ11" i="3"/>
  <c r="CJ12" i="3"/>
  <c r="CJ13" i="3"/>
  <c r="CJ14" i="3"/>
  <c r="CJ15" i="3"/>
  <c r="CJ16" i="3"/>
  <c r="CJ17" i="3"/>
  <c r="CJ18" i="3"/>
  <c r="CJ19" i="3"/>
  <c r="CJ20" i="3"/>
  <c r="CJ21" i="3"/>
  <c r="CJ22" i="3"/>
  <c r="CJ23" i="3"/>
  <c r="CJ24" i="3"/>
  <c r="CJ25" i="3"/>
  <c r="CJ26" i="3"/>
  <c r="CJ27" i="3"/>
  <c r="CJ28" i="3"/>
  <c r="CK7" i="3"/>
  <c r="CK8" i="3"/>
  <c r="CK9" i="3"/>
  <c r="CK10" i="3"/>
  <c r="CK11" i="3"/>
  <c r="CK12" i="3"/>
  <c r="CK13" i="3"/>
  <c r="CK14" i="3"/>
  <c r="CK15" i="3"/>
  <c r="CK16" i="3"/>
  <c r="CK17" i="3"/>
  <c r="CK18" i="3"/>
  <c r="CK19" i="3"/>
  <c r="CK20" i="3"/>
  <c r="CK21" i="3"/>
  <c r="CK22" i="3"/>
  <c r="CK23" i="3"/>
  <c r="CK24" i="3"/>
  <c r="CK25" i="3"/>
  <c r="CK26" i="3"/>
  <c r="CK27" i="3"/>
  <c r="CK28" i="3"/>
  <c r="CL7" i="3"/>
  <c r="CL8" i="3"/>
  <c r="CL9" i="3"/>
  <c r="CL10" i="3"/>
  <c r="CL11" i="3"/>
  <c r="CL12" i="3"/>
  <c r="CL13" i="3"/>
  <c r="CL14" i="3"/>
  <c r="CL15" i="3"/>
  <c r="CL16" i="3"/>
  <c r="CL17" i="3"/>
  <c r="CL18" i="3"/>
  <c r="CL19" i="3"/>
  <c r="CL20" i="3"/>
  <c r="CL21" i="3"/>
  <c r="CL22" i="3"/>
  <c r="CL23" i="3"/>
  <c r="CL24" i="3"/>
  <c r="CL25" i="3"/>
  <c r="CL26" i="3"/>
  <c r="CL27" i="3"/>
  <c r="CL28" i="3"/>
  <c r="CM7" i="3"/>
  <c r="CM8" i="3"/>
  <c r="CM9" i="3"/>
  <c r="CM10" i="3"/>
  <c r="CM11" i="3"/>
  <c r="CM12" i="3"/>
  <c r="CM13" i="3"/>
  <c r="CM14" i="3"/>
  <c r="CM15" i="3"/>
  <c r="CM16" i="3"/>
  <c r="CM17" i="3"/>
  <c r="CM18" i="3"/>
  <c r="CM19" i="3"/>
  <c r="CM20" i="3"/>
  <c r="CM21" i="3"/>
  <c r="CM22" i="3"/>
  <c r="CM23" i="3"/>
  <c r="CM24" i="3"/>
  <c r="CM25" i="3"/>
  <c r="CM26" i="3"/>
  <c r="CM27" i="3"/>
  <c r="CM28" i="3"/>
  <c r="CN7" i="3"/>
  <c r="CN8" i="3"/>
  <c r="CN9" i="3"/>
  <c r="CN10" i="3"/>
  <c r="CN11" i="3"/>
  <c r="CN12" i="3"/>
  <c r="CN13" i="3"/>
  <c r="CN14" i="3"/>
  <c r="CN15" i="3"/>
  <c r="CN16" i="3"/>
  <c r="CN17" i="3"/>
  <c r="CN18" i="3"/>
  <c r="CN19" i="3"/>
  <c r="CN20" i="3"/>
  <c r="CN21" i="3"/>
  <c r="CN22" i="3"/>
  <c r="CN23" i="3"/>
  <c r="CN24" i="3"/>
  <c r="CN25" i="3"/>
  <c r="CN26" i="3"/>
  <c r="CN27" i="3"/>
  <c r="CN28" i="3"/>
  <c r="CO7" i="3"/>
  <c r="CO8" i="3"/>
  <c r="CO9" i="3"/>
  <c r="CO10" i="3"/>
  <c r="CO11" i="3"/>
  <c r="CO12" i="3"/>
  <c r="CO13" i="3"/>
  <c r="CO14" i="3"/>
  <c r="CO15" i="3"/>
  <c r="CO16" i="3"/>
  <c r="CO17" i="3"/>
  <c r="CO18" i="3"/>
  <c r="CO19" i="3"/>
  <c r="CO20" i="3"/>
  <c r="CO21" i="3"/>
  <c r="CO22" i="3"/>
  <c r="CO23" i="3"/>
  <c r="CO24" i="3"/>
  <c r="CO25" i="3"/>
  <c r="CO26" i="3"/>
  <c r="CO27" i="3"/>
  <c r="CO28" i="3"/>
  <c r="CP7" i="3"/>
  <c r="CP8" i="3"/>
  <c r="CP9" i="3"/>
  <c r="CP10" i="3"/>
  <c r="CP11" i="3"/>
  <c r="CP12" i="3"/>
  <c r="CP13" i="3"/>
  <c r="CP14" i="3"/>
  <c r="CP15" i="3"/>
  <c r="CP16" i="3"/>
  <c r="CP17" i="3"/>
  <c r="CP18" i="3"/>
  <c r="CP19" i="3"/>
  <c r="CP20" i="3"/>
  <c r="CP21" i="3"/>
  <c r="CP22" i="3"/>
  <c r="CP23" i="3"/>
  <c r="CP24" i="3"/>
  <c r="CP25" i="3"/>
  <c r="CP26" i="3"/>
  <c r="CP27" i="3"/>
  <c r="CP28" i="3"/>
  <c r="CQ7" i="3"/>
  <c r="CQ8" i="3"/>
  <c r="CQ9" i="3"/>
  <c r="CQ10" i="3"/>
  <c r="CQ11" i="3"/>
  <c r="CQ12" i="3"/>
  <c r="CQ13" i="3"/>
  <c r="CQ14" i="3"/>
  <c r="CQ15" i="3"/>
  <c r="CQ16" i="3"/>
  <c r="CQ17" i="3"/>
  <c r="CQ18" i="3"/>
  <c r="CQ19" i="3"/>
  <c r="CQ20" i="3"/>
  <c r="CQ21" i="3"/>
  <c r="CQ22" i="3"/>
  <c r="CQ23" i="3"/>
  <c r="CQ24" i="3"/>
  <c r="CQ25" i="3"/>
  <c r="CQ26" i="3"/>
  <c r="CQ27" i="3"/>
  <c r="CQ28" i="3"/>
  <c r="CR7" i="3"/>
  <c r="CR8" i="3"/>
  <c r="CR9" i="3"/>
  <c r="CR10" i="3"/>
  <c r="CR11" i="3"/>
  <c r="CR12" i="3"/>
  <c r="CR13" i="3"/>
  <c r="CR14" i="3"/>
  <c r="CR15" i="3"/>
  <c r="CR16" i="3"/>
  <c r="CR17" i="3"/>
  <c r="CR18" i="3"/>
  <c r="CR19" i="3"/>
  <c r="CR20" i="3"/>
  <c r="CR21" i="3"/>
  <c r="CR22" i="3"/>
  <c r="CR23" i="3"/>
  <c r="CR24" i="3"/>
  <c r="CR25" i="3"/>
  <c r="CR26" i="3"/>
  <c r="CR27" i="3"/>
  <c r="CR28" i="3"/>
  <c r="CS7" i="3"/>
  <c r="CS8" i="3"/>
  <c r="CS9" i="3"/>
  <c r="CS10" i="3"/>
  <c r="CS11" i="3"/>
  <c r="CS12" i="3"/>
  <c r="CS13" i="3"/>
  <c r="CS14" i="3"/>
  <c r="CS15" i="3"/>
  <c r="CS16" i="3"/>
  <c r="CS17" i="3"/>
  <c r="CS18" i="3"/>
  <c r="CS19" i="3"/>
  <c r="CS20" i="3"/>
  <c r="CS21" i="3"/>
  <c r="CS22" i="3"/>
  <c r="CS23" i="3"/>
  <c r="CS24" i="3"/>
  <c r="CS25" i="3"/>
  <c r="CS26" i="3"/>
  <c r="CS27" i="3"/>
  <c r="CS28" i="3"/>
  <c r="CT7" i="3"/>
  <c r="CT8" i="3"/>
  <c r="CT9" i="3"/>
  <c r="CT10" i="3"/>
  <c r="CT11" i="3"/>
  <c r="CT12" i="3"/>
  <c r="CT13" i="3"/>
  <c r="CT14" i="3"/>
  <c r="CT15" i="3"/>
  <c r="CT16" i="3"/>
  <c r="CT17" i="3"/>
  <c r="CT18" i="3"/>
  <c r="CT19" i="3"/>
  <c r="CT20" i="3"/>
  <c r="CT21" i="3"/>
  <c r="CT22" i="3"/>
  <c r="CT23" i="3"/>
  <c r="CT24" i="3"/>
  <c r="CT25" i="3"/>
  <c r="CT26" i="3"/>
  <c r="CT27" i="3"/>
  <c r="CT28" i="3"/>
  <c r="CU7" i="3"/>
  <c r="CU8" i="3"/>
  <c r="CU9" i="3"/>
  <c r="CU10" i="3"/>
  <c r="CU11" i="3"/>
  <c r="CU12" i="3"/>
  <c r="CU13" i="3"/>
  <c r="CU14" i="3"/>
  <c r="CU15" i="3"/>
  <c r="CU16" i="3"/>
  <c r="CU17" i="3"/>
  <c r="CU18" i="3"/>
  <c r="CU19" i="3"/>
  <c r="CU20" i="3"/>
  <c r="CU21" i="3"/>
  <c r="CU22" i="3"/>
  <c r="CU23" i="3"/>
  <c r="CU24" i="3"/>
  <c r="CU25" i="3"/>
  <c r="CU26" i="3"/>
  <c r="CU27" i="3"/>
  <c r="CU28" i="3"/>
  <c r="CV7" i="3"/>
  <c r="CV8" i="3"/>
  <c r="CV9" i="3"/>
  <c r="CV10" i="3"/>
  <c r="CV11" i="3"/>
  <c r="CV12" i="3"/>
  <c r="CV13" i="3"/>
  <c r="CV14" i="3"/>
  <c r="CV15" i="3"/>
  <c r="CV16" i="3"/>
  <c r="CV17" i="3"/>
  <c r="CV18" i="3"/>
  <c r="CV19" i="3"/>
  <c r="CV20" i="3"/>
  <c r="CV21" i="3"/>
  <c r="CV22" i="3"/>
  <c r="CV23" i="3"/>
  <c r="CV24" i="3"/>
  <c r="CV25" i="3"/>
  <c r="CV26" i="3"/>
  <c r="CV27" i="3"/>
  <c r="CV28" i="3"/>
  <c r="CW7" i="3"/>
  <c r="CW8" i="3"/>
  <c r="CW9" i="3"/>
  <c r="CW10" i="3"/>
  <c r="CW11" i="3"/>
  <c r="CW12" i="3"/>
  <c r="CW13" i="3"/>
  <c r="CW14" i="3"/>
  <c r="CW15" i="3"/>
  <c r="CW16" i="3"/>
  <c r="CW17" i="3"/>
  <c r="CW18" i="3"/>
  <c r="CW19" i="3"/>
  <c r="CW20" i="3"/>
  <c r="CW21" i="3"/>
  <c r="CW22" i="3"/>
  <c r="CW23" i="3"/>
  <c r="CW24" i="3"/>
  <c r="CW25" i="3"/>
  <c r="CW26" i="3"/>
  <c r="CW27" i="3"/>
  <c r="CW28" i="3"/>
  <c r="CX7" i="3"/>
  <c r="CX8" i="3"/>
  <c r="CX9" i="3"/>
  <c r="CX10" i="3"/>
  <c r="CX11" i="3"/>
  <c r="CX12" i="3"/>
  <c r="CX13" i="3"/>
  <c r="CX14" i="3"/>
  <c r="CX15" i="3"/>
  <c r="CX16" i="3"/>
  <c r="CX17" i="3"/>
  <c r="CX18" i="3"/>
  <c r="CX19" i="3"/>
  <c r="CX20" i="3"/>
  <c r="CX21" i="3"/>
  <c r="CX22" i="3"/>
  <c r="CX23" i="3"/>
  <c r="CX24" i="3"/>
  <c r="CX25" i="3"/>
  <c r="CX26" i="3"/>
  <c r="CX27" i="3"/>
  <c r="CX28" i="3"/>
  <c r="CY7" i="3"/>
  <c r="CY8" i="3"/>
  <c r="CY9" i="3"/>
  <c r="CY10" i="3"/>
  <c r="CY11" i="3"/>
  <c r="CY12" i="3"/>
  <c r="CY13" i="3"/>
  <c r="CY14" i="3"/>
  <c r="CY15" i="3"/>
  <c r="CY16" i="3"/>
  <c r="CY17" i="3"/>
  <c r="CY18" i="3"/>
  <c r="CY19" i="3"/>
  <c r="CY20" i="3"/>
  <c r="CY21" i="3"/>
  <c r="CY22" i="3"/>
  <c r="CY23" i="3"/>
  <c r="CY24" i="3"/>
  <c r="CY25" i="3"/>
  <c r="CY26" i="3"/>
  <c r="CY27" i="3"/>
  <c r="CY28" i="3"/>
  <c r="CZ7" i="3"/>
  <c r="CZ8" i="3"/>
  <c r="CZ9" i="3"/>
  <c r="CZ10" i="3"/>
  <c r="CZ11" i="3"/>
  <c r="CZ12" i="3"/>
  <c r="CZ13" i="3"/>
  <c r="CZ14" i="3"/>
  <c r="CZ15" i="3"/>
  <c r="CZ16" i="3"/>
  <c r="CZ17" i="3"/>
  <c r="CZ18" i="3"/>
  <c r="CZ19" i="3"/>
  <c r="CZ20" i="3"/>
  <c r="CZ21" i="3"/>
  <c r="CZ22" i="3"/>
  <c r="CZ23" i="3"/>
  <c r="CZ24" i="3"/>
  <c r="CZ25" i="3"/>
  <c r="CZ26" i="3"/>
  <c r="CZ27" i="3"/>
  <c r="CZ28" i="3"/>
  <c r="DA7" i="3"/>
  <c r="DA8" i="3"/>
  <c r="DA9" i="3"/>
  <c r="DA10" i="3"/>
  <c r="DA11" i="3"/>
  <c r="DA12" i="3"/>
  <c r="DA13" i="3"/>
  <c r="DA14" i="3"/>
  <c r="DA15" i="3"/>
  <c r="DA16" i="3"/>
  <c r="DA17" i="3"/>
  <c r="DA18" i="3"/>
  <c r="DA19" i="3"/>
  <c r="DA20" i="3"/>
  <c r="DA21" i="3"/>
  <c r="DA22" i="3"/>
  <c r="DA23" i="3"/>
  <c r="DA24" i="3"/>
  <c r="DA25" i="3"/>
  <c r="DA26" i="3"/>
  <c r="DA27" i="3"/>
  <c r="DA28" i="3"/>
  <c r="DB7" i="3"/>
  <c r="DB8" i="3"/>
  <c r="DB9" i="3"/>
  <c r="DB10" i="3"/>
  <c r="DB11" i="3"/>
  <c r="DB12" i="3"/>
  <c r="DB13" i="3"/>
  <c r="DB14" i="3"/>
  <c r="DB15" i="3"/>
  <c r="DB16" i="3"/>
  <c r="DB17" i="3"/>
  <c r="DB18" i="3"/>
  <c r="DB19" i="3"/>
  <c r="DB20" i="3"/>
  <c r="DB21" i="3"/>
  <c r="DB22" i="3"/>
  <c r="DB23" i="3"/>
  <c r="DB24" i="3"/>
  <c r="DB25" i="3"/>
  <c r="DB26" i="3"/>
  <c r="DB27" i="3"/>
  <c r="DB28" i="3"/>
  <c r="DC7" i="3"/>
  <c r="DC8" i="3"/>
  <c r="DC9" i="3"/>
  <c r="DC10" i="3"/>
  <c r="DC11" i="3"/>
  <c r="DC12" i="3"/>
  <c r="DC13" i="3"/>
  <c r="DC14" i="3"/>
  <c r="DC15" i="3"/>
  <c r="DC16" i="3"/>
  <c r="DC17" i="3"/>
  <c r="DC18" i="3"/>
  <c r="DC19" i="3"/>
  <c r="DC20" i="3"/>
  <c r="DC21" i="3"/>
  <c r="DC22" i="3"/>
  <c r="DC23" i="3"/>
  <c r="DC24" i="3"/>
  <c r="DC25" i="3"/>
  <c r="DC26" i="3"/>
  <c r="DC27" i="3"/>
  <c r="DC28" i="3"/>
  <c r="DD7" i="3"/>
  <c r="DD8" i="3"/>
  <c r="DD9" i="3"/>
  <c r="DD10" i="3"/>
  <c r="DD11" i="3"/>
  <c r="DD12" i="3"/>
  <c r="DD13" i="3"/>
  <c r="DD14" i="3"/>
  <c r="DD15" i="3"/>
  <c r="DD16" i="3"/>
  <c r="DD17" i="3"/>
  <c r="DD18" i="3"/>
  <c r="DD19" i="3"/>
  <c r="DD20" i="3"/>
  <c r="DD21" i="3"/>
  <c r="DD22" i="3"/>
  <c r="DD23" i="3"/>
  <c r="DD24" i="3"/>
  <c r="DD25" i="3"/>
  <c r="DD26" i="3"/>
  <c r="DD27" i="3"/>
  <c r="DD28" i="3"/>
  <c r="DE7" i="3"/>
  <c r="DE8" i="3"/>
  <c r="DE9" i="3"/>
  <c r="DE10" i="3"/>
  <c r="DE11" i="3"/>
  <c r="DE12" i="3"/>
  <c r="DE13" i="3"/>
  <c r="DE14" i="3"/>
  <c r="DE15" i="3"/>
  <c r="DE16" i="3"/>
  <c r="DE17" i="3"/>
  <c r="DE18" i="3"/>
  <c r="DE19" i="3"/>
  <c r="DE20" i="3"/>
  <c r="DE21" i="3"/>
  <c r="DE22" i="3"/>
  <c r="DE23" i="3"/>
  <c r="DE24" i="3"/>
  <c r="DE25" i="3"/>
  <c r="DE26" i="3"/>
  <c r="DE27" i="3"/>
  <c r="DE28" i="3"/>
  <c r="BG7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Q7" i="3"/>
  <c r="Q8" i="3"/>
  <c r="Q9" i="3"/>
  <c r="Q10" i="3"/>
  <c r="Q11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S7" i="3"/>
  <c r="S8" i="3"/>
  <c r="S9" i="3"/>
  <c r="S10" i="3"/>
  <c r="S11" i="3"/>
  <c r="S12" i="3"/>
  <c r="S13" i="3"/>
  <c r="S14" i="3"/>
  <c r="S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U7" i="3"/>
  <c r="U8" i="3"/>
  <c r="U9" i="3"/>
  <c r="U10" i="3"/>
  <c r="U11" i="3"/>
  <c r="U12" i="3"/>
  <c r="U13" i="3"/>
  <c r="U14" i="3"/>
  <c r="U15" i="3"/>
  <c r="U16" i="3"/>
  <c r="U17" i="3"/>
  <c r="U18" i="3"/>
  <c r="U19" i="3"/>
  <c r="U20" i="3"/>
  <c r="U21" i="3"/>
  <c r="U22" i="3"/>
  <c r="U23" i="3"/>
  <c r="U24" i="3"/>
  <c r="U25" i="3"/>
  <c r="U26" i="3"/>
  <c r="U27" i="3"/>
  <c r="U28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BG8" i="3"/>
  <c r="BG9" i="3"/>
  <c r="BG10" i="3"/>
  <c r="BG11" i="3"/>
  <c r="BG12" i="3"/>
  <c r="BG13" i="3"/>
  <c r="BG14" i="3"/>
  <c r="BG15" i="3"/>
  <c r="BG16" i="3"/>
  <c r="BG17" i="3"/>
  <c r="BG18" i="3"/>
  <c r="BG19" i="3"/>
  <c r="BG20" i="3"/>
  <c r="BG21" i="3"/>
  <c r="BG22" i="3"/>
  <c r="BG23" i="3"/>
  <c r="BG24" i="3"/>
  <c r="BG25" i="3"/>
  <c r="BG26" i="3"/>
  <c r="BG27" i="3"/>
  <c r="BG28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G7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D3" i="3" l="1"/>
  <c r="C3" i="3"/>
  <c r="B3" i="3"/>
  <c r="D38" i="2"/>
  <c r="D39" i="2"/>
  <c r="E38" i="2"/>
  <c r="E39" i="2"/>
  <c r="F38" i="2"/>
  <c r="F39" i="2"/>
  <c r="G38" i="2"/>
  <c r="G39" i="2"/>
  <c r="H38" i="2" l="1"/>
  <c r="H39" i="2"/>
  <c r="BG43" i="3" l="1"/>
  <c r="BG44" i="3" s="1"/>
  <c r="BH43" i="3" l="1"/>
  <c r="BH44" i="3" s="1"/>
  <c r="BI43" i="3" l="1"/>
  <c r="BI44" i="3" s="1"/>
  <c r="BJ43" i="3" l="1"/>
  <c r="BJ44" i="3" s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BK43" i="3" l="1"/>
  <c r="BK44" i="3" s="1"/>
  <c r="BL43" i="3" l="1"/>
  <c r="BL44" i="3" s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F33" i="3" l="1"/>
  <c r="BM43" i="3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BN43" i="3" l="1"/>
  <c r="F34" i="3"/>
  <c r="F36" i="3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BO43" i="3" l="1"/>
  <c r="H43" i="3"/>
  <c r="I43" i="3" s="1"/>
  <c r="G44" i="3"/>
  <c r="H29" i="3"/>
  <c r="H31" i="3"/>
  <c r="G31" i="3"/>
  <c r="I29" i="3" l="1"/>
  <c r="BP43" i="3"/>
  <c r="H44" i="3"/>
  <c r="J43" i="3"/>
  <c r="I44" i="3"/>
  <c r="I31" i="3"/>
  <c r="J29" i="3" l="1"/>
  <c r="BQ43" i="3"/>
  <c r="K43" i="3"/>
  <c r="J44" i="3"/>
  <c r="J31" i="3"/>
  <c r="K29" i="3" l="1"/>
  <c r="BR43" i="3"/>
  <c r="L43" i="3"/>
  <c r="K44" i="3"/>
  <c r="K31" i="3"/>
  <c r="F35" i="3"/>
  <c r="L29" i="3" l="1"/>
  <c r="BS43" i="3"/>
  <c r="M43" i="3"/>
  <c r="L44" i="3"/>
  <c r="L31" i="3"/>
  <c r="F37" i="3"/>
  <c r="M29" i="3" l="1"/>
  <c r="BT43" i="3"/>
  <c r="N43" i="3"/>
  <c r="M44" i="3"/>
  <c r="M31" i="3"/>
  <c r="N29" i="3" l="1"/>
  <c r="BU43" i="3"/>
  <c r="O43" i="3"/>
  <c r="N44" i="3"/>
  <c r="N31" i="3"/>
  <c r="O29" i="3" l="1"/>
  <c r="BV43" i="3"/>
  <c r="P43" i="3"/>
  <c r="O44" i="3"/>
  <c r="O31" i="3"/>
  <c r="H4" i="1"/>
  <c r="P29" i="3" l="1"/>
  <c r="BW43" i="3"/>
  <c r="Q43" i="3"/>
  <c r="P44" i="3"/>
  <c r="P31" i="3"/>
  <c r="Q29" i="3" l="1"/>
  <c r="BX43" i="3"/>
  <c r="R43" i="3"/>
  <c r="Q44" i="3"/>
  <c r="Q31" i="3"/>
  <c r="R29" i="3" l="1"/>
  <c r="BY43" i="3"/>
  <c r="S43" i="3"/>
  <c r="R44" i="3"/>
  <c r="R31" i="3"/>
  <c r="S29" i="3" l="1"/>
  <c r="BZ43" i="3"/>
  <c r="T43" i="3"/>
  <c r="S44" i="3"/>
  <c r="S31" i="3"/>
  <c r="T29" i="3" l="1"/>
  <c r="CA43" i="3"/>
  <c r="U43" i="3"/>
  <c r="T44" i="3"/>
  <c r="T31" i="3"/>
  <c r="P40" i="3"/>
  <c r="P41" i="3" s="1"/>
  <c r="L40" i="3"/>
  <c r="L41" i="3" s="1"/>
  <c r="O40" i="3"/>
  <c r="O41" i="3" s="1"/>
  <c r="J40" i="3"/>
  <c r="J41" i="3" s="1"/>
  <c r="R40" i="3"/>
  <c r="R41" i="3" s="1"/>
  <c r="N40" i="3"/>
  <c r="N41" i="3" s="1"/>
  <c r="K40" i="3"/>
  <c r="K41" i="3" s="1"/>
  <c r="Q40" i="3"/>
  <c r="Q41" i="3" s="1"/>
  <c r="M40" i="3"/>
  <c r="M41" i="3" s="1"/>
  <c r="H40" i="3"/>
  <c r="H41" i="3" s="1"/>
  <c r="I40" i="3"/>
  <c r="I41" i="3" s="1"/>
  <c r="G4" i="3"/>
  <c r="S40" i="3" l="1"/>
  <c r="S41" i="3" s="1"/>
  <c r="U29" i="3"/>
  <c r="CB43" i="3"/>
  <c r="V43" i="3"/>
  <c r="U44" i="3"/>
  <c r="U31" i="3"/>
  <c r="T40" i="3" l="1"/>
  <c r="T41" i="3" s="1"/>
  <c r="V29" i="3"/>
  <c r="CC43" i="3"/>
  <c r="W43" i="3"/>
  <c r="V44" i="3"/>
  <c r="V31" i="3"/>
  <c r="W29" i="3" l="1"/>
  <c r="U40" i="3"/>
  <c r="U41" i="3" s="1"/>
  <c r="CD43" i="3"/>
  <c r="X43" i="3"/>
  <c r="W44" i="3"/>
  <c r="W31" i="3"/>
  <c r="V40" i="3" l="1"/>
  <c r="V41" i="3" s="1"/>
  <c r="X29" i="3"/>
  <c r="CE43" i="3"/>
  <c r="Y43" i="3"/>
  <c r="X44" i="3"/>
  <c r="X31" i="3"/>
  <c r="Y29" i="3" l="1"/>
  <c r="W40" i="3"/>
  <c r="W41" i="3" s="1"/>
  <c r="CF43" i="3"/>
  <c r="Z43" i="3"/>
  <c r="Y44" i="3"/>
  <c r="Y31" i="3"/>
  <c r="X40" i="3" l="1"/>
  <c r="X41" i="3" s="1"/>
  <c r="Z29" i="3"/>
  <c r="CG43" i="3"/>
  <c r="AA43" i="3"/>
  <c r="Z44" i="3"/>
  <c r="Z31" i="3"/>
  <c r="AA29" i="3" l="1"/>
  <c r="Y40" i="3"/>
  <c r="Y41" i="3" s="1"/>
  <c r="CH43" i="3"/>
  <c r="AB43" i="3"/>
  <c r="AA44" i="3"/>
  <c r="AA31" i="3"/>
  <c r="Z40" i="3" l="1"/>
  <c r="Z41" i="3" s="1"/>
  <c r="AB29" i="3"/>
  <c r="CI43" i="3"/>
  <c r="AC43" i="3"/>
  <c r="AB44" i="3"/>
  <c r="AB31" i="3"/>
  <c r="AA40" i="3" l="1"/>
  <c r="AA41" i="3" s="1"/>
  <c r="AC29" i="3"/>
  <c r="CJ43" i="3"/>
  <c r="AD43" i="3"/>
  <c r="AC44" i="3"/>
  <c r="AC31" i="3"/>
  <c r="AB40" i="3" l="1"/>
  <c r="AB41" i="3" s="1"/>
  <c r="AD29" i="3"/>
  <c r="CK43" i="3"/>
  <c r="AE43" i="3"/>
  <c r="AD44" i="3"/>
  <c r="AD31" i="3"/>
  <c r="AC40" i="3" l="1"/>
  <c r="AC41" i="3" s="1"/>
  <c r="AE29" i="3"/>
  <c r="CL43" i="3"/>
  <c r="AF43" i="3"/>
  <c r="AE44" i="3"/>
  <c r="AE31" i="3"/>
  <c r="AD40" i="3" l="1"/>
  <c r="AD41" i="3" s="1"/>
  <c r="AF29" i="3"/>
  <c r="CM43" i="3"/>
  <c r="AG43" i="3"/>
  <c r="AF44" i="3"/>
  <c r="AF31" i="3"/>
  <c r="AE40" i="3" l="1"/>
  <c r="AE41" i="3" s="1"/>
  <c r="AG29" i="3"/>
  <c r="CN43" i="3"/>
  <c r="AH43" i="3"/>
  <c r="AG44" i="3"/>
  <c r="AG31" i="3"/>
  <c r="AF40" i="3" l="1"/>
  <c r="AF41" i="3" s="1"/>
  <c r="AH29" i="3"/>
  <c r="CO43" i="3"/>
  <c r="AI43" i="3"/>
  <c r="AH44" i="3"/>
  <c r="AH31" i="3"/>
  <c r="AG40" i="3" l="1"/>
  <c r="AG41" i="3" s="1"/>
  <c r="AI29" i="3"/>
  <c r="CP43" i="3"/>
  <c r="AJ43" i="3"/>
  <c r="AI44" i="3"/>
  <c r="AI31" i="3"/>
  <c r="AH40" i="3" l="1"/>
  <c r="AH41" i="3" s="1"/>
  <c r="AJ29" i="3"/>
  <c r="AI40" i="3"/>
  <c r="AI41" i="3" s="1"/>
  <c r="CQ43" i="3"/>
  <c r="AK43" i="3"/>
  <c r="AJ44" i="3"/>
  <c r="AJ31" i="3"/>
  <c r="AK29" i="3" l="1"/>
  <c r="CR43" i="3"/>
  <c r="AL43" i="3"/>
  <c r="AK44" i="3"/>
  <c r="AK31" i="3"/>
  <c r="AJ40" i="3" l="1"/>
  <c r="AJ41" i="3" s="1"/>
  <c r="AL29" i="3"/>
  <c r="CS43" i="3"/>
  <c r="AM43" i="3"/>
  <c r="AL44" i="3"/>
  <c r="AL31" i="3"/>
  <c r="AK40" i="3" l="1"/>
  <c r="AK41" i="3" s="1"/>
  <c r="AM29" i="3"/>
  <c r="CT43" i="3"/>
  <c r="AN43" i="3"/>
  <c r="AM44" i="3"/>
  <c r="AM31" i="3"/>
  <c r="AL40" i="3" l="1"/>
  <c r="AL41" i="3" s="1"/>
  <c r="AN29" i="3"/>
  <c r="CU43" i="3"/>
  <c r="AO43" i="3"/>
  <c r="AN44" i="3"/>
  <c r="AN31" i="3"/>
  <c r="AM40" i="3" l="1"/>
  <c r="AM41" i="3" s="1"/>
  <c r="AO29" i="3"/>
  <c r="CV43" i="3"/>
  <c r="AP43" i="3"/>
  <c r="AO44" i="3"/>
  <c r="AO31" i="3"/>
  <c r="AN40" i="3" l="1"/>
  <c r="AN41" i="3" s="1"/>
  <c r="AP29" i="3"/>
  <c r="CW43" i="3"/>
  <c r="AQ43" i="3"/>
  <c r="AP44" i="3"/>
  <c r="AP31" i="3"/>
  <c r="AQ29" i="3" l="1"/>
  <c r="AO40" i="3"/>
  <c r="AO41" i="3" s="1"/>
  <c r="CX43" i="3"/>
  <c r="AR43" i="3"/>
  <c r="AQ44" i="3"/>
  <c r="AQ31" i="3"/>
  <c r="AP40" i="3" l="1"/>
  <c r="AP41" i="3" s="1"/>
  <c r="AR29" i="3"/>
  <c r="CY43" i="3"/>
  <c r="AS43" i="3"/>
  <c r="AR44" i="3"/>
  <c r="AR31" i="3"/>
  <c r="AS29" i="3" l="1"/>
  <c r="AQ40" i="3"/>
  <c r="AQ41" i="3" s="1"/>
  <c r="CZ43" i="3"/>
  <c r="AT43" i="3"/>
  <c r="AS44" i="3"/>
  <c r="AS31" i="3"/>
  <c r="AR40" i="3" l="1"/>
  <c r="AR41" i="3" s="1"/>
  <c r="AT29" i="3"/>
  <c r="AS40" i="3"/>
  <c r="AS41" i="3" s="1"/>
  <c r="DA43" i="3"/>
  <c r="AU43" i="3"/>
  <c r="AT44" i="3"/>
  <c r="AT31" i="3"/>
  <c r="AU29" i="3" l="1"/>
  <c r="DB43" i="3"/>
  <c r="AV43" i="3"/>
  <c r="AU44" i="3"/>
  <c r="AU31" i="3"/>
  <c r="AT40" i="3" l="1"/>
  <c r="AT41" i="3" s="1"/>
  <c r="AV29" i="3"/>
  <c r="DC43" i="3"/>
  <c r="AW43" i="3"/>
  <c r="AV44" i="3"/>
  <c r="AV31" i="3"/>
  <c r="AW29" i="3" l="1"/>
  <c r="AU40" i="3"/>
  <c r="AU41" i="3" s="1"/>
  <c r="DD43" i="3"/>
  <c r="AX43" i="3"/>
  <c r="AW44" i="3"/>
  <c r="AW31" i="3"/>
  <c r="AV40" i="3" l="1"/>
  <c r="AV41" i="3" s="1"/>
  <c r="AX29" i="3"/>
  <c r="DE43" i="3"/>
  <c r="AY43" i="3"/>
  <c r="AX44" i="3"/>
  <c r="AX31" i="3"/>
  <c r="AY29" i="3" l="1"/>
  <c r="AW40" i="3"/>
  <c r="AW41" i="3" s="1"/>
  <c r="AZ43" i="3"/>
  <c r="AY44" i="3"/>
  <c r="AY31" i="3"/>
  <c r="AX40" i="3" l="1"/>
  <c r="AX41" i="3" s="1"/>
  <c r="AZ29" i="3"/>
  <c r="BA43" i="3"/>
  <c r="AZ44" i="3"/>
  <c r="AZ31" i="3"/>
  <c r="AY40" i="3" l="1"/>
  <c r="AY41" i="3" s="1"/>
  <c r="BA29" i="3"/>
  <c r="BB43" i="3"/>
  <c r="BA44" i="3"/>
  <c r="BA31" i="3"/>
  <c r="BB29" i="3" l="1"/>
  <c r="AZ40" i="3"/>
  <c r="AZ41" i="3" s="1"/>
  <c r="BC43" i="3"/>
  <c r="BB44" i="3"/>
  <c r="BB31" i="3"/>
  <c r="BA40" i="3" l="1"/>
  <c r="BA41" i="3" s="1"/>
  <c r="BC29" i="3"/>
  <c r="BD43" i="3"/>
  <c r="BC44" i="3"/>
  <c r="BC31" i="3"/>
  <c r="BB40" i="3" l="1"/>
  <c r="BB41" i="3" s="1"/>
  <c r="BD29" i="3"/>
  <c r="BC40" i="3"/>
  <c r="BC41" i="3" s="1"/>
  <c r="BE43" i="3"/>
  <c r="BD44" i="3"/>
  <c r="BD31" i="3"/>
  <c r="BE29" i="3" l="1"/>
  <c r="BF43" i="3"/>
  <c r="BF44" i="3" s="1"/>
  <c r="BE44" i="3"/>
  <c r="BE31" i="3"/>
  <c r="BD40" i="3" l="1"/>
  <c r="BD41" i="3" s="1"/>
  <c r="BF29" i="3"/>
  <c r="BF31" i="3"/>
  <c r="BE40" i="3" l="1"/>
  <c r="BE41" i="3" s="1"/>
  <c r="BG29" i="3"/>
  <c r="BG31" i="3" l="1"/>
  <c r="BH29" i="3"/>
  <c r="BF40" i="3"/>
  <c r="BF41" i="3" s="1"/>
  <c r="BI29" i="3" l="1"/>
  <c r="BH31" i="3"/>
  <c r="BG40" i="3"/>
  <c r="BG41" i="3" s="1"/>
  <c r="BH40" i="3" l="1"/>
  <c r="BH41" i="3" s="1"/>
  <c r="BJ29" i="3"/>
  <c r="BI31" i="3"/>
  <c r="BI40" i="3" l="1"/>
  <c r="BI41" i="3" s="1"/>
  <c r="BK29" i="3"/>
  <c r="BJ31" i="3"/>
  <c r="BJ40" i="3" l="1"/>
  <c r="BJ41" i="3" s="1"/>
  <c r="BL29" i="3"/>
  <c r="BK31" i="3"/>
  <c r="BK40" i="3" l="1"/>
  <c r="BK41" i="3" s="1"/>
  <c r="BM29" i="3"/>
  <c r="BL31" i="3"/>
  <c r="BL40" i="3" l="1"/>
  <c r="BL41" i="3" s="1"/>
  <c r="BN29" i="3"/>
  <c r="BM31" i="3"/>
  <c r="BO29" i="3" l="1"/>
  <c r="BN31" i="3"/>
  <c r="BM40" i="3"/>
  <c r="BM41" i="3" s="1"/>
  <c r="BN40" i="3" l="1"/>
  <c r="BN41" i="3" s="1"/>
  <c r="BP29" i="3"/>
  <c r="BO31" i="3"/>
  <c r="BO40" i="3" l="1"/>
  <c r="BO41" i="3" s="1"/>
  <c r="BQ29" i="3"/>
  <c r="BP31" i="3"/>
  <c r="BP40" i="3" l="1"/>
  <c r="BP41" i="3" s="1"/>
  <c r="BR29" i="3"/>
  <c r="BQ31" i="3"/>
  <c r="BQ40" i="3" l="1"/>
  <c r="BQ41" i="3" s="1"/>
  <c r="BS29" i="3"/>
  <c r="BR31" i="3"/>
  <c r="BT29" i="3" l="1"/>
  <c r="BS31" i="3"/>
  <c r="BR40" i="3"/>
  <c r="BR41" i="3" s="1"/>
  <c r="BS40" i="3" l="1"/>
  <c r="BS41" i="3" s="1"/>
  <c r="BU29" i="3"/>
  <c r="BT31" i="3"/>
  <c r="BT40" i="3" l="1"/>
  <c r="BT41" i="3" s="1"/>
  <c r="BV29" i="3"/>
  <c r="BU31" i="3"/>
  <c r="BU40" i="3" l="1"/>
  <c r="BU41" i="3" s="1"/>
  <c r="BW29" i="3"/>
  <c r="BV31" i="3"/>
  <c r="BV40" i="3" l="1"/>
  <c r="BV41" i="3" s="1"/>
  <c r="BX29" i="3"/>
  <c r="BW31" i="3"/>
  <c r="BW40" i="3" l="1"/>
  <c r="BW41" i="3" s="1"/>
  <c r="BY29" i="3"/>
  <c r="BX31" i="3"/>
  <c r="BX40" i="3" l="1"/>
  <c r="BX41" i="3" s="1"/>
  <c r="BZ29" i="3"/>
  <c r="BY31" i="3"/>
  <c r="BY40" i="3" l="1"/>
  <c r="BY41" i="3" s="1"/>
  <c r="CA29" i="3"/>
  <c r="BZ31" i="3"/>
  <c r="BZ40" i="3" l="1"/>
  <c r="BZ41" i="3" s="1"/>
  <c r="CB29" i="3"/>
  <c r="CA31" i="3"/>
  <c r="CA40" i="3" l="1"/>
  <c r="CA41" i="3" s="1"/>
  <c r="CC29" i="3"/>
  <c r="CB31" i="3"/>
  <c r="CB40" i="3" l="1"/>
  <c r="CB41" i="3" s="1"/>
  <c r="CD29" i="3"/>
  <c r="CC31" i="3"/>
  <c r="CE29" i="3" l="1"/>
  <c r="CD31" i="3"/>
  <c r="CC40" i="3"/>
  <c r="CC41" i="3" s="1"/>
  <c r="CD40" i="3" l="1"/>
  <c r="CD41" i="3" s="1"/>
  <c r="CF29" i="3"/>
  <c r="CE31" i="3"/>
  <c r="CE40" i="3" l="1"/>
  <c r="CE41" i="3" s="1"/>
  <c r="CG29" i="3"/>
  <c r="CF31" i="3"/>
  <c r="CF40" i="3" l="1"/>
  <c r="CF41" i="3" s="1"/>
  <c r="CH29" i="3"/>
  <c r="CG31" i="3"/>
  <c r="CG40" i="3" l="1"/>
  <c r="CG41" i="3" s="1"/>
  <c r="CI29" i="3"/>
  <c r="CH31" i="3"/>
  <c r="CH40" i="3" l="1"/>
  <c r="CH41" i="3" s="1"/>
  <c r="CJ29" i="3"/>
  <c r="CI31" i="3"/>
  <c r="CI40" i="3" l="1"/>
  <c r="CI41" i="3" s="1"/>
  <c r="CK29" i="3"/>
  <c r="CJ31" i="3"/>
  <c r="CJ40" i="3" l="1"/>
  <c r="CJ41" i="3" s="1"/>
  <c r="CL29" i="3"/>
  <c r="CK31" i="3"/>
  <c r="CK40" i="3" l="1"/>
  <c r="CK41" i="3" s="1"/>
  <c r="CM29" i="3"/>
  <c r="CL31" i="3"/>
  <c r="CL40" i="3" l="1"/>
  <c r="CL41" i="3" s="1"/>
  <c r="CN29" i="3"/>
  <c r="CM31" i="3"/>
  <c r="CM40" i="3" l="1"/>
  <c r="CM41" i="3" s="1"/>
  <c r="CO29" i="3"/>
  <c r="CN31" i="3"/>
  <c r="CN40" i="3" l="1"/>
  <c r="CN41" i="3" s="1"/>
  <c r="CP29" i="3"/>
  <c r="CO31" i="3"/>
  <c r="CQ29" i="3" l="1"/>
  <c r="CP31" i="3"/>
  <c r="CO40" i="3"/>
  <c r="CO41" i="3" s="1"/>
  <c r="CP40" i="3" l="1"/>
  <c r="CP41" i="3" s="1"/>
  <c r="CR29" i="3"/>
  <c r="CQ31" i="3"/>
  <c r="CQ40" i="3" l="1"/>
  <c r="CQ41" i="3" s="1"/>
  <c r="CS29" i="3"/>
  <c r="CR31" i="3"/>
  <c r="CR40" i="3" l="1"/>
  <c r="CR41" i="3" s="1"/>
  <c r="CT29" i="3"/>
  <c r="CS31" i="3"/>
  <c r="CU29" i="3" l="1"/>
  <c r="CT31" i="3"/>
  <c r="CS40" i="3"/>
  <c r="CS41" i="3" s="1"/>
  <c r="CT40" i="3" l="1"/>
  <c r="CT41" i="3" s="1"/>
  <c r="CV29" i="3"/>
  <c r="CU31" i="3"/>
  <c r="CW29" i="3" l="1"/>
  <c r="CV31" i="3"/>
  <c r="CU40" i="3"/>
  <c r="CU41" i="3" s="1"/>
  <c r="CV40" i="3" l="1"/>
  <c r="CV41" i="3" s="1"/>
  <c r="CX29" i="3"/>
  <c r="CW31" i="3"/>
  <c r="CY29" i="3" l="1"/>
  <c r="CX31" i="3"/>
  <c r="CW40" i="3"/>
  <c r="CW41" i="3" s="1"/>
  <c r="CX40" i="3" l="1"/>
  <c r="CX41" i="3" s="1"/>
  <c r="CZ29" i="3"/>
  <c r="CY31" i="3"/>
  <c r="DA29" i="3" l="1"/>
  <c r="CZ31" i="3"/>
  <c r="CY40" i="3"/>
  <c r="CY41" i="3" s="1"/>
  <c r="CZ40" i="3" l="1"/>
  <c r="CZ41" i="3" s="1"/>
  <c r="DB29" i="3"/>
  <c r="DA31" i="3"/>
  <c r="DC29" i="3" l="1"/>
  <c r="DB31" i="3"/>
  <c r="DA40" i="3"/>
  <c r="DA41" i="3" s="1"/>
  <c r="DB40" i="3" l="1"/>
  <c r="DB41" i="3" s="1"/>
  <c r="DD29" i="3"/>
  <c r="DC31" i="3"/>
  <c r="DE29" i="3" l="1"/>
  <c r="DD31" i="3"/>
  <c r="DC40" i="3"/>
  <c r="DC41" i="3" s="1"/>
  <c r="DD40" i="3" l="1"/>
  <c r="DD41" i="3" s="1"/>
  <c r="DE31" i="3"/>
  <c r="DE40" i="3" l="1"/>
  <c r="DE41" i="3" s="1"/>
  <c r="G40" i="3"/>
  <c r="G41" i="3" s="1"/>
</calcChain>
</file>

<file path=xl/connections.xml><?xml version="1.0" encoding="utf-8"?>
<connections xmlns="http://schemas.openxmlformats.org/spreadsheetml/2006/main">
  <connection id="1" name="WORDFOLE" type="6" refreshedVersion="4" background="1" saveData="1">
    <textPr sourceFile="C:\Users\st17729\Documents\Contrôle\WORDFOLE.txt" decimal="," thousands=" ">
      <textFields count="10">
        <textField/>
        <textField/>
        <textField/>
        <textField/>
        <textField type="text"/>
        <textField/>
        <textField type="text"/>
        <textField type="text"/>
        <textField/>
        <textField type="DMY"/>
      </textFields>
    </textPr>
  </connection>
</connections>
</file>

<file path=xl/sharedStrings.xml><?xml version="1.0" encoding="utf-8"?>
<sst xmlns="http://schemas.openxmlformats.org/spreadsheetml/2006/main" count="4279" uniqueCount="817">
  <si>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</si>
  <si>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</si>
  <si>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</si>
  <si>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</si>
  <si>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</si>
  <si>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</si>
  <si>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</si>
  <si>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</si>
  <si>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</si>
  <si>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</si>
  <si>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</si>
  <si>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</si>
  <si>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</si>
  <si>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</si>
  <si>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</si>
  <si>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</si>
  <si>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</si>
  <si>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</si>
  <si>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</si>
  <si>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</si>
  <si>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</si>
  <si>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</si>
  <si>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</si>
  <si>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</si>
  <si>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</si>
  <si>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</si>
  <si>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</si>
  <si>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</si>
  <si>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</si>
  <si>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</si>
  <si>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</si>
  <si>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</si>
  <si>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</si>
  <si>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</si>
  <si>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</si>
  <si>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</si>
  <si>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</si>
  <si>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</si>
  <si>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</si>
  <si>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</si>
  <si>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</si>
  <si>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</si>
  <si>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</si>
  <si>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</si>
  <si>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</si>
  <si>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</si>
  <si>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</si>
  <si>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</si>
  <si>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</si>
  <si>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</si>
  <si>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</si>
  <si>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</si>
  <si>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Semaine</t>
  </si>
  <si>
    <t>A/C</t>
  </si>
  <si>
    <t>Sélectionnez un Equipement :</t>
  </si>
  <si>
    <t>January</t>
  </si>
  <si>
    <t>Febuary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</si>
  <si>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</si>
  <si>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</si>
  <si>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</si>
  <si>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</si>
  <si>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</si>
  <si>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</si>
  <si>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</si>
  <si>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</si>
  <si>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</si>
  <si>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</si>
  <si>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 xml:space="preserve">Noms des Equipements </t>
  </si>
  <si>
    <t>Quantité</t>
  </si>
  <si>
    <t>Nom de l'equipement</t>
  </si>
  <si>
    <t>Semaine de Début</t>
  </si>
  <si>
    <t>Semaine de Fin</t>
  </si>
  <si>
    <t>Durée</t>
  </si>
  <si>
    <t>Liste Avions</t>
  </si>
  <si>
    <t>Liste des Avions</t>
  </si>
  <si>
    <t>Avion</t>
  </si>
  <si>
    <t>Quantité dispo</t>
  </si>
  <si>
    <t>RR605</t>
  </si>
  <si>
    <t>RR606</t>
  </si>
  <si>
    <t>RR610</t>
  </si>
  <si>
    <t>Quantité nécéssaire</t>
  </si>
  <si>
    <t>Liste Equipements</t>
  </si>
  <si>
    <t>Liste des besoins</t>
  </si>
  <si>
    <t>Utilisateur</t>
  </si>
  <si>
    <t>ecart</t>
  </si>
  <si>
    <t>CX300</t>
  </si>
  <si>
    <t>CX301</t>
  </si>
  <si>
    <t>CX302</t>
  </si>
  <si>
    <t>CX305</t>
  </si>
  <si>
    <t>CX306</t>
  </si>
  <si>
    <t>En magasin</t>
  </si>
  <si>
    <t>Sur avion</t>
  </si>
  <si>
    <t>Other</t>
  </si>
  <si>
    <t>EN MAGASIN</t>
  </si>
  <si>
    <t>L0001</t>
  </si>
  <si>
    <t>F1888</t>
  </si>
  <si>
    <t>V00059</t>
  </si>
  <si>
    <t>F01813</t>
  </si>
  <si>
    <t>G01824</t>
  </si>
  <si>
    <t>F1795</t>
  </si>
  <si>
    <t>V0059</t>
  </si>
  <si>
    <t>PERDU</t>
  </si>
  <si>
    <t>F1813</t>
  </si>
  <si>
    <t>F01795</t>
  </si>
  <si>
    <t>V0065</t>
  </si>
  <si>
    <t>TEVM</t>
  </si>
  <si>
    <t>V00065</t>
  </si>
  <si>
    <t>F01888</t>
  </si>
  <si>
    <t>L00001</t>
  </si>
  <si>
    <t>N6464</t>
  </si>
  <si>
    <t>F0871</t>
  </si>
  <si>
    <t>N06101</t>
  </si>
  <si>
    <t>N6673</t>
  </si>
  <si>
    <t>V00001</t>
  </si>
  <si>
    <t>N6101</t>
  </si>
  <si>
    <t>N07877</t>
  </si>
  <si>
    <t>F01819</t>
  </si>
  <si>
    <t>F01667</t>
  </si>
  <si>
    <t>F00871</t>
  </si>
  <si>
    <t>V00002</t>
  </si>
  <si>
    <t>V00216</t>
  </si>
  <si>
    <t>F0001</t>
  </si>
  <si>
    <t>N06673</t>
  </si>
  <si>
    <t>N06464</t>
  </si>
  <si>
    <t>N7877</t>
  </si>
  <si>
    <t>F00001</t>
  </si>
  <si>
    <t>L0004</t>
  </si>
  <si>
    <t>V0001</t>
  </si>
  <si>
    <t>V0002</t>
  </si>
  <si>
    <t>Lot de bord</t>
  </si>
  <si>
    <t>tous le reste</t>
  </si>
  <si>
    <t>Critère pour distribution de la feuille "Stock" à "Equipements"</t>
  </si>
  <si>
    <t>En Contrôle</t>
  </si>
  <si>
    <t>En contrôle</t>
  </si>
  <si>
    <t>CT*</t>
  </si>
  <si>
    <t>²</t>
  </si>
  <si>
    <t>Article</t>
  </si>
  <si>
    <t>Ancien n° article</t>
  </si>
  <si>
    <t>CT-TELEM</t>
  </si>
  <si>
    <t>WIS-CRADLE - 6A00025800 CX300</t>
  </si>
  <si>
    <t>PCE</t>
  </si>
  <si>
    <t>REP</t>
  </si>
  <si>
    <t>SIMEQUIP</t>
  </si>
  <si>
    <t>PERDU1</t>
  </si>
  <si>
    <t>MARTINEZ</t>
  </si>
  <si>
    <t>Date extract 
SAP</t>
  </si>
  <si>
    <t xml:space="preserve">Date Creation besoin </t>
  </si>
  <si>
    <t>Commentaires</t>
  </si>
  <si>
    <t>Etat des stocks SAP</t>
  </si>
  <si>
    <t>V1.0</t>
  </si>
  <si>
    <t>Lot de boerd</t>
  </si>
  <si>
    <t>FLB*</t>
  </si>
  <si>
    <t>VLB*</t>
  </si>
  <si>
    <t>NLB*</t>
  </si>
  <si>
    <t>HLB*</t>
  </si>
  <si>
    <t>LLB*</t>
  </si>
  <si>
    <t>Désignation article</t>
  </si>
  <si>
    <t>Equipement</t>
  </si>
  <si>
    <t>Quantité de base</t>
  </si>
  <si>
    <t>date de test</t>
  </si>
  <si>
    <t>Local</t>
  </si>
  <si>
    <t>EVR</t>
  </si>
  <si>
    <t>WIS-MOBILE - 6A00025900 CX301</t>
  </si>
  <si>
    <t>WIS-REPEATER - 6A00025700 CX302</t>
  </si>
  <si>
    <t>WIS-ANT BOX - 6A00025600 CX305</t>
  </si>
  <si>
    <t>WIS-BASE - 6A00025500 CX306</t>
  </si>
  <si>
    <t>SONDE GRANULOMETRIQUE ZU102</t>
  </si>
  <si>
    <t>ZU102</t>
  </si>
  <si>
    <t>CT-TRAJE</t>
  </si>
  <si>
    <t>SONDE GRANULOMETRIQUE ZW104</t>
  </si>
  <si>
    <t>ZW104</t>
  </si>
  <si>
    <t>CT-CAPT</t>
  </si>
  <si>
    <t>REBUT</t>
  </si>
  <si>
    <t>Embase rotative  siège INE - ZZ787</t>
  </si>
  <si>
    <t>ZZ787</t>
  </si>
  <si>
    <t>SOGERMA</t>
  </si>
  <si>
    <t>V0071</t>
  </si>
  <si>
    <t>INERTIAL REFERENCE UNIT II502</t>
  </si>
  <si>
    <t>II502</t>
  </si>
  <si>
    <t>CT-CAP20</t>
  </si>
  <si>
    <t>FLB08</t>
  </si>
  <si>
    <t>GENERATEUR DE FUMEE ZZ103</t>
  </si>
  <si>
    <t>ZZ103</t>
  </si>
  <si>
    <t>TREUIL POUR SMART TRAILING CONE HW352</t>
  </si>
  <si>
    <t>HW352</t>
  </si>
  <si>
    <t>SONDE GRANULOMETRIQUE CONDI GIVRAN ZW102</t>
  </si>
  <si>
    <t>ZW102</t>
  </si>
  <si>
    <t>REFUS</t>
  </si>
  <si>
    <t>CT-SYSPE</t>
  </si>
  <si>
    <t>SONDE GRANULOMETRIQUE CONDI GIVR GIZU101</t>
  </si>
  <si>
    <t>ZU101</t>
  </si>
  <si>
    <t>UNITE D'ACQUISITION PATS-AFDX RR606</t>
  </si>
  <si>
    <t>ALIEN</t>
  </si>
  <si>
    <t>M0006</t>
  </si>
  <si>
    <t>L00243</t>
  </si>
  <si>
    <t>L00254</t>
  </si>
  <si>
    <t>L00196</t>
  </si>
  <si>
    <t>L00255</t>
  </si>
  <si>
    <t>CHASSIS ACQUIS.79VOIES ARINC 429 RR605</t>
  </si>
  <si>
    <t>SA-TLS</t>
  </si>
  <si>
    <t>CT-ACQ20</t>
  </si>
  <si>
    <t>LR-TJN</t>
  </si>
  <si>
    <t>SA-TJN</t>
  </si>
  <si>
    <t>SA-TL</t>
  </si>
  <si>
    <t>SA-MBL</t>
  </si>
  <si>
    <t>SA-HBG</t>
  </si>
  <si>
    <t>LR-TLS</t>
  </si>
  <si>
    <t>SA-HB</t>
  </si>
  <si>
    <t>SATLS</t>
  </si>
  <si>
    <t>RR999</t>
  </si>
  <si>
    <t>NLB19</t>
  </si>
  <si>
    <t>INERTIAL REFERENCE SYSTEM II512</t>
  </si>
  <si>
    <t>II512</t>
  </si>
  <si>
    <t>BANC DE CHARGE 15KVA 115V 360-800H FF115</t>
  </si>
  <si>
    <t>FF115</t>
  </si>
  <si>
    <t>CT-CAP22</t>
  </si>
  <si>
    <t>BANC DE CHARGE 5 KVA 115V 360-800H FF116</t>
  </si>
  <si>
    <t>FF116</t>
  </si>
  <si>
    <t>UNITE D'ACQUISITION DATS RR610</t>
  </si>
  <si>
    <t>T00204</t>
  </si>
  <si>
    <t>PERISCOPE UZ201</t>
  </si>
  <si>
    <t>UZ201</t>
  </si>
  <si>
    <t>CT-VIDEO</t>
  </si>
  <si>
    <t>BLOC CAPT KIT HALON SUPP ANTI VIB ZZ166</t>
  </si>
  <si>
    <t>ZZ166</t>
  </si>
  <si>
    <t>BOITIER ELEC KIT HALON SUPP ANT VI ZZ167</t>
  </si>
  <si>
    <t>ZZ167</t>
  </si>
  <si>
    <t>UNITE DE CONTROLE PERISCOPE UW201</t>
  </si>
  <si>
    <t>UW201</t>
  </si>
  <si>
    <t>LHERITIE</t>
  </si>
  <si>
    <t>POMPE KIT HALON SUPPORT ANTI VIB. ZZ165</t>
  </si>
  <si>
    <t>ZZ165</t>
  </si>
  <si>
    <t>Flight engineer Seat A350- ZZ786</t>
  </si>
  <si>
    <t>ZZ786</t>
  </si>
  <si>
    <t>PLAQUE SUPPORT DE SIEGE ZZ777</t>
  </si>
  <si>
    <t>ZZ777</t>
  </si>
  <si>
    <t>UNITÉ CENTRALE POUR IEV SANS FIL  RX201</t>
  </si>
  <si>
    <t>RX201</t>
  </si>
  <si>
    <t>CT-ACQUI</t>
  </si>
  <si>
    <t>L0255</t>
  </si>
  <si>
    <t>TREUIL CONE REMORQUE CDE DEPORTEE HW351</t>
  </si>
  <si>
    <t>HW351</t>
  </si>
  <si>
    <t>CAMESCOPE XDCAM COMPACT UU400</t>
  </si>
  <si>
    <t>UU400</t>
  </si>
  <si>
    <t>EVYAM</t>
  </si>
  <si>
    <t>SIMUM</t>
  </si>
  <si>
    <t>GENERATEUR DE FUMEE AUTONOME ZZ104</t>
  </si>
  <si>
    <t>ZZ104</t>
  </si>
  <si>
    <t>BANC DE CHARGE 115V/400HZ FF111</t>
  </si>
  <si>
    <t>FF111</t>
  </si>
  <si>
    <t>CAPTEUR PRESSION FLAT PACK GG837</t>
  </si>
  <si>
    <t>GG837</t>
  </si>
  <si>
    <t>PRÊT</t>
  </si>
  <si>
    <t>M0001</t>
  </si>
  <si>
    <t>N0659</t>
  </si>
  <si>
    <t>DEGRADE</t>
  </si>
  <si>
    <t>N00610</t>
  </si>
  <si>
    <t>CAPTEUR DE PRESSION FLAT PACK GG835</t>
  </si>
  <si>
    <t>GG835</t>
  </si>
  <si>
    <t>N00659</t>
  </si>
  <si>
    <t>RESERVOIR POUR DRAINAGE ZZ171</t>
  </si>
  <si>
    <t>ZZ171</t>
  </si>
  <si>
    <t>Colonne1</t>
  </si>
  <si>
    <t>Colonne2</t>
  </si>
  <si>
    <t>Colonne3</t>
  </si>
  <si>
    <t>PR03</t>
  </si>
  <si>
    <t>ANNULATION531</t>
  </si>
  <si>
    <t>02773-01</t>
  </si>
  <si>
    <t>02773-02</t>
  </si>
  <si>
    <t>02773-03</t>
  </si>
  <si>
    <t>626.21.91</t>
  </si>
  <si>
    <t>626.21.92</t>
  </si>
  <si>
    <t>N08403</t>
  </si>
  <si>
    <t>SA TL</t>
  </si>
  <si>
    <t>N06839</t>
  </si>
  <si>
    <t>8119-3-213</t>
  </si>
  <si>
    <t>8162-5-155</t>
  </si>
  <si>
    <t>8452-8-127</t>
  </si>
  <si>
    <t>8452-8-267</t>
  </si>
  <si>
    <t>8037-5-155</t>
  </si>
  <si>
    <t>8037-5-175</t>
  </si>
  <si>
    <t>7741-4-79</t>
  </si>
  <si>
    <t>8037-5-150</t>
  </si>
  <si>
    <t>8037-5-169</t>
  </si>
  <si>
    <t>8037-5-177</t>
  </si>
  <si>
    <t>7713-3-42</t>
  </si>
  <si>
    <t>7741-4-92</t>
  </si>
  <si>
    <t>8119-3-220</t>
  </si>
  <si>
    <t>7741-4-90</t>
  </si>
  <si>
    <t>8037-5-121</t>
  </si>
  <si>
    <t>8037-5-153</t>
  </si>
  <si>
    <t>8037-5-159</t>
  </si>
  <si>
    <t>8037-5-176</t>
  </si>
  <si>
    <t>7741-4-261</t>
  </si>
  <si>
    <t>7741-4-264</t>
  </si>
  <si>
    <t>7741-4-86</t>
  </si>
  <si>
    <t>7741-4-93</t>
  </si>
  <si>
    <t>7652-4-143</t>
  </si>
  <si>
    <t>7741-4-260</t>
  </si>
  <si>
    <t>8037-5-122</t>
  </si>
  <si>
    <t>8037-5-134</t>
  </si>
  <si>
    <t>8037-5-141</t>
  </si>
  <si>
    <t>8037-5-151</t>
  </si>
  <si>
    <t>8037-5-163</t>
  </si>
  <si>
    <t>8037-5-174</t>
  </si>
  <si>
    <t>8037-5-79</t>
  </si>
  <si>
    <t>8119-3-208</t>
  </si>
  <si>
    <t>8119-3-209</t>
  </si>
  <si>
    <t>8119-3-227</t>
  </si>
  <si>
    <t>8119-3-245</t>
  </si>
  <si>
    <t>8119-3-251</t>
  </si>
  <si>
    <t>8037-5-148</t>
  </si>
  <si>
    <t>8037-5-166</t>
  </si>
  <si>
    <t>7713-3-41</t>
  </si>
  <si>
    <t>7741-4-252</t>
  </si>
  <si>
    <t>7741-4-262</t>
  </si>
  <si>
    <t>7741-4-94</t>
  </si>
  <si>
    <t>8037-5-127</t>
  </si>
  <si>
    <t>8037-5-136</t>
  </si>
  <si>
    <t>8119-3-210</t>
  </si>
  <si>
    <t>8119-3-217</t>
  </si>
  <si>
    <t>8119-3-247</t>
  </si>
  <si>
    <t>7652-1-60</t>
  </si>
  <si>
    <t>7652-4-136</t>
  </si>
  <si>
    <t>7652-4-138</t>
  </si>
  <si>
    <t>7741-4-265</t>
  </si>
  <si>
    <t>7741-4-95</t>
  </si>
  <si>
    <t>8037-5-115</t>
  </si>
  <si>
    <t>8037-5-118</t>
  </si>
  <si>
    <t>8037-5-119</t>
  </si>
  <si>
    <t>8037-5-120</t>
  </si>
  <si>
    <t>8037-5-123</t>
  </si>
  <si>
    <t>8037-5-125</t>
  </si>
  <si>
    <t>8037-5-128</t>
  </si>
  <si>
    <t>8037-5-129</t>
  </si>
  <si>
    <t>8037-5-133</t>
  </si>
  <si>
    <t>8037-5-137</t>
  </si>
  <si>
    <t>8037-5-138</t>
  </si>
  <si>
    <t>8037-5-142</t>
  </si>
  <si>
    <t>8037-5-144</t>
  </si>
  <si>
    <t>8037-5-154</t>
  </si>
  <si>
    <t>8037-5-156</t>
  </si>
  <si>
    <t>8037-5-157</t>
  </si>
  <si>
    <t>8037-5-158</t>
  </si>
  <si>
    <t>8037-5-167</t>
  </si>
  <si>
    <t>8037-5-170</t>
  </si>
  <si>
    <t>8037-5-178</t>
  </si>
  <si>
    <t>8119-3-231</t>
  </si>
  <si>
    <t>8119-3-241</t>
  </si>
  <si>
    <t>8119-3-260</t>
  </si>
  <si>
    <t>8162-5-159</t>
  </si>
  <si>
    <t>7386-4-34</t>
  </si>
  <si>
    <t>7652-4-133</t>
  </si>
  <si>
    <t>7652-4-134</t>
  </si>
  <si>
    <t>7652-4-135</t>
  </si>
  <si>
    <t>7652-4-137</t>
  </si>
  <si>
    <t>7652-4-142</t>
  </si>
  <si>
    <t>7741-4-80</t>
  </si>
  <si>
    <t>7741-4-81</t>
  </si>
  <si>
    <t>7741-4-82</t>
  </si>
  <si>
    <t>7741-4-84</t>
  </si>
  <si>
    <t>7741-4-85</t>
  </si>
  <si>
    <t>7741-4-96</t>
  </si>
  <si>
    <t>7741-4-97</t>
  </si>
  <si>
    <t>8037-5-171</t>
  </si>
  <si>
    <t>8119-3-244</t>
  </si>
  <si>
    <t>8119-3-254</t>
  </si>
  <si>
    <t>8162-5-171</t>
  </si>
  <si>
    <t>8162-5-230</t>
  </si>
  <si>
    <t>8162-5-231</t>
  </si>
  <si>
    <t>8162-5-258</t>
  </si>
  <si>
    <t>8162-5-259</t>
  </si>
  <si>
    <t>7741-4-88</t>
  </si>
  <si>
    <t>8037-5-116</t>
  </si>
  <si>
    <t>8037-5-162</t>
  </si>
  <si>
    <t>8119-3-211</t>
  </si>
  <si>
    <t>8119-3-233</t>
  </si>
  <si>
    <t>8119-3-234</t>
  </si>
  <si>
    <t>8119-3-257</t>
  </si>
  <si>
    <t>7652-1-43</t>
  </si>
  <si>
    <t>7652-4-132</t>
  </si>
  <si>
    <t>7652-4-140</t>
  </si>
  <si>
    <t>7677-3-205</t>
  </si>
  <si>
    <t>7677-3-305</t>
  </si>
  <si>
    <t>8195-11-114</t>
  </si>
  <si>
    <t>8195-11-135</t>
  </si>
  <si>
    <t>8195-11-137</t>
  </si>
  <si>
    <t>8195-11-158</t>
  </si>
  <si>
    <t>8195-11-52</t>
  </si>
  <si>
    <t>8195-11-54</t>
  </si>
  <si>
    <t>8195-11-64</t>
  </si>
  <si>
    <t>8195-11-67</t>
  </si>
  <si>
    <t>8195-11-70</t>
  </si>
  <si>
    <t>8195-11-73</t>
  </si>
  <si>
    <t>8195-11-79</t>
  </si>
  <si>
    <t>8195-11-80</t>
  </si>
  <si>
    <t>8195-11-94</t>
  </si>
  <si>
    <t>8195-11-99</t>
  </si>
  <si>
    <t>7790-4-38</t>
  </si>
  <si>
    <t>7790-4-40</t>
  </si>
  <si>
    <t>7790-4-46</t>
  </si>
  <si>
    <t>7947-8-250</t>
  </si>
  <si>
    <t>7947-8-265</t>
  </si>
  <si>
    <t>7677-3-298</t>
  </si>
  <si>
    <t>7790-4-180</t>
  </si>
  <si>
    <t>7947-8-246</t>
  </si>
  <si>
    <t>8119-3-145</t>
  </si>
  <si>
    <t>8119-3-147</t>
  </si>
  <si>
    <t>7790-4-202</t>
  </si>
  <si>
    <t>8119-3-168</t>
  </si>
  <si>
    <t>8119-3-180</t>
  </si>
  <si>
    <t>8119-3-198</t>
  </si>
  <si>
    <t>7677-3-161</t>
  </si>
  <si>
    <t>7677-3-231</t>
  </si>
  <si>
    <t>7677-3-254</t>
  </si>
  <si>
    <t>7741-1A-77</t>
  </si>
  <si>
    <t>7790-4-157</t>
  </si>
  <si>
    <t>7790-4-159</t>
  </si>
  <si>
    <t>7790-4-164</t>
  </si>
  <si>
    <t>7790-4-165</t>
  </si>
  <si>
    <t>7790-4-171</t>
  </si>
  <si>
    <t>7790-4-188</t>
  </si>
  <si>
    <t>7790-4-192</t>
  </si>
  <si>
    <t>7790-4-209</t>
  </si>
  <si>
    <t>7836-4-51</t>
  </si>
  <si>
    <t>7790-4-149</t>
  </si>
  <si>
    <t>M003</t>
  </si>
  <si>
    <t>8195-11-37</t>
  </si>
  <si>
    <t>7458-4-259</t>
  </si>
  <si>
    <t>7458-4-260</t>
  </si>
  <si>
    <t>7677-3-150</t>
  </si>
  <si>
    <t>7677-3-162</t>
  </si>
  <si>
    <t>7677-3-169</t>
  </si>
  <si>
    <t>7677-3-171</t>
  </si>
  <si>
    <t>7677-3-184</t>
  </si>
  <si>
    <t>7677-3-193</t>
  </si>
  <si>
    <t>7677-3-195</t>
  </si>
  <si>
    <t>7677-3-196</t>
  </si>
  <si>
    <t>7677-3-202</t>
  </si>
  <si>
    <t>7677-3-209</t>
  </si>
  <si>
    <t>7677-3-316</t>
  </si>
  <si>
    <t>7677-3-37</t>
  </si>
  <si>
    <t>7741-1A-96</t>
  </si>
  <si>
    <t>7790-4-203</t>
  </si>
  <si>
    <t>7790-4-207</t>
  </si>
  <si>
    <t>7677-3-198</t>
  </si>
  <si>
    <t>7741-1A-68</t>
  </si>
  <si>
    <t>7741-1A-88</t>
  </si>
  <si>
    <t>7741-1A-99</t>
  </si>
  <si>
    <t>7790-4-103</t>
  </si>
  <si>
    <t>7790-4-142</t>
  </si>
  <si>
    <t>7790-4-176</t>
  </si>
  <si>
    <t>7790-4-183</t>
  </si>
  <si>
    <t>7790-4-189</t>
  </si>
  <si>
    <t>7790-4-85</t>
  </si>
  <si>
    <t>7790-4-96</t>
  </si>
  <si>
    <t>8119-3-203</t>
  </si>
  <si>
    <t>7458-4-262</t>
  </si>
  <si>
    <t>7677-3-126</t>
  </si>
  <si>
    <t>7677-3-127</t>
  </si>
  <si>
    <t>7677-3-134</t>
  </si>
  <si>
    <t>7677-3-152</t>
  </si>
  <si>
    <t>7677-3-154</t>
  </si>
  <si>
    <t>7677-3-155</t>
  </si>
  <si>
    <t>7677-3-156</t>
  </si>
  <si>
    <t>7677-3-158</t>
  </si>
  <si>
    <t>7677-3-168</t>
  </si>
  <si>
    <t>7677-3-176</t>
  </si>
  <si>
    <t>7677-3-180</t>
  </si>
  <si>
    <t>7677-3-180B</t>
  </si>
  <si>
    <t>7677-3-183</t>
  </si>
  <si>
    <t>7677-3-189</t>
  </si>
  <si>
    <t>7677-3-191</t>
  </si>
  <si>
    <t>7677-3-193B</t>
  </si>
  <si>
    <t>7677-3-197</t>
  </si>
  <si>
    <t>7677-3-198B</t>
  </si>
  <si>
    <t>7677-3-199B</t>
  </si>
  <si>
    <t>7677-3-200</t>
  </si>
  <si>
    <t>7677-3-201</t>
  </si>
  <si>
    <t>7677-3-203</t>
  </si>
  <si>
    <t>7677-3-206</t>
  </si>
  <si>
    <t>7677-3-207</t>
  </si>
  <si>
    <t>7677-3-208</t>
  </si>
  <si>
    <t>7677-3-236</t>
  </si>
  <si>
    <t>7677-3-258</t>
  </si>
  <si>
    <t>7677-3-270</t>
  </si>
  <si>
    <t>7677-3-324</t>
  </si>
  <si>
    <t>7741-1A-101</t>
  </si>
  <si>
    <t>7741-1A-57</t>
  </si>
  <si>
    <t>7741-1A-82</t>
  </si>
  <si>
    <t>7741-1A-87</t>
  </si>
  <si>
    <t>7741-1A-90</t>
  </si>
  <si>
    <t>7741-1A-92</t>
  </si>
  <si>
    <t>7741-1A-97</t>
  </si>
  <si>
    <t>7790-4-101</t>
  </si>
  <si>
    <t>7790-4-102</t>
  </si>
  <si>
    <t>7790-4-104</t>
  </si>
  <si>
    <t>7790-4-118</t>
  </si>
  <si>
    <t>7790-4-124</t>
  </si>
  <si>
    <t>7790-4-126</t>
  </si>
  <si>
    <t>7790-4-131</t>
  </si>
  <si>
    <t>7790-4-132</t>
  </si>
  <si>
    <t>7790-4-133</t>
  </si>
  <si>
    <t>7790-4-134</t>
  </si>
  <si>
    <t>7790-4-135</t>
  </si>
  <si>
    <t>7790-4-138</t>
  </si>
  <si>
    <t>A15-101</t>
  </si>
  <si>
    <t>A16-101</t>
  </si>
  <si>
    <t>Utilisé(s)</t>
  </si>
  <si>
    <t>Disponible(s)</t>
  </si>
  <si>
    <t>xx</t>
  </si>
  <si>
    <t>Delta entre stock SAP et saisie</t>
  </si>
  <si>
    <t>OK</t>
  </si>
  <si>
    <t>LAB*</t>
  </si>
  <si>
    <t>EVICI</t>
  </si>
  <si>
    <t>VIDEO</t>
  </si>
  <si>
    <t>7790-4-141</t>
  </si>
  <si>
    <t>7790-4-143</t>
  </si>
  <si>
    <t>7790-4-145</t>
  </si>
  <si>
    <t>7790-4-151</t>
  </si>
  <si>
    <t>7790-4-153</t>
  </si>
  <si>
    <t>7790-4-158</t>
  </si>
  <si>
    <t>7790-4-162</t>
  </si>
  <si>
    <t>7790-4-166</t>
  </si>
  <si>
    <t>7790-4-167</t>
  </si>
  <si>
    <t>7790-4-173</t>
  </si>
  <si>
    <t>7790-4-178</t>
  </si>
  <si>
    <t>7790-4-181</t>
  </si>
  <si>
    <t>7790-4-191</t>
  </si>
  <si>
    <t>7790-4-204</t>
  </si>
  <si>
    <t>7790-4-205</t>
  </si>
  <si>
    <t>7790-4-44</t>
  </si>
  <si>
    <t>7790-4-74</t>
  </si>
  <si>
    <t>7790-4-77</t>
  </si>
  <si>
    <t>7790-4-92</t>
  </si>
  <si>
    <t>7790-4-97</t>
  </si>
  <si>
    <t>7947-6-169</t>
  </si>
  <si>
    <t>7947-8-242</t>
  </si>
  <si>
    <t>7947-8-244</t>
  </si>
  <si>
    <t>7947-8-251</t>
  </si>
  <si>
    <t>7947-8-258</t>
  </si>
  <si>
    <t>8059-8-523</t>
  </si>
  <si>
    <t>8059-8-524</t>
  </si>
  <si>
    <t>8119-3-144</t>
  </si>
  <si>
    <t>8119-3-152</t>
  </si>
  <si>
    <t>8119-3-154</t>
  </si>
  <si>
    <t>8119-3-156</t>
  </si>
  <si>
    <t>8119-3-160</t>
  </si>
  <si>
    <t>8119-3-162</t>
  </si>
  <si>
    <t>8119-3-169</t>
  </si>
  <si>
    <t>8119-3-181</t>
  </si>
  <si>
    <t>8119-3-184</t>
  </si>
  <si>
    <t>8119-3-186</t>
  </si>
  <si>
    <t>8119-3-193</t>
  </si>
  <si>
    <t>8119-3-195</t>
  </si>
  <si>
    <t>8119-3-207</t>
  </si>
  <si>
    <t>REGUL1</t>
  </si>
  <si>
    <t>REGUL2</t>
  </si>
  <si>
    <t>REGUL3</t>
  </si>
  <si>
    <t>REGUL4</t>
  </si>
  <si>
    <t>REGUL5</t>
  </si>
  <si>
    <t>REGUL6</t>
  </si>
  <si>
    <t>7677-3-147</t>
  </si>
  <si>
    <t>7677-3-164</t>
  </si>
  <si>
    <t>7677-3-199</t>
  </si>
  <si>
    <t>7677-3-268</t>
  </si>
  <si>
    <t>7677-3-319</t>
  </si>
  <si>
    <t>7730-7-58</t>
  </si>
  <si>
    <t>7741-1A-102</t>
  </si>
  <si>
    <t>7741-1A-105</t>
  </si>
  <si>
    <t>7741-1A-108</t>
  </si>
  <si>
    <t>7741-1A-110</t>
  </si>
  <si>
    <t>7741-1A-62</t>
  </si>
  <si>
    <t>7741-1A-66</t>
  </si>
  <si>
    <t>7741-1A-73</t>
  </si>
  <si>
    <t>7741-1A-80</t>
  </si>
  <si>
    <t>7741-1A-84</t>
  </si>
  <si>
    <t>7741-1A-85</t>
  </si>
  <si>
    <t>7741-1A-86</t>
  </si>
  <si>
    <t>7741-1A-89</t>
  </si>
  <si>
    <t>7741-1A-95</t>
  </si>
  <si>
    <t>7790-4-100</t>
  </si>
  <si>
    <t>7790-4-108</t>
  </si>
  <si>
    <t>7790-4-109</t>
  </si>
  <si>
    <t>7790-4-110</t>
  </si>
  <si>
    <t>7790-4-111</t>
  </si>
  <si>
    <t>7790-4-113</t>
  </si>
  <si>
    <t>7790-4-114</t>
  </si>
  <si>
    <t>7790-4-115</t>
  </si>
  <si>
    <t>7790-4-127</t>
  </si>
  <si>
    <t>7790-4-137</t>
  </si>
  <si>
    <t>7790-4-140</t>
  </si>
  <si>
    <t>7790-4-146</t>
  </si>
  <si>
    <t>7790-4-150</t>
  </si>
  <si>
    <t>7790-4-152</t>
  </si>
  <si>
    <t>7790-4-154</t>
  </si>
  <si>
    <t>7790-4-155</t>
  </si>
  <si>
    <t>7790-4-156</t>
  </si>
  <si>
    <t>7790-4-163</t>
  </si>
  <si>
    <t>7790-4-172</t>
  </si>
  <si>
    <t>7790-4-174</t>
  </si>
  <si>
    <t>7790-4-177</t>
  </si>
  <si>
    <t>7790-4-182</t>
  </si>
  <si>
    <t>7790-4-185</t>
  </si>
  <si>
    <t>7790-4-186</t>
  </si>
  <si>
    <t>7790-4-187</t>
  </si>
  <si>
    <t>7790-4-190</t>
  </si>
  <si>
    <t>7790-4-196</t>
  </si>
  <si>
    <t>7790-4-197</t>
  </si>
  <si>
    <t>7790-4-199</t>
  </si>
  <si>
    <t>7790-4-200</t>
  </si>
  <si>
    <t>7790-4-206</t>
  </si>
  <si>
    <t>7790-4-208</t>
  </si>
  <si>
    <t>7790-4-47</t>
  </si>
  <si>
    <t>7790-4-50</t>
  </si>
  <si>
    <t>7790-4-55</t>
  </si>
  <si>
    <t>7790-4-75</t>
  </si>
  <si>
    <t>7790-4-95</t>
  </si>
  <si>
    <t>7836-4-48</t>
  </si>
  <si>
    <t>7836-4-49</t>
  </si>
  <si>
    <t>7947-6-146</t>
  </si>
  <si>
    <t>7947-6-95</t>
  </si>
  <si>
    <t>7947-8-248</t>
  </si>
  <si>
    <t>7947-8-256</t>
  </si>
  <si>
    <t>7947-8-260</t>
  </si>
  <si>
    <t>8119-3-143</t>
  </si>
  <si>
    <t>8119-3-150</t>
  </si>
  <si>
    <t>8119-3-155</t>
  </si>
  <si>
    <t>8119-3-161</t>
  </si>
  <si>
    <t>8119-3-163</t>
  </si>
  <si>
    <t>8119-3-167</t>
  </si>
  <si>
    <t>8119-3-172</t>
  </si>
  <si>
    <t>8119-3-174</t>
  </si>
  <si>
    <t>8119-3-175</t>
  </si>
  <si>
    <t>8119-3-178</t>
  </si>
  <si>
    <t>8119-3-182</t>
  </si>
  <si>
    <t>8119-3-187</t>
  </si>
  <si>
    <t>8119-3-188</t>
  </si>
  <si>
    <t>8119-3-189</t>
  </si>
  <si>
    <t>8119-3-190</t>
  </si>
  <si>
    <t>8119-3-191</t>
  </si>
  <si>
    <t>8119-3-192</t>
  </si>
  <si>
    <t>8119-3-194</t>
  </si>
  <si>
    <t>8119-3-200</t>
  </si>
  <si>
    <t>8119-3-201</t>
  </si>
  <si>
    <t>8119-3-205</t>
  </si>
  <si>
    <t>8119-3-206</t>
  </si>
  <si>
    <t>8195-11-110</t>
  </si>
  <si>
    <t>8195-11-136</t>
  </si>
  <si>
    <t>8195-11-171</t>
  </si>
  <si>
    <t>8195-11-45</t>
  </si>
  <si>
    <t>8195-11-78</t>
  </si>
  <si>
    <t>8195-7-207</t>
  </si>
  <si>
    <t>8195-7-208</t>
  </si>
  <si>
    <t>7677-3-118</t>
  </si>
  <si>
    <t>7677-3-167</t>
  </si>
  <si>
    <t>7677-3-188</t>
  </si>
  <si>
    <t>7947-8-243</t>
  </si>
  <si>
    <t>7677-3-137</t>
  </si>
  <si>
    <t>UM631</t>
  </si>
  <si>
    <t>7790-4-144</t>
  </si>
  <si>
    <t>7790-4-160</t>
  </si>
  <si>
    <t>7790-4-36</t>
  </si>
  <si>
    <t>7947-6-110</t>
  </si>
  <si>
    <t>7947-6-57</t>
  </si>
  <si>
    <t>7947-8-241</t>
  </si>
  <si>
    <t>7947-8-247</t>
  </si>
  <si>
    <t>7947-8-252</t>
  </si>
  <si>
    <t>7947-8-253</t>
  </si>
  <si>
    <t>7947-8-255</t>
  </si>
  <si>
    <t>7947-8-263</t>
  </si>
  <si>
    <t>7947-8-264</t>
  </si>
  <si>
    <t>8119-3-148</t>
  </si>
  <si>
    <t>8119-3-151</t>
  </si>
  <si>
    <t>8119-3-166</t>
  </si>
  <si>
    <t>8119-3-196</t>
  </si>
  <si>
    <t>8195-11-119</t>
  </si>
  <si>
    <t>8195-11-132</t>
  </si>
  <si>
    <t>8195-11-170</t>
  </si>
  <si>
    <t>8195-11-174</t>
  </si>
  <si>
    <t>8195-11-44</t>
  </si>
  <si>
    <t>8195-11-66</t>
  </si>
  <si>
    <t>8195-11-85</t>
  </si>
  <si>
    <t>8195-7-223</t>
  </si>
  <si>
    <t>7677-3-302</t>
  </si>
  <si>
    <t>7741-1A-103</t>
  </si>
  <si>
    <t>7741-1A-104</t>
  </si>
  <si>
    <t>7741-1A-65</t>
  </si>
  <si>
    <t>7790-4-119</t>
  </si>
  <si>
    <t>7790-4-123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</si>
  <si>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</si>
  <si>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</si>
  <si>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</si>
  <si>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</si>
  <si>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</si>
  <si>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</si>
  <si>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</si>
  <si>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</si>
  <si>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</si>
  <si>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</si>
  <si>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</si>
  <si>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</si>
  <si>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</si>
  <si>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</si>
  <si>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</si>
  <si>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</si>
  <si>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</si>
  <si>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</si>
  <si>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</si>
  <si>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</si>
  <si>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</si>
  <si>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</si>
  <si>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</si>
  <si>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</si>
  <si>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</si>
  <si>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</si>
  <si>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</si>
  <si>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</si>
  <si>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</si>
  <si>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</si>
  <si>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</si>
  <si>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</si>
  <si>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</si>
  <si>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</si>
  <si>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</si>
  <si>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</si>
  <si>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</si>
  <si>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</si>
  <si>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</si>
  <si>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</si>
  <si>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</si>
  <si>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</si>
  <si>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</si>
  <si>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</si>
  <si>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</si>
  <si>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</si>
  <si>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</si>
  <si>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</si>
  <si>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</si>
  <si>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</si>
  <si>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</si>
  <si>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service</t>
  </si>
  <si>
    <t>En Contrôle / Réparation</t>
  </si>
  <si>
    <t>CAMERA LVK HD 52° UU110</t>
  </si>
  <si>
    <t>UU110</t>
  </si>
  <si>
    <t>CT-VID20</t>
  </si>
  <si>
    <t>UNITE DE CONTROLEU UW110 (POUR UU11X)</t>
  </si>
  <si>
    <t>UW110</t>
  </si>
  <si>
    <t>Resp Labo</t>
  </si>
  <si>
    <t>Service</t>
  </si>
  <si>
    <t>Resp Archi</t>
  </si>
  <si>
    <t>resp labo</t>
  </si>
  <si>
    <t>resp archi</t>
  </si>
  <si>
    <t>Equipement 1</t>
  </si>
  <si>
    <t>Equipement 2</t>
  </si>
  <si>
    <t>Equipement 3</t>
  </si>
  <si>
    <t>Equipement 4</t>
  </si>
  <si>
    <t>Equipement 5</t>
  </si>
  <si>
    <t>Equipement 6</t>
  </si>
  <si>
    <t>Equipement 7</t>
  </si>
  <si>
    <t>Equipement 8</t>
  </si>
  <si>
    <t>Equipement 9</t>
  </si>
  <si>
    <t>Equipement 10</t>
  </si>
  <si>
    <t>Equipement 11</t>
  </si>
  <si>
    <t>Equipement 12</t>
  </si>
  <si>
    <t>Equipement 13</t>
  </si>
  <si>
    <t>Equipement 14</t>
  </si>
  <si>
    <t>Equipement 15</t>
  </si>
  <si>
    <t>Equipement 16</t>
  </si>
  <si>
    <t>Equipement 17</t>
  </si>
  <si>
    <t>Equipement 18</t>
  </si>
  <si>
    <t>Equipement 19</t>
  </si>
  <si>
    <t>Equipement 20</t>
  </si>
  <si>
    <t>Equipement 21</t>
  </si>
  <si>
    <t>Equipement 22</t>
  </si>
  <si>
    <t>Equipement 23</t>
  </si>
  <si>
    <t>Equipement 24</t>
  </si>
  <si>
    <t>Equipement 25</t>
  </si>
  <si>
    <t>Equipement 26</t>
  </si>
  <si>
    <t>Equipement 27</t>
  </si>
  <si>
    <t>Equipement 28</t>
  </si>
  <si>
    <t>Equipement 29</t>
  </si>
  <si>
    <t>Equipement 30</t>
  </si>
  <si>
    <t>Equipement 31</t>
  </si>
  <si>
    <t>Equipement 32</t>
  </si>
  <si>
    <t>Equipement 33</t>
  </si>
  <si>
    <t>Equipement 34</t>
  </si>
  <si>
    <t>Equipement 35</t>
  </si>
  <si>
    <t>Equipement 36</t>
  </si>
  <si>
    <t>Position 1</t>
  </si>
  <si>
    <t>Position 2</t>
  </si>
  <si>
    <t>Position 3</t>
  </si>
  <si>
    <t>Position 4</t>
  </si>
  <si>
    <t>Position 5</t>
  </si>
  <si>
    <t>Position 6</t>
  </si>
  <si>
    <t>Position 7</t>
  </si>
  <si>
    <t>Position 8</t>
  </si>
  <si>
    <t>Position 9</t>
  </si>
  <si>
    <t>Position 10</t>
  </si>
  <si>
    <t>Position 11</t>
  </si>
  <si>
    <t>Position 12</t>
  </si>
  <si>
    <t>Position 13</t>
  </si>
  <si>
    <t>Position 14</t>
  </si>
  <si>
    <t>Position 15</t>
  </si>
  <si>
    <t>Position 16</t>
  </si>
  <si>
    <t>Position 17</t>
  </si>
  <si>
    <t>Position 18</t>
  </si>
  <si>
    <t>Position 19</t>
  </si>
  <si>
    <t>Position 20</t>
  </si>
  <si>
    <t>Position 21</t>
  </si>
  <si>
    <t>Position 22</t>
  </si>
  <si>
    <t>Planning utilisation Equipements</t>
  </si>
  <si>
    <t>TO105276</t>
  </si>
  <si>
    <t>30/07/2018</t>
  </si>
  <si>
    <t>26/07/2018</t>
  </si>
  <si>
    <t>20/08/2018</t>
  </si>
  <si>
    <t>31/07/2018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</si>
</sst>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&quot;LAST YEAR &quot;\ General"/>
    <numFmt numFmtId="166" formatCode="&quot;ANNÉE PASSÉE &quot;\ General"/>
    <numFmt numFmtId="167" formatCode="0;;"/>
  </numFmts>
  <fonts count="37" x14ac:knownFonts="1">
    <font>
      <sz val="11"/>
      <color theme="1"/>
      <name val="Trebuchet MS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Trebuchet MS"/>
      <family val="2"/>
      <scheme val="minor"/>
    </font>
    <font>
      <sz val="11"/>
      <color theme="0"/>
      <name val="Trebuchet MS"/>
      <family val="2"/>
      <scheme val="minor"/>
    </font>
    <font>
      <sz val="12"/>
      <color theme="0"/>
      <name val="Trebuchet MS"/>
      <family val="2"/>
      <scheme val="minor"/>
    </font>
    <font>
      <sz val="11"/>
      <color theme="3"/>
      <name val="Bookman Old Style"/>
      <family val="1"/>
      <scheme val="major"/>
    </font>
    <font>
      <b/>
      <sz val="30"/>
      <color theme="0"/>
      <name val="Bookman Old Style"/>
      <family val="1"/>
      <scheme val="major"/>
    </font>
    <font>
      <b/>
      <sz val="26"/>
      <color theme="3"/>
      <name val="Bookman Old Style"/>
      <family val="2"/>
      <scheme val="major"/>
    </font>
    <font>
      <sz val="11"/>
      <color theme="3" tint="-0.499984740745262"/>
      <name val="Trebuchet MS"/>
      <family val="2"/>
      <scheme val="minor"/>
    </font>
    <font>
      <b/>
      <sz val="11"/>
      <color theme="9" tint="-0.499984740745262"/>
      <name val="Trebuchet MS"/>
      <family val="2"/>
      <scheme val="minor"/>
    </font>
    <font>
      <sz val="11"/>
      <color theme="1"/>
      <name val="Bookman Old Style"/>
      <family val="1"/>
      <scheme val="major"/>
    </font>
    <font>
      <sz val="11"/>
      <color theme="1"/>
      <name val="Trebuchet MS"/>
      <family val="2"/>
      <scheme val="minor"/>
    </font>
    <font>
      <b/>
      <sz val="26"/>
      <color theme="3"/>
      <name val="Bookman Old Style"/>
      <family val="2"/>
      <scheme val="major"/>
    </font>
    <font>
      <sz val="11"/>
      <color theme="3"/>
      <name val="Bookman Old Style"/>
      <family val="1"/>
      <scheme val="major"/>
    </font>
    <font>
      <sz val="12"/>
      <color theme="0"/>
      <name val="Trebuchet MS"/>
      <family val="2"/>
      <scheme val="minor"/>
    </font>
    <font>
      <b/>
      <sz val="23"/>
      <color theme="3"/>
      <name val="Bookman Old Style"/>
      <family val="1"/>
      <scheme val="major"/>
    </font>
    <font>
      <sz val="11"/>
      <color theme="3" tint="-0.499984740745262"/>
      <name val="Trebuchet MS"/>
      <family val="2"/>
      <scheme val="minor"/>
    </font>
    <font>
      <b/>
      <sz val="11"/>
      <color theme="9" tint="-0.499984740745262"/>
      <name val="Trebuchet MS"/>
      <family val="2"/>
      <scheme val="minor"/>
    </font>
    <font>
      <sz val="10"/>
      <color theme="3"/>
      <name val="Bookman Old Style"/>
      <family val="1"/>
      <scheme val="major"/>
    </font>
    <font>
      <b/>
      <sz val="18.5"/>
      <color theme="3"/>
      <name val="Bookman Old Style"/>
      <family val="2"/>
      <scheme val="major"/>
    </font>
    <font>
      <b/>
      <sz val="11"/>
      <color theme="3"/>
      <name val="Trebuchet MS"/>
      <family val="2"/>
      <scheme val="minor"/>
    </font>
    <font>
      <b/>
      <sz val="11"/>
      <color theme="1"/>
      <name val="Trebuchet MS"/>
      <family val="2"/>
      <scheme val="minor"/>
    </font>
    <font>
      <b/>
      <sz val="11"/>
      <color theme="0"/>
      <name val="Trebuchet MS"/>
      <family val="2"/>
      <scheme val="minor"/>
    </font>
    <font>
      <sz val="8"/>
      <color theme="1"/>
      <name val="Trebuchet MS"/>
      <family val="2"/>
      <scheme val="minor"/>
    </font>
    <font>
      <sz val="16"/>
      <color theme="3"/>
      <name val="Bookman Old Style"/>
      <family val="1"/>
      <scheme val="major"/>
    </font>
    <font>
      <b/>
      <sz val="11"/>
      <color theme="3"/>
      <name val="Bookman Old Style"/>
      <family val="1"/>
      <scheme val="major"/>
    </font>
    <font>
      <b/>
      <sz val="11"/>
      <color rgb="FFFF0000"/>
      <name val="Trebuchet MS"/>
      <family val="2"/>
      <scheme val="minor"/>
    </font>
    <font>
      <b/>
      <sz val="16"/>
      <color theme="3"/>
      <name val="Bookman Old Style"/>
      <family val="2"/>
      <scheme val="major"/>
    </font>
    <font>
      <sz val="16"/>
      <color theme="0"/>
      <name val="Trebuchet MS"/>
      <family val="2"/>
      <scheme val="minor"/>
    </font>
    <font>
      <b/>
      <sz val="16"/>
      <color theme="3"/>
      <name val="Bookman Old Style"/>
      <family val="1"/>
      <scheme val="major"/>
    </font>
    <font>
      <b/>
      <sz val="16"/>
      <color theme="1"/>
      <name val="Trebuchet MS"/>
      <family val="2"/>
      <scheme val="minor"/>
    </font>
    <font>
      <b/>
      <sz val="11"/>
      <color rgb="FFA3A1B1"/>
      <name val="Bookman Old Style"/>
      <family val="1"/>
      <scheme val="major"/>
    </font>
    <font>
      <sz val="26"/>
      <color rgb="FF000000"/>
      <name val="Trebuchet MS"/>
      <family val="2"/>
    </font>
    <font>
      <b/>
      <sz val="14"/>
      <color rgb="FF000000"/>
      <name val="Trebuchet MS"/>
      <family val="2"/>
    </font>
  </fonts>
  <fills count="1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8" tint="-0.24994659260841701"/>
        <bgColor indexed="64"/>
      </patternFill>
    </fill>
    <fill>
      <patternFill patternType="solid">
        <fgColor theme="2"/>
        <bgColor indexed="64"/>
      </patternFill>
    </fill>
    <fill>
      <patternFill patternType="lightDown">
        <bgColor theme="3" tint="0.39994506668294322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</fills>
  <borders count="57">
    <border>
      <left/>
      <right/>
      <top/>
      <bottom/>
      <diagonal/>
    </border>
    <border>
      <left/>
      <right style="thin">
        <color theme="3" tint="0.39994506668294322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medium">
        <color indexed="64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 style="thick">
        <color theme="0"/>
      </top>
      <bottom style="thick">
        <color theme="0"/>
      </bottom>
      <diagonal/>
    </border>
  </borders>
  <cellStyleXfs count="28">
    <xf numFmtId="0" fontId="0" fillId="0" borderId="0">
      <alignment vertical="center"/>
    </xf>
    <xf numFmtId="0" fontId="10" fillId="0" borderId="0" applyNumberFormat="0" applyFill="0" applyBorder="0" applyProtection="0">
      <alignment horizontal="left" vertical="center"/>
    </xf>
    <xf numFmtId="0" fontId="6" fillId="2" borderId="2">
      <alignment horizontal="center"/>
    </xf>
    <xf numFmtId="0" fontId="6" fillId="3" borderId="0" applyNumberFormat="0" applyFont="0" applyBorder="0" applyAlignment="0" applyProtection="0"/>
    <xf numFmtId="0" fontId="6" fillId="4" borderId="0" applyNumberFormat="0" applyFont="0" applyBorder="0" applyAlignment="0" applyProtection="0"/>
    <xf numFmtId="0" fontId="6" fillId="5" borderId="0" applyNumberFormat="0" applyFont="0" applyBorder="0" applyAlignment="0" applyProtection="0"/>
    <xf numFmtId="0" fontId="6" fillId="6" borderId="0" applyNumberFormat="0" applyFont="0" applyBorder="0" applyAlignment="0" applyProtection="0"/>
    <xf numFmtId="0" fontId="7" fillId="2" borderId="3">
      <alignment horizontal="left" vertical="center" wrapText="1" indent="1"/>
    </xf>
    <xf numFmtId="0" fontId="8" fillId="0" borderId="0">
      <alignment horizontal="left" vertical="center" indent="2"/>
    </xf>
    <xf numFmtId="0" fontId="9" fillId="2" borderId="0">
      <alignment horizontal="center" vertical="center"/>
    </xf>
    <xf numFmtId="0" fontId="8" fillId="0" borderId="1" applyNumberFormat="0" applyFont="0" applyFill="0" applyAlignment="0">
      <alignment horizontal="center" vertical="center"/>
    </xf>
    <xf numFmtId="0" fontId="5" fillId="0" borderId="0">
      <alignment horizontal="left" vertical="center" wrapText="1" indent="1"/>
    </xf>
    <xf numFmtId="0" fontId="13" fillId="0" borderId="0">
      <alignment horizontal="left" vertical="center" indent="1"/>
    </xf>
    <xf numFmtId="1" fontId="5" fillId="0" borderId="0">
      <alignment horizontal="center" vertical="center"/>
    </xf>
    <xf numFmtId="14" fontId="5" fillId="0" borderId="0">
      <alignment horizontal="left" vertical="center" indent="1"/>
    </xf>
    <xf numFmtId="0" fontId="6" fillId="7" borderId="0" applyProtection="0">
      <alignment horizontal="center" vertical="center"/>
    </xf>
    <xf numFmtId="0" fontId="8" fillId="0" borderId="0" applyFill="0" applyProtection="0">
      <alignment horizontal="right" indent="1"/>
    </xf>
    <xf numFmtId="0" fontId="8" fillId="0" borderId="0" applyFill="0" applyProtection="0">
      <alignment horizontal="center" vertical="center"/>
    </xf>
    <xf numFmtId="165" fontId="11" fillId="0" borderId="0" applyFill="0" applyProtection="0">
      <alignment horizontal="center" vertical="center"/>
    </xf>
    <xf numFmtId="0" fontId="12" fillId="0" borderId="0" applyFill="0" applyProtection="0">
      <alignment horizontal="center" vertical="center"/>
    </xf>
    <xf numFmtId="164" fontId="5" fillId="0" borderId="0" applyFont="0" applyFill="0" applyBorder="0">
      <alignment horizontal="center" vertical="center"/>
    </xf>
    <xf numFmtId="0" fontId="6" fillId="7" borderId="0" applyNumberFormat="0" applyBorder="0" applyProtection="0">
      <alignment horizontal="center" vertical="center"/>
    </xf>
    <xf numFmtId="0" fontId="7" fillId="2" borderId="3">
      <alignment horizontal="left" vertical="center" indent="1"/>
    </xf>
    <xf numFmtId="0" fontId="4" fillId="0" borderId="0"/>
    <xf numFmtId="0" fontId="3" fillId="0" borderId="0"/>
    <xf numFmtId="0" fontId="2" fillId="0" borderId="0"/>
    <xf numFmtId="0" fontId="2" fillId="0" borderId="0"/>
    <xf numFmtId="0" fontId="2" fillId="0" borderId="0"/>
  </cellStyleXfs>
  <cellXfs count="151">
    <xf numFmtId="0" fontId="0" fillId="0" borderId="0" xfId="0">
      <alignment vertical="center"/>
    </xf>
    <xf numFmtId="0" fontId="5" fillId="0" borderId="0" xfId="11">
      <alignment horizontal="left" vertical="center" wrapText="1" indent="1"/>
    </xf>
    <xf numFmtId="0" fontId="13" fillId="0" borderId="0" xfId="12">
      <alignment horizontal="left" vertical="center" indent="1"/>
    </xf>
    <xf numFmtId="1" fontId="5" fillId="0" borderId="0" xfId="13">
      <alignment horizontal="center" vertical="center"/>
    </xf>
    <xf numFmtId="0" fontId="0" fillId="0" borderId="0" xfId="0">
      <alignment vertical="center"/>
    </xf>
    <xf numFmtId="0" fontId="10" fillId="0" borderId="0" xfId="1">
      <alignment horizontal="left" vertical="center"/>
    </xf>
    <xf numFmtId="0" fontId="14" fillId="0" borderId="0" xfId="0" applyFont="1">
      <alignment vertical="center"/>
    </xf>
    <xf numFmtId="0" fontId="15" fillId="0" borderId="0" xfId="1" applyFont="1" applyBorder="1">
      <alignment horizontal="left" vertical="center"/>
    </xf>
    <xf numFmtId="0" fontId="16" fillId="0" borderId="0" xfId="16" applyFont="1">
      <alignment horizontal="right" indent="1"/>
    </xf>
    <xf numFmtId="0" fontId="16" fillId="0" borderId="0" xfId="0" applyFont="1" applyBorder="1" applyAlignment="1">
      <alignment horizontal="right" vertical="center" indent="1"/>
    </xf>
    <xf numFmtId="0" fontId="15" fillId="0" borderId="0" xfId="1" applyFont="1" applyBorder="1" applyAlignment="1">
      <alignment horizontal="left" vertical="center" wrapText="1" indent="1"/>
    </xf>
    <xf numFmtId="0" fontId="14" fillId="0" borderId="0" xfId="0" applyFont="1" applyBorder="1">
      <alignment vertical="center"/>
    </xf>
    <xf numFmtId="0" fontId="14" fillId="0" borderId="0" xfId="0" quotePrefix="1" applyFont="1">
      <alignment vertical="center"/>
    </xf>
    <xf numFmtId="0" fontId="15" fillId="0" borderId="0" xfId="1" applyFont="1" applyFill="1" applyBorder="1">
      <alignment horizontal="left" vertical="center"/>
    </xf>
    <xf numFmtId="0" fontId="5" fillId="0" borderId="0" xfId="11" applyFill="1">
      <alignment horizontal="left" vertical="center" wrapText="1" indent="1"/>
    </xf>
    <xf numFmtId="0" fontId="0" fillId="0" borderId="13" xfId="0" applyFont="1" applyBorder="1">
      <alignment vertical="center"/>
    </xf>
    <xf numFmtId="0" fontId="16" fillId="9" borderId="0" xfId="8" applyFont="1" applyFill="1">
      <alignment horizontal="left" vertical="center" indent="2"/>
    </xf>
    <xf numFmtId="0" fontId="8" fillId="9" borderId="0" xfId="8" applyFont="1" applyFill="1">
      <alignment horizontal="left" vertical="center" indent="2"/>
    </xf>
    <xf numFmtId="0" fontId="22" fillId="0" borderId="0" xfId="1" applyFont="1" applyBorder="1">
      <alignment horizontal="left" vertical="center"/>
    </xf>
    <xf numFmtId="0" fontId="8" fillId="9" borderId="17" xfId="8" applyFont="1" applyFill="1" applyBorder="1">
      <alignment horizontal="left" vertical="center" indent="2"/>
    </xf>
    <xf numFmtId="0" fontId="8" fillId="9" borderId="19" xfId="8" applyFont="1" applyFill="1" applyBorder="1">
      <alignment horizontal="left" vertical="center" indent="2"/>
    </xf>
    <xf numFmtId="167" fontId="14" fillId="0" borderId="0" xfId="20" applyNumberFormat="1" applyFont="1" applyFill="1" applyBorder="1">
      <alignment horizontal="center" vertical="center"/>
    </xf>
    <xf numFmtId="1" fontId="18" fillId="0" borderId="0" xfId="0" applyNumberFormat="1" applyFont="1" applyFill="1" applyBorder="1">
      <alignment vertical="center"/>
    </xf>
    <xf numFmtId="167" fontId="14" fillId="0" borderId="27" xfId="20" applyNumberFormat="1" applyFont="1" applyFill="1" applyBorder="1">
      <alignment horizontal="center" vertical="center"/>
    </xf>
    <xf numFmtId="167" fontId="14" fillId="0" borderId="17" xfId="20" applyNumberFormat="1" applyFont="1" applyFill="1" applyBorder="1">
      <alignment horizontal="center" vertical="center"/>
    </xf>
    <xf numFmtId="167" fontId="14" fillId="0" borderId="28" xfId="20" applyNumberFormat="1" applyFont="1" applyFill="1" applyBorder="1">
      <alignment horizontal="center" vertical="center"/>
    </xf>
    <xf numFmtId="167" fontId="14" fillId="0" borderId="9" xfId="20" applyNumberFormat="1" applyFont="1" applyFill="1" applyBorder="1">
      <alignment horizontal="center" vertical="center"/>
    </xf>
    <xf numFmtId="167" fontId="14" fillId="0" borderId="19" xfId="20" applyNumberFormat="1" applyFont="1" applyFill="1" applyBorder="1">
      <alignment horizontal="center" vertical="center"/>
    </xf>
    <xf numFmtId="167" fontId="14" fillId="0" borderId="20" xfId="20" applyNumberFormat="1" applyFont="1" applyFill="1" applyBorder="1">
      <alignment horizontal="center" vertical="center"/>
    </xf>
    <xf numFmtId="1" fontId="25" fillId="0" borderId="0" xfId="0" applyNumberFormat="1" applyFont="1" applyFill="1" applyBorder="1">
      <alignment vertical="center"/>
    </xf>
    <xf numFmtId="1" fontId="24" fillId="0" borderId="0" xfId="0" applyNumberFormat="1" applyFont="1">
      <alignment vertical="center"/>
    </xf>
    <xf numFmtId="1" fontId="23" fillId="0" borderId="23" xfId="20" applyNumberFormat="1" applyFont="1" applyBorder="1" applyAlignment="1">
      <alignment horizontal="center" vertical="center"/>
    </xf>
    <xf numFmtId="1" fontId="23" fillId="0" borderId="24" xfId="20" applyNumberFormat="1" applyFont="1" applyBorder="1" applyAlignment="1">
      <alignment horizontal="center" vertical="center"/>
    </xf>
    <xf numFmtId="1" fontId="23" fillId="0" borderId="25" xfId="20" applyNumberFormat="1" applyFont="1" applyBorder="1" applyAlignment="1">
      <alignment horizontal="center" vertical="center"/>
    </xf>
    <xf numFmtId="1" fontId="23" fillId="8" borderId="26" xfId="20" applyNumberFormat="1" applyFont="1" applyFill="1" applyBorder="1" applyAlignment="1">
      <alignment horizontal="center" vertical="center"/>
    </xf>
    <xf numFmtId="0" fontId="0" fillId="0" borderId="0" xfId="0" applyProtection="1">
      <alignment vertical="center"/>
      <protection locked="0"/>
    </xf>
    <xf numFmtId="0" fontId="5" fillId="0" borderId="0" xfId="11" applyProtection="1">
      <alignment horizontal="left" vertical="center" wrapText="1" indent="1"/>
      <protection locked="0"/>
    </xf>
    <xf numFmtId="0" fontId="21" fillId="0" borderId="21" xfId="8" applyFont="1" applyFill="1" applyBorder="1" applyAlignment="1" applyProtection="1">
      <alignment vertical="center"/>
      <protection locked="0"/>
    </xf>
    <xf numFmtId="0" fontId="8" fillId="8" borderId="5" xfId="8" applyNumberFormat="1" applyFont="1" applyFill="1" applyBorder="1" applyAlignment="1" applyProtection="1">
      <alignment vertical="center"/>
      <protection locked="0"/>
    </xf>
    <xf numFmtId="1" fontId="0" fillId="0" borderId="0" xfId="0" applyNumberFormat="1">
      <alignment vertical="center"/>
    </xf>
    <xf numFmtId="1" fontId="13" fillId="0" borderId="0" xfId="12" applyNumberFormat="1">
      <alignment horizontal="left" vertical="center" indent="1"/>
    </xf>
    <xf numFmtId="1" fontId="0" fillId="0" borderId="0" xfId="0" applyNumberFormat="1" applyProtection="1">
      <alignment vertical="center"/>
      <protection locked="0"/>
    </xf>
    <xf numFmtId="0" fontId="0" fillId="0" borderId="0" xfId="0" applyBorder="1">
      <alignment vertical="center"/>
    </xf>
    <xf numFmtId="0" fontId="0" fillId="0" borderId="0" xfId="0" applyFont="1">
      <alignment vertical="center"/>
    </xf>
    <xf numFmtId="0" fontId="21" fillId="0" borderId="29" xfId="8" applyFont="1" applyFill="1" applyBorder="1" applyAlignment="1" applyProtection="1">
      <alignment vertical="center"/>
      <protection locked="0"/>
    </xf>
    <xf numFmtId="0" fontId="10" fillId="0" borderId="0" xfId="1" applyProtection="1">
      <alignment horizontal="left" vertical="center"/>
    </xf>
    <xf numFmtId="0" fontId="0" fillId="0" borderId="0" xfId="0" applyProtection="1">
      <alignment vertical="center"/>
    </xf>
    <xf numFmtId="0" fontId="13" fillId="0" borderId="30" xfId="12" applyBorder="1" applyProtection="1">
      <alignment horizontal="left" vertical="center" indent="1"/>
    </xf>
    <xf numFmtId="0" fontId="0" fillId="0" borderId="22" xfId="0" applyBorder="1">
      <alignment vertical="center"/>
    </xf>
    <xf numFmtId="0" fontId="0" fillId="0" borderId="31" xfId="0" applyBorder="1" applyProtection="1">
      <alignment vertical="center"/>
    </xf>
    <xf numFmtId="0" fontId="21" fillId="0" borderId="12" xfId="8" applyFont="1" applyFill="1" applyBorder="1" applyAlignment="1" applyProtection="1">
      <alignment vertical="center"/>
    </xf>
    <xf numFmtId="0" fontId="26" fillId="0" borderId="0" xfId="0" applyFont="1">
      <alignment vertical="center"/>
    </xf>
    <xf numFmtId="1" fontId="27" fillId="0" borderId="12" xfId="8" applyNumberFormat="1" applyFont="1" applyFill="1" applyBorder="1" applyAlignment="1" applyProtection="1">
      <alignment vertical="center"/>
    </xf>
    <xf numFmtId="1" fontId="27" fillId="0" borderId="12" xfId="8" applyNumberFormat="1" applyFont="1" applyBorder="1" applyAlignment="1" applyProtection="1">
      <alignment vertical="center"/>
    </xf>
    <xf numFmtId="1" fontId="27" fillId="0" borderId="32" xfId="8" applyNumberFormat="1" applyFont="1" applyBorder="1" applyAlignment="1" applyProtection="1">
      <alignment vertical="center"/>
    </xf>
    <xf numFmtId="1" fontId="27" fillId="0" borderId="32" xfId="8" applyNumberFormat="1" applyFont="1" applyFill="1" applyBorder="1" applyAlignment="1" applyProtection="1">
      <alignment vertical="center"/>
    </xf>
    <xf numFmtId="49" fontId="2" fillId="0" borderId="0" xfId="25" applyNumberFormat="1"/>
    <xf numFmtId="49" fontId="2" fillId="0" borderId="0" xfId="27" applyNumberFormat="1"/>
    <xf numFmtId="0" fontId="21" fillId="0" borderId="33" xfId="8" applyFont="1" applyFill="1" applyBorder="1" applyAlignment="1" applyProtection="1">
      <alignment horizontal="left" vertical="center"/>
    </xf>
    <xf numFmtId="49" fontId="3" fillId="0" borderId="33" xfId="24" applyNumberFormat="1" applyBorder="1" applyAlignment="1">
      <alignment horizontal="left" vertical="center"/>
    </xf>
    <xf numFmtId="49" fontId="4" fillId="0" borderId="33" xfId="23" applyNumberFormat="1" applyBorder="1" applyAlignment="1" applyProtection="1">
      <alignment horizontal="left" vertical="center"/>
    </xf>
    <xf numFmtId="49" fontId="0" fillId="0" borderId="33" xfId="0" applyNumberFormat="1" applyBorder="1" applyAlignment="1">
      <alignment horizontal="left" vertical="center"/>
    </xf>
    <xf numFmtId="1" fontId="27" fillId="0" borderId="12" xfId="8" applyNumberFormat="1" applyFont="1" applyFill="1" applyBorder="1" applyAlignment="1" applyProtection="1">
      <alignment vertical="center"/>
    </xf>
    <xf numFmtId="0" fontId="0" fillId="0" borderId="13" xfId="0" applyBorder="1">
      <alignment vertical="center"/>
    </xf>
    <xf numFmtId="0" fontId="0" fillId="0" borderId="35" xfId="0" applyBorder="1">
      <alignment vertical="center"/>
    </xf>
    <xf numFmtId="1" fontId="23" fillId="8" borderId="37" xfId="20" applyNumberFormat="1" applyFont="1" applyFill="1" applyBorder="1" applyAlignment="1">
      <alignment horizontal="center" vertical="center"/>
    </xf>
    <xf numFmtId="1" fontId="28" fillId="0" borderId="35" xfId="20" applyNumberFormat="1" applyFont="1" applyBorder="1" applyAlignment="1">
      <alignment horizontal="left" vertical="center"/>
    </xf>
    <xf numFmtId="0" fontId="28" fillId="8" borderId="36" xfId="8" applyNumberFormat="1" applyFont="1" applyFill="1" applyBorder="1" applyAlignment="1">
      <alignment vertical="center"/>
    </xf>
    <xf numFmtId="0" fontId="28" fillId="0" borderId="14" xfId="8" applyFont="1" applyBorder="1" applyAlignment="1">
      <alignment vertical="center"/>
    </xf>
    <xf numFmtId="0" fontId="28" fillId="0" borderId="15" xfId="8" applyFont="1" applyBorder="1" applyAlignment="1">
      <alignment vertical="center"/>
    </xf>
    <xf numFmtId="0" fontId="28" fillId="0" borderId="15" xfId="8" applyFont="1" applyFill="1" applyBorder="1" applyAlignment="1">
      <alignment vertical="center"/>
    </xf>
    <xf numFmtId="0" fontId="28" fillId="0" borderId="14" xfId="8" applyFont="1" applyFill="1" applyBorder="1" applyAlignment="1">
      <alignment vertical="center"/>
    </xf>
    <xf numFmtId="0" fontId="28" fillId="8" borderId="16" xfId="8" applyNumberFormat="1" applyFont="1" applyFill="1" applyBorder="1" applyAlignment="1">
      <alignment vertical="center"/>
    </xf>
    <xf numFmtId="0" fontId="8" fillId="0" borderId="0" xfId="8" applyFont="1" applyBorder="1" applyAlignment="1" applyProtection="1">
      <alignment vertical="center"/>
      <protection locked="0"/>
    </xf>
    <xf numFmtId="14" fontId="14" fillId="0" borderId="0" xfId="0" applyNumberFormat="1" applyFont="1">
      <alignment vertical="center"/>
    </xf>
    <xf numFmtId="0" fontId="28" fillId="0" borderId="0" xfId="8" applyFont="1" applyFill="1" applyBorder="1" applyAlignment="1">
      <alignment vertical="center"/>
    </xf>
    <xf numFmtId="0" fontId="14" fillId="10" borderId="0" xfId="0" applyFont="1" applyFill="1">
      <alignment vertical="center"/>
    </xf>
    <xf numFmtId="49" fontId="1" fillId="0" borderId="0" xfId="27" applyNumberFormat="1" applyFont="1"/>
    <xf numFmtId="0" fontId="0" fillId="0" borderId="38" xfId="0" applyBorder="1">
      <alignment vertical="center"/>
    </xf>
    <xf numFmtId="0" fontId="0" fillId="0" borderId="39" xfId="0" applyBorder="1">
      <alignment vertical="center"/>
    </xf>
    <xf numFmtId="0" fontId="0" fillId="0" borderId="40" xfId="0" applyBorder="1">
      <alignment vertical="center"/>
    </xf>
    <xf numFmtId="0" fontId="0" fillId="0" borderId="41" xfId="0" applyBorder="1">
      <alignment vertical="center"/>
    </xf>
    <xf numFmtId="0" fontId="0" fillId="0" borderId="42" xfId="0" applyBorder="1">
      <alignment vertical="center"/>
    </xf>
    <xf numFmtId="0" fontId="0" fillId="0" borderId="43" xfId="0" applyBorder="1">
      <alignment vertical="center"/>
    </xf>
    <xf numFmtId="0" fontId="0" fillId="0" borderId="44" xfId="0" applyBorder="1">
      <alignment vertical="center"/>
    </xf>
    <xf numFmtId="0" fontId="0" fillId="0" borderId="45" xfId="0" applyBorder="1">
      <alignment vertical="center"/>
    </xf>
    <xf numFmtId="49" fontId="2" fillId="0" borderId="35" xfId="25" applyNumberFormat="1" applyBorder="1"/>
    <xf numFmtId="49" fontId="2" fillId="0" borderId="46" xfId="25" applyNumberFormat="1" applyBorder="1"/>
    <xf numFmtId="49" fontId="2" fillId="0" borderId="34" xfId="25" applyNumberFormat="1" applyBorder="1"/>
    <xf numFmtId="0" fontId="30" fillId="0" borderId="0" xfId="1" applyFont="1" applyFill="1" applyBorder="1" applyAlignment="1">
      <alignment horizontal="center" wrapText="1"/>
    </xf>
    <xf numFmtId="0" fontId="28" fillId="8" borderId="37" xfId="8" applyNumberFormat="1" applyFont="1" applyFill="1" applyBorder="1" applyAlignment="1">
      <alignment vertical="center"/>
    </xf>
    <xf numFmtId="1" fontId="28" fillId="0" borderId="42" xfId="20" applyNumberFormat="1" applyFont="1" applyBorder="1" applyAlignment="1">
      <alignment horizontal="left" vertical="center"/>
    </xf>
    <xf numFmtId="0" fontId="28" fillId="8" borderId="42" xfId="8" applyNumberFormat="1" applyFont="1" applyFill="1" applyBorder="1" applyAlignment="1">
      <alignment vertical="center"/>
    </xf>
    <xf numFmtId="0" fontId="0" fillId="0" borderId="47" xfId="0" applyBorder="1">
      <alignment vertical="center"/>
    </xf>
    <xf numFmtId="0" fontId="0" fillId="0" borderId="11" xfId="0" applyBorder="1">
      <alignment vertical="center"/>
    </xf>
    <xf numFmtId="0" fontId="0" fillId="0" borderId="48" xfId="0" applyBorder="1">
      <alignment vertical="center"/>
    </xf>
    <xf numFmtId="0" fontId="0" fillId="0" borderId="18" xfId="0" applyBorder="1">
      <alignment vertical="center"/>
    </xf>
    <xf numFmtId="0" fontId="0" fillId="0" borderId="49" xfId="0" applyBorder="1">
      <alignment vertical="center"/>
    </xf>
    <xf numFmtId="0" fontId="0" fillId="0" borderId="46" xfId="0" applyFill="1" applyBorder="1">
      <alignment vertical="center"/>
    </xf>
    <xf numFmtId="1" fontId="27" fillId="0" borderId="50" xfId="8" applyNumberFormat="1" applyFont="1" applyFill="1" applyBorder="1" applyAlignment="1" applyProtection="1">
      <alignment vertical="center"/>
    </xf>
    <xf numFmtId="0" fontId="0" fillId="0" borderId="0" xfId="0" applyAlignment="1"/>
    <xf numFmtId="14" fontId="0" fillId="0" borderId="0" xfId="0" applyNumberFormat="1" applyAlignment="1"/>
    <xf numFmtId="0" fontId="34" fillId="0" borderId="15" xfId="8" applyFont="1" applyBorder="1" applyAlignment="1">
      <alignment vertical="center"/>
    </xf>
    <xf numFmtId="0" fontId="34" fillId="0" borderId="15" xfId="8" applyFont="1" applyFill="1" applyBorder="1" applyAlignment="1">
      <alignment vertical="center"/>
    </xf>
    <xf numFmtId="14" fontId="29" fillId="0" borderId="20" xfId="0" applyNumberFormat="1" applyFont="1" applyBorder="1" applyAlignment="1" applyProtection="1">
      <alignment horizontal="center" vertical="center"/>
      <protection locked="0"/>
    </xf>
    <xf numFmtId="167" fontId="0" fillId="0" borderId="0" xfId="20" applyNumberFormat="1" applyFont="1" applyFill="1" applyBorder="1">
      <alignment horizontal="center" vertical="center"/>
    </xf>
    <xf numFmtId="167" fontId="0" fillId="0" borderId="9" xfId="20" applyNumberFormat="1" applyFont="1" applyFill="1" applyBorder="1">
      <alignment horizontal="center" vertical="center"/>
    </xf>
    <xf numFmtId="0" fontId="29" fillId="11" borderId="33" xfId="0" applyFont="1" applyFill="1" applyBorder="1" applyAlignment="1">
      <alignment horizontal="center" vertical="center"/>
    </xf>
    <xf numFmtId="0" fontId="24" fillId="12" borderId="33" xfId="0" applyFont="1" applyFill="1" applyBorder="1" applyAlignment="1">
      <alignment horizontal="center" vertical="center"/>
    </xf>
    <xf numFmtId="0" fontId="33" fillId="0" borderId="0" xfId="0" applyFont="1">
      <alignment vertical="center"/>
    </xf>
    <xf numFmtId="49" fontId="2" fillId="0" borderId="15" xfId="25" applyNumberFormat="1" applyFill="1" applyBorder="1"/>
    <xf numFmtId="0" fontId="0" fillId="0" borderId="0" xfId="0" applyAlignment="1">
      <alignment wrapText="1"/>
    </xf>
    <xf numFmtId="14" fontId="5" fillId="0" borderId="0" xfId="14" applyNumberFormat="1" applyProtection="1">
      <alignment horizontal="left" vertical="center" indent="1"/>
      <protection locked="0"/>
    </xf>
    <xf numFmtId="167" fontId="0" fillId="0" borderId="0" xfId="0" applyNumberFormat="1" applyFont="1">
      <alignment vertical="center"/>
    </xf>
    <xf numFmtId="0" fontId="14" fillId="0" borderId="27" xfId="0" applyNumberFormat="1" applyFont="1" applyBorder="1" applyProtection="1">
      <alignment vertical="center"/>
      <protection locked="0"/>
    </xf>
    <xf numFmtId="0" fontId="14" fillId="0" borderId="17" xfId="0" applyFont="1" applyBorder="1">
      <alignment vertical="center"/>
    </xf>
    <xf numFmtId="0" fontId="14" fillId="0" borderId="18" xfId="0" applyFont="1" applyBorder="1">
      <alignment vertical="center"/>
    </xf>
    <xf numFmtId="167" fontId="14" fillId="0" borderId="51" xfId="20" applyNumberFormat="1" applyFont="1" applyFill="1" applyBorder="1">
      <alignment horizontal="center" vertical="center"/>
    </xf>
    <xf numFmtId="1" fontId="23" fillId="8" borderId="52" xfId="20" applyNumberFormat="1" applyFont="1" applyFill="1" applyBorder="1" applyAlignment="1">
      <alignment horizontal="center" vertical="center"/>
    </xf>
    <xf numFmtId="1" fontId="23" fillId="8" borderId="53" xfId="20" applyNumberFormat="1" applyFont="1" applyFill="1" applyBorder="1" applyAlignment="1">
      <alignment horizontal="center" vertical="center"/>
    </xf>
    <xf numFmtId="1" fontId="23" fillId="0" borderId="54" xfId="20" applyNumberFormat="1" applyFont="1" applyBorder="1" applyAlignment="1">
      <alignment horizontal="center" vertical="center"/>
    </xf>
    <xf numFmtId="1" fontId="23" fillId="8" borderId="55" xfId="20" applyNumberFormat="1" applyFont="1" applyFill="1" applyBorder="1" applyAlignment="1">
      <alignment horizontal="center" vertical="center"/>
    </xf>
    <xf numFmtId="0" fontId="21" fillId="0" borderId="33" xfId="8" applyFont="1" applyFill="1" applyBorder="1" applyAlignment="1" applyProtection="1">
      <alignment vertical="center"/>
      <protection locked="0"/>
    </xf>
    <xf numFmtId="1" fontId="27" fillId="0" borderId="33" xfId="8" applyNumberFormat="1" applyFont="1" applyFill="1" applyBorder="1" applyAlignment="1" applyProtection="1">
      <alignment vertical="center"/>
    </xf>
    <xf numFmtId="1" fontId="21" fillId="0" borderId="33" xfId="8" applyNumberFormat="1" applyFont="1" applyFill="1" applyBorder="1" applyAlignment="1" applyProtection="1">
      <alignment vertical="center"/>
      <protection locked="0"/>
    </xf>
    <xf numFmtId="0" fontId="28" fillId="0" borderId="0" xfId="16" applyFont="1" applyAlignment="1"/>
    <xf numFmtId="0" fontId="24" fillId="0" borderId="0" xfId="0" applyFont="1">
      <alignment vertical="center"/>
    </xf>
    <xf numFmtId="0" fontId="31" fillId="2" borderId="56" xfId="7" applyFont="1" applyBorder="1" applyAlignment="1" applyProtection="1">
      <alignment vertical="center" wrapText="1"/>
      <protection locked="0"/>
    </xf>
    <xf numFmtId="0" fontId="14" fillId="0" borderId="33" xfId="0" applyFont="1" applyBorder="1">
      <alignment vertical="center"/>
    </xf>
    <xf numFmtId="0" fontId="0" fillId="0" borderId="0" xfId="0" applyBorder="1" applyProtection="1">
      <alignment vertical="center"/>
      <protection locked="0"/>
    </xf>
    <xf numFmtId="0" fontId="8" fillId="0" borderId="29" xfId="8" applyFont="1" applyFill="1" applyBorder="1" applyAlignment="1" applyProtection="1">
      <alignment vertical="center"/>
      <protection locked="0"/>
    </xf>
    <xf numFmtId="14" fontId="5" fillId="0" borderId="0" xfId="14" applyNumberFormat="1" applyFill="1" applyBorder="1" applyProtection="1">
      <alignment horizontal="left" vertical="center" indent="1"/>
      <protection locked="0"/>
    </xf>
    <xf numFmtId="0" fontId="5" fillId="0" borderId="0" xfId="11" applyFill="1" applyBorder="1" applyProtection="1">
      <alignment horizontal="left" vertical="center" wrapText="1" indent="1"/>
      <protection locked="0"/>
    </xf>
    <xf numFmtId="1" fontId="5" fillId="0" borderId="0" xfId="13" applyNumberFormat="1" applyFill="1" applyBorder="1">
      <alignment horizontal="center" vertical="center"/>
    </xf>
    <xf numFmtId="14" fontId="0" fillId="0" borderId="0" xfId="0" applyNumberFormat="1" applyBorder="1">
      <alignment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17" fillId="2" borderId="11" xfId="22" applyFont="1" applyBorder="1">
      <alignment horizontal="left" vertical="center" indent="1"/>
    </xf>
    <xf numFmtId="0" fontId="17" fillId="2" borderId="12" xfId="22" applyFont="1" applyBorder="1">
      <alignment horizontal="left" vertical="center" indent="1"/>
    </xf>
    <xf numFmtId="0" fontId="6" fillId="2" borderId="7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14" fontId="33" fillId="0" borderId="14" xfId="0" applyNumberFormat="1" applyFont="1" applyBorder="1" applyAlignment="1">
      <alignment vertical="center" textRotation="90" wrapText="1"/>
    </xf>
    <xf numFmtId="14" fontId="33" fillId="0" borderId="15" xfId="0" applyNumberFormat="1" applyFont="1" applyBorder="1" applyAlignment="1">
      <alignment vertical="center" textRotation="90"/>
    </xf>
    <xf numFmtId="14" fontId="33" fillId="0" borderId="16" xfId="0" applyNumberFormat="1" applyFont="1" applyBorder="1" applyAlignment="1">
      <alignment vertical="center" textRotation="90"/>
    </xf>
    <xf numFmtId="0" fontId="32" fillId="0" borderId="18" xfId="0" applyFont="1" applyBorder="1" applyAlignment="1">
      <alignment horizontal="center" wrapText="1"/>
    </xf>
    <xf numFmtId="0" fontId="32" fillId="0" borderId="9" xfId="0" applyFont="1" applyBorder="1" applyAlignment="1">
      <alignment horizontal="center" wrapText="1"/>
    </xf>
    <xf numFmtId="0" fontId="17" fillId="2" borderId="10" xfId="22" applyFont="1" applyBorder="1">
      <alignment horizontal="left" vertical="center" indent="1"/>
    </xf>
    <xf numFmtId="0" fontId="20" fillId="0" borderId="0" xfId="19" applyFont="1" applyFill="1">
      <alignment horizontal="center" vertical="center"/>
    </xf>
    <xf numFmtId="166" fontId="19" fillId="0" borderId="0" xfId="18" applyNumberFormat="1" applyFont="1">
      <alignment horizontal="center" vertical="center"/>
    </xf>
    <xf numFmtId="0" fontId="6" fillId="2" borderId="9" xfId="0" applyFont="1" applyFill="1" applyBorder="1" applyAlignment="1">
      <alignment horizontal="center" vertical="center"/>
    </xf>
  </cellXfs>
  <cellStyles count="28">
    <cellStyle name="Accent1" xfId="3" builtinId="29" customBuiltin="1"/>
    <cellStyle name="Accent3" xfId="4" builtinId="37" customBuiltin="1"/>
    <cellStyle name="Accent4" xfId="5" builtinId="41" customBuiltin="1"/>
    <cellStyle name="Accent5" xfId="6" builtinId="45" customBuiltin="1"/>
    <cellStyle name="Bordure droite" xfId="10"/>
    <cellStyle name="Cellule liée" xfId="2" builtinId="24" customBuiltin="1"/>
    <cellStyle name="Dates du tableau" xfId="14"/>
    <cellStyle name="Détails du tableau" xfId="11"/>
    <cellStyle name="En-têtes du tableau" xfId="12"/>
    <cellStyle name="Entrée_Année" xfId="22"/>
    <cellStyle name="Jours" xfId="20"/>
    <cellStyle name="Jours du tableau" xfId="13"/>
    <cellStyle name="Jours_congés" xfId="9"/>
    <cellStyle name="Lien hypertexte" xfId="15" builtinId="8" customBuiltin="1"/>
    <cellStyle name="Lien hypertexte visité" xfId="21" builtinId="9" customBuiltin="1"/>
    <cellStyle name="Mois" xfId="8"/>
    <cellStyle name="Normal" xfId="0" builtinId="0" customBuiltin="1"/>
    <cellStyle name="Normal 2" xfId="23"/>
    <cellStyle name="Normal 2 2" xfId="27"/>
    <cellStyle name="Normal 3" xfId="24"/>
    <cellStyle name="Normal 3 2" xfId="26"/>
    <cellStyle name="Normal 4" xfId="25"/>
    <cellStyle name="Sélection" xfId="7"/>
    <cellStyle name="Titre" xfId="1"/>
    <cellStyle name="Titre 1" xfId="16" builtinId="16" customBuiltin="1"/>
    <cellStyle name="Titre 2" xfId="17" builtinId="17" customBuiltin="1"/>
    <cellStyle name="Titre 3" xfId="18" builtinId="18" customBuiltin="1"/>
    <cellStyle name="Titre 4" xfId="19" builtinId="19" customBuiltin="1"/>
  </cellStyles>
  <dxfs count="171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Bookman Old Style"/>
        <scheme val="major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6384E"/>
        <name val="Bookman Old Style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Bookman Old Style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Bookman Old Style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Bookman Old Style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Bookman Old Style"/>
        <scheme val="maj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Bookman Old Style"/>
        <scheme val="major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3"/>
        <name val="Bookman Old Style"/>
        <scheme val="major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3"/>
        <name val="Bookman Old Style"/>
        <scheme val="major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Bookman Old Style"/>
        <scheme val="maj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3"/>
        <name val="Bookman Old Style"/>
        <scheme val="major"/>
      </font>
      <numFmt numFmtId="1" formatCode="0"/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Bookman Old Style"/>
        <scheme val="maj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Bookman Old Style"/>
        <scheme val="maj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indexed="64"/>
        </top>
        <bottom style="thin">
          <color indexed="64"/>
        </bottom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Bookman Old Style"/>
        <scheme val="major"/>
      </font>
      <alignment horizontal="general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" formatCode="0"/>
    </dxf>
    <dxf>
      <numFmt numFmtId="1" formatCode="0"/>
      <fill>
        <patternFill patternType="none">
          <fgColor indexed="64"/>
          <bgColor indexed="65"/>
        </patternFill>
      </fill>
    </dxf>
    <dxf>
      <numFmt numFmtId="1" formatCode="0"/>
      <fill>
        <patternFill patternType="none">
          <fgColor indexed="64"/>
          <bgColor indexed="65"/>
        </patternFill>
      </fill>
    </dxf>
    <dxf>
      <protection locked="0" hidden="0"/>
    </dxf>
    <dxf>
      <numFmt numFmtId="19" formatCode="dd/mm/yyyy"/>
      <protection locked="0" hidden="0"/>
    </dxf>
    <dxf>
      <numFmt numFmtId="19" formatCode="dd/mm/yyyy"/>
      <protection locked="0" hidden="0"/>
    </dxf>
    <dxf>
      <font>
        <color theme="3"/>
        <name val="Bookman Old Style"/>
        <scheme val="major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scheme val="minor"/>
      </font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</dxf>
    <dxf>
      <numFmt numFmtId="167" formatCode="0;;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Bookman Old Style"/>
        <scheme val="major"/>
      </font>
      <fill>
        <patternFill patternType="lightDown">
          <fgColor indexed="64"/>
          <bgColor theme="3" tint="0.39994506668294322"/>
        </patternFill>
      </fill>
    </dxf>
    <dxf>
      <font>
        <b/>
        <color theme="3"/>
        <name val="Bookman Old Style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ill>
        <patternFill>
          <bgColor theme="9" tint="0.39994506668294322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 patternType="solid">
          <bgColor theme="0" tint="-0.34998626667073579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ont>
        <b/>
        <i val="0"/>
      </font>
      <fill>
        <patternFill>
          <bgColor rgb="FFAEAEAE"/>
        </patternFill>
      </fill>
    </dxf>
    <dxf>
      <font>
        <b/>
        <i val="0"/>
        <strike val="0"/>
        <color rgb="FFFF0000"/>
      </font>
      <fill>
        <patternFill>
          <bgColor rgb="FFFFC000"/>
        </patternFill>
      </fill>
    </dxf>
    <dxf>
      <fill>
        <patternFill>
          <bgColor rgb="FFFF3300"/>
        </patternFill>
      </fill>
    </dxf>
    <dxf>
      <fill>
        <patternFill>
          <bgColor rgb="FFFFC000"/>
        </patternFill>
      </fill>
    </dxf>
    <dxf>
      <border>
        <top style="thin">
          <color theme="1"/>
        </top>
        <bottom style="thin">
          <color theme="1"/>
        </bottom>
      </border>
    </dxf>
    <dxf>
      <border>
        <top style="thin">
          <color theme="1"/>
        </top>
        <bottom style="thin">
          <color theme="1"/>
        </bottom>
      </border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  <border>
        <bottom style="thin">
          <color theme="0" tint="-0.249977111117893"/>
        </bottom>
      </border>
    </dxf>
    <dxf>
      <font>
        <color theme="1"/>
      </font>
      <fill>
        <patternFill patternType="solid">
          <fgColor theme="0" tint="-0.249977111117893"/>
          <bgColor theme="0" tint="-0.249977111117893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</border>
    </dxf>
    <dxf>
      <fill>
        <patternFill patternType="solid">
          <fgColor theme="0" tint="-0.14996795556505021"/>
          <bgColor theme="0" tint="-4.9989318521683403E-2"/>
        </patternFill>
      </fill>
      <border>
        <left style="thin">
          <color theme="0" tint="-0.249977111117893"/>
        </left>
        <right style="thin">
          <color theme="0" tint="-0.249977111117893"/>
        </right>
        <vertical style="thin">
          <color theme="1" tint="0.34998626667073579"/>
        </vertical>
      </border>
    </dxf>
    <dxf>
      <fill>
        <patternFill patternType="solid">
          <fgColor theme="0" tint="-0.14996795556505021"/>
          <bgColor theme="0" tint="-4.9989318521683403E-2"/>
        </patternFill>
      </fill>
      <border>
        <top style="thin">
          <color theme="0" tint="-0.249977111117893"/>
        </top>
        <bottom style="thin">
          <color theme="0" tint="-0.249977111117893"/>
        </bottom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1"/>
      </font>
      <fill>
        <patternFill patternType="none">
          <fgColor indexed="64"/>
          <bgColor auto="1"/>
        </patternFill>
      </fill>
      <border>
        <left style="thin">
          <color theme="0" tint="-0.14996795556505021"/>
        </left>
        <right style="thin">
          <color theme="0" tint="-0.14996795556505021"/>
        </right>
        <vertical style="thin">
          <color theme="1" tint="0.34998626667073579"/>
        </vertical>
      </border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</dxfs>
  <tableStyles count="2" defaultTableStyle="Style de tableau Registre de présence">
    <tableStyle name="Style de tableau Registre de présence" pivot="0" count="5">
      <tableStyleElement type="wholeTable" dxfId="170"/>
      <tableStyleElement type="headerRow" dxfId="169"/>
      <tableStyleElement type="firstColumn" dxfId="168"/>
      <tableStyleElement type="firstRowStripe" dxfId="167"/>
      <tableStyleElement type="firstHeaderCell" dxfId="166"/>
    </tableStyle>
    <tableStyle name="Registre des congés" table="0" count="13">
      <tableStyleElement type="wholeTable" dxfId="165"/>
      <tableStyleElement type="headerRow" dxfId="164"/>
      <tableStyleElement type="totalRow" dxfId="163"/>
      <tableStyleElement type="firstRowStripe" dxfId="162"/>
      <tableStyleElement type="firstColumnStripe" dxfId="161"/>
      <tableStyleElement type="firstSubtotalColumn" dxfId="160"/>
      <tableStyleElement type="firstSubtotalRow" dxfId="159"/>
      <tableStyleElement type="secondSubtotalRow" dxfId="158"/>
      <tableStyleElement type="firstRowSubheading" dxfId="157"/>
      <tableStyleElement type="secondRowSubheading" dxfId="156"/>
      <tableStyleElement type="thirdRowSubheading" dxfId="155"/>
      <tableStyleElement type="pageFieldLabels" dxfId="154"/>
      <tableStyleElement type="pageFieldValues" dxfId="153"/>
    </tableStyle>
  </tableStyles>
  <colors>
    <mruColors>
      <color rgb="FFA3A1B1"/>
      <color rgb="FFFF3300"/>
      <color rgb="FFAEAEAE"/>
      <color rgb="FFC2C2C2"/>
      <color rgb="FF00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6</xdr:row>
          <xdr:rowOff>19050</xdr:rowOff>
        </xdr:from>
        <xdr:to>
          <xdr:col>3</xdr:col>
          <xdr:colOff>1343025</xdr:colOff>
          <xdr:row>27</xdr:row>
          <xdr:rowOff>123825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vert270" wrap="square" lIns="0" tIns="50292" rIns="54864" bIns="50292" anchor="b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Trebuchet MS"/>
                </a:rPr>
                <a:t>Gestion du planning</a:t>
              </a:r>
            </a:p>
            <a:p>
              <a:pPr algn="ctr" rtl="0">
                <a:defRPr sz="1000"/>
              </a:pPr>
              <a:endParaRPr lang="fr-FR" sz="2600" b="0" i="0" u="none" strike="noStrike" baseline="0">
                <a:solidFill>
                  <a:srgbClr val="000000"/>
                </a:solidFill>
                <a:latin typeface="Trebuchet MS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35</xdr:row>
          <xdr:rowOff>28575</xdr:rowOff>
        </xdr:from>
        <xdr:to>
          <xdr:col>4</xdr:col>
          <xdr:colOff>0</xdr:colOff>
          <xdr:row>36</xdr:row>
          <xdr:rowOff>257175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0" rIns="36576" bIns="32004" anchor="b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Trebuchet MS"/>
                </a:rPr>
                <a:t>Mise à jour stock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Trebuchet MS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</xdr:row>
          <xdr:rowOff>28575</xdr:rowOff>
        </xdr:from>
        <xdr:to>
          <xdr:col>5</xdr:col>
          <xdr:colOff>657225</xdr:colOff>
          <xdr:row>3</xdr:row>
          <xdr:rowOff>180975</xdr:rowOff>
        </xdr:to>
        <xdr:sp macro="" textlink="">
          <xdr:nvSpPr>
            <xdr:cNvPr id="1041" name="ComboBox21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>
    <xdr:from>
      <xdr:col>1</xdr:col>
      <xdr:colOff>986119</xdr:colOff>
      <xdr:row>5</xdr:row>
      <xdr:rowOff>163285</xdr:rowOff>
    </xdr:from>
    <xdr:to>
      <xdr:col>3</xdr:col>
      <xdr:colOff>1344707</xdr:colOff>
      <xdr:row>31</xdr:row>
      <xdr:rowOff>27215</xdr:rowOff>
    </xdr:to>
    <xdr:sp macro="" textlink="">
      <xdr:nvSpPr>
        <xdr:cNvPr id="5" name="Rectangle 4"/>
        <xdr:cNvSpPr/>
      </xdr:nvSpPr>
      <xdr:spPr>
        <a:xfrm>
          <a:off x="1344707" y="1384726"/>
          <a:ext cx="2252382" cy="5422048"/>
        </a:xfrm>
        <a:prstGeom prst="rect">
          <a:avLst/>
        </a:prstGeom>
        <a:noFill/>
        <a:ln w="76200">
          <a:solidFill>
            <a:srgbClr val="A3A1B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2</xdr:col>
      <xdr:colOff>120063</xdr:colOff>
      <xdr:row>10</xdr:row>
      <xdr:rowOff>92048</xdr:rowOff>
    </xdr:from>
    <xdr:ext cx="509242" cy="2760820"/>
    <xdr:sp macro="" textlink="">
      <xdr:nvSpPr>
        <xdr:cNvPr id="6" name="Rectangle 5"/>
        <xdr:cNvSpPr/>
      </xdr:nvSpPr>
      <xdr:spPr>
        <a:xfrm rot="16200000">
          <a:off x="451039" y="3515043"/>
          <a:ext cx="2760820" cy="509242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zone manuelle </a:t>
          </a:r>
        </a:p>
      </xdr:txBody>
    </xdr:sp>
    <xdr:clientData/>
  </xdr:oneCellAnchor>
  <xdr:twoCellAnchor>
    <xdr:from>
      <xdr:col>1</xdr:col>
      <xdr:colOff>963705</xdr:colOff>
      <xdr:row>31</xdr:row>
      <xdr:rowOff>176892</xdr:rowOff>
    </xdr:from>
    <xdr:to>
      <xdr:col>5</xdr:col>
      <xdr:colOff>672352</xdr:colOff>
      <xdr:row>41</xdr:row>
      <xdr:rowOff>136071</xdr:rowOff>
    </xdr:to>
    <xdr:sp macro="" textlink="">
      <xdr:nvSpPr>
        <xdr:cNvPr id="7" name="Rectangle 6"/>
        <xdr:cNvSpPr/>
      </xdr:nvSpPr>
      <xdr:spPr>
        <a:xfrm>
          <a:off x="1322293" y="6284098"/>
          <a:ext cx="6992471" cy="2446885"/>
        </a:xfrm>
        <a:prstGeom prst="rect">
          <a:avLst/>
        </a:prstGeom>
        <a:noFill/>
        <a:ln w="76200">
          <a:solidFill>
            <a:srgbClr val="A3A1B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2</xdr:col>
      <xdr:colOff>692641</xdr:colOff>
      <xdr:row>37</xdr:row>
      <xdr:rowOff>12042</xdr:rowOff>
    </xdr:from>
    <xdr:ext cx="3338799" cy="509242"/>
    <xdr:sp macro="" textlink="">
      <xdr:nvSpPr>
        <xdr:cNvPr id="8" name="Rectangle 7"/>
        <xdr:cNvSpPr/>
      </xdr:nvSpPr>
      <xdr:spPr>
        <a:xfrm>
          <a:off x="2149406" y="7654454"/>
          <a:ext cx="3338799" cy="509242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zone automatique </a:t>
          </a:r>
        </a:p>
      </xdr:txBody>
    </xdr:sp>
    <xdr:clientData/>
  </xdr:oneCellAnchor>
  <xdr:twoCellAnchor>
    <xdr:from>
      <xdr:col>9</xdr:col>
      <xdr:colOff>27215</xdr:colOff>
      <xdr:row>32</xdr:row>
      <xdr:rowOff>122464</xdr:rowOff>
    </xdr:from>
    <xdr:to>
      <xdr:col>11</xdr:col>
      <xdr:colOff>326572</xdr:colOff>
      <xdr:row>36</xdr:row>
      <xdr:rowOff>190501</xdr:rowOff>
    </xdr:to>
    <xdr:sp macro="" textlink="">
      <xdr:nvSpPr>
        <xdr:cNvPr id="2" name="ZoneTexte 1"/>
        <xdr:cNvSpPr txBox="1"/>
      </xdr:nvSpPr>
      <xdr:spPr>
        <a:xfrm>
          <a:off x="8545286" y="6272893"/>
          <a:ext cx="1115786" cy="10477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Dans la colonne semaine en cours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alendar%20View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ar View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2" name="somme_EQTs" displayName="somme_EQTs" ref="E6:DE28" totalsRowShown="0">
  <tableColumns count="105">
    <tableColumn id="1" name="A/C" dataDxfId="140" dataCellStyle="Mois"/>
    <tableColumn id="54" name="Semaine" dataDxfId="139" dataCellStyle="Mois"/>
    <tableColumn id="6" name="1" dataDxfId="138">
      <calculatedColumnFormula>SUMPRODUCT(($E7=Saisie_plannif_EQT[Avion])*($E$3=Saisie_plannif_EQT[Nom de l''equipement])*(G$29&gt;=Saisie_plannif_EQT[Semaine de Début])*(G$29&lt;=Saisie_plannif_EQT[Semaine de Fin])*Saisie_plannif_EQT[Quantité])</calculatedColumnFormula>
    </tableColumn>
    <tableColumn id="7" name="2" dataDxfId="137">
      <calculatedColumnFormula>SUMPRODUCT(($E7=Saisie_plannif_EQT[Avion])*($E$3=Saisie_plannif_EQT[Nom de l''equipement])*(H$29&gt;=Saisie_plannif_EQT[Semaine de Début])*(H$29&lt;=Saisie_plannif_EQT[Semaine de Fin])*Saisie_plannif_EQT[Quantité])</calculatedColumnFormula>
    </tableColumn>
    <tableColumn id="8" name="3" dataDxfId="136">
      <calculatedColumnFormula>SUMPRODUCT(($E7=Saisie_plannif_EQT[Avion])*($E$3=Saisie_plannif_EQT[Nom de l''equipement])*(I$29&gt;=Saisie_plannif_EQT[Semaine de Début])*(I$29&lt;=Saisie_plannif_EQT[Semaine de Fin])*Saisie_plannif_EQT[Quantité])</calculatedColumnFormula>
    </tableColumn>
    <tableColumn id="9" name="4" dataDxfId="135">
      <calculatedColumnFormula>SUMPRODUCT(($E7=Saisie_plannif_EQT[Avion])*($E$3=Saisie_plannif_EQT[Nom de l''equipement])*(J$29&gt;=Saisie_plannif_EQT[Semaine de Début])*(J$29&lt;=Saisie_plannif_EQT[Semaine de Fin])*Saisie_plannif_EQT[Quantité])</calculatedColumnFormula>
    </tableColumn>
    <tableColumn id="10" name="5" dataDxfId="134">
      <calculatedColumnFormula>SUMPRODUCT(($E7=Saisie_plannif_EQT[Avion])*($E$3=Saisie_plannif_EQT[Nom de l''equipement])*(K$29&gt;=Saisie_plannif_EQT[Semaine de Début])*(K$29&lt;=Saisie_plannif_EQT[Semaine de Fin])*Saisie_plannif_EQT[Quantité])</calculatedColumnFormula>
    </tableColumn>
    <tableColumn id="11" name="6" dataDxfId="133">
      <calculatedColumnFormula>SUMPRODUCT(($E7=Saisie_plannif_EQT[Avion])*($E$3=Saisie_plannif_EQT[Nom de l''equipement])*(L$29&gt;=Saisie_plannif_EQT[Semaine de Début])*(L$29&lt;=Saisie_plannif_EQT[Semaine de Fin])*Saisie_plannif_EQT[Quantité])</calculatedColumnFormula>
    </tableColumn>
    <tableColumn id="12" name="7" dataDxfId="132">
      <calculatedColumnFormula>SUMPRODUCT(($E7=Saisie_plannif_EQT[Avion])*($E$3=Saisie_plannif_EQT[Nom de l''equipement])*(M$29&gt;=Saisie_plannif_EQT[Semaine de Début])*(M$29&lt;=Saisie_plannif_EQT[Semaine de Fin])*Saisie_plannif_EQT[Quantité])</calculatedColumnFormula>
    </tableColumn>
    <tableColumn id="13" name="8" dataDxfId="131">
      <calculatedColumnFormula>SUMPRODUCT(($E7=Saisie_plannif_EQT[Avion])*($E$3=Saisie_plannif_EQT[Nom de l''equipement])*(N$29&gt;=Saisie_plannif_EQT[Semaine de Début])*(N$29&lt;=Saisie_plannif_EQT[Semaine de Fin])*Saisie_plannif_EQT[Quantité])</calculatedColumnFormula>
    </tableColumn>
    <tableColumn id="14" name="9" dataDxfId="130">
      <calculatedColumnFormula>SUMPRODUCT(($E7=Saisie_plannif_EQT[Avion])*($E$3=Saisie_plannif_EQT[Nom de l''equipement])*(O$29&gt;=Saisie_plannif_EQT[Semaine de Début])*(O$29&lt;=Saisie_plannif_EQT[Semaine de Fin])*Saisie_plannif_EQT[Quantité])</calculatedColumnFormula>
    </tableColumn>
    <tableColumn id="15" name="10" dataDxfId="129">
      <calculatedColumnFormula>SUMPRODUCT(($E7=Saisie_plannif_EQT[Avion])*($E$3=Saisie_plannif_EQT[Nom de l''equipement])*(P$29&gt;=Saisie_plannif_EQT[Semaine de Début])*(P$29&lt;=Saisie_plannif_EQT[Semaine de Fin])*Saisie_plannif_EQT[Quantité])</calculatedColumnFormula>
    </tableColumn>
    <tableColumn id="16" name="11" dataDxfId="128">
      <calculatedColumnFormula>SUMPRODUCT(($E7=Saisie_plannif_EQT[Avion])*($E$3=Saisie_plannif_EQT[Nom de l''equipement])*(Q$29&gt;=Saisie_plannif_EQT[Semaine de Début])*(Q$29&lt;=Saisie_plannif_EQT[Semaine de Fin])*Saisie_plannif_EQT[Quantité])</calculatedColumnFormula>
    </tableColumn>
    <tableColumn id="17" name="12" dataDxfId="127">
      <calculatedColumnFormula>SUMPRODUCT(($E7=Saisie_plannif_EQT[Avion])*($E$3=Saisie_plannif_EQT[Nom de l''equipement])*(R$29&gt;=Saisie_plannif_EQT[Semaine de Début])*(R$29&lt;=Saisie_plannif_EQT[Semaine de Fin])*Saisie_plannif_EQT[Quantité])</calculatedColumnFormula>
    </tableColumn>
    <tableColumn id="18" name="13" dataDxfId="126">
      <calculatedColumnFormula>SUMPRODUCT(($E7=Saisie_plannif_EQT[Avion])*($E$3=Saisie_plannif_EQT[Nom de l''equipement])*(S$29&gt;=Saisie_plannif_EQT[Semaine de Début])*(S$29&lt;=Saisie_plannif_EQT[Semaine de Fin])*Saisie_plannif_EQT[Quantité])</calculatedColumnFormula>
    </tableColumn>
    <tableColumn id="19" name="14" dataDxfId="125">
      <calculatedColumnFormula>SUMPRODUCT(($E7=Saisie_plannif_EQT[Avion])*($E$3=Saisie_plannif_EQT[Nom de l''equipement])*(T$29&gt;=Saisie_plannif_EQT[Semaine de Début])*(T$29&lt;=Saisie_plannif_EQT[Semaine de Fin])*Saisie_plannif_EQT[Quantité])</calculatedColumnFormula>
    </tableColumn>
    <tableColumn id="20" name="15" dataDxfId="124">
      <calculatedColumnFormula>SUMPRODUCT(($E7=Saisie_plannif_EQT[Avion])*($E$3=Saisie_plannif_EQT[Nom de l''equipement])*(U$29&gt;=Saisie_plannif_EQT[Semaine de Début])*(U$29&lt;=Saisie_plannif_EQT[Semaine de Fin])*Saisie_plannif_EQT[Quantité])</calculatedColumnFormula>
    </tableColumn>
    <tableColumn id="21" name="16" dataDxfId="123">
      <calculatedColumnFormula>SUMPRODUCT(($E7=Saisie_plannif_EQT[Avion])*($E$3=Saisie_plannif_EQT[Nom de l''equipement])*(V$29&gt;=Saisie_plannif_EQT[Semaine de Début])*(V$29&lt;=Saisie_plannif_EQT[Semaine de Fin])*Saisie_plannif_EQT[Quantité])</calculatedColumnFormula>
    </tableColumn>
    <tableColumn id="22" name="17" dataDxfId="122">
      <calculatedColumnFormula>SUMPRODUCT(($E7=Saisie_plannif_EQT[Avion])*($E$3=Saisie_plannif_EQT[Nom de l''equipement])*(W$29&gt;=Saisie_plannif_EQT[Semaine de Début])*(W$29&lt;=Saisie_plannif_EQT[Semaine de Fin])*Saisie_plannif_EQT[Quantité])</calculatedColumnFormula>
    </tableColumn>
    <tableColumn id="23" name="18" dataDxfId="121">
      <calculatedColumnFormula>SUMPRODUCT(($E7=Saisie_plannif_EQT[Avion])*($E$3=Saisie_plannif_EQT[Nom de l''equipement])*(X$29&gt;=Saisie_plannif_EQT[Semaine de Début])*(X$29&lt;=Saisie_plannif_EQT[Semaine de Fin])*Saisie_plannif_EQT[Quantité])</calculatedColumnFormula>
    </tableColumn>
    <tableColumn id="24" name="19" dataDxfId="120">
      <calculatedColumnFormula>SUMPRODUCT(($E7=Saisie_plannif_EQT[Avion])*($E$3=Saisie_plannif_EQT[Nom de l''equipement])*(Y$29&gt;=Saisie_plannif_EQT[Semaine de Début])*(Y$29&lt;=Saisie_plannif_EQT[Semaine de Fin])*Saisie_plannif_EQT[Quantité])</calculatedColumnFormula>
    </tableColumn>
    <tableColumn id="25" name="20" dataDxfId="119">
      <calculatedColumnFormula>SUMPRODUCT(($E7=Saisie_plannif_EQT[Avion])*($E$3=Saisie_plannif_EQT[Nom de l''equipement])*(Z$29&gt;=Saisie_plannif_EQT[Semaine de Début])*(Z$29&lt;=Saisie_plannif_EQT[Semaine de Fin])*Saisie_plannif_EQT[Quantité])</calculatedColumnFormula>
    </tableColumn>
    <tableColumn id="26" name="21" dataDxfId="118">
      <calculatedColumnFormula>SUMPRODUCT(($E7=Saisie_plannif_EQT[Avion])*($E$3=Saisie_plannif_EQT[Nom de l''equipement])*(AA$29&gt;=Saisie_plannif_EQT[Semaine de Début])*(AA$29&lt;=Saisie_plannif_EQT[Semaine de Fin])*Saisie_plannif_EQT[Quantité])</calculatedColumnFormula>
    </tableColumn>
    <tableColumn id="27" name="22" dataDxfId="117">
      <calculatedColumnFormula>SUMPRODUCT(($E7=Saisie_plannif_EQT[Avion])*($E$3=Saisie_plannif_EQT[Nom de l''equipement])*(AB$29&gt;=Saisie_plannif_EQT[Semaine de Début])*(AB$29&lt;=Saisie_plannif_EQT[Semaine de Fin])*Saisie_plannif_EQT[Quantité])</calculatedColumnFormula>
    </tableColumn>
    <tableColumn id="28" name="23" dataDxfId="116">
      <calculatedColumnFormula>SUMPRODUCT(($E7=Saisie_plannif_EQT[Avion])*($E$3=Saisie_plannif_EQT[Nom de l''equipement])*(AC$29&gt;=Saisie_plannif_EQT[Semaine de Début])*(AC$29&lt;=Saisie_plannif_EQT[Semaine de Fin])*Saisie_plannif_EQT[Quantité])</calculatedColumnFormula>
    </tableColumn>
    <tableColumn id="29" name="24" dataDxfId="115">
      <calculatedColumnFormula>SUMPRODUCT(($E7=Saisie_plannif_EQT[Avion])*($E$3=Saisie_plannif_EQT[Nom de l''equipement])*(AD$29&gt;=Saisie_plannif_EQT[Semaine de Début])*(AD$29&lt;=Saisie_plannif_EQT[Semaine de Fin])*Saisie_plannif_EQT[Quantité])</calculatedColumnFormula>
    </tableColumn>
    <tableColumn id="30" name="25" dataDxfId="114">
      <calculatedColumnFormula>SUMPRODUCT(($E7=Saisie_plannif_EQT[Avion])*($E$3=Saisie_plannif_EQT[Nom de l''equipement])*(AE$29&gt;=Saisie_plannif_EQT[Semaine de Début])*(AE$29&lt;=Saisie_plannif_EQT[Semaine de Fin])*Saisie_plannif_EQT[Quantité])</calculatedColumnFormula>
    </tableColumn>
    <tableColumn id="31" name="26" dataDxfId="113">
      <calculatedColumnFormula>SUMPRODUCT(($E7=Saisie_plannif_EQT[Avion])*($E$3=Saisie_plannif_EQT[Nom de l''equipement])*(AF$29&gt;=Saisie_plannif_EQT[Semaine de Début])*(AF$29&lt;=Saisie_plannif_EQT[Semaine de Fin])*Saisie_plannif_EQT[Quantité])</calculatedColumnFormula>
    </tableColumn>
    <tableColumn id="32" name="27" dataDxfId="112">
      <calculatedColumnFormula>SUMPRODUCT(($E7=Saisie_plannif_EQT[Avion])*($E$3=Saisie_plannif_EQT[Nom de l''equipement])*(AG$29&gt;=Saisie_plannif_EQT[Semaine de Début])*(AG$29&lt;=Saisie_plannif_EQT[Semaine de Fin])*Saisie_plannif_EQT[Quantité])</calculatedColumnFormula>
    </tableColumn>
    <tableColumn id="33" name="28" dataDxfId="111">
      <calculatedColumnFormula>SUMPRODUCT(($E7=Saisie_plannif_EQT[Avion])*($E$3=Saisie_plannif_EQT[Nom de l''equipement])*(AH$29&gt;=Saisie_plannif_EQT[Semaine de Début])*(AH$29&lt;=Saisie_plannif_EQT[Semaine de Fin])*Saisie_plannif_EQT[Quantité])</calculatedColumnFormula>
    </tableColumn>
    <tableColumn id="34" name="29" dataDxfId="110">
      <calculatedColumnFormula>SUMPRODUCT(($E7=Saisie_plannif_EQT[Avion])*($E$3=Saisie_plannif_EQT[Nom de l''equipement])*(AI$29&gt;=Saisie_plannif_EQT[Semaine de Début])*(AI$29&lt;=Saisie_plannif_EQT[Semaine de Fin])*Saisie_plannif_EQT[Quantité])</calculatedColumnFormula>
    </tableColumn>
    <tableColumn id="35" name="30" dataDxfId="109">
      <calculatedColumnFormula>SUMPRODUCT(($E7=Saisie_plannif_EQT[Avion])*($E$3=Saisie_plannif_EQT[Nom de l''equipement])*(AJ$29&gt;=Saisie_plannif_EQT[Semaine de Début])*(AJ$29&lt;=Saisie_plannif_EQT[Semaine de Fin])*Saisie_plannif_EQT[Quantité])</calculatedColumnFormula>
    </tableColumn>
    <tableColumn id="36" name="31" dataDxfId="108">
      <calculatedColumnFormula>SUMPRODUCT(($E7=Saisie_plannif_EQT[Avion])*($E$3=Saisie_plannif_EQT[Nom de l''equipement])*(AK$29&gt;=Saisie_plannif_EQT[Semaine de Début])*(AK$29&lt;=Saisie_plannif_EQT[Semaine de Fin])*Saisie_plannif_EQT[Quantité])</calculatedColumnFormula>
    </tableColumn>
    <tableColumn id="37" name="32" dataDxfId="107">
      <calculatedColumnFormula>SUMPRODUCT(($E7=Saisie_plannif_EQT[Avion])*($E$3=Saisie_plannif_EQT[Nom de l''equipement])*(AL$29&gt;=Saisie_plannif_EQT[Semaine de Début])*(AL$29&lt;=Saisie_plannif_EQT[Semaine de Fin])*Saisie_plannif_EQT[Quantité])</calculatedColumnFormula>
    </tableColumn>
    <tableColumn id="38" name="33" dataDxfId="106">
      <calculatedColumnFormula>SUMPRODUCT(($E7=Saisie_plannif_EQT[Avion])*($E$3=Saisie_plannif_EQT[Nom de l''equipement])*(AM$29&gt;=Saisie_plannif_EQT[Semaine de Début])*(AM$29&lt;=Saisie_plannif_EQT[Semaine de Fin])*Saisie_plannif_EQT[Quantité])</calculatedColumnFormula>
    </tableColumn>
    <tableColumn id="39" name="34" dataDxfId="105">
      <calculatedColumnFormula>SUMPRODUCT(($E7=Saisie_plannif_EQT[Avion])*($E$3=Saisie_plannif_EQT[Nom de l''equipement])*(AN$29&gt;=Saisie_plannif_EQT[Semaine de Début])*(AN$29&lt;=Saisie_plannif_EQT[Semaine de Fin])*Saisie_plannif_EQT[Quantité])</calculatedColumnFormula>
    </tableColumn>
    <tableColumn id="40" name="35" dataDxfId="104">
      <calculatedColumnFormula>SUMPRODUCT(($E7=Saisie_plannif_EQT[Avion])*($E$3=Saisie_plannif_EQT[Nom de l''equipement])*(AO$29&gt;=Saisie_plannif_EQT[Semaine de Début])*(AO$29&lt;=Saisie_plannif_EQT[Semaine de Fin])*Saisie_plannif_EQT[Quantité])</calculatedColumnFormula>
    </tableColumn>
    <tableColumn id="41" name="36" dataDxfId="103">
      <calculatedColumnFormula>SUMPRODUCT(($E7=Saisie_plannif_EQT[Avion])*($E$3=Saisie_plannif_EQT[Nom de l''equipement])*(AP$29&gt;=Saisie_plannif_EQT[Semaine de Début])*(AP$29&lt;=Saisie_plannif_EQT[Semaine de Fin])*Saisie_plannif_EQT[Quantité])</calculatedColumnFormula>
    </tableColumn>
    <tableColumn id="42" name="37" dataDxfId="102">
      <calculatedColumnFormula>SUMPRODUCT(($E7=Saisie_plannif_EQT[Avion])*($E$3=Saisie_plannif_EQT[Nom de l''equipement])*(AQ$29&gt;=Saisie_plannif_EQT[Semaine de Début])*(AQ$29&lt;=Saisie_plannif_EQT[Semaine de Fin])*Saisie_plannif_EQT[Quantité])</calculatedColumnFormula>
    </tableColumn>
    <tableColumn id="43" name="38" dataDxfId="101">
      <calculatedColumnFormula>SUMPRODUCT(($E7=Saisie_plannif_EQT[Avion])*($E$3=Saisie_plannif_EQT[Nom de l''equipement])*(AR$29&gt;=Saisie_plannif_EQT[Semaine de Début])*(AR$29&lt;=Saisie_plannif_EQT[Semaine de Fin])*Saisie_plannif_EQT[Quantité])</calculatedColumnFormula>
    </tableColumn>
    <tableColumn id="44" name="39" dataDxfId="100">
      <calculatedColumnFormula>SUMPRODUCT(($E7=Saisie_plannif_EQT[Avion])*($E$3=Saisie_plannif_EQT[Nom de l''equipement])*(AS$29&gt;=Saisie_plannif_EQT[Semaine de Début])*(AS$29&lt;=Saisie_plannif_EQT[Semaine de Fin])*Saisie_plannif_EQT[Quantité])</calculatedColumnFormula>
    </tableColumn>
    <tableColumn id="45" name="40" dataDxfId="99">
      <calculatedColumnFormula>SUMPRODUCT(($E7=Saisie_plannif_EQT[Avion])*($E$3=Saisie_plannif_EQT[Nom de l''equipement])*(AT$29&gt;=Saisie_plannif_EQT[Semaine de Début])*(AT$29&lt;=Saisie_plannif_EQT[Semaine de Fin])*Saisie_plannif_EQT[Quantité])</calculatedColumnFormula>
    </tableColumn>
    <tableColumn id="46" name="41" dataDxfId="98">
      <calculatedColumnFormula>SUMPRODUCT(($E7=Saisie_plannif_EQT[Avion])*($E$3=Saisie_plannif_EQT[Nom de l''equipement])*(AU$29&gt;=Saisie_plannif_EQT[Semaine de Début])*(AU$29&lt;=Saisie_plannif_EQT[Semaine de Fin])*Saisie_plannif_EQT[Quantité])</calculatedColumnFormula>
    </tableColumn>
    <tableColumn id="47" name="42" dataDxfId="97">
      <calculatedColumnFormula>SUMPRODUCT(($E7=Saisie_plannif_EQT[Avion])*($E$3=Saisie_plannif_EQT[Nom de l''equipement])*(AV$29&gt;=Saisie_plannif_EQT[Semaine de Début])*(AV$29&lt;=Saisie_plannif_EQT[Semaine de Fin])*Saisie_plannif_EQT[Quantité])</calculatedColumnFormula>
    </tableColumn>
    <tableColumn id="2" name="43" dataDxfId="96">
      <calculatedColumnFormula>SUMPRODUCT(($E7=Saisie_plannif_EQT[Avion])*($E$3=Saisie_plannif_EQT[Nom de l''equipement])*(AW$29&gt;=Saisie_plannif_EQT[Semaine de Début])*(AW$29&lt;=Saisie_plannif_EQT[Semaine de Fin])*Saisie_plannif_EQT[Quantité])</calculatedColumnFormula>
    </tableColumn>
    <tableColumn id="3" name="44" dataDxfId="95">
      <calculatedColumnFormula>SUMPRODUCT(($E7=Saisie_plannif_EQT[Avion])*($E$3=Saisie_plannif_EQT[Nom de l''equipement])*(AX$29&gt;=Saisie_plannif_EQT[Semaine de Début])*(AX$29&lt;=Saisie_plannif_EQT[Semaine de Fin])*Saisie_plannif_EQT[Quantité])</calculatedColumnFormula>
    </tableColumn>
    <tableColumn id="4" name="45" dataDxfId="94">
      <calculatedColumnFormula>SUMPRODUCT(($E7=Saisie_plannif_EQT[Avion])*($E$3=Saisie_plannif_EQT[Nom de l''equipement])*(AY$29&gt;=Saisie_plannif_EQT[Semaine de Début])*(AY$29&lt;=Saisie_plannif_EQT[Semaine de Fin])*Saisie_plannif_EQT[Quantité])</calculatedColumnFormula>
    </tableColumn>
    <tableColumn id="5" name="46" dataDxfId="93">
      <calculatedColumnFormula>SUMPRODUCT(($E7=Saisie_plannif_EQT[Avion])*($E$3=Saisie_plannif_EQT[Nom de l''equipement])*(AZ$29&gt;=Saisie_plannif_EQT[Semaine de Début])*(AZ$29&lt;=Saisie_plannif_EQT[Semaine de Fin])*Saisie_plannif_EQT[Quantité])</calculatedColumnFormula>
    </tableColumn>
    <tableColumn id="48" name="47" dataDxfId="92">
      <calculatedColumnFormula>SUMPRODUCT(($E7=Saisie_plannif_EQT[Avion])*($E$3=Saisie_plannif_EQT[Nom de l''equipement])*(BA$29&gt;=Saisie_plannif_EQT[Semaine de Début])*(BA$29&lt;=Saisie_plannif_EQT[Semaine de Fin])*Saisie_plannif_EQT[Quantité])</calculatedColumnFormula>
    </tableColumn>
    <tableColumn id="49" name="48" dataDxfId="91">
      <calculatedColumnFormula>SUMPRODUCT(($E7=Saisie_plannif_EQT[Avion])*($E$3=Saisie_plannif_EQT[Nom de l''equipement])*(BB$29&gt;=Saisie_plannif_EQT[Semaine de Début])*(BB$29&lt;=Saisie_plannif_EQT[Semaine de Fin])*Saisie_plannif_EQT[Quantité])</calculatedColumnFormula>
    </tableColumn>
    <tableColumn id="50" name="49" dataDxfId="90">
      <calculatedColumnFormula>SUMPRODUCT(($E7=Saisie_plannif_EQT[Avion])*($E$3=Saisie_plannif_EQT[Nom de l''equipement])*(BC$29&gt;=Saisie_plannif_EQT[Semaine de Début])*(BC$29&lt;=Saisie_plannif_EQT[Semaine de Fin])*Saisie_plannif_EQT[Quantité])</calculatedColumnFormula>
    </tableColumn>
    <tableColumn id="51" name="50" dataDxfId="89">
      <calculatedColumnFormula>SUMPRODUCT(($E7=Saisie_plannif_EQT[Avion])*($E$3=Saisie_plannif_EQT[Nom de l''equipement])*(BD$29&gt;=Saisie_plannif_EQT[Semaine de Début])*(BD$29&lt;=Saisie_plannif_EQT[Semaine de Fin])*Saisie_plannif_EQT[Quantité])</calculatedColumnFormula>
    </tableColumn>
    <tableColumn id="52" name="51" dataDxfId="88">
      <calculatedColumnFormula>SUMPRODUCT(($E7=Saisie_plannif_EQT[Avion])*($E$3=Saisie_plannif_EQT[Nom de l''equipement])*(BE$29&gt;=Saisie_plannif_EQT[Semaine de Début])*(BE$29&lt;=Saisie_plannif_EQT[Semaine de Fin])*Saisie_plannif_EQT[Quantité])</calculatedColumnFormula>
    </tableColumn>
    <tableColumn id="53" name="52" dataDxfId="87">
      <calculatedColumnFormula>SUMPRODUCT(($E7=Saisie_plannif_EQT[Avion])*($E$3=Saisie_plannif_EQT[Nom de l''equipement])*(BF$29&gt;=Saisie_plannif_EQT[Semaine de Début])*(BF$29&lt;=Saisie_plannif_EQT[Semaine de Fin])*Saisie_plannif_EQT[Quantité])</calculatedColumnFormula>
    </tableColumn>
    <tableColumn id="56" name="54" dataDxfId="86">
      <calculatedColumnFormula>SUMPRODUCT(($E7=Saisie_plannif_EQT[Avion])*($E$3=Saisie_plannif_EQT[Nom de l''equipement])*(BG$29&gt;=Saisie_plannif_EQT[Semaine de Début])*(BG$29&lt;=Saisie_plannif_EQT[Semaine de Fin])*Saisie_plannif_EQT[Quantité])</calculatedColumnFormula>
    </tableColumn>
    <tableColumn id="57" name="55" dataDxfId="85">
      <calculatedColumnFormula>SUMPRODUCT(($E7=Saisie_plannif_EQT[Avion])*($E$3=Saisie_plannif_EQT[Nom de l''equipement])*(BH$29&gt;=Saisie_plannif_EQT[Semaine de Début])*(BH$29&lt;=Saisie_plannif_EQT[Semaine de Fin])*Saisie_plannif_EQT[Quantité])</calculatedColumnFormula>
    </tableColumn>
    <tableColumn id="58" name="56" dataDxfId="84">
      <calculatedColumnFormula>SUMPRODUCT(($E7=Saisie_plannif_EQT[Avion])*($E$3=Saisie_plannif_EQT[Nom de l''equipement])*(BI$29&gt;=Saisie_plannif_EQT[Semaine de Début])*(BI$29&lt;=Saisie_plannif_EQT[Semaine de Fin])*Saisie_plannif_EQT[Quantité])</calculatedColumnFormula>
    </tableColumn>
    <tableColumn id="59" name="57" dataDxfId="83">
      <calculatedColumnFormula>SUMPRODUCT(($E7=Saisie_plannif_EQT[Avion])*($E$3=Saisie_plannif_EQT[Nom de l''equipement])*(BJ$29&gt;=Saisie_plannif_EQT[Semaine de Début])*(BJ$29&lt;=Saisie_plannif_EQT[Semaine de Fin])*Saisie_plannif_EQT[Quantité])</calculatedColumnFormula>
    </tableColumn>
    <tableColumn id="60" name="58" dataDxfId="82">
      <calculatedColumnFormula>SUMPRODUCT(($E7=Saisie_plannif_EQT[Avion])*($E$3=Saisie_plannif_EQT[Nom de l''equipement])*(BK$29&gt;=Saisie_plannif_EQT[Semaine de Début])*(BK$29&lt;=Saisie_plannif_EQT[Semaine de Fin])*Saisie_plannif_EQT[Quantité])</calculatedColumnFormula>
    </tableColumn>
    <tableColumn id="61" name="59" dataDxfId="81">
      <calculatedColumnFormula>SUMPRODUCT(($E7=Saisie_plannif_EQT[Avion])*($E$3=Saisie_plannif_EQT[Nom de l''equipement])*(BL$29&gt;=Saisie_plannif_EQT[Semaine de Début])*(BL$29&lt;=Saisie_plannif_EQT[Semaine de Fin])*Saisie_plannif_EQT[Quantité])</calculatedColumnFormula>
    </tableColumn>
    <tableColumn id="62" name="60" dataDxfId="80">
      <calculatedColumnFormula>SUMPRODUCT(($E7=Saisie_plannif_EQT[Avion])*($E$3=Saisie_plannif_EQT[Nom de l''equipement])*(BM$29&gt;=Saisie_plannif_EQT[Semaine de Début])*(BM$29&lt;=Saisie_plannif_EQT[Semaine de Fin])*Saisie_plannif_EQT[Quantité])</calculatedColumnFormula>
    </tableColumn>
    <tableColumn id="63" name="61" dataDxfId="79">
      <calculatedColumnFormula>SUMPRODUCT(($E7=Saisie_plannif_EQT[Avion])*($E$3=Saisie_plannif_EQT[Nom de l''equipement])*(BN$29&gt;=Saisie_plannif_EQT[Semaine de Début])*(BN$29&lt;=Saisie_plannif_EQT[Semaine de Fin])*Saisie_plannif_EQT[Quantité])</calculatedColumnFormula>
    </tableColumn>
    <tableColumn id="64" name="62" dataDxfId="78">
      <calculatedColumnFormula>SUMPRODUCT(($E7=Saisie_plannif_EQT[Avion])*($E$3=Saisie_plannif_EQT[Nom de l''equipement])*(BO$29&gt;=Saisie_plannif_EQT[Semaine de Début])*(BO$29&lt;=Saisie_plannif_EQT[Semaine de Fin])*Saisie_plannif_EQT[Quantité])</calculatedColumnFormula>
    </tableColumn>
    <tableColumn id="65" name="63" dataDxfId="77">
      <calculatedColumnFormula>SUMPRODUCT(($E7=Saisie_plannif_EQT[Avion])*($E$3=Saisie_plannif_EQT[Nom de l''equipement])*(BP$29&gt;=Saisie_plannif_EQT[Semaine de Début])*(BP$29&lt;=Saisie_plannif_EQT[Semaine de Fin])*Saisie_plannif_EQT[Quantité])</calculatedColumnFormula>
    </tableColumn>
    <tableColumn id="66" name="64" dataDxfId="76">
      <calculatedColumnFormula>SUMPRODUCT(($E7=Saisie_plannif_EQT[Avion])*($E$3=Saisie_plannif_EQT[Nom de l''equipement])*(BQ$29&gt;=Saisie_plannif_EQT[Semaine de Début])*(BQ$29&lt;=Saisie_plannif_EQT[Semaine de Fin])*Saisie_plannif_EQT[Quantité])</calculatedColumnFormula>
    </tableColumn>
    <tableColumn id="67" name="65" dataDxfId="75">
      <calculatedColumnFormula>SUMPRODUCT(($E7=Saisie_plannif_EQT[Avion])*($E$3=Saisie_plannif_EQT[Nom de l''equipement])*(BR$29&gt;=Saisie_plannif_EQT[Semaine de Début])*(BR$29&lt;=Saisie_plannif_EQT[Semaine de Fin])*Saisie_plannif_EQT[Quantité])</calculatedColumnFormula>
    </tableColumn>
    <tableColumn id="68" name="66" dataDxfId="74">
      <calculatedColumnFormula>SUMPRODUCT(($E7=Saisie_plannif_EQT[Avion])*($E$3=Saisie_plannif_EQT[Nom de l''equipement])*(BS$29&gt;=Saisie_plannif_EQT[Semaine de Début])*(BS$29&lt;=Saisie_plannif_EQT[Semaine de Fin])*Saisie_plannif_EQT[Quantité])</calculatedColumnFormula>
    </tableColumn>
    <tableColumn id="69" name="67" dataDxfId="73">
      <calculatedColumnFormula>SUMPRODUCT(($E7=Saisie_plannif_EQT[Avion])*($E$3=Saisie_plannif_EQT[Nom de l''equipement])*(BT$29&gt;=Saisie_plannif_EQT[Semaine de Début])*(BT$29&lt;=Saisie_plannif_EQT[Semaine de Fin])*Saisie_plannif_EQT[Quantité])</calculatedColumnFormula>
    </tableColumn>
    <tableColumn id="70" name="68" dataDxfId="72">
      <calculatedColumnFormula>SUMPRODUCT(($E7=Saisie_plannif_EQT[Avion])*($E$3=Saisie_plannif_EQT[Nom de l''equipement])*(BU$29&gt;=Saisie_plannif_EQT[Semaine de Début])*(BU$29&lt;=Saisie_plannif_EQT[Semaine de Fin])*Saisie_plannif_EQT[Quantité])</calculatedColumnFormula>
    </tableColumn>
    <tableColumn id="71" name="69" dataDxfId="71">
      <calculatedColumnFormula>SUMPRODUCT(($E7=Saisie_plannif_EQT[Avion])*($E$3=Saisie_plannif_EQT[Nom de l''equipement])*(BV$29&gt;=Saisie_plannif_EQT[Semaine de Début])*(BV$29&lt;=Saisie_plannif_EQT[Semaine de Fin])*Saisie_plannif_EQT[Quantité])</calculatedColumnFormula>
    </tableColumn>
    <tableColumn id="72" name="70" dataDxfId="70">
      <calculatedColumnFormula>SUMPRODUCT(($E7=Saisie_plannif_EQT[Avion])*($E$3=Saisie_plannif_EQT[Nom de l''equipement])*(BW$29&gt;=Saisie_plannif_EQT[Semaine de Début])*(BW$29&lt;=Saisie_plannif_EQT[Semaine de Fin])*Saisie_plannif_EQT[Quantité])</calculatedColumnFormula>
    </tableColumn>
    <tableColumn id="73" name="71" dataDxfId="69">
      <calculatedColumnFormula>SUMPRODUCT(($E7=Saisie_plannif_EQT[Avion])*($E$3=Saisie_plannif_EQT[Nom de l''equipement])*(BX$29&gt;=Saisie_plannif_EQT[Semaine de Début])*(BX$29&lt;=Saisie_plannif_EQT[Semaine de Fin])*Saisie_plannif_EQT[Quantité])</calculatedColumnFormula>
    </tableColumn>
    <tableColumn id="74" name="72" dataDxfId="68">
      <calculatedColumnFormula>SUMPRODUCT(($E7=Saisie_plannif_EQT[Avion])*($E$3=Saisie_plannif_EQT[Nom de l''equipement])*(BY$29&gt;=Saisie_plannif_EQT[Semaine de Début])*(BY$29&lt;=Saisie_plannif_EQT[Semaine de Fin])*Saisie_plannif_EQT[Quantité])</calculatedColumnFormula>
    </tableColumn>
    <tableColumn id="75" name="73" dataDxfId="67">
      <calculatedColumnFormula>SUMPRODUCT(($E7=Saisie_plannif_EQT[Avion])*($E$3=Saisie_plannif_EQT[Nom de l''equipement])*(BZ$29&gt;=Saisie_plannif_EQT[Semaine de Début])*(BZ$29&lt;=Saisie_plannif_EQT[Semaine de Fin])*Saisie_plannif_EQT[Quantité])</calculatedColumnFormula>
    </tableColumn>
    <tableColumn id="76" name="74" dataDxfId="66">
      <calculatedColumnFormula>SUMPRODUCT(($E7=Saisie_plannif_EQT[Avion])*($E$3=Saisie_plannif_EQT[Nom de l''equipement])*(CA$29&gt;=Saisie_plannif_EQT[Semaine de Début])*(CA$29&lt;=Saisie_plannif_EQT[Semaine de Fin])*Saisie_plannif_EQT[Quantité])</calculatedColumnFormula>
    </tableColumn>
    <tableColumn id="77" name="75" dataDxfId="65">
      <calculatedColumnFormula>SUMPRODUCT(($E7=Saisie_plannif_EQT[Avion])*($E$3=Saisie_plannif_EQT[Nom de l''equipement])*(CB$29&gt;=Saisie_plannif_EQT[Semaine de Début])*(CB$29&lt;=Saisie_plannif_EQT[Semaine de Fin])*Saisie_plannif_EQT[Quantité])</calculatedColumnFormula>
    </tableColumn>
    <tableColumn id="78" name="76" dataDxfId="64">
      <calculatedColumnFormula>SUMPRODUCT(($E7=Saisie_plannif_EQT[Avion])*($E$3=Saisie_plannif_EQT[Nom de l''equipement])*(CC$29&gt;=Saisie_plannif_EQT[Semaine de Début])*(CC$29&lt;=Saisie_plannif_EQT[Semaine de Fin])*Saisie_plannif_EQT[Quantité])</calculatedColumnFormula>
    </tableColumn>
    <tableColumn id="79" name="77" dataDxfId="63">
      <calculatedColumnFormula>SUMPRODUCT(($E7=Saisie_plannif_EQT[Avion])*($E$3=Saisie_plannif_EQT[Nom de l''equipement])*(CD$29&gt;=Saisie_plannif_EQT[Semaine de Début])*(CD$29&lt;=Saisie_plannif_EQT[Semaine de Fin])*Saisie_plannif_EQT[Quantité])</calculatedColumnFormula>
    </tableColumn>
    <tableColumn id="80" name="78" dataDxfId="62">
      <calculatedColumnFormula>SUMPRODUCT(($E7=Saisie_plannif_EQT[Avion])*($E$3=Saisie_plannif_EQT[Nom de l''equipement])*(CE$29&gt;=Saisie_plannif_EQT[Semaine de Début])*(CE$29&lt;=Saisie_plannif_EQT[Semaine de Fin])*Saisie_plannif_EQT[Quantité])</calculatedColumnFormula>
    </tableColumn>
    <tableColumn id="81" name="79" dataDxfId="61">
      <calculatedColumnFormula>SUMPRODUCT(($E7=Saisie_plannif_EQT[Avion])*($E$3=Saisie_plannif_EQT[Nom de l''equipement])*(CF$29&gt;=Saisie_plannif_EQT[Semaine de Début])*(CF$29&lt;=Saisie_plannif_EQT[Semaine de Fin])*Saisie_plannif_EQT[Quantité])</calculatedColumnFormula>
    </tableColumn>
    <tableColumn id="82" name="80" dataDxfId="60">
      <calculatedColumnFormula>SUMPRODUCT(($E7=Saisie_plannif_EQT[Avion])*($E$3=Saisie_plannif_EQT[Nom de l''equipement])*(CG$29&gt;=Saisie_plannif_EQT[Semaine de Début])*(CG$29&lt;=Saisie_plannif_EQT[Semaine de Fin])*Saisie_plannif_EQT[Quantité])</calculatedColumnFormula>
    </tableColumn>
    <tableColumn id="83" name="81" dataDxfId="59">
      <calculatedColumnFormula>SUMPRODUCT(($E7=Saisie_plannif_EQT[Avion])*($E$3=Saisie_plannif_EQT[Nom de l''equipement])*(CH$29&gt;=Saisie_plannif_EQT[Semaine de Début])*(CH$29&lt;=Saisie_plannif_EQT[Semaine de Fin])*Saisie_plannif_EQT[Quantité])</calculatedColumnFormula>
    </tableColumn>
    <tableColumn id="84" name="82" dataDxfId="58">
      <calculatedColumnFormula>SUMPRODUCT(($E7=Saisie_plannif_EQT[Avion])*($E$3=Saisie_plannif_EQT[Nom de l''equipement])*(CI$29&gt;=Saisie_plannif_EQT[Semaine de Début])*(CI$29&lt;=Saisie_plannif_EQT[Semaine de Fin])*Saisie_plannif_EQT[Quantité])</calculatedColumnFormula>
    </tableColumn>
    <tableColumn id="85" name="83" dataDxfId="57">
      <calculatedColumnFormula>SUMPRODUCT(($E7=Saisie_plannif_EQT[Avion])*($E$3=Saisie_plannif_EQT[Nom de l''equipement])*(CJ$29&gt;=Saisie_plannif_EQT[Semaine de Début])*(CJ$29&lt;=Saisie_plannif_EQT[Semaine de Fin])*Saisie_plannif_EQT[Quantité])</calculatedColumnFormula>
    </tableColumn>
    <tableColumn id="86" name="84" dataDxfId="56">
      <calculatedColumnFormula>SUMPRODUCT(($E7=Saisie_plannif_EQT[Avion])*($E$3=Saisie_plannif_EQT[Nom de l''equipement])*(CK$29&gt;=Saisie_plannif_EQT[Semaine de Début])*(CK$29&lt;=Saisie_plannif_EQT[Semaine de Fin])*Saisie_plannif_EQT[Quantité])</calculatedColumnFormula>
    </tableColumn>
    <tableColumn id="87" name="85" dataDxfId="55">
      <calculatedColumnFormula>SUMPRODUCT(($E7=Saisie_plannif_EQT[Avion])*($E$3=Saisie_plannif_EQT[Nom de l''equipement])*(CL$29&gt;=Saisie_plannif_EQT[Semaine de Début])*(CL$29&lt;=Saisie_plannif_EQT[Semaine de Fin])*Saisie_plannif_EQT[Quantité])</calculatedColumnFormula>
    </tableColumn>
    <tableColumn id="88" name="86" dataDxfId="54">
      <calculatedColumnFormula>SUMPRODUCT(($E7=Saisie_plannif_EQT[Avion])*($E$3=Saisie_plannif_EQT[Nom de l''equipement])*(CM$29&gt;=Saisie_plannif_EQT[Semaine de Début])*(CM$29&lt;=Saisie_plannif_EQT[Semaine de Fin])*Saisie_plannif_EQT[Quantité])</calculatedColumnFormula>
    </tableColumn>
    <tableColumn id="89" name="87" dataDxfId="53">
      <calculatedColumnFormula>SUMPRODUCT(($E7=Saisie_plannif_EQT[Avion])*($E$3=Saisie_plannif_EQT[Nom de l''equipement])*(CN$29&gt;=Saisie_plannif_EQT[Semaine de Début])*(CN$29&lt;=Saisie_plannif_EQT[Semaine de Fin])*Saisie_plannif_EQT[Quantité])</calculatedColumnFormula>
    </tableColumn>
    <tableColumn id="90" name="88" dataDxfId="52">
      <calculatedColumnFormula>SUMPRODUCT(($E7=Saisie_plannif_EQT[Avion])*($E$3=Saisie_plannif_EQT[Nom de l''equipement])*(CO$29&gt;=Saisie_plannif_EQT[Semaine de Début])*(CO$29&lt;=Saisie_plannif_EQT[Semaine de Fin])*Saisie_plannif_EQT[Quantité])</calculatedColumnFormula>
    </tableColumn>
    <tableColumn id="91" name="89" dataDxfId="51">
      <calculatedColumnFormula>SUMPRODUCT(($E7=Saisie_plannif_EQT[Avion])*($E$3=Saisie_plannif_EQT[Nom de l''equipement])*(CP$29&gt;=Saisie_plannif_EQT[Semaine de Début])*(CP$29&lt;=Saisie_plannif_EQT[Semaine de Fin])*Saisie_plannif_EQT[Quantité])</calculatedColumnFormula>
    </tableColumn>
    <tableColumn id="92" name="90" dataDxfId="50">
      <calculatedColumnFormula>SUMPRODUCT(($E7=Saisie_plannif_EQT[Avion])*($E$3=Saisie_plannif_EQT[Nom de l''equipement])*(CQ$29&gt;=Saisie_plannif_EQT[Semaine de Début])*(CQ$29&lt;=Saisie_plannif_EQT[Semaine de Fin])*Saisie_plannif_EQT[Quantité])</calculatedColumnFormula>
    </tableColumn>
    <tableColumn id="93" name="91" dataDxfId="49">
      <calculatedColumnFormula>SUMPRODUCT(($E7=Saisie_plannif_EQT[Avion])*($E$3=Saisie_plannif_EQT[Nom de l''equipement])*(CR$29&gt;=Saisie_plannif_EQT[Semaine de Début])*(CR$29&lt;=Saisie_plannif_EQT[Semaine de Fin])*Saisie_plannif_EQT[Quantité])</calculatedColumnFormula>
    </tableColumn>
    <tableColumn id="94" name="92" dataDxfId="48">
      <calculatedColumnFormula>SUMPRODUCT(($E7=Saisie_plannif_EQT[Avion])*($E$3=Saisie_plannif_EQT[Nom de l''equipement])*(CS$29&gt;=Saisie_plannif_EQT[Semaine de Début])*(CS$29&lt;=Saisie_plannif_EQT[Semaine de Fin])*Saisie_plannif_EQT[Quantité])</calculatedColumnFormula>
    </tableColumn>
    <tableColumn id="95" name="93" dataDxfId="47">
      <calculatedColumnFormula>SUMPRODUCT(($E7=Saisie_plannif_EQT[Avion])*($E$3=Saisie_plannif_EQT[Nom de l''equipement])*(CT$29&gt;=Saisie_plannif_EQT[Semaine de Début])*(CT$29&lt;=Saisie_plannif_EQT[Semaine de Fin])*Saisie_plannif_EQT[Quantité])</calculatedColumnFormula>
    </tableColumn>
    <tableColumn id="96" name="94" dataDxfId="46">
      <calculatedColumnFormula>SUMPRODUCT(($E7=Saisie_plannif_EQT[Avion])*($E$3=Saisie_plannif_EQT[Nom de l''equipement])*(CU$29&gt;=Saisie_plannif_EQT[Semaine de Début])*(CU$29&lt;=Saisie_plannif_EQT[Semaine de Fin])*Saisie_plannif_EQT[Quantité])</calculatedColumnFormula>
    </tableColumn>
    <tableColumn id="97" name="95" dataDxfId="45">
      <calculatedColumnFormula>SUMPRODUCT(($E7=Saisie_plannif_EQT[Avion])*($E$3=Saisie_plannif_EQT[Nom de l''equipement])*(CV$29&gt;=Saisie_plannif_EQT[Semaine de Début])*(CV$29&lt;=Saisie_plannif_EQT[Semaine de Fin])*Saisie_plannif_EQT[Quantité])</calculatedColumnFormula>
    </tableColumn>
    <tableColumn id="98" name="96" dataDxfId="44">
      <calculatedColumnFormula>SUMPRODUCT(($E7=Saisie_plannif_EQT[Avion])*($E$3=Saisie_plannif_EQT[Nom de l''equipement])*(CW$29&gt;=Saisie_plannif_EQT[Semaine de Début])*(CW$29&lt;=Saisie_plannif_EQT[Semaine de Fin])*Saisie_plannif_EQT[Quantité])</calculatedColumnFormula>
    </tableColumn>
    <tableColumn id="99" name="97" dataDxfId="43">
      <calculatedColumnFormula>SUMPRODUCT(($E7=Saisie_plannif_EQT[Avion])*($E$3=Saisie_plannif_EQT[Nom de l''equipement])*(CX$29&gt;=Saisie_plannif_EQT[Semaine de Début])*(CX$29&lt;=Saisie_plannif_EQT[Semaine de Fin])*Saisie_plannif_EQT[Quantité])</calculatedColumnFormula>
    </tableColumn>
    <tableColumn id="100" name="98" dataDxfId="42">
      <calculatedColumnFormula>SUMPRODUCT(($E7=Saisie_plannif_EQT[Avion])*($E$3=Saisie_plannif_EQT[Nom de l''equipement])*(CY$29&gt;=Saisie_plannif_EQT[Semaine de Début])*(CY$29&lt;=Saisie_plannif_EQT[Semaine de Fin])*Saisie_plannif_EQT[Quantité])</calculatedColumnFormula>
    </tableColumn>
    <tableColumn id="101" name="99" dataDxfId="41">
      <calculatedColumnFormula>SUMPRODUCT(($E7=Saisie_plannif_EQT[Avion])*($E$3=Saisie_plannif_EQT[Nom de l''equipement])*(CZ$29&gt;=Saisie_plannif_EQT[Semaine de Début])*(CZ$29&lt;=Saisie_plannif_EQT[Semaine de Fin])*Saisie_plannif_EQT[Quantité])</calculatedColumnFormula>
    </tableColumn>
    <tableColumn id="102" name="100" dataDxfId="40">
      <calculatedColumnFormula>SUMPRODUCT(($E7=Saisie_plannif_EQT[Avion])*($E$3=Saisie_plannif_EQT[Nom de l''equipement])*(DA$29&gt;=Saisie_plannif_EQT[Semaine de Début])*(DA$29&lt;=Saisie_plannif_EQT[Semaine de Fin])*Saisie_plannif_EQT[Quantité])</calculatedColumnFormula>
    </tableColumn>
    <tableColumn id="103" name="101" dataDxfId="39">
      <calculatedColumnFormula>SUMPRODUCT(($E7=Saisie_plannif_EQT[Avion])*($E$3=Saisie_plannif_EQT[Nom de l''equipement])*(DB$29&gt;=Saisie_plannif_EQT[Semaine de Début])*(DB$29&lt;=Saisie_plannif_EQT[Semaine de Fin])*Saisie_plannif_EQT[Quantité])</calculatedColumnFormula>
    </tableColumn>
    <tableColumn id="104" name="102" dataDxfId="38">
      <calculatedColumnFormula>SUMPRODUCT(($E7=Saisie_plannif_EQT[Avion])*($E$3=Saisie_plannif_EQT[Nom de l''equipement])*(DC$29&gt;=Saisie_plannif_EQT[Semaine de Début])*(DC$29&lt;=Saisie_plannif_EQT[Semaine de Fin])*Saisie_plannif_EQT[Quantité])</calculatedColumnFormula>
    </tableColumn>
    <tableColumn id="105" name="103" dataDxfId="37">
      <calculatedColumnFormula>SUMPRODUCT(($E7=Saisie_plannif_EQT[Avion])*($E$3=Saisie_plannif_EQT[Nom de l''equipement])*(DD$29&gt;=Saisie_plannif_EQT[Semaine de Début])*(DD$29&lt;=Saisie_plannif_EQT[Semaine de Fin])*Saisie_plannif_EQT[Quantité])</calculatedColumnFormula>
    </tableColumn>
    <tableColumn id="106" name="104" dataDxfId="36">
      <calculatedColumnFormula>SUMPRODUCT(($E7=Saisie_plannif_EQT[Avion])*($E$3=Saisie_plannif_EQT[Nom de l''equipement])*(DE$29&gt;=Saisie_plannif_EQT[Semaine de Début])*(DE$29&lt;=Saisie_plannif_EQT[Semaine de Fin])*Saisie_plannif_EQT[Quantité])</calculatedColumnFormula>
    </tableColumn>
  </tableColumns>
  <tableStyleInfo name="Style de tableau Registre de présence" showFirstColumn="0" showLastColumn="0" showRowStripes="1" showColumnStripes="0"/>
  <extLst>
    <ext xmlns:x14="http://schemas.microsoft.com/office/spreadsheetml/2009/9/main" uri="{504A1905-F514-4f6f-8877-14C23A59335A}">
      <x14:table altTextSummary="Le registre de présence d’un employé est présenté dans ce tableau. La colonne B contient le mois de l’année et la ligne correspondante indique les absences pour chaque jour du mois"/>
    </ext>
  </extLst>
</table>
</file>

<file path=xl/tables/table2.xml><?xml version="1.0" encoding="utf-8"?>
<table xmlns="http://schemas.openxmlformats.org/spreadsheetml/2006/main" id="1" name="Saisie_plannif_EQT" displayName="Saisie_plannif_EQT" ref="B3:K7">
  <autoFilter ref="B3:K7"/>
  <tableColumns count="10">
    <tableColumn id="17" name="Avion" dataDxfId="35"/>
    <tableColumn id="7" name="Nom de l'equipement" dataDxfId="34" dataCellStyle="Mois"/>
    <tableColumn id="2" name="Semaine de Début" dataDxfId="33" dataCellStyle="Dates du tableau"/>
    <tableColumn id="3" name="Semaine de Fin" dataDxfId="32" dataCellStyle="Dates du tableau"/>
    <tableColumn id="4" name="Quantité" dataDxfId="31" dataCellStyle="Détails du tableau"/>
    <tableColumn id="10" name="Quantité dispo"/>
    <tableColumn id="6" name="Durée" dataDxfId="30" dataCellStyle="Jours du tableau">
      <calculatedColumnFormula>Saisie_plannif_EQT[[#This Row],[Semaine de Fin]]-Saisie_plannif_EQT[[#This Row],[Semaine de Début]]</calculatedColumnFormula>
    </tableColumn>
    <tableColumn id="1" name="Utilisateur" dataDxfId="29" dataCellStyle="Jours du tableau"/>
    <tableColumn id="8" name="Date Creation besoin "/>
    <tableColumn id="5" name="Commentaires" totalsRowFunction="sum" dataDxfId="28" dataCellStyle="Jours du tableau"/>
  </tableColumns>
  <tableStyleInfo name="Style de tableau Registre de présence" showFirstColumn="1" showLastColumn="0" showRowStripes="1" showColumnStripes="0"/>
  <extLst>
    <ext xmlns:x14="http://schemas.microsoft.com/office/spreadsheetml/2009/9/main" uri="{504A1905-F514-4f6f-8877-14C23A59335A}">
      <x14:table altTextSummary="Consignez les congés des employés dans ce tableau. Ajoutez la date de début, la date de fin, le type de congé et le nombre de jours"/>
    </ext>
  </extLst>
</table>
</file>

<file path=xl/tables/table3.xml><?xml version="1.0" encoding="utf-8"?>
<table xmlns="http://schemas.openxmlformats.org/spreadsheetml/2006/main" id="4" name="EQT" displayName="EQT" ref="B3:L39" totalsRowShown="0" headerRowDxfId="27" dataDxfId="25" headerRowBorderDxfId="26" tableBorderDxfId="24" totalsRowBorderDxfId="23" dataCellStyle="Mois">
  <sortState ref="B3:B25">
    <sortCondition ref="B2:B25"/>
  </sortState>
  <tableColumns count="11">
    <tableColumn id="1" name="Noms des Equipements " dataDxfId="22" dataCellStyle="Mois"/>
    <tableColumn id="7" name="Article" dataDxfId="21" dataCellStyle="Normal 3"/>
    <tableColumn id="8" name="En magasin" dataDxfId="20" dataCellStyle="Mois">
      <calculatedColumnFormula>SUMIFS(OFFSET(extract!$C$2,,,COUNTA(extract!A:A),),OFFSET(extract!$A$2,,,COUNTA(extract!A:A),),EQT[Article],OFFSET(extract!$H$2,,,COUNTA(extract!A:A),),glossaire!$B$5)</calculatedColumnFormula>
    </tableColumn>
    <tableColumn id="2" name="Sur avion" dataDxfId="19" dataCellStyle="Mois">
      <calculatedColumnFormula>SUMPRODUCT(SUMIFS(OFFSET(extract!$C$2,,,COUNTA(extract!A:A),),OFFSET(extract!$A$2,,,COUNTA(extract!A:A),),EQT[[#This Row],[Article]],OFFSET(extract!$H$2,,,COUNTA(extract!A:A),),glossaire!$C$5:$C$100))</calculatedColumnFormula>
    </tableColumn>
    <tableColumn id="4" name="En Contrôle" dataDxfId="18" dataCellStyle="Mois">
      <calculatedColumnFormula>SUMPRODUCT(SUMIFS(OFFSET(extract!$C$2,,,COUNTA(extract!A:A),),OFFSET(extract!$A$2,,,COUNTA(extract!A:A),),EQT[[#This Row],[Article]],OFFSET(extract!$H$2,,,COUNTA(extract!A:A),),glossaire!$D$5:$D$100))</calculatedColumnFormula>
    </tableColumn>
    <tableColumn id="9" name="Lot de bord" dataDxfId="17" dataCellStyle="Mois">
      <calculatedColumnFormula>SUMPRODUCT(SUMIFS(OFFSET(extract!$C$2,,,COUNTA(extract!A:A),),OFFSET(extract!$A2,,,COUNTA(extract!A:A),),EQT[[#This Row],[Article]],OFFSET(extract!$H$2,,,COUNTA(extract!A:A),),glossaire!$E$5:$E$100))</calculatedColumnFormula>
    </tableColumn>
    <tableColumn id="6" name="Other" dataDxfId="16" dataCellStyle="Mois">
      <calculatedColumnFormula>COUNTIF(extract!A:A,$C4)-(D4+E4+F4+G4)</calculatedColumnFormula>
    </tableColumn>
    <tableColumn id="5" name="ecart" dataDxfId="15" dataCellStyle="Mois"/>
    <tableColumn id="3" name="resp labo" dataDxfId="14" dataCellStyle="Mois"/>
    <tableColumn id="10" name="service" dataDxfId="13" dataCellStyle="Mois"/>
    <tableColumn id="11" name="resp archi" dataDxfId="12" dataCellStyle="Mois"/>
  </tableColumns>
  <tableStyleInfo name="Style de tableau Registre de présence" showFirstColumn="0" showLastColumn="0" showRowStripes="1" showColumnStripes="0"/>
  <extLst>
    <ext xmlns:x14="http://schemas.microsoft.com/office/spreadsheetml/2009/9/main" uri="{504A1905-F514-4f6f-8877-14C23A59335A}">
      <x14:table altTextSummary="Liste des noms des employés"/>
    </ext>
  </extLst>
</table>
</file>

<file path=xl/tables/table4.xml><?xml version="1.0" encoding="utf-8"?>
<table xmlns="http://schemas.openxmlformats.org/spreadsheetml/2006/main" id="5" name="quantité" displayName="quantité" ref="B3:B106" totalsRowShown="0" dataCellStyle="Détails du tableau">
  <tableColumns count="1">
    <tableColumn id="1" name="Quantité" dataCellStyle="Détails du tableau"/>
  </tableColumns>
  <tableStyleInfo name="Style de tableau Registre de présence" showFirstColumn="0" showLastColumn="0" showRowStripes="1" showColumnStripes="0"/>
  <extLst>
    <ext xmlns:x14="http://schemas.microsoft.com/office/spreadsheetml/2009/9/main" uri="{504A1905-F514-4f6f-8877-14C23A59335A}">
      <x14:table altTextSummary="Liste des types de congés - Arrêt maladie, Congé, Décès et Autres"/>
    </ext>
  </extLst>
</table>
</file>

<file path=xl/tables/table5.xml><?xml version="1.0" encoding="utf-8"?>
<table xmlns="http://schemas.openxmlformats.org/spreadsheetml/2006/main" id="3" name="avions4" displayName="avions4" ref="B3:B24" totalsRowShown="0" dataDxfId="11" dataCellStyle="Mois">
  <sortState ref="B4:B26">
    <sortCondition ref="B2:B25"/>
  </sortState>
  <tableColumns count="1">
    <tableColumn id="1" name="Liste des Avions" dataDxfId="10" dataCellStyle="Mois"/>
  </tableColumns>
  <tableStyleInfo name="Style de tableau Registre de présence" showFirstColumn="0" showLastColumn="0" showRowStripes="1" showColumnStripes="0"/>
  <extLst>
    <ext xmlns:x14="http://schemas.microsoft.com/office/spreadsheetml/2009/9/main" uri="{504A1905-F514-4f6f-8877-14C23A59335A}">
      <x14:table altTextSummary="Liste des noms des employés"/>
    </ext>
  </extLst>
</table>
</file>

<file path=xl/tables/table6.xml><?xml version="1.0" encoding="utf-8"?>
<table xmlns="http://schemas.openxmlformats.org/spreadsheetml/2006/main" id="6" name="Tableau6" displayName="Tableau6" ref="A1:J867" totalsRowShown="0" dataDxfId="9">
  <autoFilter ref="A1:J867"/>
  <tableColumns count="10">
    <tableColumn id="1" name="Article" dataDxfId="8"/>
    <tableColumn id="2" name="Désignation article" dataDxfId="7"/>
    <tableColumn id="3" name="Quantité de base" dataDxfId="6"/>
    <tableColumn id="4" name="Colonne1" dataDxfId="5"/>
    <tableColumn id="5" name="Ancien n° article" dataDxfId="4"/>
    <tableColumn id="6" name="Equipement" dataDxfId="3"/>
    <tableColumn id="7" name="Colonne2" dataDxfId="2"/>
    <tableColumn id="8" name="Local" dataDxfId="1"/>
    <tableColumn id="9" name="Colonne3"/>
    <tableColumn id="10" name="date de test" dataDxfId="0"/>
  </tableColumns>
  <tableStyleInfo name="Style de tableau Registre de présence" showFirstColumn="0" showLastColumn="0" showRowStripes="1" showColumnStripes="0"/>
</table>
</file>

<file path=xl/theme/theme1.xml><?xml version="1.0" encoding="utf-8"?>
<a:theme xmlns:a="http://schemas.openxmlformats.org/drawingml/2006/main" name="Employee Attendance Tracker">
  <a:themeElements>
    <a:clrScheme name="Custom 3">
      <a:dk1>
        <a:sysClr val="windowText" lastClr="000000"/>
      </a:dk1>
      <a:lt1>
        <a:sysClr val="window" lastClr="FFFFFF"/>
      </a:lt1>
      <a:dk2>
        <a:srgbClr val="36384E"/>
      </a:dk2>
      <a:lt2>
        <a:srgbClr val="E6E6E6"/>
      </a:lt2>
      <a:accent1>
        <a:srgbClr val="8BBEDD"/>
      </a:accent1>
      <a:accent2>
        <a:srgbClr val="53B9B4"/>
      </a:accent2>
      <a:accent3>
        <a:srgbClr val="9FD179"/>
      </a:accent3>
      <a:accent4>
        <a:srgbClr val="F6E166"/>
      </a:accent4>
      <a:accent5>
        <a:srgbClr val="F9A755"/>
      </a:accent5>
      <a:accent6>
        <a:srgbClr val="ED7669"/>
      </a:accent6>
      <a:hlink>
        <a:srgbClr val="0000FF"/>
      </a:hlink>
      <a:folHlink>
        <a:srgbClr val="800080"/>
      </a:folHlink>
    </a:clrScheme>
    <a:fontScheme name="67 employee attendance tracker">
      <a:majorFont>
        <a:latin typeface="Bookman Old Style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tabColor theme="3"/>
    <pageSetUpPr fitToPage="1"/>
  </sheetPr>
  <dimension ref="B1:DE46"/>
  <sheetViews>
    <sheetView showGridLines="0" tabSelected="1" zoomScale="85" zoomScaleNormal="85" workbookViewId="0">
      <pane xSplit="6" ySplit="6" topLeftCell="G7" activePane="bottomRight" state="frozen"/>
      <selection pane="topRight" activeCell="E1" sqref="E1"/>
      <selection pane="bottomLeft" activeCell="A8" sqref="A8"/>
      <selection pane="bottomRight" activeCell="G7" sqref="G7"/>
    </sheetView>
  </sheetViews>
  <sheetFormatPr baseColWidth="10" defaultColWidth="9" defaultRowHeight="16.5" x14ac:dyDescent="0.3"/>
  <cols>
    <col min="1" max="1" width="4.75" style="6" customWidth="1"/>
    <col min="2" max="2" width="14.375" style="6" customWidth="1"/>
    <col min="3" max="3" width="10.5" style="6" customWidth="1"/>
    <col min="4" max="4" width="18.125" style="6" customWidth="1"/>
    <col min="5" max="5" width="54.375" style="6" customWidth="1"/>
    <col min="6" max="6" width="8.75" style="6" customWidth="1"/>
    <col min="7" max="109" width="4.625" style="6" customWidth="1"/>
    <col min="110" max="16384" width="9" style="6"/>
  </cols>
  <sheetData>
    <row r="1" spans="2:109" ht="26.25" customHeight="1" x14ac:dyDescent="0.3">
      <c r="B1" s="43" t="s">
        <v>149</v>
      </c>
      <c r="C1" s="43"/>
      <c r="E1" s="18" t="s">
        <v>811</v>
      </c>
      <c r="F1" s="7"/>
    </row>
    <row r="2" spans="2:109" ht="15.75" customHeight="1" thickBot="1" x14ac:dyDescent="0.3">
      <c r="B2" s="125" t="s">
        <v>748</v>
      </c>
      <c r="C2" s="126" t="s">
        <v>749</v>
      </c>
      <c r="D2" s="126" t="s">
        <v>750</v>
      </c>
      <c r="E2" s="125" t="s">
        <v>54</v>
      </c>
      <c r="F2" s="8"/>
      <c r="N2" s="9"/>
      <c r="Y2" s="10"/>
      <c r="Z2" s="10"/>
      <c r="AA2" s="10"/>
      <c r="AB2" s="10"/>
      <c r="AC2" s="10"/>
      <c r="AD2" s="10"/>
      <c r="AE2" s="10"/>
      <c r="AF2" s="10"/>
      <c r="AG2" s="11"/>
    </row>
    <row r="3" spans="2:109" ht="21.95" customHeight="1" thickTop="1" thickBot="1" x14ac:dyDescent="0.3">
      <c r="B3" s="128">
        <f>INDEX(EQT[resp labo],MATCH(Calendrier!$E$3,EQT[[Noms des Equipements ]],0))</f>
        <v>0</v>
      </c>
      <c r="C3" s="128">
        <f>INDEX(EQT[service],MATCH(Calendrier!$E$3,EQT[[Noms des Equipements ]],0))</f>
        <v>0</v>
      </c>
      <c r="D3" s="128">
        <f>INDEX(EQT[resp archi],MATCH(Calendrier!$E$3,EQT[[Noms des Equipements ]],0))</f>
        <v>0</v>
      </c>
      <c r="E3" s="127" t="s">
        <v>753</v>
      </c>
      <c r="F3" s="8"/>
      <c r="N3" s="9"/>
      <c r="Y3" s="10"/>
      <c r="Z3" s="10"/>
      <c r="AA3" s="10"/>
      <c r="AB3" s="10"/>
      <c r="AC3" s="10"/>
      <c r="AD3" s="10"/>
      <c r="AE3" s="10"/>
      <c r="AF3" s="10"/>
      <c r="AG3" s="11"/>
    </row>
    <row r="4" spans="2:109" ht="16.5" customHeight="1" thickTop="1" x14ac:dyDescent="0.25">
      <c r="D4" s="43"/>
      <c r="E4" s="8"/>
      <c r="F4" s="8"/>
      <c r="G4" s="147">
        <f ca="1">YEAR(TODAY())</f>
        <v>2018</v>
      </c>
      <c r="H4" s="137"/>
      <c r="I4" s="137"/>
      <c r="J4" s="137"/>
      <c r="K4" s="137"/>
      <c r="L4" s="137"/>
      <c r="M4" s="138"/>
      <c r="N4" s="9"/>
      <c r="Y4" s="10"/>
      <c r="Z4" s="10"/>
      <c r="AA4" s="10"/>
      <c r="AB4" s="10"/>
      <c r="AC4" s="10"/>
      <c r="AD4" s="10"/>
      <c r="AE4" s="10"/>
      <c r="AF4" s="10"/>
      <c r="AG4" s="11"/>
      <c r="BG4" s="137">
        <v>2019</v>
      </c>
      <c r="BH4" s="137"/>
      <c r="BI4" s="137"/>
      <c r="BJ4" s="137"/>
      <c r="BK4" s="137"/>
      <c r="BL4" s="138"/>
    </row>
    <row r="5" spans="2:109" ht="15" customHeight="1" thickBot="1" x14ac:dyDescent="0.35">
      <c r="E5" s="10"/>
      <c r="F5" s="10"/>
      <c r="G5" s="140" t="s">
        <v>55</v>
      </c>
      <c r="H5" s="141"/>
      <c r="I5" s="141"/>
      <c r="J5" s="141"/>
      <c r="K5" s="150"/>
      <c r="L5" s="140" t="s">
        <v>56</v>
      </c>
      <c r="M5" s="141"/>
      <c r="N5" s="136"/>
      <c r="O5" s="136"/>
      <c r="P5" s="135" t="s">
        <v>57</v>
      </c>
      <c r="Q5" s="136"/>
      <c r="R5" s="136"/>
      <c r="S5" s="136"/>
      <c r="T5" s="135" t="s">
        <v>58</v>
      </c>
      <c r="U5" s="136"/>
      <c r="V5" s="136"/>
      <c r="W5" s="136"/>
      <c r="X5" s="135" t="s">
        <v>59</v>
      </c>
      <c r="Y5" s="136"/>
      <c r="Z5" s="136"/>
      <c r="AA5" s="136"/>
      <c r="AB5" s="139"/>
      <c r="AC5" s="135" t="s">
        <v>60</v>
      </c>
      <c r="AD5" s="136"/>
      <c r="AE5" s="136"/>
      <c r="AF5" s="136"/>
      <c r="AG5" s="135" t="s">
        <v>61</v>
      </c>
      <c r="AH5" s="136"/>
      <c r="AI5" s="136"/>
      <c r="AJ5" s="136"/>
      <c r="AK5" s="139"/>
      <c r="AL5" s="135" t="s">
        <v>62</v>
      </c>
      <c r="AM5" s="136"/>
      <c r="AN5" s="136"/>
      <c r="AO5" s="136"/>
      <c r="AP5" s="135" t="s">
        <v>63</v>
      </c>
      <c r="AQ5" s="136"/>
      <c r="AR5" s="136"/>
      <c r="AS5" s="136"/>
      <c r="AT5" s="135" t="s">
        <v>64</v>
      </c>
      <c r="AU5" s="136"/>
      <c r="AV5" s="136"/>
      <c r="AW5" s="136"/>
      <c r="AX5" s="139"/>
      <c r="AY5" s="135" t="s">
        <v>65</v>
      </c>
      <c r="AZ5" s="136"/>
      <c r="BA5" s="136"/>
      <c r="BB5" s="136"/>
      <c r="BC5" s="135" t="s">
        <v>66</v>
      </c>
      <c r="BD5" s="136"/>
      <c r="BE5" s="136"/>
      <c r="BF5" s="136"/>
      <c r="BG5" s="140" t="s">
        <v>55</v>
      </c>
      <c r="BH5" s="141"/>
      <c r="BI5" s="136"/>
      <c r="BJ5" s="136"/>
      <c r="BK5" s="140" t="s">
        <v>56</v>
      </c>
      <c r="BL5" s="141"/>
      <c r="BM5" s="136"/>
      <c r="BN5" s="136"/>
      <c r="BO5" s="135" t="s">
        <v>57</v>
      </c>
      <c r="BP5" s="136"/>
      <c r="BQ5" s="136"/>
      <c r="BR5" s="136"/>
      <c r="BS5" s="135" t="s">
        <v>58</v>
      </c>
      <c r="BT5" s="136"/>
      <c r="BU5" s="136"/>
      <c r="BV5" s="136"/>
      <c r="BW5" s="135" t="s">
        <v>59</v>
      </c>
      <c r="BX5" s="136"/>
      <c r="BY5" s="136"/>
      <c r="BZ5" s="136"/>
      <c r="CA5" s="139"/>
      <c r="CB5" s="135" t="s">
        <v>60</v>
      </c>
      <c r="CC5" s="136"/>
      <c r="CD5" s="136"/>
      <c r="CE5" s="136"/>
      <c r="CF5" s="135" t="s">
        <v>61</v>
      </c>
      <c r="CG5" s="136"/>
      <c r="CH5" s="136"/>
      <c r="CI5" s="136"/>
      <c r="CJ5" s="139"/>
      <c r="CK5" s="135" t="s">
        <v>62</v>
      </c>
      <c r="CL5" s="136"/>
      <c r="CM5" s="136"/>
      <c r="CN5" s="136"/>
      <c r="CO5" s="135" t="s">
        <v>63</v>
      </c>
      <c r="CP5" s="136"/>
      <c r="CQ5" s="136"/>
      <c r="CR5" s="136"/>
      <c r="CS5" s="135" t="s">
        <v>64</v>
      </c>
      <c r="CT5" s="136"/>
      <c r="CU5" s="136"/>
      <c r="CV5" s="136"/>
      <c r="CW5" s="139"/>
      <c r="CX5" s="135" t="s">
        <v>65</v>
      </c>
      <c r="CY5" s="136"/>
      <c r="CZ5" s="136"/>
      <c r="DA5" s="136"/>
      <c r="DB5" s="135" t="s">
        <v>66</v>
      </c>
      <c r="DC5" s="136"/>
      <c r="DD5" s="136"/>
      <c r="DE5" s="136"/>
    </row>
    <row r="6" spans="2:109" ht="17.25" thickBot="1" x14ac:dyDescent="0.35">
      <c r="E6" s="15" t="s">
        <v>53</v>
      </c>
      <c r="F6" s="15" t="s">
        <v>52</v>
      </c>
      <c r="G6" s="114" t="s">
        <v>0</v>
      </c>
      <c r="H6" s="115" t="s">
        <v>1</v>
      </c>
      <c r="I6" s="115" t="s">
        <v>2</v>
      </c>
      <c r="J6" s="115" t="s">
        <v>3</v>
      </c>
      <c r="K6" s="115" t="s">
        <v>4</v>
      </c>
      <c r="L6" s="115" t="s">
        <v>5</v>
      </c>
      <c r="M6" s="115" t="s">
        <v>6</v>
      </c>
      <c r="N6" s="115" t="s">
        <v>7</v>
      </c>
      <c r="O6" s="115" t="s">
        <v>8</v>
      </c>
      <c r="P6" s="115" t="s">
        <v>9</v>
      </c>
      <c r="Q6" s="115" t="s">
        <v>10</v>
      </c>
      <c r="R6" s="115" t="s">
        <v>11</v>
      </c>
      <c r="S6" s="115" t="s">
        <v>12</v>
      </c>
      <c r="T6" s="115" t="s">
        <v>13</v>
      </c>
      <c r="U6" s="115" t="s">
        <v>14</v>
      </c>
      <c r="V6" s="115" t="s">
        <v>15</v>
      </c>
      <c r="W6" s="115" t="s">
        <v>16</v>
      </c>
      <c r="X6" s="115" t="s">
        <v>17</v>
      </c>
      <c r="Y6" s="115" t="s">
        <v>18</v>
      </c>
      <c r="Z6" s="115" t="s">
        <v>19</v>
      </c>
      <c r="AA6" s="115" t="s">
        <v>20</v>
      </c>
      <c r="AB6" s="115" t="s">
        <v>21</v>
      </c>
      <c r="AC6" s="115" t="s">
        <v>22</v>
      </c>
      <c r="AD6" s="115" t="s">
        <v>23</v>
      </c>
      <c r="AE6" s="115" t="s">
        <v>24</v>
      </c>
      <c r="AF6" s="115" t="s">
        <v>25</v>
      </c>
      <c r="AG6" s="115" t="s">
        <v>26</v>
      </c>
      <c r="AH6" s="115" t="s">
        <v>27</v>
      </c>
      <c r="AI6" s="115" t="s">
        <v>28</v>
      </c>
      <c r="AJ6" s="115" t="s">
        <v>29</v>
      </c>
      <c r="AK6" s="115" t="s">
        <v>30</v>
      </c>
      <c r="AL6" s="115" t="s">
        <v>31</v>
      </c>
      <c r="AM6" s="115" t="s">
        <v>32</v>
      </c>
      <c r="AN6" s="115" t="s">
        <v>33</v>
      </c>
      <c r="AO6" s="115" t="s">
        <v>34</v>
      </c>
      <c r="AP6" s="115" t="s">
        <v>35</v>
      </c>
      <c r="AQ6" s="115" t="s">
        <v>36</v>
      </c>
      <c r="AR6" s="115" t="s">
        <v>37</v>
      </c>
      <c r="AS6" s="115" t="s">
        <v>38</v>
      </c>
      <c r="AT6" s="115" t="s">
        <v>39</v>
      </c>
      <c r="AU6" s="115" t="s">
        <v>40</v>
      </c>
      <c r="AV6" s="115" t="s">
        <v>41</v>
      </c>
      <c r="AW6" s="115" t="s">
        <v>42</v>
      </c>
      <c r="AX6" s="115" t="s">
        <v>43</v>
      </c>
      <c r="AY6" s="115" t="s">
        <v>44</v>
      </c>
      <c r="AZ6" s="115" t="s">
        <v>45</v>
      </c>
      <c r="BA6" s="115" t="s">
        <v>46</v>
      </c>
      <c r="BB6" s="115" t="s">
        <v>47</v>
      </c>
      <c r="BC6" s="115" t="s">
        <v>48</v>
      </c>
      <c r="BD6" s="115" t="s">
        <v>49</v>
      </c>
      <c r="BE6" s="115" t="s">
        <v>50</v>
      </c>
      <c r="BF6" s="116" t="s">
        <v>51</v>
      </c>
      <c r="BG6" s="6" t="s">
        <v>690</v>
      </c>
      <c r="BH6" s="6" t="s">
        <v>691</v>
      </c>
      <c r="BI6" s="6" t="s">
        <v>692</v>
      </c>
      <c r="BJ6" s="6" t="s">
        <v>693</v>
      </c>
      <c r="BK6" s="6" t="s">
        <v>694</v>
      </c>
      <c r="BL6" s="6" t="s">
        <v>695</v>
      </c>
      <c r="BM6" s="6" t="s">
        <v>696</v>
      </c>
      <c r="BN6" s="6" t="s">
        <v>697</v>
      </c>
      <c r="BO6" s="6" t="s">
        <v>698</v>
      </c>
      <c r="BP6" s="6" t="s">
        <v>699</v>
      </c>
      <c r="BQ6" s="6" t="s">
        <v>700</v>
      </c>
      <c r="BR6" s="6" t="s">
        <v>701</v>
      </c>
      <c r="BS6" s="6" t="s">
        <v>702</v>
      </c>
      <c r="BT6" s="6" t="s">
        <v>703</v>
      </c>
      <c r="BU6" s="6" t="s">
        <v>704</v>
      </c>
      <c r="BV6" s="6" t="s">
        <v>705</v>
      </c>
      <c r="BW6" s="6" t="s">
        <v>706</v>
      </c>
      <c r="BX6" s="6" t="s">
        <v>707</v>
      </c>
      <c r="BY6" s="6" t="s">
        <v>708</v>
      </c>
      <c r="BZ6" s="6" t="s">
        <v>709</v>
      </c>
      <c r="CA6" s="6" t="s">
        <v>710</v>
      </c>
      <c r="CB6" s="6" t="s">
        <v>711</v>
      </c>
      <c r="CC6" s="6" t="s">
        <v>712</v>
      </c>
      <c r="CD6" s="6" t="s">
        <v>713</v>
      </c>
      <c r="CE6" s="6" t="s">
        <v>714</v>
      </c>
      <c r="CF6" s="6" t="s">
        <v>715</v>
      </c>
      <c r="CG6" s="6" t="s">
        <v>716</v>
      </c>
      <c r="CH6" s="6" t="s">
        <v>717</v>
      </c>
      <c r="CI6" s="6" t="s">
        <v>718</v>
      </c>
      <c r="CJ6" s="6" t="s">
        <v>719</v>
      </c>
      <c r="CK6" s="6" t="s">
        <v>720</v>
      </c>
      <c r="CL6" s="6" t="s">
        <v>721</v>
      </c>
      <c r="CM6" s="6" t="s">
        <v>722</v>
      </c>
      <c r="CN6" s="6" t="s">
        <v>723</v>
      </c>
      <c r="CO6" s="6" t="s">
        <v>724</v>
      </c>
      <c r="CP6" s="6" t="s">
        <v>725</v>
      </c>
      <c r="CQ6" s="6" t="s">
        <v>726</v>
      </c>
      <c r="CR6" s="6" t="s">
        <v>727</v>
      </c>
      <c r="CS6" s="6" t="s">
        <v>728</v>
      </c>
      <c r="CT6" s="6" t="s">
        <v>729</v>
      </c>
      <c r="CU6" s="6" t="s">
        <v>730</v>
      </c>
      <c r="CV6" s="6" t="s">
        <v>731</v>
      </c>
      <c r="CW6" s="6" t="s">
        <v>732</v>
      </c>
      <c r="CX6" s="6" t="s">
        <v>733</v>
      </c>
      <c r="CY6" s="6" t="s">
        <v>734</v>
      </c>
      <c r="CZ6" s="6" t="s">
        <v>735</v>
      </c>
      <c r="DA6" s="6" t="s">
        <v>736</v>
      </c>
      <c r="DB6" s="6" t="s">
        <v>737</v>
      </c>
      <c r="DC6" s="6" t="s">
        <v>738</v>
      </c>
      <c r="DD6" s="6" t="s">
        <v>739</v>
      </c>
      <c r="DE6" s="6" t="s">
        <v>740</v>
      </c>
    </row>
    <row r="7" spans="2:109" x14ac:dyDescent="0.3">
      <c r="E7" s="68" t="s">
        <v>789</v>
      </c>
      <c r="F7" s="16"/>
      <c r="G7" s="23">
        <f>SUMPRODUCT(($E7=Saisie_plannif_EQT[Avion])*($E$3=Saisie_plannif_EQT[Nom de l''equipement])*(G$29&gt;=Saisie_plannif_EQT[Semaine de Début])*(G$29&lt;=Saisie_plannif_EQT[Semaine de Fin])*Saisie_plannif_EQT[Quantité])</f>
        <v>0</v>
      </c>
      <c r="H7" s="24">
        <f>SUMPRODUCT(($E7=Saisie_plannif_EQT[Avion])*($E$3=Saisie_plannif_EQT[Nom de l''equipement])*(H$29&gt;=Saisie_plannif_EQT[Semaine de Début])*(H$29&lt;=Saisie_plannif_EQT[Semaine de Fin])*Saisie_plannif_EQT[Quantité])</f>
        <v>0</v>
      </c>
      <c r="I7" s="24">
        <f>SUMPRODUCT(($E7=Saisie_plannif_EQT[Avion])*($E$3=Saisie_plannif_EQT[Nom de l''equipement])*(I$29&gt;=Saisie_plannif_EQT[Semaine de Début])*(I$29&lt;=Saisie_plannif_EQT[Semaine de Fin])*Saisie_plannif_EQT[Quantité])</f>
        <v>0</v>
      </c>
      <c r="J7" s="24">
        <f>SUMPRODUCT(($E7=Saisie_plannif_EQT[Avion])*($E$3=Saisie_plannif_EQT[Nom de l''equipement])*(J$29&gt;=Saisie_plannif_EQT[Semaine de Début])*(J$29&lt;=Saisie_plannif_EQT[Semaine de Fin])*Saisie_plannif_EQT[Quantité])</f>
        <v>0</v>
      </c>
      <c r="K7" s="24">
        <f>SUMPRODUCT(($E7=Saisie_plannif_EQT[Avion])*($E$3=Saisie_plannif_EQT[Nom de l''equipement])*(K$29&gt;=Saisie_plannif_EQT[Semaine de Début])*(K$29&lt;=Saisie_plannif_EQT[Semaine de Fin])*Saisie_plannif_EQT[Quantité])</f>
        <v>0</v>
      </c>
      <c r="L7" s="24">
        <f>SUMPRODUCT(($E7=Saisie_plannif_EQT[Avion])*($E$3=Saisie_plannif_EQT[Nom de l''equipement])*(L$29&gt;=Saisie_plannif_EQT[Semaine de Début])*(L$29&lt;=Saisie_plannif_EQT[Semaine de Fin])*Saisie_plannif_EQT[Quantité])</f>
        <v>0</v>
      </c>
      <c r="M7" s="24">
        <f>SUMPRODUCT(($E7=Saisie_plannif_EQT[Avion])*($E$3=Saisie_plannif_EQT[Nom de l''equipement])*(M$29&gt;=Saisie_plannif_EQT[Semaine de Début])*(M$29&lt;=Saisie_plannif_EQT[Semaine de Fin])*Saisie_plannif_EQT[Quantité])</f>
        <v>0</v>
      </c>
      <c r="N7" s="24">
        <f>SUMPRODUCT(($E7=Saisie_plannif_EQT[Avion])*($E$3=Saisie_plannif_EQT[Nom de l''equipement])*(N$29&gt;=Saisie_plannif_EQT[Semaine de Début])*(N$29&lt;=Saisie_plannif_EQT[Semaine de Fin])*Saisie_plannif_EQT[Quantité])</f>
        <v>0</v>
      </c>
      <c r="O7" s="24">
        <f>SUMPRODUCT(($E7=Saisie_plannif_EQT[Avion])*($E$3=Saisie_plannif_EQT[Nom de l''equipement])*(O$29&gt;=Saisie_plannif_EQT[Semaine de Début])*(O$29&lt;=Saisie_plannif_EQT[Semaine de Fin])*Saisie_plannif_EQT[Quantité])</f>
        <v>0</v>
      </c>
      <c r="P7" s="24">
        <f>SUMPRODUCT(($E7=Saisie_plannif_EQT[Avion])*($E$3=Saisie_plannif_EQT[Nom de l''equipement])*(P$29&gt;=Saisie_plannif_EQT[Semaine de Début])*(P$29&lt;=Saisie_plannif_EQT[Semaine de Fin])*Saisie_plannif_EQT[Quantité])</f>
        <v>0</v>
      </c>
      <c r="Q7" s="24">
        <f>SUMPRODUCT(($E7=Saisie_plannif_EQT[Avion])*($E$3=Saisie_plannif_EQT[Nom de l''equipement])*(Q$29&gt;=Saisie_plannif_EQT[Semaine de Début])*(Q$29&lt;=Saisie_plannif_EQT[Semaine de Fin])*Saisie_plannif_EQT[Quantité])</f>
        <v>0</v>
      </c>
      <c r="R7" s="24">
        <f>SUMPRODUCT(($E7=Saisie_plannif_EQT[Avion])*($E$3=Saisie_plannif_EQT[Nom de l''equipement])*(R$29&gt;=Saisie_plannif_EQT[Semaine de Début])*(R$29&lt;=Saisie_plannif_EQT[Semaine de Fin])*Saisie_plannif_EQT[Quantité])</f>
        <v>0</v>
      </c>
      <c r="S7" s="24">
        <f>SUMPRODUCT(($E7=Saisie_plannif_EQT[Avion])*($E$3=Saisie_plannif_EQT[Nom de l''equipement])*(S$29&gt;=Saisie_plannif_EQT[Semaine de Début])*(S$29&lt;=Saisie_plannif_EQT[Semaine de Fin])*Saisie_plannif_EQT[Quantité])</f>
        <v>0</v>
      </c>
      <c r="T7" s="24">
        <f>SUMPRODUCT(($E7=Saisie_plannif_EQT[Avion])*($E$3=Saisie_plannif_EQT[Nom de l''equipement])*(T$29&gt;=Saisie_plannif_EQT[Semaine de Début])*(T$29&lt;=Saisie_plannif_EQT[Semaine de Fin])*Saisie_plannif_EQT[Quantité])</f>
        <v>0</v>
      </c>
      <c r="U7" s="24">
        <f>SUMPRODUCT(($E7=Saisie_plannif_EQT[Avion])*($E$3=Saisie_plannif_EQT[Nom de l''equipement])*(U$29&gt;=Saisie_plannif_EQT[Semaine de Début])*(U$29&lt;=Saisie_plannif_EQT[Semaine de Fin])*Saisie_plannif_EQT[Quantité])</f>
        <v>0</v>
      </c>
      <c r="V7" s="24">
        <f>SUMPRODUCT(($E7=Saisie_plannif_EQT[Avion])*($E$3=Saisie_plannif_EQT[Nom de l''equipement])*(V$29&gt;=Saisie_plannif_EQT[Semaine de Début])*(V$29&lt;=Saisie_plannif_EQT[Semaine de Fin])*Saisie_plannif_EQT[Quantité])</f>
        <v>0</v>
      </c>
      <c r="W7" s="24">
        <f>SUMPRODUCT(($E7=Saisie_plannif_EQT[Avion])*($E$3=Saisie_plannif_EQT[Nom de l''equipement])*(W$29&gt;=Saisie_plannif_EQT[Semaine de Début])*(W$29&lt;=Saisie_plannif_EQT[Semaine de Fin])*Saisie_plannif_EQT[Quantité])</f>
        <v>0</v>
      </c>
      <c r="X7" s="24">
        <f>SUMPRODUCT(($E7=Saisie_plannif_EQT[Avion])*($E$3=Saisie_plannif_EQT[Nom de l''equipement])*(X$29&gt;=Saisie_plannif_EQT[Semaine de Début])*(X$29&lt;=Saisie_plannif_EQT[Semaine de Fin])*Saisie_plannif_EQT[Quantité])</f>
        <v>0</v>
      </c>
      <c r="Y7" s="24">
        <f>SUMPRODUCT(($E7=Saisie_plannif_EQT[Avion])*($E$3=Saisie_plannif_EQT[Nom de l''equipement])*(Y$29&gt;=Saisie_plannif_EQT[Semaine de Début])*(Y$29&lt;=Saisie_plannif_EQT[Semaine de Fin])*Saisie_plannif_EQT[Quantité])</f>
        <v>0</v>
      </c>
      <c r="Z7" s="24">
        <f>SUMPRODUCT(($E7=Saisie_plannif_EQT[Avion])*($E$3=Saisie_plannif_EQT[Nom de l''equipement])*(Z$29&gt;=Saisie_plannif_EQT[Semaine de Début])*(Z$29&lt;=Saisie_plannif_EQT[Semaine de Fin])*Saisie_plannif_EQT[Quantité])</f>
        <v>0</v>
      </c>
      <c r="AA7" s="24">
        <f>SUMPRODUCT(($E7=Saisie_plannif_EQT[Avion])*($E$3=Saisie_plannif_EQT[Nom de l''equipement])*(AA$29&gt;=Saisie_plannif_EQT[Semaine de Début])*(AA$29&lt;=Saisie_plannif_EQT[Semaine de Fin])*Saisie_plannif_EQT[Quantité])</f>
        <v>0</v>
      </c>
      <c r="AB7" s="24">
        <f>SUMPRODUCT(($E7=Saisie_plannif_EQT[Avion])*($E$3=Saisie_plannif_EQT[Nom de l''equipement])*(AB$29&gt;=Saisie_plannif_EQT[Semaine de Début])*(AB$29&lt;=Saisie_plannif_EQT[Semaine de Fin])*Saisie_plannif_EQT[Quantité])</f>
        <v>0</v>
      </c>
      <c r="AC7" s="24">
        <f>SUMPRODUCT(($E7=Saisie_plannif_EQT[Avion])*($E$3=Saisie_plannif_EQT[Nom de l''equipement])*(AC$29&gt;=Saisie_plannif_EQT[Semaine de Début])*(AC$29&lt;=Saisie_plannif_EQT[Semaine de Fin])*Saisie_plannif_EQT[Quantité])</f>
        <v>0</v>
      </c>
      <c r="AD7" s="24">
        <f>SUMPRODUCT(($E7=Saisie_plannif_EQT[Avion])*($E$3=Saisie_plannif_EQT[Nom de l''equipement])*(AD$29&gt;=Saisie_plannif_EQT[Semaine de Début])*(AD$29&lt;=Saisie_plannif_EQT[Semaine de Fin])*Saisie_plannif_EQT[Quantité])</f>
        <v>0</v>
      </c>
      <c r="AE7" s="24">
        <f>SUMPRODUCT(($E7=Saisie_plannif_EQT[Avion])*($E$3=Saisie_plannif_EQT[Nom de l''equipement])*(AE$29&gt;=Saisie_plannif_EQT[Semaine de Début])*(AE$29&lt;=Saisie_plannif_EQT[Semaine de Fin])*Saisie_plannif_EQT[Quantité])</f>
        <v>0</v>
      </c>
      <c r="AF7" s="24">
        <f>SUMPRODUCT(($E7=Saisie_plannif_EQT[Avion])*($E$3=Saisie_plannif_EQT[Nom de l''equipement])*(AF$29&gt;=Saisie_plannif_EQT[Semaine de Début])*(AF$29&lt;=Saisie_plannif_EQT[Semaine de Fin])*Saisie_plannif_EQT[Quantité])</f>
        <v>0</v>
      </c>
      <c r="AG7" s="24">
        <f>SUMPRODUCT(($E7=Saisie_plannif_EQT[Avion])*($E$3=Saisie_plannif_EQT[Nom de l''equipement])*(AG$29&gt;=Saisie_plannif_EQT[Semaine de Début])*(AG$29&lt;=Saisie_plannif_EQT[Semaine de Fin])*Saisie_plannif_EQT[Quantité])</f>
        <v>0</v>
      </c>
      <c r="AH7" s="24">
        <f>SUMPRODUCT(($E7=Saisie_plannif_EQT[Avion])*($E$3=Saisie_plannif_EQT[Nom de l''equipement])*(AH$29&gt;=Saisie_plannif_EQT[Semaine de Début])*(AH$29&lt;=Saisie_plannif_EQT[Semaine de Fin])*Saisie_plannif_EQT[Quantité])</f>
        <v>0</v>
      </c>
      <c r="AI7" s="24">
        <f>SUMPRODUCT(($E7=Saisie_plannif_EQT[Avion])*($E$3=Saisie_plannif_EQT[Nom de l''equipement])*(AI$29&gt;=Saisie_plannif_EQT[Semaine de Début])*(AI$29&lt;=Saisie_plannif_EQT[Semaine de Fin])*Saisie_plannif_EQT[Quantité])</f>
        <v>0</v>
      </c>
      <c r="AJ7" s="24">
        <f>SUMPRODUCT(($E7=Saisie_plannif_EQT[Avion])*($E$3=Saisie_plannif_EQT[Nom de l''equipement])*(AJ$29&gt;=Saisie_plannif_EQT[Semaine de Début])*(AJ$29&lt;=Saisie_plannif_EQT[Semaine de Fin])*Saisie_plannif_EQT[Quantité])</f>
        <v>0</v>
      </c>
      <c r="AK7" s="24">
        <f>SUMPRODUCT(($E7=Saisie_plannif_EQT[Avion])*($E$3=Saisie_plannif_EQT[Nom de l''equipement])*(AK$29&gt;=Saisie_plannif_EQT[Semaine de Début])*(AK$29&lt;=Saisie_plannif_EQT[Semaine de Fin])*Saisie_plannif_EQT[Quantité])</f>
        <v>0</v>
      </c>
      <c r="AL7" s="24">
        <f>SUMPRODUCT(($E7=Saisie_plannif_EQT[Avion])*($E$3=Saisie_plannif_EQT[Nom de l''equipement])*(AL$29&gt;=Saisie_plannif_EQT[Semaine de Début])*(AL$29&lt;=Saisie_plannif_EQT[Semaine de Fin])*Saisie_plannif_EQT[Quantité])</f>
        <v>0</v>
      </c>
      <c r="AM7" s="24">
        <f>SUMPRODUCT(($E7=Saisie_plannif_EQT[Avion])*($E$3=Saisie_plannif_EQT[Nom de l''equipement])*(AM$29&gt;=Saisie_plannif_EQT[Semaine de Début])*(AM$29&lt;=Saisie_plannif_EQT[Semaine de Fin])*Saisie_plannif_EQT[Quantité])</f>
        <v>0</v>
      </c>
      <c r="AN7" s="24">
        <f>SUMPRODUCT(($E7=Saisie_plannif_EQT[Avion])*($E$3=Saisie_plannif_EQT[Nom de l''equipement])*(AN$29&gt;=Saisie_plannif_EQT[Semaine de Début])*(AN$29&lt;=Saisie_plannif_EQT[Semaine de Fin])*Saisie_plannif_EQT[Quantité])</f>
        <v>0</v>
      </c>
      <c r="AO7" s="24">
        <f>SUMPRODUCT(($E7=Saisie_plannif_EQT[Avion])*($E$3=Saisie_plannif_EQT[Nom de l''equipement])*(AO$29&gt;=Saisie_plannif_EQT[Semaine de Début])*(AO$29&lt;=Saisie_plannif_EQT[Semaine de Fin])*Saisie_plannif_EQT[Quantité])</f>
        <v>0</v>
      </c>
      <c r="AP7" s="24">
        <f>SUMPRODUCT(($E7=Saisie_plannif_EQT[Avion])*($E$3=Saisie_plannif_EQT[Nom de l''equipement])*(AP$29&gt;=Saisie_plannif_EQT[Semaine de Début])*(AP$29&lt;=Saisie_plannif_EQT[Semaine de Fin])*Saisie_plannif_EQT[Quantité])</f>
        <v>0</v>
      </c>
      <c r="AQ7" s="24">
        <f>SUMPRODUCT(($E7=Saisie_plannif_EQT[Avion])*($E$3=Saisie_plannif_EQT[Nom de l''equipement])*(AQ$29&gt;=Saisie_plannif_EQT[Semaine de Début])*(AQ$29&lt;=Saisie_plannif_EQT[Semaine de Fin])*Saisie_plannif_EQT[Quantité])</f>
        <v>0</v>
      </c>
      <c r="AR7" s="24">
        <f>SUMPRODUCT(($E7=Saisie_plannif_EQT[Avion])*($E$3=Saisie_plannif_EQT[Nom de l''equipement])*(AR$29&gt;=Saisie_plannif_EQT[Semaine de Début])*(AR$29&lt;=Saisie_plannif_EQT[Semaine de Fin])*Saisie_plannif_EQT[Quantité])</f>
        <v>0</v>
      </c>
      <c r="AS7" s="24">
        <f>SUMPRODUCT(($E7=Saisie_plannif_EQT[Avion])*($E$3=Saisie_plannif_EQT[Nom de l''equipement])*(AS$29&gt;=Saisie_plannif_EQT[Semaine de Début])*(AS$29&lt;=Saisie_plannif_EQT[Semaine de Fin])*Saisie_plannif_EQT[Quantité])</f>
        <v>0</v>
      </c>
      <c r="AT7" s="24">
        <f>SUMPRODUCT(($E7=Saisie_plannif_EQT[Avion])*($E$3=Saisie_plannif_EQT[Nom de l''equipement])*(AT$29&gt;=Saisie_plannif_EQT[Semaine de Début])*(AT$29&lt;=Saisie_plannif_EQT[Semaine de Fin])*Saisie_plannif_EQT[Quantité])</f>
        <v>0</v>
      </c>
      <c r="AU7" s="24">
        <f>SUMPRODUCT(($E7=Saisie_plannif_EQT[Avion])*($E$3=Saisie_plannif_EQT[Nom de l''equipement])*(AU$29&gt;=Saisie_plannif_EQT[Semaine de Début])*(AU$29&lt;=Saisie_plannif_EQT[Semaine de Fin])*Saisie_plannif_EQT[Quantité])</f>
        <v>0</v>
      </c>
      <c r="AV7" s="24">
        <f>SUMPRODUCT(($E7=Saisie_plannif_EQT[Avion])*($E$3=Saisie_plannif_EQT[Nom de l''equipement])*(AV$29&gt;=Saisie_plannif_EQT[Semaine de Début])*(AV$29&lt;=Saisie_plannif_EQT[Semaine de Fin])*Saisie_plannif_EQT[Quantité])</f>
        <v>0</v>
      </c>
      <c r="AW7" s="24">
        <f>SUMPRODUCT(($E7=Saisie_plannif_EQT[Avion])*($E$3=Saisie_plannif_EQT[Nom de l''equipement])*(AW$29&gt;=Saisie_plannif_EQT[Semaine de Début])*(AW$29&lt;=Saisie_plannif_EQT[Semaine de Fin])*Saisie_plannif_EQT[Quantité])</f>
        <v>0</v>
      </c>
      <c r="AX7" s="24">
        <f>SUMPRODUCT(($E7=Saisie_plannif_EQT[Avion])*($E$3=Saisie_plannif_EQT[Nom de l''equipement])*(AX$29&gt;=Saisie_plannif_EQT[Semaine de Début])*(AX$29&lt;=Saisie_plannif_EQT[Semaine de Fin])*Saisie_plannif_EQT[Quantité])</f>
        <v>0</v>
      </c>
      <c r="AY7" s="24">
        <f>SUMPRODUCT(($E7=Saisie_plannif_EQT[Avion])*($E$3=Saisie_plannif_EQT[Nom de l''equipement])*(AY$29&gt;=Saisie_plannif_EQT[Semaine de Début])*(AY$29&lt;=Saisie_plannif_EQT[Semaine de Fin])*Saisie_plannif_EQT[Quantité])</f>
        <v>0</v>
      </c>
      <c r="AZ7" s="24">
        <f>SUMPRODUCT(($E7=Saisie_plannif_EQT[Avion])*($E$3=Saisie_plannif_EQT[Nom de l''equipement])*(AZ$29&gt;=Saisie_plannif_EQT[Semaine de Début])*(AZ$29&lt;=Saisie_plannif_EQT[Semaine de Fin])*Saisie_plannif_EQT[Quantité])</f>
        <v>0</v>
      </c>
      <c r="BA7" s="24">
        <f>SUMPRODUCT(($E7=Saisie_plannif_EQT[Avion])*($E$3=Saisie_plannif_EQT[Nom de l''equipement])*(BA$29&gt;=Saisie_plannif_EQT[Semaine de Début])*(BA$29&lt;=Saisie_plannif_EQT[Semaine de Fin])*Saisie_plannif_EQT[Quantité])</f>
        <v>0</v>
      </c>
      <c r="BB7" s="24">
        <f>SUMPRODUCT(($E7=Saisie_plannif_EQT[Avion])*($E$3=Saisie_plannif_EQT[Nom de l''equipement])*(BB$29&gt;=Saisie_plannif_EQT[Semaine de Début])*(BB$29&lt;=Saisie_plannif_EQT[Semaine de Fin])*Saisie_plannif_EQT[Quantité])</f>
        <v>0</v>
      </c>
      <c r="BC7" s="24">
        <f>SUMPRODUCT(($E7=Saisie_plannif_EQT[Avion])*($E$3=Saisie_plannif_EQT[Nom de l''equipement])*(BC$29&gt;=Saisie_plannif_EQT[Semaine de Début])*(BC$29&lt;=Saisie_plannif_EQT[Semaine de Fin])*Saisie_plannif_EQT[Quantité])</f>
        <v>0</v>
      </c>
      <c r="BD7" s="24">
        <f>SUMPRODUCT(($E7=Saisie_plannif_EQT[Avion])*($E$3=Saisie_plannif_EQT[Nom de l''equipement])*(BD$29&gt;=Saisie_plannif_EQT[Semaine de Début])*(BD$29&lt;=Saisie_plannif_EQT[Semaine de Fin])*Saisie_plannif_EQT[Quantité])</f>
        <v>0</v>
      </c>
      <c r="BE7" s="24">
        <f>SUMPRODUCT(($E7=Saisie_plannif_EQT[Avion])*($E$3=Saisie_plannif_EQT[Nom de l''equipement])*(BE$29&gt;=Saisie_plannif_EQT[Semaine de Début])*(BE$29&lt;=Saisie_plannif_EQT[Semaine de Fin])*Saisie_plannif_EQT[Quantité])</f>
        <v>0</v>
      </c>
      <c r="BF7" s="24">
        <f>SUMPRODUCT(($E7=Saisie_plannif_EQT[Avion])*($E$3=Saisie_plannif_EQT[Nom de l''equipement])*(BF$29&gt;=Saisie_plannif_EQT[Semaine de Début])*(BF$29&lt;=Saisie_plannif_EQT[Semaine de Fin])*Saisie_plannif_EQT[Quantité])</f>
        <v>0</v>
      </c>
      <c r="BG7" s="24">
        <f>SUMPRODUCT(($E7=Saisie_plannif_EQT[Avion])*($E$3=Saisie_plannif_EQT[Nom de l''equipement])*(BG$29&gt;=Saisie_plannif_EQT[Semaine de Début])*(BG$29&lt;=Saisie_plannif_EQT[Semaine de Fin])*Saisie_plannif_EQT[Quantité])</f>
        <v>0</v>
      </c>
      <c r="BH7" s="24">
        <f>SUMPRODUCT(($E7=Saisie_plannif_EQT[Avion])*($E$3=Saisie_plannif_EQT[Nom de l''equipement])*(BH$29&gt;=Saisie_plannif_EQT[Semaine de Début])*(BH$29&lt;=Saisie_plannif_EQT[Semaine de Fin])*Saisie_plannif_EQT[Quantité])</f>
        <v>0</v>
      </c>
      <c r="BI7" s="24">
        <f>SUMPRODUCT(($E7=Saisie_plannif_EQT[Avion])*($E$3=Saisie_plannif_EQT[Nom de l''equipement])*(BI$29&gt;=Saisie_plannif_EQT[Semaine de Début])*(BI$29&lt;=Saisie_plannif_EQT[Semaine de Fin])*Saisie_plannif_EQT[Quantité])</f>
        <v>0</v>
      </c>
      <c r="BJ7" s="24">
        <f>SUMPRODUCT(($E7=Saisie_plannif_EQT[Avion])*($E$3=Saisie_plannif_EQT[Nom de l''equipement])*(BJ$29&gt;=Saisie_plannif_EQT[Semaine de Début])*(BJ$29&lt;=Saisie_plannif_EQT[Semaine de Fin])*Saisie_plannif_EQT[Quantité])</f>
        <v>0</v>
      </c>
      <c r="BK7" s="24">
        <f>SUMPRODUCT(($E7=Saisie_plannif_EQT[Avion])*($E$3=Saisie_plannif_EQT[Nom de l''equipement])*(BK$29&gt;=Saisie_plannif_EQT[Semaine de Début])*(BK$29&lt;=Saisie_plannif_EQT[Semaine de Fin])*Saisie_plannif_EQT[Quantité])</f>
        <v>0</v>
      </c>
      <c r="BL7" s="24">
        <f>SUMPRODUCT(($E7=Saisie_plannif_EQT[Avion])*($E$3=Saisie_plannif_EQT[Nom de l''equipement])*(BL$29&gt;=Saisie_plannif_EQT[Semaine de Début])*(BL$29&lt;=Saisie_plannif_EQT[Semaine de Fin])*Saisie_plannif_EQT[Quantité])</f>
        <v>0</v>
      </c>
      <c r="BM7" s="24">
        <f>SUMPRODUCT(($E7=Saisie_plannif_EQT[Avion])*($E$3=Saisie_plannif_EQT[Nom de l''equipement])*(BM$29&gt;=Saisie_plannif_EQT[Semaine de Début])*(BM$29&lt;=Saisie_plannif_EQT[Semaine de Fin])*Saisie_plannif_EQT[Quantité])</f>
        <v>0</v>
      </c>
      <c r="BN7" s="24">
        <f>SUMPRODUCT(($E7=Saisie_plannif_EQT[Avion])*($E$3=Saisie_plannif_EQT[Nom de l''equipement])*(BN$29&gt;=Saisie_plannif_EQT[Semaine de Début])*(BN$29&lt;=Saisie_plannif_EQT[Semaine de Fin])*Saisie_plannif_EQT[Quantité])</f>
        <v>0</v>
      </c>
      <c r="BO7" s="24">
        <f>SUMPRODUCT(($E7=Saisie_plannif_EQT[Avion])*($E$3=Saisie_plannif_EQT[Nom de l''equipement])*(BO$29&gt;=Saisie_plannif_EQT[Semaine de Début])*(BO$29&lt;=Saisie_plannif_EQT[Semaine de Fin])*Saisie_plannif_EQT[Quantité])</f>
        <v>0</v>
      </c>
      <c r="BP7" s="24">
        <f>SUMPRODUCT(($E7=Saisie_plannif_EQT[Avion])*($E$3=Saisie_plannif_EQT[Nom de l''equipement])*(BP$29&gt;=Saisie_plannif_EQT[Semaine de Début])*(BP$29&lt;=Saisie_plannif_EQT[Semaine de Fin])*Saisie_plannif_EQT[Quantité])</f>
        <v>0</v>
      </c>
      <c r="BQ7" s="24">
        <f>SUMPRODUCT(($E7=Saisie_plannif_EQT[Avion])*($E$3=Saisie_plannif_EQT[Nom de l''equipement])*(BQ$29&gt;=Saisie_plannif_EQT[Semaine de Début])*(BQ$29&lt;=Saisie_plannif_EQT[Semaine de Fin])*Saisie_plannif_EQT[Quantité])</f>
        <v>0</v>
      </c>
      <c r="BR7" s="24">
        <f>SUMPRODUCT(($E7=Saisie_plannif_EQT[Avion])*($E$3=Saisie_plannif_EQT[Nom de l''equipement])*(BR$29&gt;=Saisie_plannif_EQT[Semaine de Début])*(BR$29&lt;=Saisie_plannif_EQT[Semaine de Fin])*Saisie_plannif_EQT[Quantité])</f>
        <v>0</v>
      </c>
      <c r="BS7" s="24">
        <f>SUMPRODUCT(($E7=Saisie_plannif_EQT[Avion])*($E$3=Saisie_plannif_EQT[Nom de l''equipement])*(BS$29&gt;=Saisie_plannif_EQT[Semaine de Début])*(BS$29&lt;=Saisie_plannif_EQT[Semaine de Fin])*Saisie_plannif_EQT[Quantité])</f>
        <v>0</v>
      </c>
      <c r="BT7" s="24">
        <f>SUMPRODUCT(($E7=Saisie_plannif_EQT[Avion])*($E$3=Saisie_plannif_EQT[Nom de l''equipement])*(BT$29&gt;=Saisie_plannif_EQT[Semaine de Début])*(BT$29&lt;=Saisie_plannif_EQT[Semaine de Fin])*Saisie_plannif_EQT[Quantité])</f>
        <v>0</v>
      </c>
      <c r="BU7" s="24">
        <f>SUMPRODUCT(($E7=Saisie_plannif_EQT[Avion])*($E$3=Saisie_plannif_EQT[Nom de l''equipement])*(BU$29&gt;=Saisie_plannif_EQT[Semaine de Début])*(BU$29&lt;=Saisie_plannif_EQT[Semaine de Fin])*Saisie_plannif_EQT[Quantité])</f>
        <v>0</v>
      </c>
      <c r="BV7" s="24">
        <f>SUMPRODUCT(($E7=Saisie_plannif_EQT[Avion])*($E$3=Saisie_plannif_EQT[Nom de l''equipement])*(BV$29&gt;=Saisie_plannif_EQT[Semaine de Début])*(BV$29&lt;=Saisie_plannif_EQT[Semaine de Fin])*Saisie_plannif_EQT[Quantité])</f>
        <v>0</v>
      </c>
      <c r="BW7" s="24">
        <f>SUMPRODUCT(($E7=Saisie_plannif_EQT[Avion])*($E$3=Saisie_plannif_EQT[Nom de l''equipement])*(BW$29&gt;=Saisie_plannif_EQT[Semaine de Début])*(BW$29&lt;=Saisie_plannif_EQT[Semaine de Fin])*Saisie_plannif_EQT[Quantité])</f>
        <v>0</v>
      </c>
      <c r="BX7" s="24">
        <f>SUMPRODUCT(($E7=Saisie_plannif_EQT[Avion])*($E$3=Saisie_plannif_EQT[Nom de l''equipement])*(BX$29&gt;=Saisie_plannif_EQT[Semaine de Début])*(BX$29&lt;=Saisie_plannif_EQT[Semaine de Fin])*Saisie_plannif_EQT[Quantité])</f>
        <v>0</v>
      </c>
      <c r="BY7" s="24">
        <f>SUMPRODUCT(($E7=Saisie_plannif_EQT[Avion])*($E$3=Saisie_plannif_EQT[Nom de l''equipement])*(BY$29&gt;=Saisie_plannif_EQT[Semaine de Début])*(BY$29&lt;=Saisie_plannif_EQT[Semaine de Fin])*Saisie_plannif_EQT[Quantité])</f>
        <v>0</v>
      </c>
      <c r="BZ7" s="24">
        <f>SUMPRODUCT(($E7=Saisie_plannif_EQT[Avion])*($E$3=Saisie_plannif_EQT[Nom de l''equipement])*(BZ$29&gt;=Saisie_plannif_EQT[Semaine de Début])*(BZ$29&lt;=Saisie_plannif_EQT[Semaine de Fin])*Saisie_plannif_EQT[Quantité])</f>
        <v>0</v>
      </c>
      <c r="CA7" s="24">
        <f>SUMPRODUCT(($E7=Saisie_plannif_EQT[Avion])*($E$3=Saisie_plannif_EQT[Nom de l''equipement])*(CA$29&gt;=Saisie_plannif_EQT[Semaine de Début])*(CA$29&lt;=Saisie_plannif_EQT[Semaine de Fin])*Saisie_plannif_EQT[Quantité])</f>
        <v>0</v>
      </c>
      <c r="CB7" s="24">
        <f>SUMPRODUCT(($E7=Saisie_plannif_EQT[Avion])*($E$3=Saisie_plannif_EQT[Nom de l''equipement])*(CB$29&gt;=Saisie_plannif_EQT[Semaine de Début])*(CB$29&lt;=Saisie_plannif_EQT[Semaine de Fin])*Saisie_plannif_EQT[Quantité])</f>
        <v>0</v>
      </c>
      <c r="CC7" s="24">
        <f>SUMPRODUCT(($E7=Saisie_plannif_EQT[Avion])*($E$3=Saisie_plannif_EQT[Nom de l''equipement])*(CC$29&gt;=Saisie_plannif_EQT[Semaine de Début])*(CC$29&lt;=Saisie_plannif_EQT[Semaine de Fin])*Saisie_plannif_EQT[Quantité])</f>
        <v>0</v>
      </c>
      <c r="CD7" s="24">
        <f>SUMPRODUCT(($E7=Saisie_plannif_EQT[Avion])*($E$3=Saisie_plannif_EQT[Nom de l''equipement])*(CD$29&gt;=Saisie_plannif_EQT[Semaine de Début])*(CD$29&lt;=Saisie_plannif_EQT[Semaine de Fin])*Saisie_plannif_EQT[Quantité])</f>
        <v>0</v>
      </c>
      <c r="CE7" s="24">
        <f>SUMPRODUCT(($E7=Saisie_plannif_EQT[Avion])*($E$3=Saisie_plannif_EQT[Nom de l''equipement])*(CE$29&gt;=Saisie_plannif_EQT[Semaine de Début])*(CE$29&lt;=Saisie_plannif_EQT[Semaine de Fin])*Saisie_plannif_EQT[Quantité])</f>
        <v>0</v>
      </c>
      <c r="CF7" s="24">
        <f>SUMPRODUCT(($E7=Saisie_plannif_EQT[Avion])*($E$3=Saisie_plannif_EQT[Nom de l''equipement])*(CF$29&gt;=Saisie_plannif_EQT[Semaine de Début])*(CF$29&lt;=Saisie_plannif_EQT[Semaine de Fin])*Saisie_plannif_EQT[Quantité])</f>
        <v>0</v>
      </c>
      <c r="CG7" s="24">
        <f>SUMPRODUCT(($E7=Saisie_plannif_EQT[Avion])*($E$3=Saisie_plannif_EQT[Nom de l''equipement])*(CG$29&gt;=Saisie_plannif_EQT[Semaine de Début])*(CG$29&lt;=Saisie_plannif_EQT[Semaine de Fin])*Saisie_plannif_EQT[Quantité])</f>
        <v>0</v>
      </c>
      <c r="CH7" s="24">
        <f>SUMPRODUCT(($E7=Saisie_plannif_EQT[Avion])*($E$3=Saisie_plannif_EQT[Nom de l''equipement])*(CH$29&gt;=Saisie_plannif_EQT[Semaine de Début])*(CH$29&lt;=Saisie_plannif_EQT[Semaine de Fin])*Saisie_plannif_EQT[Quantité])</f>
        <v>0</v>
      </c>
      <c r="CI7" s="24">
        <f>SUMPRODUCT(($E7=Saisie_plannif_EQT[Avion])*($E$3=Saisie_plannif_EQT[Nom de l''equipement])*(CI$29&gt;=Saisie_plannif_EQT[Semaine de Début])*(CI$29&lt;=Saisie_plannif_EQT[Semaine de Fin])*Saisie_plannif_EQT[Quantité])</f>
        <v>0</v>
      </c>
      <c r="CJ7" s="24">
        <f>SUMPRODUCT(($E7=Saisie_plannif_EQT[Avion])*($E$3=Saisie_plannif_EQT[Nom de l''equipement])*(CJ$29&gt;=Saisie_plannif_EQT[Semaine de Début])*(CJ$29&lt;=Saisie_plannif_EQT[Semaine de Fin])*Saisie_plannif_EQT[Quantité])</f>
        <v>0</v>
      </c>
      <c r="CK7" s="24">
        <f>SUMPRODUCT(($E7=Saisie_plannif_EQT[Avion])*($E$3=Saisie_plannif_EQT[Nom de l''equipement])*(CK$29&gt;=Saisie_plannif_EQT[Semaine de Début])*(CK$29&lt;=Saisie_plannif_EQT[Semaine de Fin])*Saisie_plannif_EQT[Quantité])</f>
        <v>0</v>
      </c>
      <c r="CL7" s="24">
        <f>SUMPRODUCT(($E7=Saisie_plannif_EQT[Avion])*($E$3=Saisie_plannif_EQT[Nom de l''equipement])*(CL$29&gt;=Saisie_plannif_EQT[Semaine de Début])*(CL$29&lt;=Saisie_plannif_EQT[Semaine de Fin])*Saisie_plannif_EQT[Quantité])</f>
        <v>0</v>
      </c>
      <c r="CM7" s="24">
        <f>SUMPRODUCT(($E7=Saisie_plannif_EQT[Avion])*($E$3=Saisie_plannif_EQT[Nom de l''equipement])*(CM$29&gt;=Saisie_plannif_EQT[Semaine de Début])*(CM$29&lt;=Saisie_plannif_EQT[Semaine de Fin])*Saisie_plannif_EQT[Quantité])</f>
        <v>0</v>
      </c>
      <c r="CN7" s="24">
        <f>SUMPRODUCT(($E7=Saisie_plannif_EQT[Avion])*($E$3=Saisie_plannif_EQT[Nom de l''equipement])*(CN$29&gt;=Saisie_plannif_EQT[Semaine de Début])*(CN$29&lt;=Saisie_plannif_EQT[Semaine de Fin])*Saisie_plannif_EQT[Quantité])</f>
        <v>0</v>
      </c>
      <c r="CO7" s="24">
        <f>SUMPRODUCT(($E7=Saisie_plannif_EQT[Avion])*($E$3=Saisie_plannif_EQT[Nom de l''equipement])*(CO$29&gt;=Saisie_plannif_EQT[Semaine de Début])*(CO$29&lt;=Saisie_plannif_EQT[Semaine de Fin])*Saisie_plannif_EQT[Quantité])</f>
        <v>0</v>
      </c>
      <c r="CP7" s="24">
        <f>SUMPRODUCT(($E7=Saisie_plannif_EQT[Avion])*($E$3=Saisie_plannif_EQT[Nom de l''equipement])*(CP$29&gt;=Saisie_plannif_EQT[Semaine de Début])*(CP$29&lt;=Saisie_plannif_EQT[Semaine de Fin])*Saisie_plannif_EQT[Quantité])</f>
        <v>0</v>
      </c>
      <c r="CQ7" s="24">
        <f>SUMPRODUCT(($E7=Saisie_plannif_EQT[Avion])*($E$3=Saisie_plannif_EQT[Nom de l''equipement])*(CQ$29&gt;=Saisie_plannif_EQT[Semaine de Début])*(CQ$29&lt;=Saisie_plannif_EQT[Semaine de Fin])*Saisie_plannif_EQT[Quantité])</f>
        <v>0</v>
      </c>
      <c r="CR7" s="24">
        <f>SUMPRODUCT(($E7=Saisie_plannif_EQT[Avion])*($E$3=Saisie_plannif_EQT[Nom de l''equipement])*(CR$29&gt;=Saisie_plannif_EQT[Semaine de Début])*(CR$29&lt;=Saisie_plannif_EQT[Semaine de Fin])*Saisie_plannif_EQT[Quantité])</f>
        <v>0</v>
      </c>
      <c r="CS7" s="24">
        <f>SUMPRODUCT(($E7=Saisie_plannif_EQT[Avion])*($E$3=Saisie_plannif_EQT[Nom de l''equipement])*(CS$29&gt;=Saisie_plannif_EQT[Semaine de Début])*(CS$29&lt;=Saisie_plannif_EQT[Semaine de Fin])*Saisie_plannif_EQT[Quantité])</f>
        <v>0</v>
      </c>
      <c r="CT7" s="24">
        <f>SUMPRODUCT(($E7=Saisie_plannif_EQT[Avion])*($E$3=Saisie_plannif_EQT[Nom de l''equipement])*(CT$29&gt;=Saisie_plannif_EQT[Semaine de Début])*(CT$29&lt;=Saisie_plannif_EQT[Semaine de Fin])*Saisie_plannif_EQT[Quantité])</f>
        <v>0</v>
      </c>
      <c r="CU7" s="24">
        <f>SUMPRODUCT(($E7=Saisie_plannif_EQT[Avion])*($E$3=Saisie_plannif_EQT[Nom de l''equipement])*(CU$29&gt;=Saisie_plannif_EQT[Semaine de Début])*(CU$29&lt;=Saisie_plannif_EQT[Semaine de Fin])*Saisie_plannif_EQT[Quantité])</f>
        <v>0</v>
      </c>
      <c r="CV7" s="24">
        <f>SUMPRODUCT(($E7=Saisie_plannif_EQT[Avion])*($E$3=Saisie_plannif_EQT[Nom de l''equipement])*(CV$29&gt;=Saisie_plannif_EQT[Semaine de Début])*(CV$29&lt;=Saisie_plannif_EQT[Semaine de Fin])*Saisie_plannif_EQT[Quantité])</f>
        <v>0</v>
      </c>
      <c r="CW7" s="24">
        <f>SUMPRODUCT(($E7=Saisie_plannif_EQT[Avion])*($E$3=Saisie_plannif_EQT[Nom de l''equipement])*(CW$29&gt;=Saisie_plannif_EQT[Semaine de Début])*(CW$29&lt;=Saisie_plannif_EQT[Semaine de Fin])*Saisie_plannif_EQT[Quantité])</f>
        <v>0</v>
      </c>
      <c r="CX7" s="24">
        <f>SUMPRODUCT(($E7=Saisie_plannif_EQT[Avion])*($E$3=Saisie_plannif_EQT[Nom de l''equipement])*(CX$29&gt;=Saisie_plannif_EQT[Semaine de Début])*(CX$29&lt;=Saisie_plannif_EQT[Semaine de Fin])*Saisie_plannif_EQT[Quantité])</f>
        <v>0</v>
      </c>
      <c r="CY7" s="24">
        <f>SUMPRODUCT(($E7=Saisie_plannif_EQT[Avion])*($E$3=Saisie_plannif_EQT[Nom de l''equipement])*(CY$29&gt;=Saisie_plannif_EQT[Semaine de Début])*(CY$29&lt;=Saisie_plannif_EQT[Semaine de Fin])*Saisie_plannif_EQT[Quantité])</f>
        <v>0</v>
      </c>
      <c r="CZ7" s="24">
        <f>SUMPRODUCT(($E7=Saisie_plannif_EQT[Avion])*($E$3=Saisie_plannif_EQT[Nom de l''equipement])*(CZ$29&gt;=Saisie_plannif_EQT[Semaine de Début])*(CZ$29&lt;=Saisie_plannif_EQT[Semaine de Fin])*Saisie_plannif_EQT[Quantité])</f>
        <v>0</v>
      </c>
      <c r="DA7" s="24">
        <f>SUMPRODUCT(($E7=Saisie_plannif_EQT[Avion])*($E$3=Saisie_plannif_EQT[Nom de l''equipement])*(DA$29&gt;=Saisie_plannif_EQT[Semaine de Début])*(DA$29&lt;=Saisie_plannif_EQT[Semaine de Fin])*Saisie_plannif_EQT[Quantité])</f>
        <v>0</v>
      </c>
      <c r="DB7" s="24">
        <f>SUMPRODUCT(($E7=Saisie_plannif_EQT[Avion])*($E$3=Saisie_plannif_EQT[Nom de l''equipement])*(DB$29&gt;=Saisie_plannif_EQT[Semaine de Début])*(DB$29&lt;=Saisie_plannif_EQT[Semaine de Fin])*Saisie_plannif_EQT[Quantité])</f>
        <v>0</v>
      </c>
      <c r="DC7" s="24">
        <f>SUMPRODUCT(($E7=Saisie_plannif_EQT[Avion])*($E$3=Saisie_plannif_EQT[Nom de l''equipement])*(DC$29&gt;=Saisie_plannif_EQT[Semaine de Début])*(DC$29&lt;=Saisie_plannif_EQT[Semaine de Fin])*Saisie_plannif_EQT[Quantité])</f>
        <v>0</v>
      </c>
      <c r="DD7" s="24">
        <f>SUMPRODUCT(($E7=Saisie_plannif_EQT[Avion])*($E$3=Saisie_plannif_EQT[Nom de l''equipement])*(DD$29&gt;=Saisie_plannif_EQT[Semaine de Début])*(DD$29&lt;=Saisie_plannif_EQT[Semaine de Fin])*Saisie_plannif_EQT[Quantité])</f>
        <v>0</v>
      </c>
      <c r="DE7" s="24">
        <f>SUMPRODUCT(($E7=Saisie_plannif_EQT[Avion])*($E$3=Saisie_plannif_EQT[Nom de l''equipement])*(DE$29&gt;=Saisie_plannif_EQT[Semaine de Début])*(DE$29&lt;=Saisie_plannif_EQT[Semaine de Fin])*Saisie_plannif_EQT[Quantité])</f>
        <v>0</v>
      </c>
    </row>
    <row r="8" spans="2:109" x14ac:dyDescent="0.3">
      <c r="E8" s="102" t="s">
        <v>790</v>
      </c>
      <c r="F8" s="16"/>
      <c r="G8" s="25">
        <f>SUMPRODUCT(($E8=Saisie_plannif_EQT[Avion])*($E$3=Saisie_plannif_EQT[Nom de l''equipement])*(G$29&gt;=Saisie_plannif_EQT[Semaine de Début])*(G$29&lt;=Saisie_plannif_EQT[Semaine de Fin])*Saisie_plannif_EQT[Quantité])</f>
        <v>0</v>
      </c>
      <c r="H8" s="21">
        <f>SUMPRODUCT(($E8=Saisie_plannif_EQT[Avion])*($E$3=Saisie_plannif_EQT[Nom de l''equipement])*(H$29&gt;=Saisie_plannif_EQT[Semaine de Début])*(H$29&lt;=Saisie_plannif_EQT[Semaine de Fin])*Saisie_plannif_EQT[Quantité])</f>
        <v>0</v>
      </c>
      <c r="I8" s="21">
        <f>SUMPRODUCT(($E8=Saisie_plannif_EQT[Avion])*($E$3=Saisie_plannif_EQT[Nom de l''equipement])*(I$29&gt;=Saisie_plannif_EQT[Semaine de Début])*(I$29&lt;=Saisie_plannif_EQT[Semaine de Fin])*Saisie_plannif_EQT[Quantité])</f>
        <v>0</v>
      </c>
      <c r="J8" s="21">
        <f>SUMPRODUCT(($E8=Saisie_plannif_EQT[Avion])*($E$3=Saisie_plannif_EQT[Nom de l''equipement])*(J$29&gt;=Saisie_plannif_EQT[Semaine de Début])*(J$29&lt;=Saisie_plannif_EQT[Semaine de Fin])*Saisie_plannif_EQT[Quantité])</f>
        <v>0</v>
      </c>
      <c r="K8" s="21">
        <f>SUMPRODUCT(($E8=Saisie_plannif_EQT[Avion])*($E$3=Saisie_plannif_EQT[Nom de l''equipement])*(K$29&gt;=Saisie_plannif_EQT[Semaine de Début])*(K$29&lt;=Saisie_plannif_EQT[Semaine de Fin])*Saisie_plannif_EQT[Quantité])</f>
        <v>0</v>
      </c>
      <c r="L8" s="21">
        <f>SUMPRODUCT(($E8=Saisie_plannif_EQT[Avion])*($E$3=Saisie_plannif_EQT[Nom de l''equipement])*(L$29&gt;=Saisie_plannif_EQT[Semaine de Début])*(L$29&lt;=Saisie_plannif_EQT[Semaine de Fin])*Saisie_plannif_EQT[Quantité])</f>
        <v>0</v>
      </c>
      <c r="M8" s="21">
        <f>SUMPRODUCT(($E8=Saisie_plannif_EQT[Avion])*($E$3=Saisie_plannif_EQT[Nom de l''equipement])*(M$29&gt;=Saisie_plannif_EQT[Semaine de Début])*(M$29&lt;=Saisie_plannif_EQT[Semaine de Fin])*Saisie_plannif_EQT[Quantité])</f>
        <v>1</v>
      </c>
      <c r="N8" s="21">
        <f>SUMPRODUCT(($E8=Saisie_plannif_EQT[Avion])*($E$3=Saisie_plannif_EQT[Nom de l''equipement])*(N$29&gt;=Saisie_plannif_EQT[Semaine de Début])*(N$29&lt;=Saisie_plannif_EQT[Semaine de Fin])*Saisie_plannif_EQT[Quantité])</f>
        <v>1</v>
      </c>
      <c r="O8" s="21">
        <f>SUMPRODUCT(($E8=Saisie_plannif_EQT[Avion])*($E$3=Saisie_plannif_EQT[Nom de l''equipement])*(O$29&gt;=Saisie_plannif_EQT[Semaine de Début])*(O$29&lt;=Saisie_plannif_EQT[Semaine de Fin])*Saisie_plannif_EQT[Quantité])</f>
        <v>1</v>
      </c>
      <c r="P8" s="21">
        <f>SUMPRODUCT(($E8=Saisie_plannif_EQT[Avion])*($E$3=Saisie_plannif_EQT[Nom de l''equipement])*(P$29&gt;=Saisie_plannif_EQT[Semaine de Début])*(P$29&lt;=Saisie_plannif_EQT[Semaine de Fin])*Saisie_plannif_EQT[Quantité])</f>
        <v>1</v>
      </c>
      <c r="Q8" s="21">
        <f>SUMPRODUCT(($E8=Saisie_plannif_EQT[Avion])*($E$3=Saisie_plannif_EQT[Nom de l''equipement])*(Q$29&gt;=Saisie_plannif_EQT[Semaine de Début])*(Q$29&lt;=Saisie_plannif_EQT[Semaine de Fin])*Saisie_plannif_EQT[Quantité])</f>
        <v>1</v>
      </c>
      <c r="R8" s="21">
        <f>SUMPRODUCT(($E8=Saisie_plannif_EQT[Avion])*($E$3=Saisie_plannif_EQT[Nom de l''equipement])*(R$29&gt;=Saisie_plannif_EQT[Semaine de Début])*(R$29&lt;=Saisie_plannif_EQT[Semaine de Fin])*Saisie_plannif_EQT[Quantité])</f>
        <v>1</v>
      </c>
      <c r="S8" s="21">
        <f>SUMPRODUCT(($E8=Saisie_plannif_EQT[Avion])*($E$3=Saisie_plannif_EQT[Nom de l''equipement])*(S$29&gt;=Saisie_plannif_EQT[Semaine de Début])*(S$29&lt;=Saisie_plannif_EQT[Semaine de Fin])*Saisie_plannif_EQT[Quantité])</f>
        <v>1</v>
      </c>
      <c r="T8" s="21">
        <f>SUMPRODUCT(($E8=Saisie_plannif_EQT[Avion])*($E$3=Saisie_plannif_EQT[Nom de l''equipement])*(T$29&gt;=Saisie_plannif_EQT[Semaine de Début])*(T$29&lt;=Saisie_plannif_EQT[Semaine de Fin])*Saisie_plannif_EQT[Quantité])</f>
        <v>1</v>
      </c>
      <c r="U8" s="21">
        <f>SUMPRODUCT(($E8=Saisie_plannif_EQT[Avion])*($E$3=Saisie_plannif_EQT[Nom de l''equipement])*(U$29&gt;=Saisie_plannif_EQT[Semaine de Début])*(U$29&lt;=Saisie_plannif_EQT[Semaine de Fin])*Saisie_plannif_EQT[Quantité])</f>
        <v>1</v>
      </c>
      <c r="V8" s="21">
        <f>SUMPRODUCT(($E8=Saisie_plannif_EQT[Avion])*($E$3=Saisie_plannif_EQT[Nom de l''equipement])*(V$29&gt;=Saisie_plannif_EQT[Semaine de Début])*(V$29&lt;=Saisie_plannif_EQT[Semaine de Fin])*Saisie_plannif_EQT[Quantité])</f>
        <v>1</v>
      </c>
      <c r="W8" s="21">
        <f>SUMPRODUCT(($E8=Saisie_plannif_EQT[Avion])*($E$3=Saisie_plannif_EQT[Nom de l''equipement])*(W$29&gt;=Saisie_plannif_EQT[Semaine de Début])*(W$29&lt;=Saisie_plannif_EQT[Semaine de Fin])*Saisie_plannif_EQT[Quantité])</f>
        <v>1</v>
      </c>
      <c r="X8" s="21">
        <f>SUMPRODUCT(($E8=Saisie_plannif_EQT[Avion])*($E$3=Saisie_plannif_EQT[Nom de l''equipement])*(X$29&gt;=Saisie_plannif_EQT[Semaine de Début])*(X$29&lt;=Saisie_plannif_EQT[Semaine de Fin])*Saisie_plannif_EQT[Quantité])</f>
        <v>1</v>
      </c>
      <c r="Y8" s="21">
        <f>SUMPRODUCT(($E8=Saisie_plannif_EQT[Avion])*($E$3=Saisie_plannif_EQT[Nom de l''equipement])*(Y$29&gt;=Saisie_plannif_EQT[Semaine de Début])*(Y$29&lt;=Saisie_plannif_EQT[Semaine de Fin])*Saisie_plannif_EQT[Quantité])</f>
        <v>1</v>
      </c>
      <c r="Z8" s="21">
        <f>SUMPRODUCT(($E8=Saisie_plannif_EQT[Avion])*($E$3=Saisie_plannif_EQT[Nom de l''equipement])*(Z$29&gt;=Saisie_plannif_EQT[Semaine de Début])*(Z$29&lt;=Saisie_plannif_EQT[Semaine de Fin])*Saisie_plannif_EQT[Quantité])</f>
        <v>1</v>
      </c>
      <c r="AA8" s="21">
        <f>SUMPRODUCT(($E8=Saisie_plannif_EQT[Avion])*($E$3=Saisie_plannif_EQT[Nom de l''equipement])*(AA$29&gt;=Saisie_plannif_EQT[Semaine de Début])*(AA$29&lt;=Saisie_plannif_EQT[Semaine de Fin])*Saisie_plannif_EQT[Quantité])</f>
        <v>1</v>
      </c>
      <c r="AB8" s="21">
        <f>SUMPRODUCT(($E8=Saisie_plannif_EQT[Avion])*($E$3=Saisie_plannif_EQT[Nom de l''equipement])*(AB$29&gt;=Saisie_plannif_EQT[Semaine de Début])*(AB$29&lt;=Saisie_plannif_EQT[Semaine de Fin])*Saisie_plannif_EQT[Quantité])</f>
        <v>1</v>
      </c>
      <c r="AC8" s="21">
        <f>SUMPRODUCT(($E8=Saisie_plannif_EQT[Avion])*($E$3=Saisie_plannif_EQT[Nom de l''equipement])*(AC$29&gt;=Saisie_plannif_EQT[Semaine de Début])*(AC$29&lt;=Saisie_plannif_EQT[Semaine de Fin])*Saisie_plannif_EQT[Quantité])</f>
        <v>1</v>
      </c>
      <c r="AD8" s="21">
        <f>SUMPRODUCT(($E8=Saisie_plannif_EQT[Avion])*($E$3=Saisie_plannif_EQT[Nom de l''equipement])*(AD$29&gt;=Saisie_plannif_EQT[Semaine de Début])*(AD$29&lt;=Saisie_plannif_EQT[Semaine de Fin])*Saisie_plannif_EQT[Quantité])</f>
        <v>1</v>
      </c>
      <c r="AE8" s="21">
        <f>SUMPRODUCT(($E8=Saisie_plannif_EQT[Avion])*($E$3=Saisie_plannif_EQT[Nom de l''equipement])*(AE$29&gt;=Saisie_plannif_EQT[Semaine de Début])*(AE$29&lt;=Saisie_plannif_EQT[Semaine de Fin])*Saisie_plannif_EQT[Quantité])</f>
        <v>1</v>
      </c>
      <c r="AF8" s="21">
        <f>SUMPRODUCT(($E8=Saisie_plannif_EQT[Avion])*($E$3=Saisie_plannif_EQT[Nom de l''equipement])*(AF$29&gt;=Saisie_plannif_EQT[Semaine de Début])*(AF$29&lt;=Saisie_plannif_EQT[Semaine de Fin])*Saisie_plannif_EQT[Quantité])</f>
        <v>1</v>
      </c>
      <c r="AG8" s="21">
        <f>SUMPRODUCT(($E8=Saisie_plannif_EQT[Avion])*($E$3=Saisie_plannif_EQT[Nom de l''equipement])*(AG$29&gt;=Saisie_plannif_EQT[Semaine de Début])*(AG$29&lt;=Saisie_plannif_EQT[Semaine de Fin])*Saisie_plannif_EQT[Quantité])</f>
        <v>1</v>
      </c>
      <c r="AH8" s="21">
        <f>SUMPRODUCT(($E8=Saisie_plannif_EQT[Avion])*($E$3=Saisie_plannif_EQT[Nom de l''equipement])*(AH$29&gt;=Saisie_plannif_EQT[Semaine de Début])*(AH$29&lt;=Saisie_plannif_EQT[Semaine de Fin])*Saisie_plannif_EQT[Quantité])</f>
        <v>1</v>
      </c>
      <c r="AI8" s="21">
        <f>SUMPRODUCT(($E8=Saisie_plannif_EQT[Avion])*($E$3=Saisie_plannif_EQT[Nom de l''equipement])*(AI$29&gt;=Saisie_plannif_EQT[Semaine de Début])*(AI$29&lt;=Saisie_plannif_EQT[Semaine de Fin])*Saisie_plannif_EQT[Quantité])</f>
        <v>1</v>
      </c>
      <c r="AJ8" s="21">
        <f>SUMPRODUCT(($E8=Saisie_plannif_EQT[Avion])*($E$3=Saisie_plannif_EQT[Nom de l''equipement])*(AJ$29&gt;=Saisie_plannif_EQT[Semaine de Début])*(AJ$29&lt;=Saisie_plannif_EQT[Semaine de Fin])*Saisie_plannif_EQT[Quantité])</f>
        <v>1</v>
      </c>
      <c r="AK8" s="21">
        <f>SUMPRODUCT(($E8=Saisie_plannif_EQT[Avion])*($E$3=Saisie_plannif_EQT[Nom de l''equipement])*(AK$29&gt;=Saisie_plannif_EQT[Semaine de Début])*(AK$29&lt;=Saisie_plannif_EQT[Semaine de Fin])*Saisie_plannif_EQT[Quantité])</f>
        <v>1</v>
      </c>
      <c r="AL8" s="21">
        <f>SUMPRODUCT(($E8=Saisie_plannif_EQT[Avion])*($E$3=Saisie_plannif_EQT[Nom de l''equipement])*(AL$29&gt;=Saisie_plannif_EQT[Semaine de Début])*(AL$29&lt;=Saisie_plannif_EQT[Semaine de Fin])*Saisie_plannif_EQT[Quantité])</f>
        <v>1</v>
      </c>
      <c r="AM8" s="105">
        <f>SUMPRODUCT(($E8=Saisie_plannif_EQT[Avion])*($E$3=Saisie_plannif_EQT[Nom de l''equipement])*(AM$29&gt;=Saisie_plannif_EQT[Semaine de Début])*(AM$29&lt;=Saisie_plannif_EQT[Semaine de Fin])*Saisie_plannif_EQT[Quantité])</f>
        <v>1</v>
      </c>
      <c r="AN8" s="21">
        <f>SUMPRODUCT(($E8=Saisie_plannif_EQT[Avion])*($E$3=Saisie_plannif_EQT[Nom de l''equipement])*(AN$29&gt;=Saisie_plannif_EQT[Semaine de Début])*(AN$29&lt;=Saisie_plannif_EQT[Semaine de Fin])*Saisie_plannif_EQT[Quantité])</f>
        <v>1</v>
      </c>
      <c r="AO8" s="21">
        <f>SUMPRODUCT(($E8=Saisie_plannif_EQT[Avion])*($E$3=Saisie_plannif_EQT[Nom de l''equipement])*(AO$29&gt;=Saisie_plannif_EQT[Semaine de Début])*(AO$29&lt;=Saisie_plannif_EQT[Semaine de Fin])*Saisie_plannif_EQT[Quantité])</f>
        <v>1</v>
      </c>
      <c r="AP8" s="21">
        <f>SUMPRODUCT(($E8=Saisie_plannif_EQT[Avion])*($E$3=Saisie_plannif_EQT[Nom de l''equipement])*(AP$29&gt;=Saisie_plannif_EQT[Semaine de Début])*(AP$29&lt;=Saisie_plannif_EQT[Semaine de Fin])*Saisie_plannif_EQT[Quantité])</f>
        <v>1</v>
      </c>
      <c r="AQ8" s="21">
        <f>SUMPRODUCT(($E8=Saisie_plannif_EQT[Avion])*($E$3=Saisie_plannif_EQT[Nom de l''equipement])*(AQ$29&gt;=Saisie_plannif_EQT[Semaine de Début])*(AQ$29&lt;=Saisie_plannif_EQT[Semaine de Fin])*Saisie_plannif_EQT[Quantité])</f>
        <v>1</v>
      </c>
      <c r="AR8" s="21">
        <f>SUMPRODUCT(($E8=Saisie_plannif_EQT[Avion])*($E$3=Saisie_plannif_EQT[Nom de l''equipement])*(AR$29&gt;=Saisie_plannif_EQT[Semaine de Début])*(AR$29&lt;=Saisie_plannif_EQT[Semaine de Fin])*Saisie_plannif_EQT[Quantité])</f>
        <v>1</v>
      </c>
      <c r="AS8" s="21">
        <f>SUMPRODUCT(($E8=Saisie_plannif_EQT[Avion])*($E$3=Saisie_plannif_EQT[Nom de l''equipement])*(AS$29&gt;=Saisie_plannif_EQT[Semaine de Début])*(AS$29&lt;=Saisie_plannif_EQT[Semaine de Fin])*Saisie_plannif_EQT[Quantité])</f>
        <v>1</v>
      </c>
      <c r="AT8" s="21">
        <f>SUMPRODUCT(($E8=Saisie_plannif_EQT[Avion])*($E$3=Saisie_plannif_EQT[Nom de l''equipement])*(AT$29&gt;=Saisie_plannif_EQT[Semaine de Début])*(AT$29&lt;=Saisie_plannif_EQT[Semaine de Fin])*Saisie_plannif_EQT[Quantité])</f>
        <v>1</v>
      </c>
      <c r="AU8" s="21">
        <f>SUMPRODUCT(($E8=Saisie_plannif_EQT[Avion])*($E$3=Saisie_plannif_EQT[Nom de l''equipement])*(AU$29&gt;=Saisie_plannif_EQT[Semaine de Début])*(AU$29&lt;=Saisie_plannif_EQT[Semaine de Fin])*Saisie_plannif_EQT[Quantité])</f>
        <v>1</v>
      </c>
      <c r="AV8" s="21">
        <f>SUMPRODUCT(($E8=Saisie_plannif_EQT[Avion])*($E$3=Saisie_plannif_EQT[Nom de l''equipement])*(AV$29&gt;=Saisie_plannif_EQT[Semaine de Début])*(AV$29&lt;=Saisie_plannif_EQT[Semaine de Fin])*Saisie_plannif_EQT[Quantité])</f>
        <v>1</v>
      </c>
      <c r="AW8" s="21">
        <f>SUMPRODUCT(($E8=Saisie_plannif_EQT[Avion])*($E$3=Saisie_plannif_EQT[Nom de l''equipement])*(AW$29&gt;=Saisie_plannif_EQT[Semaine de Début])*(AW$29&lt;=Saisie_plannif_EQT[Semaine de Fin])*Saisie_plannif_EQT[Quantité])</f>
        <v>1</v>
      </c>
      <c r="AX8" s="21">
        <f>SUMPRODUCT(($E8=Saisie_plannif_EQT[Avion])*($E$3=Saisie_plannif_EQT[Nom de l''equipement])*(AX$29&gt;=Saisie_plannif_EQT[Semaine de Début])*(AX$29&lt;=Saisie_plannif_EQT[Semaine de Fin])*Saisie_plannif_EQT[Quantité])</f>
        <v>1</v>
      </c>
      <c r="AY8" s="21">
        <f>SUMPRODUCT(($E8=Saisie_plannif_EQT[Avion])*($E$3=Saisie_plannif_EQT[Nom de l''equipement])*(AY$29&gt;=Saisie_plannif_EQT[Semaine de Début])*(AY$29&lt;=Saisie_plannif_EQT[Semaine de Fin])*Saisie_plannif_EQT[Quantité])</f>
        <v>1</v>
      </c>
      <c r="AZ8" s="21">
        <f>SUMPRODUCT(($E8=Saisie_plannif_EQT[Avion])*($E$3=Saisie_plannif_EQT[Nom de l''equipement])*(AZ$29&gt;=Saisie_plannif_EQT[Semaine de Début])*(AZ$29&lt;=Saisie_plannif_EQT[Semaine de Fin])*Saisie_plannif_EQT[Quantité])</f>
        <v>1</v>
      </c>
      <c r="BA8" s="21">
        <f>SUMPRODUCT(($E8=Saisie_plannif_EQT[Avion])*($E$3=Saisie_plannif_EQT[Nom de l''equipement])*(BA$29&gt;=Saisie_plannif_EQT[Semaine de Début])*(BA$29&lt;=Saisie_plannif_EQT[Semaine de Fin])*Saisie_plannif_EQT[Quantité])</f>
        <v>1</v>
      </c>
      <c r="BB8" s="21">
        <f>SUMPRODUCT(($E8=Saisie_plannif_EQT[Avion])*($E$3=Saisie_plannif_EQT[Nom de l''equipement])*(BB$29&gt;=Saisie_plannif_EQT[Semaine de Début])*(BB$29&lt;=Saisie_plannif_EQT[Semaine de Fin])*Saisie_plannif_EQT[Quantité])</f>
        <v>1</v>
      </c>
      <c r="BC8" s="21">
        <f>SUMPRODUCT(($E8=Saisie_plannif_EQT[Avion])*($E$3=Saisie_plannif_EQT[Nom de l''equipement])*(BC$29&gt;=Saisie_plannif_EQT[Semaine de Début])*(BC$29&lt;=Saisie_plannif_EQT[Semaine de Fin])*Saisie_plannif_EQT[Quantité])</f>
        <v>1</v>
      </c>
      <c r="BD8" s="21">
        <f>SUMPRODUCT(($E8=Saisie_plannif_EQT[Avion])*($E$3=Saisie_plannif_EQT[Nom de l''equipement])*(BD$29&gt;=Saisie_plannif_EQT[Semaine de Début])*(BD$29&lt;=Saisie_plannif_EQT[Semaine de Fin])*Saisie_plannif_EQT[Quantité])</f>
        <v>1</v>
      </c>
      <c r="BE8" s="21">
        <f>SUMPRODUCT(($E8=Saisie_plannif_EQT[Avion])*($E$3=Saisie_plannif_EQT[Nom de l''equipement])*(BE$29&gt;=Saisie_plannif_EQT[Semaine de Début])*(BE$29&lt;=Saisie_plannif_EQT[Semaine de Fin])*Saisie_plannif_EQT[Quantité])</f>
        <v>1</v>
      </c>
      <c r="BF8" s="26">
        <f>SUMPRODUCT(($E8=Saisie_plannif_EQT[Avion])*($E$3=Saisie_plannif_EQT[Nom de l''equipement])*(BF$29&gt;=Saisie_plannif_EQT[Semaine de Début])*(BF$29&lt;=Saisie_plannif_EQT[Semaine de Fin])*Saisie_plannif_EQT[Quantité])</f>
        <v>1</v>
      </c>
      <c r="BG8" s="113">
        <f>SUMPRODUCT(($E8=Saisie_plannif_EQT[Avion])*($E$3=Saisie_plannif_EQT[Nom de l''equipement])*(BG$29&gt;=Saisie_plannif_EQT[Semaine de Début])*(BG$29&lt;=Saisie_plannif_EQT[Semaine de Fin])*Saisie_plannif_EQT[Quantité])</f>
        <v>1</v>
      </c>
      <c r="BH8" s="113">
        <f>SUMPRODUCT(($E8=Saisie_plannif_EQT[Avion])*($E$3=Saisie_plannif_EQT[Nom de l''equipement])*(BH$29&gt;=Saisie_plannif_EQT[Semaine de Début])*(BH$29&lt;=Saisie_plannif_EQT[Semaine de Fin])*Saisie_plannif_EQT[Quantité])</f>
        <v>1</v>
      </c>
      <c r="BI8" s="113">
        <f>SUMPRODUCT(($E8=Saisie_plannif_EQT[Avion])*($E$3=Saisie_plannif_EQT[Nom de l''equipement])*(BI$29&gt;=Saisie_plannif_EQT[Semaine de Début])*(BI$29&lt;=Saisie_plannif_EQT[Semaine de Fin])*Saisie_plannif_EQT[Quantité])</f>
        <v>1</v>
      </c>
      <c r="BJ8" s="113">
        <f>SUMPRODUCT(($E8=Saisie_plannif_EQT[Avion])*($E$3=Saisie_plannif_EQT[Nom de l''equipement])*(BJ$29&gt;=Saisie_plannif_EQT[Semaine de Début])*(BJ$29&lt;=Saisie_plannif_EQT[Semaine de Fin])*Saisie_plannif_EQT[Quantité])</f>
        <v>1</v>
      </c>
      <c r="BK8" s="113">
        <f>SUMPRODUCT(($E8=Saisie_plannif_EQT[Avion])*($E$3=Saisie_plannif_EQT[Nom de l''equipement])*(BK$29&gt;=Saisie_plannif_EQT[Semaine de Début])*(BK$29&lt;=Saisie_plannif_EQT[Semaine de Fin])*Saisie_plannif_EQT[Quantité])</f>
        <v>1</v>
      </c>
      <c r="BL8" s="113">
        <f>SUMPRODUCT(($E8=Saisie_plannif_EQT[Avion])*($E$3=Saisie_plannif_EQT[Nom de l''equipement])*(BL$29&gt;=Saisie_plannif_EQT[Semaine de Début])*(BL$29&lt;=Saisie_plannif_EQT[Semaine de Fin])*Saisie_plannif_EQT[Quantité])</f>
        <v>1</v>
      </c>
      <c r="BM8" s="113">
        <f>SUMPRODUCT(($E8=Saisie_plannif_EQT[Avion])*($E$3=Saisie_plannif_EQT[Nom de l''equipement])*(BM$29&gt;=Saisie_plannif_EQT[Semaine de Début])*(BM$29&lt;=Saisie_plannif_EQT[Semaine de Fin])*Saisie_plannif_EQT[Quantité])</f>
        <v>1</v>
      </c>
      <c r="BN8" s="113">
        <f>SUMPRODUCT(($E8=Saisie_plannif_EQT[Avion])*($E$3=Saisie_plannif_EQT[Nom de l''equipement])*(BN$29&gt;=Saisie_plannif_EQT[Semaine de Début])*(BN$29&lt;=Saisie_plannif_EQT[Semaine de Fin])*Saisie_plannif_EQT[Quantité])</f>
        <v>1</v>
      </c>
      <c r="BO8" s="113">
        <f>SUMPRODUCT(($E8=Saisie_plannif_EQT[Avion])*($E$3=Saisie_plannif_EQT[Nom de l''equipement])*(BO$29&gt;=Saisie_plannif_EQT[Semaine de Début])*(BO$29&lt;=Saisie_plannif_EQT[Semaine de Fin])*Saisie_plannif_EQT[Quantité])</f>
        <v>1</v>
      </c>
      <c r="BP8" s="113">
        <f>SUMPRODUCT(($E8=Saisie_plannif_EQT[Avion])*($E$3=Saisie_plannif_EQT[Nom de l''equipement])*(BP$29&gt;=Saisie_plannif_EQT[Semaine de Début])*(BP$29&lt;=Saisie_plannif_EQT[Semaine de Fin])*Saisie_plannif_EQT[Quantité])</f>
        <v>1</v>
      </c>
      <c r="BQ8" s="113">
        <f>SUMPRODUCT(($E8=Saisie_plannif_EQT[Avion])*($E$3=Saisie_plannif_EQT[Nom de l''equipement])*(BQ$29&gt;=Saisie_plannif_EQT[Semaine de Début])*(BQ$29&lt;=Saisie_plannif_EQT[Semaine de Fin])*Saisie_plannif_EQT[Quantité])</f>
        <v>1</v>
      </c>
      <c r="BR8" s="113">
        <f>SUMPRODUCT(($E8=Saisie_plannif_EQT[Avion])*($E$3=Saisie_plannif_EQT[Nom de l''equipement])*(BR$29&gt;=Saisie_plannif_EQT[Semaine de Début])*(BR$29&lt;=Saisie_plannif_EQT[Semaine de Fin])*Saisie_plannif_EQT[Quantité])</f>
        <v>1</v>
      </c>
      <c r="BS8" s="113">
        <f>SUMPRODUCT(($E8=Saisie_plannif_EQT[Avion])*($E$3=Saisie_plannif_EQT[Nom de l''equipement])*(BS$29&gt;=Saisie_plannif_EQT[Semaine de Début])*(BS$29&lt;=Saisie_plannif_EQT[Semaine de Fin])*Saisie_plannif_EQT[Quantité])</f>
        <v>1</v>
      </c>
      <c r="BT8" s="113">
        <f>SUMPRODUCT(($E8=Saisie_plannif_EQT[Avion])*($E$3=Saisie_plannif_EQT[Nom de l''equipement])*(BT$29&gt;=Saisie_plannif_EQT[Semaine de Début])*(BT$29&lt;=Saisie_plannif_EQT[Semaine de Fin])*Saisie_plannif_EQT[Quantité])</f>
        <v>1</v>
      </c>
      <c r="BU8" s="113">
        <f>SUMPRODUCT(($E8=Saisie_plannif_EQT[Avion])*($E$3=Saisie_plannif_EQT[Nom de l''equipement])*(BU$29&gt;=Saisie_plannif_EQT[Semaine de Début])*(BU$29&lt;=Saisie_plannif_EQT[Semaine de Fin])*Saisie_plannif_EQT[Quantité])</f>
        <v>1</v>
      </c>
      <c r="BV8" s="113">
        <f>SUMPRODUCT(($E8=Saisie_plannif_EQT[Avion])*($E$3=Saisie_plannif_EQT[Nom de l''equipement])*(BV$29&gt;=Saisie_plannif_EQT[Semaine de Début])*(BV$29&lt;=Saisie_plannif_EQT[Semaine de Fin])*Saisie_plannif_EQT[Quantité])</f>
        <v>1</v>
      </c>
      <c r="BW8" s="113">
        <f>SUMPRODUCT(($E8=Saisie_plannif_EQT[Avion])*($E$3=Saisie_plannif_EQT[Nom de l''equipement])*(BW$29&gt;=Saisie_plannif_EQT[Semaine de Début])*(BW$29&lt;=Saisie_plannif_EQT[Semaine de Fin])*Saisie_plannif_EQT[Quantité])</f>
        <v>1</v>
      </c>
      <c r="BX8" s="113">
        <f>SUMPRODUCT(($E8=Saisie_plannif_EQT[Avion])*($E$3=Saisie_plannif_EQT[Nom de l''equipement])*(BX$29&gt;=Saisie_plannif_EQT[Semaine de Début])*(BX$29&lt;=Saisie_plannif_EQT[Semaine de Fin])*Saisie_plannif_EQT[Quantité])</f>
        <v>1</v>
      </c>
      <c r="BY8" s="113">
        <f>SUMPRODUCT(($E8=Saisie_plannif_EQT[Avion])*($E$3=Saisie_plannif_EQT[Nom de l''equipement])*(BY$29&gt;=Saisie_plannif_EQT[Semaine de Début])*(BY$29&lt;=Saisie_plannif_EQT[Semaine de Fin])*Saisie_plannif_EQT[Quantité])</f>
        <v>1</v>
      </c>
      <c r="BZ8" s="113">
        <f>SUMPRODUCT(($E8=Saisie_plannif_EQT[Avion])*($E$3=Saisie_plannif_EQT[Nom de l''equipement])*(BZ$29&gt;=Saisie_plannif_EQT[Semaine de Début])*(BZ$29&lt;=Saisie_plannif_EQT[Semaine de Fin])*Saisie_plannif_EQT[Quantité])</f>
        <v>1</v>
      </c>
      <c r="CA8" s="113">
        <f>SUMPRODUCT(($E8=Saisie_plannif_EQT[Avion])*($E$3=Saisie_plannif_EQT[Nom de l''equipement])*(CA$29&gt;=Saisie_plannif_EQT[Semaine de Début])*(CA$29&lt;=Saisie_plannif_EQT[Semaine de Fin])*Saisie_plannif_EQT[Quantité])</f>
        <v>1</v>
      </c>
      <c r="CB8" s="113">
        <f>SUMPRODUCT(($E8=Saisie_plannif_EQT[Avion])*($E$3=Saisie_plannif_EQT[Nom de l''equipement])*(CB$29&gt;=Saisie_plannif_EQT[Semaine de Début])*(CB$29&lt;=Saisie_plannif_EQT[Semaine de Fin])*Saisie_plannif_EQT[Quantité])</f>
        <v>1</v>
      </c>
      <c r="CC8" s="113">
        <f>SUMPRODUCT(($E8=Saisie_plannif_EQT[Avion])*($E$3=Saisie_plannif_EQT[Nom de l''equipement])*(CC$29&gt;=Saisie_plannif_EQT[Semaine de Début])*(CC$29&lt;=Saisie_plannif_EQT[Semaine de Fin])*Saisie_plannif_EQT[Quantité])</f>
        <v>1</v>
      </c>
      <c r="CD8" s="113">
        <f>SUMPRODUCT(($E8=Saisie_plannif_EQT[Avion])*($E$3=Saisie_plannif_EQT[Nom de l''equipement])*(CD$29&gt;=Saisie_plannif_EQT[Semaine de Début])*(CD$29&lt;=Saisie_plannif_EQT[Semaine de Fin])*Saisie_plannif_EQT[Quantité])</f>
        <v>1</v>
      </c>
      <c r="CE8" s="113">
        <f>SUMPRODUCT(($E8=Saisie_plannif_EQT[Avion])*($E$3=Saisie_plannif_EQT[Nom de l''equipement])*(CE$29&gt;=Saisie_plannif_EQT[Semaine de Début])*(CE$29&lt;=Saisie_plannif_EQT[Semaine de Fin])*Saisie_plannif_EQT[Quantité])</f>
        <v>1</v>
      </c>
      <c r="CF8" s="113">
        <f>SUMPRODUCT(($E8=Saisie_plannif_EQT[Avion])*($E$3=Saisie_plannif_EQT[Nom de l''equipement])*(CF$29&gt;=Saisie_plannif_EQT[Semaine de Début])*(CF$29&lt;=Saisie_plannif_EQT[Semaine de Fin])*Saisie_plannif_EQT[Quantité])</f>
        <v>1</v>
      </c>
      <c r="CG8" s="113">
        <f>SUMPRODUCT(($E8=Saisie_plannif_EQT[Avion])*($E$3=Saisie_plannif_EQT[Nom de l''equipement])*(CG$29&gt;=Saisie_plannif_EQT[Semaine de Début])*(CG$29&lt;=Saisie_plannif_EQT[Semaine de Fin])*Saisie_plannif_EQT[Quantité])</f>
        <v>1</v>
      </c>
      <c r="CH8" s="113">
        <f>SUMPRODUCT(($E8=Saisie_plannif_EQT[Avion])*($E$3=Saisie_plannif_EQT[Nom de l''equipement])*(CH$29&gt;=Saisie_plannif_EQT[Semaine de Début])*(CH$29&lt;=Saisie_plannif_EQT[Semaine de Fin])*Saisie_plannif_EQT[Quantité])</f>
        <v>1</v>
      </c>
      <c r="CI8" s="113">
        <f>SUMPRODUCT(($E8=Saisie_plannif_EQT[Avion])*($E$3=Saisie_plannif_EQT[Nom de l''equipement])*(CI$29&gt;=Saisie_plannif_EQT[Semaine de Début])*(CI$29&lt;=Saisie_plannif_EQT[Semaine de Fin])*Saisie_plannif_EQT[Quantité])</f>
        <v>1</v>
      </c>
      <c r="CJ8" s="113">
        <f>SUMPRODUCT(($E8=Saisie_plannif_EQT[Avion])*($E$3=Saisie_plannif_EQT[Nom de l''equipement])*(CJ$29&gt;=Saisie_plannif_EQT[Semaine de Début])*(CJ$29&lt;=Saisie_plannif_EQT[Semaine de Fin])*Saisie_plannif_EQT[Quantité])</f>
        <v>1</v>
      </c>
      <c r="CK8" s="113">
        <f>SUMPRODUCT(($E8=Saisie_plannif_EQT[Avion])*($E$3=Saisie_plannif_EQT[Nom de l''equipement])*(CK$29&gt;=Saisie_plannif_EQT[Semaine de Début])*(CK$29&lt;=Saisie_plannif_EQT[Semaine de Fin])*Saisie_plannif_EQT[Quantité])</f>
        <v>1</v>
      </c>
      <c r="CL8" s="113">
        <f>SUMPRODUCT(($E8=Saisie_plannif_EQT[Avion])*($E$3=Saisie_plannif_EQT[Nom de l''equipement])*(CL$29&gt;=Saisie_plannif_EQT[Semaine de Début])*(CL$29&lt;=Saisie_plannif_EQT[Semaine de Fin])*Saisie_plannif_EQT[Quantité])</f>
        <v>1</v>
      </c>
      <c r="CM8" s="113">
        <f>SUMPRODUCT(($E8=Saisie_plannif_EQT[Avion])*($E$3=Saisie_plannif_EQT[Nom de l''equipement])*(CM$29&gt;=Saisie_plannif_EQT[Semaine de Début])*(CM$29&lt;=Saisie_plannif_EQT[Semaine de Fin])*Saisie_plannif_EQT[Quantité])</f>
        <v>1</v>
      </c>
      <c r="CN8" s="113">
        <f>SUMPRODUCT(($E8=Saisie_plannif_EQT[Avion])*($E$3=Saisie_plannif_EQT[Nom de l''equipement])*(CN$29&gt;=Saisie_plannif_EQT[Semaine de Début])*(CN$29&lt;=Saisie_plannif_EQT[Semaine de Fin])*Saisie_plannif_EQT[Quantité])</f>
        <v>1</v>
      </c>
      <c r="CO8" s="113">
        <f>SUMPRODUCT(($E8=Saisie_plannif_EQT[Avion])*($E$3=Saisie_plannif_EQT[Nom de l''equipement])*(CO$29&gt;=Saisie_plannif_EQT[Semaine de Début])*(CO$29&lt;=Saisie_plannif_EQT[Semaine de Fin])*Saisie_plannif_EQT[Quantité])</f>
        <v>1</v>
      </c>
      <c r="CP8" s="113">
        <f>SUMPRODUCT(($E8=Saisie_plannif_EQT[Avion])*($E$3=Saisie_plannif_EQT[Nom de l''equipement])*(CP$29&gt;=Saisie_plannif_EQT[Semaine de Début])*(CP$29&lt;=Saisie_plannif_EQT[Semaine de Fin])*Saisie_plannif_EQT[Quantité])</f>
        <v>1</v>
      </c>
      <c r="CQ8" s="113">
        <f>SUMPRODUCT(($E8=Saisie_plannif_EQT[Avion])*($E$3=Saisie_plannif_EQT[Nom de l''equipement])*(CQ$29&gt;=Saisie_plannif_EQT[Semaine de Début])*(CQ$29&lt;=Saisie_plannif_EQT[Semaine de Fin])*Saisie_plannif_EQT[Quantité])</f>
        <v>1</v>
      </c>
      <c r="CR8" s="113">
        <f>SUMPRODUCT(($E8=Saisie_plannif_EQT[Avion])*($E$3=Saisie_plannif_EQT[Nom de l''equipement])*(CR$29&gt;=Saisie_plannif_EQT[Semaine de Début])*(CR$29&lt;=Saisie_plannif_EQT[Semaine de Fin])*Saisie_plannif_EQT[Quantité])</f>
        <v>1</v>
      </c>
      <c r="CS8" s="113">
        <f>SUMPRODUCT(($E8=Saisie_plannif_EQT[Avion])*($E$3=Saisie_plannif_EQT[Nom de l''equipement])*(CS$29&gt;=Saisie_plannif_EQT[Semaine de Début])*(CS$29&lt;=Saisie_plannif_EQT[Semaine de Fin])*Saisie_plannif_EQT[Quantité])</f>
        <v>1</v>
      </c>
      <c r="CT8" s="113">
        <f>SUMPRODUCT(($E8=Saisie_plannif_EQT[Avion])*($E$3=Saisie_plannif_EQT[Nom de l''equipement])*(CT$29&gt;=Saisie_plannif_EQT[Semaine de Début])*(CT$29&lt;=Saisie_plannif_EQT[Semaine de Fin])*Saisie_plannif_EQT[Quantité])</f>
        <v>1</v>
      </c>
      <c r="CU8" s="113">
        <f>SUMPRODUCT(($E8=Saisie_plannif_EQT[Avion])*($E$3=Saisie_plannif_EQT[Nom de l''equipement])*(CU$29&gt;=Saisie_plannif_EQT[Semaine de Début])*(CU$29&lt;=Saisie_plannif_EQT[Semaine de Fin])*Saisie_plannif_EQT[Quantité])</f>
        <v>1</v>
      </c>
      <c r="CV8" s="113">
        <f>SUMPRODUCT(($E8=Saisie_plannif_EQT[Avion])*($E$3=Saisie_plannif_EQT[Nom de l''equipement])*(CV$29&gt;=Saisie_plannif_EQT[Semaine de Début])*(CV$29&lt;=Saisie_plannif_EQT[Semaine de Fin])*Saisie_plannif_EQT[Quantité])</f>
        <v>1</v>
      </c>
      <c r="CW8" s="113">
        <f>SUMPRODUCT(($E8=Saisie_plannif_EQT[Avion])*($E$3=Saisie_plannif_EQT[Nom de l''equipement])*(CW$29&gt;=Saisie_plannif_EQT[Semaine de Début])*(CW$29&lt;=Saisie_plannif_EQT[Semaine de Fin])*Saisie_plannif_EQT[Quantité])</f>
        <v>1</v>
      </c>
      <c r="CX8" s="113">
        <f>SUMPRODUCT(($E8=Saisie_plannif_EQT[Avion])*($E$3=Saisie_plannif_EQT[Nom de l''equipement])*(CX$29&gt;=Saisie_plannif_EQT[Semaine de Début])*(CX$29&lt;=Saisie_plannif_EQT[Semaine de Fin])*Saisie_plannif_EQT[Quantité])</f>
        <v>1</v>
      </c>
      <c r="CY8" s="113">
        <f>SUMPRODUCT(($E8=Saisie_plannif_EQT[Avion])*($E$3=Saisie_plannif_EQT[Nom de l''equipement])*(CY$29&gt;=Saisie_plannif_EQT[Semaine de Début])*(CY$29&lt;=Saisie_plannif_EQT[Semaine de Fin])*Saisie_plannif_EQT[Quantité])</f>
        <v>1</v>
      </c>
      <c r="CZ8" s="113">
        <f>SUMPRODUCT(($E8=Saisie_plannif_EQT[Avion])*($E$3=Saisie_plannif_EQT[Nom de l''equipement])*(CZ$29&gt;=Saisie_plannif_EQT[Semaine de Début])*(CZ$29&lt;=Saisie_plannif_EQT[Semaine de Fin])*Saisie_plannif_EQT[Quantité])</f>
        <v>1</v>
      </c>
      <c r="DA8" s="113">
        <f>SUMPRODUCT(($E8=Saisie_plannif_EQT[Avion])*($E$3=Saisie_plannif_EQT[Nom de l''equipement])*(DA$29&gt;=Saisie_plannif_EQT[Semaine de Début])*(DA$29&lt;=Saisie_plannif_EQT[Semaine de Fin])*Saisie_plannif_EQT[Quantité])</f>
        <v>1</v>
      </c>
      <c r="DB8" s="113">
        <f>SUMPRODUCT(($E8=Saisie_plannif_EQT[Avion])*($E$3=Saisie_plannif_EQT[Nom de l''equipement])*(DB$29&gt;=Saisie_plannif_EQT[Semaine de Début])*(DB$29&lt;=Saisie_plannif_EQT[Semaine de Fin])*Saisie_plannif_EQT[Quantité])</f>
        <v>1</v>
      </c>
      <c r="DC8" s="113">
        <f>SUMPRODUCT(($E8=Saisie_plannif_EQT[Avion])*($E$3=Saisie_plannif_EQT[Nom de l''equipement])*(DC$29&gt;=Saisie_plannif_EQT[Semaine de Début])*(DC$29&lt;=Saisie_plannif_EQT[Semaine de Fin])*Saisie_plannif_EQT[Quantité])</f>
        <v>1</v>
      </c>
      <c r="DD8" s="113">
        <f>SUMPRODUCT(($E8=Saisie_plannif_EQT[Avion])*($E$3=Saisie_plannif_EQT[Nom de l''equipement])*(DD$29&gt;=Saisie_plannif_EQT[Semaine de Début])*(DD$29&lt;=Saisie_plannif_EQT[Semaine de Fin])*Saisie_plannif_EQT[Quantité])</f>
        <v>1</v>
      </c>
      <c r="DE8" s="113">
        <f>SUMPRODUCT(($E8=Saisie_plannif_EQT[Avion])*($E$3=Saisie_plannif_EQT[Nom de l''equipement])*(DE$29&gt;=Saisie_plannif_EQT[Semaine de Début])*(DE$29&lt;=Saisie_plannif_EQT[Semaine de Fin])*Saisie_plannif_EQT[Quantité])</f>
        <v>1</v>
      </c>
    </row>
    <row r="9" spans="2:109" x14ac:dyDescent="0.3">
      <c r="D9" s="12"/>
      <c r="E9" s="69" t="s">
        <v>791</v>
      </c>
      <c r="F9" s="16"/>
      <c r="G9" s="25">
        <f>SUMPRODUCT(($E9=Saisie_plannif_EQT[Avion])*($E$3=Saisie_plannif_EQT[Nom de l''equipement])*(G$29&gt;=Saisie_plannif_EQT[Semaine de Début])*(G$29&lt;=Saisie_plannif_EQT[Semaine de Fin])*Saisie_plannif_EQT[Quantité])</f>
        <v>0</v>
      </c>
      <c r="H9" s="21">
        <f>SUMPRODUCT(($E9=Saisie_plannif_EQT[Avion])*($E$3=Saisie_plannif_EQT[Nom de l''equipement])*(H$29&gt;=Saisie_plannif_EQT[Semaine de Début])*(H$29&lt;=Saisie_plannif_EQT[Semaine de Fin])*Saisie_plannif_EQT[Quantité])</f>
        <v>0</v>
      </c>
      <c r="I9" s="21">
        <f>SUMPRODUCT(($E9=Saisie_plannif_EQT[Avion])*($E$3=Saisie_plannif_EQT[Nom de l''equipement])*(I$29&gt;=Saisie_plannif_EQT[Semaine de Début])*(I$29&lt;=Saisie_plannif_EQT[Semaine de Fin])*Saisie_plannif_EQT[Quantité])</f>
        <v>0</v>
      </c>
      <c r="J9" s="21">
        <f>SUMPRODUCT(($E9=Saisie_plannif_EQT[Avion])*($E$3=Saisie_plannif_EQT[Nom de l''equipement])*(J$29&gt;=Saisie_plannif_EQT[Semaine de Début])*(J$29&lt;=Saisie_plannif_EQT[Semaine de Fin])*Saisie_plannif_EQT[Quantité])</f>
        <v>0</v>
      </c>
      <c r="K9" s="21">
        <f>SUMPRODUCT(($E9=Saisie_plannif_EQT[Avion])*($E$3=Saisie_plannif_EQT[Nom de l''equipement])*(K$29&gt;=Saisie_plannif_EQT[Semaine de Début])*(K$29&lt;=Saisie_plannif_EQT[Semaine de Fin])*Saisie_plannif_EQT[Quantité])</f>
        <v>0</v>
      </c>
      <c r="L9" s="21">
        <f>SUMPRODUCT(($E9=Saisie_plannif_EQT[Avion])*($E$3=Saisie_plannif_EQT[Nom de l''equipement])*(L$29&gt;=Saisie_plannif_EQT[Semaine de Début])*(L$29&lt;=Saisie_plannif_EQT[Semaine de Fin])*Saisie_plannif_EQT[Quantité])</f>
        <v>0</v>
      </c>
      <c r="M9" s="21">
        <f>SUMPRODUCT(($E9=Saisie_plannif_EQT[Avion])*($E$3=Saisie_plannif_EQT[Nom de l''equipement])*(M$29&gt;=Saisie_plannif_EQT[Semaine de Début])*(M$29&lt;=Saisie_plannif_EQT[Semaine de Fin])*Saisie_plannif_EQT[Quantité])</f>
        <v>0</v>
      </c>
      <c r="N9" s="21">
        <f>SUMPRODUCT(($E9=Saisie_plannif_EQT[Avion])*($E$3=Saisie_plannif_EQT[Nom de l''equipement])*(N$29&gt;=Saisie_plannif_EQT[Semaine de Début])*(N$29&lt;=Saisie_plannif_EQT[Semaine de Fin])*Saisie_plannif_EQT[Quantité])</f>
        <v>0</v>
      </c>
      <c r="O9" s="21">
        <f>SUMPRODUCT(($E9=Saisie_plannif_EQT[Avion])*($E$3=Saisie_plannif_EQT[Nom de l''equipement])*(O$29&gt;=Saisie_plannif_EQT[Semaine de Début])*(O$29&lt;=Saisie_plannif_EQT[Semaine de Fin])*Saisie_plannif_EQT[Quantité])</f>
        <v>0</v>
      </c>
      <c r="P9" s="21">
        <f>SUMPRODUCT(($E9=Saisie_plannif_EQT[Avion])*($E$3=Saisie_plannif_EQT[Nom de l''equipement])*(P$29&gt;=Saisie_plannif_EQT[Semaine de Début])*(P$29&lt;=Saisie_plannif_EQT[Semaine de Fin])*Saisie_plannif_EQT[Quantité])</f>
        <v>0</v>
      </c>
      <c r="Q9" s="21">
        <f>SUMPRODUCT(($E9=Saisie_plannif_EQT[Avion])*($E$3=Saisie_plannif_EQT[Nom de l''equipement])*(Q$29&gt;=Saisie_plannif_EQT[Semaine de Début])*(Q$29&lt;=Saisie_plannif_EQT[Semaine de Fin])*Saisie_plannif_EQT[Quantité])</f>
        <v>0</v>
      </c>
      <c r="R9" s="21">
        <f>SUMPRODUCT(($E9=Saisie_plannif_EQT[Avion])*($E$3=Saisie_plannif_EQT[Nom de l''equipement])*(R$29&gt;=Saisie_plannif_EQT[Semaine de Début])*(R$29&lt;=Saisie_plannif_EQT[Semaine de Fin])*Saisie_plannif_EQT[Quantité])</f>
        <v>0</v>
      </c>
      <c r="S9" s="21">
        <f>SUMPRODUCT(($E9=Saisie_plannif_EQT[Avion])*($E$3=Saisie_plannif_EQT[Nom de l''equipement])*(S$29&gt;=Saisie_plannif_EQT[Semaine de Début])*(S$29&lt;=Saisie_plannif_EQT[Semaine de Fin])*Saisie_plannif_EQT[Quantité])</f>
        <v>0</v>
      </c>
      <c r="T9" s="21">
        <f>SUMPRODUCT(($E9=Saisie_plannif_EQT[Avion])*($E$3=Saisie_plannif_EQT[Nom de l''equipement])*(T$29&gt;=Saisie_plannif_EQT[Semaine de Début])*(T$29&lt;=Saisie_plannif_EQT[Semaine de Fin])*Saisie_plannif_EQT[Quantité])</f>
        <v>0</v>
      </c>
      <c r="U9" s="21">
        <f>SUMPRODUCT(($E9=Saisie_plannif_EQT[Avion])*($E$3=Saisie_plannif_EQT[Nom de l''equipement])*(U$29&gt;=Saisie_plannif_EQT[Semaine de Début])*(U$29&lt;=Saisie_plannif_EQT[Semaine de Fin])*Saisie_plannif_EQT[Quantité])</f>
        <v>0</v>
      </c>
      <c r="V9" s="21">
        <f>SUMPRODUCT(($E9=Saisie_plannif_EQT[Avion])*($E$3=Saisie_plannif_EQT[Nom de l''equipement])*(V$29&gt;=Saisie_plannif_EQT[Semaine de Début])*(V$29&lt;=Saisie_plannif_EQT[Semaine de Fin])*Saisie_plannif_EQT[Quantité])</f>
        <v>0</v>
      </c>
      <c r="W9" s="21">
        <f>SUMPRODUCT(($E9=Saisie_plannif_EQT[Avion])*($E$3=Saisie_plannif_EQT[Nom de l''equipement])*(W$29&gt;=Saisie_plannif_EQT[Semaine de Début])*(W$29&lt;=Saisie_plannif_EQT[Semaine de Fin])*Saisie_plannif_EQT[Quantité])</f>
        <v>0</v>
      </c>
      <c r="X9" s="21">
        <f>SUMPRODUCT(($E9=Saisie_plannif_EQT[Avion])*($E$3=Saisie_plannif_EQT[Nom de l''equipement])*(X$29&gt;=Saisie_plannif_EQT[Semaine de Début])*(X$29&lt;=Saisie_plannif_EQT[Semaine de Fin])*Saisie_plannif_EQT[Quantité])</f>
        <v>0</v>
      </c>
      <c r="Y9" s="21">
        <f>SUMPRODUCT(($E9=Saisie_plannif_EQT[Avion])*($E$3=Saisie_plannif_EQT[Nom de l''equipement])*(Y$29&gt;=Saisie_plannif_EQT[Semaine de Début])*(Y$29&lt;=Saisie_plannif_EQT[Semaine de Fin])*Saisie_plannif_EQT[Quantité])</f>
        <v>0</v>
      </c>
      <c r="Z9" s="21">
        <f>SUMPRODUCT(($E9=Saisie_plannif_EQT[Avion])*($E$3=Saisie_plannif_EQT[Nom de l''equipement])*(Z$29&gt;=Saisie_plannif_EQT[Semaine de Début])*(Z$29&lt;=Saisie_plannif_EQT[Semaine de Fin])*Saisie_plannif_EQT[Quantité])</f>
        <v>0</v>
      </c>
      <c r="AA9" s="21">
        <f>SUMPRODUCT(($E9=Saisie_plannif_EQT[Avion])*($E$3=Saisie_plannif_EQT[Nom de l''equipement])*(AA$29&gt;=Saisie_plannif_EQT[Semaine de Début])*(AA$29&lt;=Saisie_plannif_EQT[Semaine de Fin])*Saisie_plannif_EQT[Quantité])</f>
        <v>0</v>
      </c>
      <c r="AB9" s="21">
        <f>SUMPRODUCT(($E9=Saisie_plannif_EQT[Avion])*($E$3=Saisie_plannif_EQT[Nom de l''equipement])*(AB$29&gt;=Saisie_plannif_EQT[Semaine de Début])*(AB$29&lt;=Saisie_plannif_EQT[Semaine de Fin])*Saisie_plannif_EQT[Quantité])</f>
        <v>0</v>
      </c>
      <c r="AC9" s="21">
        <f>SUMPRODUCT(($E9=Saisie_plannif_EQT[Avion])*($E$3=Saisie_plannif_EQT[Nom de l''equipement])*(AC$29&gt;=Saisie_plannif_EQT[Semaine de Début])*(AC$29&lt;=Saisie_plannif_EQT[Semaine de Fin])*Saisie_plannif_EQT[Quantité])</f>
        <v>0</v>
      </c>
      <c r="AD9" s="21">
        <f>SUMPRODUCT(($E9=Saisie_plannif_EQT[Avion])*($E$3=Saisie_plannif_EQT[Nom de l''equipement])*(AD$29&gt;=Saisie_plannif_EQT[Semaine de Début])*(AD$29&lt;=Saisie_plannif_EQT[Semaine de Fin])*Saisie_plannif_EQT[Quantité])</f>
        <v>0</v>
      </c>
      <c r="AE9" s="21">
        <f>SUMPRODUCT(($E9=Saisie_plannif_EQT[Avion])*($E$3=Saisie_plannif_EQT[Nom de l''equipement])*(AE$29&gt;=Saisie_plannif_EQT[Semaine de Début])*(AE$29&lt;=Saisie_plannif_EQT[Semaine de Fin])*Saisie_plannif_EQT[Quantité])</f>
        <v>0</v>
      </c>
      <c r="AF9" s="21">
        <f>SUMPRODUCT(($E9=Saisie_plannif_EQT[Avion])*($E$3=Saisie_plannif_EQT[Nom de l''equipement])*(AF$29&gt;=Saisie_plannif_EQT[Semaine de Début])*(AF$29&lt;=Saisie_plannif_EQT[Semaine de Fin])*Saisie_plannif_EQT[Quantité])</f>
        <v>0</v>
      </c>
      <c r="AG9" s="21">
        <f>SUMPRODUCT(($E9=Saisie_plannif_EQT[Avion])*($E$3=Saisie_plannif_EQT[Nom de l''equipement])*(AG$29&gt;=Saisie_plannif_EQT[Semaine de Début])*(AG$29&lt;=Saisie_plannif_EQT[Semaine de Fin])*Saisie_plannif_EQT[Quantité])</f>
        <v>0</v>
      </c>
      <c r="AH9" s="21">
        <f>SUMPRODUCT(($E9=Saisie_plannif_EQT[Avion])*($E$3=Saisie_plannif_EQT[Nom de l''equipement])*(AH$29&gt;=Saisie_plannif_EQT[Semaine de Début])*(AH$29&lt;=Saisie_plannif_EQT[Semaine de Fin])*Saisie_plannif_EQT[Quantité])</f>
        <v>0</v>
      </c>
      <c r="AI9" s="21">
        <f>SUMPRODUCT(($E9=Saisie_plannif_EQT[Avion])*($E$3=Saisie_plannif_EQT[Nom de l''equipement])*(AI$29&gt;=Saisie_plannif_EQT[Semaine de Début])*(AI$29&lt;=Saisie_plannif_EQT[Semaine de Fin])*Saisie_plannif_EQT[Quantité])</f>
        <v>0</v>
      </c>
      <c r="AJ9" s="21">
        <f>SUMPRODUCT(($E9=Saisie_plannif_EQT[Avion])*($E$3=Saisie_plannif_EQT[Nom de l''equipement])*(AJ$29&gt;=Saisie_plannif_EQT[Semaine de Début])*(AJ$29&lt;=Saisie_plannif_EQT[Semaine de Fin])*Saisie_plannif_EQT[Quantité])</f>
        <v>0</v>
      </c>
      <c r="AK9" s="21">
        <f>SUMPRODUCT(($E9=Saisie_plannif_EQT[Avion])*($E$3=Saisie_plannif_EQT[Nom de l''equipement])*(AK$29&gt;=Saisie_plannif_EQT[Semaine de Début])*(AK$29&lt;=Saisie_plannif_EQT[Semaine de Fin])*Saisie_plannif_EQT[Quantité])</f>
        <v>0</v>
      </c>
      <c r="AL9" s="21">
        <f>SUMPRODUCT(($E9=Saisie_plannif_EQT[Avion])*($E$3=Saisie_plannif_EQT[Nom de l''equipement])*(AL$29&gt;=Saisie_plannif_EQT[Semaine de Début])*(AL$29&lt;=Saisie_plannif_EQT[Semaine de Fin])*Saisie_plannif_EQT[Quantité])</f>
        <v>0</v>
      </c>
      <c r="AM9" s="21">
        <f>SUMPRODUCT(($E9=Saisie_plannif_EQT[Avion])*($E$3=Saisie_plannif_EQT[Nom de l''equipement])*(AM$29&gt;=Saisie_plannif_EQT[Semaine de Début])*(AM$29&lt;=Saisie_plannif_EQT[Semaine de Fin])*Saisie_plannif_EQT[Quantité])</f>
        <v>0</v>
      </c>
      <c r="AN9" s="21">
        <f>SUMPRODUCT(($E9=Saisie_plannif_EQT[Avion])*($E$3=Saisie_plannif_EQT[Nom de l''equipement])*(AN$29&gt;=Saisie_plannif_EQT[Semaine de Début])*(AN$29&lt;=Saisie_plannif_EQT[Semaine de Fin])*Saisie_plannif_EQT[Quantité])</f>
        <v>0</v>
      </c>
      <c r="AO9" s="21">
        <f>SUMPRODUCT(($E9=Saisie_plannif_EQT[Avion])*($E$3=Saisie_plannif_EQT[Nom de l''equipement])*(AO$29&gt;=Saisie_plannif_EQT[Semaine de Début])*(AO$29&lt;=Saisie_plannif_EQT[Semaine de Fin])*Saisie_plannif_EQT[Quantité])</f>
        <v>0</v>
      </c>
      <c r="AP9" s="21">
        <f>SUMPRODUCT(($E9=Saisie_plannif_EQT[Avion])*($E$3=Saisie_plannif_EQT[Nom de l''equipement])*(AP$29&gt;=Saisie_plannif_EQT[Semaine de Début])*(AP$29&lt;=Saisie_plannif_EQT[Semaine de Fin])*Saisie_plannif_EQT[Quantité])</f>
        <v>0</v>
      </c>
      <c r="AQ9" s="21">
        <f>SUMPRODUCT(($E9=Saisie_plannif_EQT[Avion])*($E$3=Saisie_plannif_EQT[Nom de l''equipement])*(AQ$29&gt;=Saisie_plannif_EQT[Semaine de Début])*(AQ$29&lt;=Saisie_plannif_EQT[Semaine de Fin])*Saisie_plannif_EQT[Quantité])</f>
        <v>0</v>
      </c>
      <c r="AR9" s="21">
        <f>SUMPRODUCT(($E9=Saisie_plannif_EQT[Avion])*($E$3=Saisie_plannif_EQT[Nom de l''equipement])*(AR$29&gt;=Saisie_plannif_EQT[Semaine de Début])*(AR$29&lt;=Saisie_plannif_EQT[Semaine de Fin])*Saisie_plannif_EQT[Quantité])</f>
        <v>0</v>
      </c>
      <c r="AS9" s="21">
        <f>SUMPRODUCT(($E9=Saisie_plannif_EQT[Avion])*($E$3=Saisie_plannif_EQT[Nom de l''equipement])*(AS$29&gt;=Saisie_plannif_EQT[Semaine de Début])*(AS$29&lt;=Saisie_plannif_EQT[Semaine de Fin])*Saisie_plannif_EQT[Quantité])</f>
        <v>0</v>
      </c>
      <c r="AT9" s="21">
        <f>SUMPRODUCT(($E9=Saisie_plannif_EQT[Avion])*($E$3=Saisie_plannif_EQT[Nom de l''equipement])*(AT$29&gt;=Saisie_plannif_EQT[Semaine de Début])*(AT$29&lt;=Saisie_plannif_EQT[Semaine de Fin])*Saisie_plannif_EQT[Quantité])</f>
        <v>0</v>
      </c>
      <c r="AU9" s="21">
        <f>SUMPRODUCT(($E9=Saisie_plannif_EQT[Avion])*($E$3=Saisie_plannif_EQT[Nom de l''equipement])*(AU$29&gt;=Saisie_plannif_EQT[Semaine de Début])*(AU$29&lt;=Saisie_plannif_EQT[Semaine de Fin])*Saisie_plannif_EQT[Quantité])</f>
        <v>0</v>
      </c>
      <c r="AV9" s="21">
        <f>SUMPRODUCT(($E9=Saisie_plannif_EQT[Avion])*($E$3=Saisie_plannif_EQT[Nom de l''equipement])*(AV$29&gt;=Saisie_plannif_EQT[Semaine de Début])*(AV$29&lt;=Saisie_plannif_EQT[Semaine de Fin])*Saisie_plannif_EQT[Quantité])</f>
        <v>0</v>
      </c>
      <c r="AW9" s="21">
        <f>SUMPRODUCT(($E9=Saisie_plannif_EQT[Avion])*($E$3=Saisie_plannif_EQT[Nom de l''equipement])*(AW$29&gt;=Saisie_plannif_EQT[Semaine de Début])*(AW$29&lt;=Saisie_plannif_EQT[Semaine de Fin])*Saisie_plannif_EQT[Quantité])</f>
        <v>0</v>
      </c>
      <c r="AX9" s="21">
        <f>SUMPRODUCT(($E9=Saisie_plannif_EQT[Avion])*($E$3=Saisie_plannif_EQT[Nom de l''equipement])*(AX$29&gt;=Saisie_plannif_EQT[Semaine de Début])*(AX$29&lt;=Saisie_plannif_EQT[Semaine de Fin])*Saisie_plannif_EQT[Quantité])</f>
        <v>0</v>
      </c>
      <c r="AY9" s="21">
        <f>SUMPRODUCT(($E9=Saisie_plannif_EQT[Avion])*($E$3=Saisie_plannif_EQT[Nom de l''equipement])*(AY$29&gt;=Saisie_plannif_EQT[Semaine de Début])*(AY$29&lt;=Saisie_plannif_EQT[Semaine de Fin])*Saisie_plannif_EQT[Quantité])</f>
        <v>0</v>
      </c>
      <c r="AZ9" s="21">
        <f>SUMPRODUCT(($E9=Saisie_plannif_EQT[Avion])*($E$3=Saisie_plannif_EQT[Nom de l''equipement])*(AZ$29&gt;=Saisie_plannif_EQT[Semaine de Début])*(AZ$29&lt;=Saisie_plannif_EQT[Semaine de Fin])*Saisie_plannif_EQT[Quantité])</f>
        <v>0</v>
      </c>
      <c r="BA9" s="21">
        <f>SUMPRODUCT(($E9=Saisie_plannif_EQT[Avion])*($E$3=Saisie_plannif_EQT[Nom de l''equipement])*(BA$29&gt;=Saisie_plannif_EQT[Semaine de Début])*(BA$29&lt;=Saisie_plannif_EQT[Semaine de Fin])*Saisie_plannif_EQT[Quantité])</f>
        <v>0</v>
      </c>
      <c r="BB9" s="21">
        <f>SUMPRODUCT(($E9=Saisie_plannif_EQT[Avion])*($E$3=Saisie_plannif_EQT[Nom de l''equipement])*(BB$29&gt;=Saisie_plannif_EQT[Semaine de Début])*(BB$29&lt;=Saisie_plannif_EQT[Semaine de Fin])*Saisie_plannif_EQT[Quantité])</f>
        <v>0</v>
      </c>
      <c r="BC9" s="21">
        <f>SUMPRODUCT(($E9=Saisie_plannif_EQT[Avion])*($E$3=Saisie_plannif_EQT[Nom de l''equipement])*(BC$29&gt;=Saisie_plannif_EQT[Semaine de Début])*(BC$29&lt;=Saisie_plannif_EQT[Semaine de Fin])*Saisie_plannif_EQT[Quantité])</f>
        <v>0</v>
      </c>
      <c r="BD9" s="21">
        <f>SUMPRODUCT(($E9=Saisie_plannif_EQT[Avion])*($E$3=Saisie_plannif_EQT[Nom de l''equipement])*(BD$29&gt;=Saisie_plannif_EQT[Semaine de Début])*(BD$29&lt;=Saisie_plannif_EQT[Semaine de Fin])*Saisie_plannif_EQT[Quantité])</f>
        <v>0</v>
      </c>
      <c r="BE9" s="21">
        <f>SUMPRODUCT(($E9=Saisie_plannif_EQT[Avion])*($E$3=Saisie_plannif_EQT[Nom de l''equipement])*(BE$29&gt;=Saisie_plannif_EQT[Semaine de Début])*(BE$29&lt;=Saisie_plannif_EQT[Semaine de Fin])*Saisie_plannif_EQT[Quantité])</f>
        <v>0</v>
      </c>
      <c r="BF9" s="26">
        <f>SUMPRODUCT(($E9=Saisie_plannif_EQT[Avion])*($E$3=Saisie_plannif_EQT[Nom de l''equipement])*(BF$29&gt;=Saisie_plannif_EQT[Semaine de Début])*(BF$29&lt;=Saisie_plannif_EQT[Semaine de Fin])*Saisie_plannif_EQT[Quantité])</f>
        <v>0</v>
      </c>
      <c r="BG9" s="113">
        <f>SUMPRODUCT(($E9=Saisie_plannif_EQT[Avion])*($E$3=Saisie_plannif_EQT[Nom de l''equipement])*(BG$29&gt;=Saisie_plannif_EQT[Semaine de Début])*(BG$29&lt;=Saisie_plannif_EQT[Semaine de Fin])*Saisie_plannif_EQT[Quantité])</f>
        <v>0</v>
      </c>
      <c r="BH9" s="113">
        <f>SUMPRODUCT(($E9=Saisie_plannif_EQT[Avion])*($E$3=Saisie_plannif_EQT[Nom de l''equipement])*(BH$29&gt;=Saisie_plannif_EQT[Semaine de Début])*(BH$29&lt;=Saisie_plannif_EQT[Semaine de Fin])*Saisie_plannif_EQT[Quantité])</f>
        <v>0</v>
      </c>
      <c r="BI9" s="113">
        <f>SUMPRODUCT(($E9=Saisie_plannif_EQT[Avion])*($E$3=Saisie_plannif_EQT[Nom de l''equipement])*(BI$29&gt;=Saisie_plannif_EQT[Semaine de Début])*(BI$29&lt;=Saisie_plannif_EQT[Semaine de Fin])*Saisie_plannif_EQT[Quantité])</f>
        <v>0</v>
      </c>
      <c r="BJ9" s="113">
        <f>SUMPRODUCT(($E9=Saisie_plannif_EQT[Avion])*($E$3=Saisie_plannif_EQT[Nom de l''equipement])*(BJ$29&gt;=Saisie_plannif_EQT[Semaine de Début])*(BJ$29&lt;=Saisie_plannif_EQT[Semaine de Fin])*Saisie_plannif_EQT[Quantité])</f>
        <v>0</v>
      </c>
      <c r="BK9" s="113">
        <f>SUMPRODUCT(($E9=Saisie_plannif_EQT[Avion])*($E$3=Saisie_plannif_EQT[Nom de l''equipement])*(BK$29&gt;=Saisie_plannif_EQT[Semaine de Début])*(BK$29&lt;=Saisie_plannif_EQT[Semaine de Fin])*Saisie_plannif_EQT[Quantité])</f>
        <v>0</v>
      </c>
      <c r="BL9" s="113">
        <f>SUMPRODUCT(($E9=Saisie_plannif_EQT[Avion])*($E$3=Saisie_plannif_EQT[Nom de l''equipement])*(BL$29&gt;=Saisie_plannif_EQT[Semaine de Début])*(BL$29&lt;=Saisie_plannif_EQT[Semaine de Fin])*Saisie_plannif_EQT[Quantité])</f>
        <v>0</v>
      </c>
      <c r="BM9" s="113">
        <f>SUMPRODUCT(($E9=Saisie_plannif_EQT[Avion])*($E$3=Saisie_plannif_EQT[Nom de l''equipement])*(BM$29&gt;=Saisie_plannif_EQT[Semaine de Début])*(BM$29&lt;=Saisie_plannif_EQT[Semaine de Fin])*Saisie_plannif_EQT[Quantité])</f>
        <v>0</v>
      </c>
      <c r="BN9" s="113">
        <f>SUMPRODUCT(($E9=Saisie_plannif_EQT[Avion])*($E$3=Saisie_plannif_EQT[Nom de l''equipement])*(BN$29&gt;=Saisie_plannif_EQT[Semaine de Début])*(BN$29&lt;=Saisie_plannif_EQT[Semaine de Fin])*Saisie_plannif_EQT[Quantité])</f>
        <v>0</v>
      </c>
      <c r="BO9" s="113">
        <f>SUMPRODUCT(($E9=Saisie_plannif_EQT[Avion])*($E$3=Saisie_plannif_EQT[Nom de l''equipement])*(BO$29&gt;=Saisie_plannif_EQT[Semaine de Début])*(BO$29&lt;=Saisie_plannif_EQT[Semaine de Fin])*Saisie_plannif_EQT[Quantité])</f>
        <v>0</v>
      </c>
      <c r="BP9" s="113">
        <f>SUMPRODUCT(($E9=Saisie_plannif_EQT[Avion])*($E$3=Saisie_plannif_EQT[Nom de l''equipement])*(BP$29&gt;=Saisie_plannif_EQT[Semaine de Début])*(BP$29&lt;=Saisie_plannif_EQT[Semaine de Fin])*Saisie_plannif_EQT[Quantité])</f>
        <v>0</v>
      </c>
      <c r="BQ9" s="113">
        <f>SUMPRODUCT(($E9=Saisie_plannif_EQT[Avion])*($E$3=Saisie_plannif_EQT[Nom de l''equipement])*(BQ$29&gt;=Saisie_plannif_EQT[Semaine de Début])*(BQ$29&lt;=Saisie_plannif_EQT[Semaine de Fin])*Saisie_plannif_EQT[Quantité])</f>
        <v>0</v>
      </c>
      <c r="BR9" s="113">
        <f>SUMPRODUCT(($E9=Saisie_plannif_EQT[Avion])*($E$3=Saisie_plannif_EQT[Nom de l''equipement])*(BR$29&gt;=Saisie_plannif_EQT[Semaine de Début])*(BR$29&lt;=Saisie_plannif_EQT[Semaine de Fin])*Saisie_plannif_EQT[Quantité])</f>
        <v>0</v>
      </c>
      <c r="BS9" s="113">
        <f>SUMPRODUCT(($E9=Saisie_plannif_EQT[Avion])*($E$3=Saisie_plannif_EQT[Nom de l''equipement])*(BS$29&gt;=Saisie_plannif_EQT[Semaine de Début])*(BS$29&lt;=Saisie_plannif_EQT[Semaine de Fin])*Saisie_plannif_EQT[Quantité])</f>
        <v>0</v>
      </c>
      <c r="BT9" s="113">
        <f>SUMPRODUCT(($E9=Saisie_plannif_EQT[Avion])*($E$3=Saisie_plannif_EQT[Nom de l''equipement])*(BT$29&gt;=Saisie_plannif_EQT[Semaine de Début])*(BT$29&lt;=Saisie_plannif_EQT[Semaine de Fin])*Saisie_plannif_EQT[Quantité])</f>
        <v>0</v>
      </c>
      <c r="BU9" s="113">
        <f>SUMPRODUCT(($E9=Saisie_plannif_EQT[Avion])*($E$3=Saisie_plannif_EQT[Nom de l''equipement])*(BU$29&gt;=Saisie_plannif_EQT[Semaine de Début])*(BU$29&lt;=Saisie_plannif_EQT[Semaine de Fin])*Saisie_plannif_EQT[Quantité])</f>
        <v>0</v>
      </c>
      <c r="BV9" s="113">
        <f>SUMPRODUCT(($E9=Saisie_plannif_EQT[Avion])*($E$3=Saisie_plannif_EQT[Nom de l''equipement])*(BV$29&gt;=Saisie_plannif_EQT[Semaine de Début])*(BV$29&lt;=Saisie_plannif_EQT[Semaine de Fin])*Saisie_plannif_EQT[Quantité])</f>
        <v>0</v>
      </c>
      <c r="BW9" s="113">
        <f>SUMPRODUCT(($E9=Saisie_plannif_EQT[Avion])*($E$3=Saisie_plannif_EQT[Nom de l''equipement])*(BW$29&gt;=Saisie_plannif_EQT[Semaine de Début])*(BW$29&lt;=Saisie_plannif_EQT[Semaine de Fin])*Saisie_plannif_EQT[Quantité])</f>
        <v>0</v>
      </c>
      <c r="BX9" s="113">
        <f>SUMPRODUCT(($E9=Saisie_plannif_EQT[Avion])*($E$3=Saisie_plannif_EQT[Nom de l''equipement])*(BX$29&gt;=Saisie_plannif_EQT[Semaine de Début])*(BX$29&lt;=Saisie_plannif_EQT[Semaine de Fin])*Saisie_plannif_EQT[Quantité])</f>
        <v>0</v>
      </c>
      <c r="BY9" s="113">
        <f>SUMPRODUCT(($E9=Saisie_plannif_EQT[Avion])*($E$3=Saisie_plannif_EQT[Nom de l''equipement])*(BY$29&gt;=Saisie_plannif_EQT[Semaine de Début])*(BY$29&lt;=Saisie_plannif_EQT[Semaine de Fin])*Saisie_plannif_EQT[Quantité])</f>
        <v>0</v>
      </c>
      <c r="BZ9" s="113">
        <f>SUMPRODUCT(($E9=Saisie_plannif_EQT[Avion])*($E$3=Saisie_plannif_EQT[Nom de l''equipement])*(BZ$29&gt;=Saisie_plannif_EQT[Semaine de Début])*(BZ$29&lt;=Saisie_plannif_EQT[Semaine de Fin])*Saisie_plannif_EQT[Quantité])</f>
        <v>0</v>
      </c>
      <c r="CA9" s="113">
        <f>SUMPRODUCT(($E9=Saisie_plannif_EQT[Avion])*($E$3=Saisie_plannif_EQT[Nom de l''equipement])*(CA$29&gt;=Saisie_plannif_EQT[Semaine de Début])*(CA$29&lt;=Saisie_plannif_EQT[Semaine de Fin])*Saisie_plannif_EQT[Quantité])</f>
        <v>0</v>
      </c>
      <c r="CB9" s="113">
        <f>SUMPRODUCT(($E9=Saisie_plannif_EQT[Avion])*($E$3=Saisie_plannif_EQT[Nom de l''equipement])*(CB$29&gt;=Saisie_plannif_EQT[Semaine de Début])*(CB$29&lt;=Saisie_plannif_EQT[Semaine de Fin])*Saisie_plannif_EQT[Quantité])</f>
        <v>0</v>
      </c>
      <c r="CC9" s="113">
        <f>SUMPRODUCT(($E9=Saisie_plannif_EQT[Avion])*($E$3=Saisie_plannif_EQT[Nom de l''equipement])*(CC$29&gt;=Saisie_plannif_EQT[Semaine de Début])*(CC$29&lt;=Saisie_plannif_EQT[Semaine de Fin])*Saisie_plannif_EQT[Quantité])</f>
        <v>0</v>
      </c>
      <c r="CD9" s="113">
        <f>SUMPRODUCT(($E9=Saisie_plannif_EQT[Avion])*($E$3=Saisie_plannif_EQT[Nom de l''equipement])*(CD$29&gt;=Saisie_plannif_EQT[Semaine de Début])*(CD$29&lt;=Saisie_plannif_EQT[Semaine de Fin])*Saisie_plannif_EQT[Quantité])</f>
        <v>0</v>
      </c>
      <c r="CE9" s="113">
        <f>SUMPRODUCT(($E9=Saisie_plannif_EQT[Avion])*($E$3=Saisie_plannif_EQT[Nom de l''equipement])*(CE$29&gt;=Saisie_plannif_EQT[Semaine de Début])*(CE$29&lt;=Saisie_plannif_EQT[Semaine de Fin])*Saisie_plannif_EQT[Quantité])</f>
        <v>0</v>
      </c>
      <c r="CF9" s="113">
        <f>SUMPRODUCT(($E9=Saisie_plannif_EQT[Avion])*($E$3=Saisie_plannif_EQT[Nom de l''equipement])*(CF$29&gt;=Saisie_plannif_EQT[Semaine de Début])*(CF$29&lt;=Saisie_plannif_EQT[Semaine de Fin])*Saisie_plannif_EQT[Quantité])</f>
        <v>0</v>
      </c>
      <c r="CG9" s="113">
        <f>SUMPRODUCT(($E9=Saisie_plannif_EQT[Avion])*($E$3=Saisie_plannif_EQT[Nom de l''equipement])*(CG$29&gt;=Saisie_plannif_EQT[Semaine de Début])*(CG$29&lt;=Saisie_plannif_EQT[Semaine de Fin])*Saisie_plannif_EQT[Quantité])</f>
        <v>0</v>
      </c>
      <c r="CH9" s="113">
        <f>SUMPRODUCT(($E9=Saisie_plannif_EQT[Avion])*($E$3=Saisie_plannif_EQT[Nom de l''equipement])*(CH$29&gt;=Saisie_plannif_EQT[Semaine de Début])*(CH$29&lt;=Saisie_plannif_EQT[Semaine de Fin])*Saisie_plannif_EQT[Quantité])</f>
        <v>0</v>
      </c>
      <c r="CI9" s="113">
        <f>SUMPRODUCT(($E9=Saisie_plannif_EQT[Avion])*($E$3=Saisie_plannif_EQT[Nom de l''equipement])*(CI$29&gt;=Saisie_plannif_EQT[Semaine de Début])*(CI$29&lt;=Saisie_plannif_EQT[Semaine de Fin])*Saisie_plannif_EQT[Quantité])</f>
        <v>0</v>
      </c>
      <c r="CJ9" s="113">
        <f>SUMPRODUCT(($E9=Saisie_plannif_EQT[Avion])*($E$3=Saisie_plannif_EQT[Nom de l''equipement])*(CJ$29&gt;=Saisie_plannif_EQT[Semaine de Début])*(CJ$29&lt;=Saisie_plannif_EQT[Semaine de Fin])*Saisie_plannif_EQT[Quantité])</f>
        <v>0</v>
      </c>
      <c r="CK9" s="113">
        <f>SUMPRODUCT(($E9=Saisie_plannif_EQT[Avion])*($E$3=Saisie_plannif_EQT[Nom de l''equipement])*(CK$29&gt;=Saisie_plannif_EQT[Semaine de Début])*(CK$29&lt;=Saisie_plannif_EQT[Semaine de Fin])*Saisie_plannif_EQT[Quantité])</f>
        <v>0</v>
      </c>
      <c r="CL9" s="113">
        <f>SUMPRODUCT(($E9=Saisie_plannif_EQT[Avion])*($E$3=Saisie_plannif_EQT[Nom de l''equipement])*(CL$29&gt;=Saisie_plannif_EQT[Semaine de Début])*(CL$29&lt;=Saisie_plannif_EQT[Semaine de Fin])*Saisie_plannif_EQT[Quantité])</f>
        <v>0</v>
      </c>
      <c r="CM9" s="113">
        <f>SUMPRODUCT(($E9=Saisie_plannif_EQT[Avion])*($E$3=Saisie_plannif_EQT[Nom de l''equipement])*(CM$29&gt;=Saisie_plannif_EQT[Semaine de Début])*(CM$29&lt;=Saisie_plannif_EQT[Semaine de Fin])*Saisie_plannif_EQT[Quantité])</f>
        <v>0</v>
      </c>
      <c r="CN9" s="113">
        <f>SUMPRODUCT(($E9=Saisie_plannif_EQT[Avion])*($E$3=Saisie_plannif_EQT[Nom de l''equipement])*(CN$29&gt;=Saisie_plannif_EQT[Semaine de Début])*(CN$29&lt;=Saisie_plannif_EQT[Semaine de Fin])*Saisie_plannif_EQT[Quantité])</f>
        <v>0</v>
      </c>
      <c r="CO9" s="113">
        <f>SUMPRODUCT(($E9=Saisie_plannif_EQT[Avion])*($E$3=Saisie_plannif_EQT[Nom de l''equipement])*(CO$29&gt;=Saisie_plannif_EQT[Semaine de Début])*(CO$29&lt;=Saisie_plannif_EQT[Semaine de Fin])*Saisie_plannif_EQT[Quantité])</f>
        <v>0</v>
      </c>
      <c r="CP9" s="113">
        <f>SUMPRODUCT(($E9=Saisie_plannif_EQT[Avion])*($E$3=Saisie_plannif_EQT[Nom de l''equipement])*(CP$29&gt;=Saisie_plannif_EQT[Semaine de Début])*(CP$29&lt;=Saisie_plannif_EQT[Semaine de Fin])*Saisie_plannif_EQT[Quantité])</f>
        <v>0</v>
      </c>
      <c r="CQ9" s="113">
        <f>SUMPRODUCT(($E9=Saisie_plannif_EQT[Avion])*($E$3=Saisie_plannif_EQT[Nom de l''equipement])*(CQ$29&gt;=Saisie_plannif_EQT[Semaine de Début])*(CQ$29&lt;=Saisie_plannif_EQT[Semaine de Fin])*Saisie_plannif_EQT[Quantité])</f>
        <v>0</v>
      </c>
      <c r="CR9" s="113">
        <f>SUMPRODUCT(($E9=Saisie_plannif_EQT[Avion])*($E$3=Saisie_plannif_EQT[Nom de l''equipement])*(CR$29&gt;=Saisie_plannif_EQT[Semaine de Début])*(CR$29&lt;=Saisie_plannif_EQT[Semaine de Fin])*Saisie_plannif_EQT[Quantité])</f>
        <v>0</v>
      </c>
      <c r="CS9" s="113">
        <f>SUMPRODUCT(($E9=Saisie_plannif_EQT[Avion])*($E$3=Saisie_plannif_EQT[Nom de l''equipement])*(CS$29&gt;=Saisie_plannif_EQT[Semaine de Début])*(CS$29&lt;=Saisie_plannif_EQT[Semaine de Fin])*Saisie_plannif_EQT[Quantité])</f>
        <v>0</v>
      </c>
      <c r="CT9" s="113">
        <f>SUMPRODUCT(($E9=Saisie_plannif_EQT[Avion])*($E$3=Saisie_plannif_EQT[Nom de l''equipement])*(CT$29&gt;=Saisie_plannif_EQT[Semaine de Début])*(CT$29&lt;=Saisie_plannif_EQT[Semaine de Fin])*Saisie_plannif_EQT[Quantité])</f>
        <v>0</v>
      </c>
      <c r="CU9" s="113">
        <f>SUMPRODUCT(($E9=Saisie_plannif_EQT[Avion])*($E$3=Saisie_plannif_EQT[Nom de l''equipement])*(CU$29&gt;=Saisie_plannif_EQT[Semaine de Début])*(CU$29&lt;=Saisie_plannif_EQT[Semaine de Fin])*Saisie_plannif_EQT[Quantité])</f>
        <v>0</v>
      </c>
      <c r="CV9" s="113">
        <f>SUMPRODUCT(($E9=Saisie_plannif_EQT[Avion])*($E$3=Saisie_plannif_EQT[Nom de l''equipement])*(CV$29&gt;=Saisie_plannif_EQT[Semaine de Début])*(CV$29&lt;=Saisie_plannif_EQT[Semaine de Fin])*Saisie_plannif_EQT[Quantité])</f>
        <v>0</v>
      </c>
      <c r="CW9" s="113">
        <f>SUMPRODUCT(($E9=Saisie_plannif_EQT[Avion])*($E$3=Saisie_plannif_EQT[Nom de l''equipement])*(CW$29&gt;=Saisie_plannif_EQT[Semaine de Début])*(CW$29&lt;=Saisie_plannif_EQT[Semaine de Fin])*Saisie_plannif_EQT[Quantité])</f>
        <v>0</v>
      </c>
      <c r="CX9" s="113">
        <f>SUMPRODUCT(($E9=Saisie_plannif_EQT[Avion])*($E$3=Saisie_plannif_EQT[Nom de l''equipement])*(CX$29&gt;=Saisie_plannif_EQT[Semaine de Début])*(CX$29&lt;=Saisie_plannif_EQT[Semaine de Fin])*Saisie_plannif_EQT[Quantité])</f>
        <v>0</v>
      </c>
      <c r="CY9" s="113">
        <f>SUMPRODUCT(($E9=Saisie_plannif_EQT[Avion])*($E$3=Saisie_plannif_EQT[Nom de l''equipement])*(CY$29&gt;=Saisie_plannif_EQT[Semaine de Début])*(CY$29&lt;=Saisie_plannif_EQT[Semaine de Fin])*Saisie_plannif_EQT[Quantité])</f>
        <v>0</v>
      </c>
      <c r="CZ9" s="113">
        <f>SUMPRODUCT(($E9=Saisie_plannif_EQT[Avion])*($E$3=Saisie_plannif_EQT[Nom de l''equipement])*(CZ$29&gt;=Saisie_plannif_EQT[Semaine de Début])*(CZ$29&lt;=Saisie_plannif_EQT[Semaine de Fin])*Saisie_plannif_EQT[Quantité])</f>
        <v>0</v>
      </c>
      <c r="DA9" s="113">
        <f>SUMPRODUCT(($E9=Saisie_plannif_EQT[Avion])*($E$3=Saisie_plannif_EQT[Nom de l''equipement])*(DA$29&gt;=Saisie_plannif_EQT[Semaine de Début])*(DA$29&lt;=Saisie_plannif_EQT[Semaine de Fin])*Saisie_plannif_EQT[Quantité])</f>
        <v>0</v>
      </c>
      <c r="DB9" s="113">
        <f>SUMPRODUCT(($E9=Saisie_plannif_EQT[Avion])*($E$3=Saisie_plannif_EQT[Nom de l''equipement])*(DB$29&gt;=Saisie_plannif_EQT[Semaine de Début])*(DB$29&lt;=Saisie_plannif_EQT[Semaine de Fin])*Saisie_plannif_EQT[Quantité])</f>
        <v>0</v>
      </c>
      <c r="DC9" s="113">
        <f>SUMPRODUCT(($E9=Saisie_plannif_EQT[Avion])*($E$3=Saisie_plannif_EQT[Nom de l''equipement])*(DC$29&gt;=Saisie_plannif_EQT[Semaine de Début])*(DC$29&lt;=Saisie_plannif_EQT[Semaine de Fin])*Saisie_plannif_EQT[Quantité])</f>
        <v>0</v>
      </c>
      <c r="DD9" s="113">
        <f>SUMPRODUCT(($E9=Saisie_plannif_EQT[Avion])*($E$3=Saisie_plannif_EQT[Nom de l''equipement])*(DD$29&gt;=Saisie_plannif_EQT[Semaine de Début])*(DD$29&lt;=Saisie_plannif_EQT[Semaine de Fin])*Saisie_plannif_EQT[Quantité])</f>
        <v>0</v>
      </c>
      <c r="DE9" s="113">
        <f>SUMPRODUCT(($E9=Saisie_plannif_EQT[Avion])*($E$3=Saisie_plannif_EQT[Nom de l''equipement])*(DE$29&gt;=Saisie_plannif_EQT[Semaine de Début])*(DE$29&lt;=Saisie_plannif_EQT[Semaine de Fin])*Saisie_plannif_EQT[Quantité])</f>
        <v>0</v>
      </c>
    </row>
    <row r="10" spans="2:109" x14ac:dyDescent="0.3">
      <c r="E10" s="69" t="s">
        <v>792</v>
      </c>
      <c r="F10" s="16"/>
      <c r="G10" s="25">
        <f>SUMPRODUCT(($E10=Saisie_plannif_EQT[Avion])*($E$3=Saisie_plannif_EQT[Nom de l''equipement])*(G$29&gt;=Saisie_plannif_EQT[Semaine de Début])*(G$29&lt;=Saisie_plannif_EQT[Semaine de Fin])*Saisie_plannif_EQT[Quantité])</f>
        <v>0</v>
      </c>
      <c r="H10" s="21">
        <f>SUMPRODUCT(($E10=Saisie_plannif_EQT[Avion])*($E$3=Saisie_plannif_EQT[Nom de l''equipement])*(H$29&gt;=Saisie_plannif_EQT[Semaine de Début])*(H$29&lt;=Saisie_plannif_EQT[Semaine de Fin])*Saisie_plannif_EQT[Quantité])</f>
        <v>0</v>
      </c>
      <c r="I10" s="21">
        <f>SUMPRODUCT(($E10=Saisie_plannif_EQT[Avion])*($E$3=Saisie_plannif_EQT[Nom de l''equipement])*(I$29&gt;=Saisie_plannif_EQT[Semaine de Début])*(I$29&lt;=Saisie_plannif_EQT[Semaine de Fin])*Saisie_plannif_EQT[Quantité])</f>
        <v>0</v>
      </c>
      <c r="J10" s="21">
        <f>SUMPRODUCT(($E10=Saisie_plannif_EQT[Avion])*($E$3=Saisie_plannif_EQT[Nom de l''equipement])*(J$29&gt;=Saisie_plannif_EQT[Semaine de Début])*(J$29&lt;=Saisie_plannif_EQT[Semaine de Fin])*Saisie_plannif_EQT[Quantité])</f>
        <v>0</v>
      </c>
      <c r="K10" s="21">
        <f>SUMPRODUCT(($E10=Saisie_plannif_EQT[Avion])*($E$3=Saisie_plannif_EQT[Nom de l''equipement])*(K$29&gt;=Saisie_plannif_EQT[Semaine de Début])*(K$29&lt;=Saisie_plannif_EQT[Semaine de Fin])*Saisie_plannif_EQT[Quantité])</f>
        <v>0</v>
      </c>
      <c r="L10" s="21">
        <f>SUMPRODUCT(($E10=Saisie_plannif_EQT[Avion])*($E$3=Saisie_plannif_EQT[Nom de l''equipement])*(L$29&gt;=Saisie_plannif_EQT[Semaine de Début])*(L$29&lt;=Saisie_plannif_EQT[Semaine de Fin])*Saisie_plannif_EQT[Quantité])</f>
        <v>0</v>
      </c>
      <c r="M10" s="21">
        <f>SUMPRODUCT(($E10=Saisie_plannif_EQT[Avion])*($E$3=Saisie_plannif_EQT[Nom de l''equipement])*(M$29&gt;=Saisie_plannif_EQT[Semaine de Début])*(M$29&lt;=Saisie_plannif_EQT[Semaine de Fin])*Saisie_plannif_EQT[Quantité])</f>
        <v>0</v>
      </c>
      <c r="N10" s="21">
        <f>SUMPRODUCT(($E10=Saisie_plannif_EQT[Avion])*($E$3=Saisie_plannif_EQT[Nom de l''equipement])*(N$29&gt;=Saisie_plannif_EQT[Semaine de Début])*(N$29&lt;=Saisie_plannif_EQT[Semaine de Fin])*Saisie_plannif_EQT[Quantité])</f>
        <v>0</v>
      </c>
      <c r="O10" s="21">
        <f>SUMPRODUCT(($E10=Saisie_plannif_EQT[Avion])*($E$3=Saisie_plannif_EQT[Nom de l''equipement])*(O$29&gt;=Saisie_plannif_EQT[Semaine de Début])*(O$29&lt;=Saisie_plannif_EQT[Semaine de Fin])*Saisie_plannif_EQT[Quantité])</f>
        <v>0</v>
      </c>
      <c r="P10" s="21">
        <f>SUMPRODUCT(($E10=Saisie_plannif_EQT[Avion])*($E$3=Saisie_plannif_EQT[Nom de l''equipement])*(P$29&gt;=Saisie_plannif_EQT[Semaine de Début])*(P$29&lt;=Saisie_plannif_EQT[Semaine de Fin])*Saisie_plannif_EQT[Quantité])</f>
        <v>0</v>
      </c>
      <c r="Q10" s="21">
        <f>SUMPRODUCT(($E10=Saisie_plannif_EQT[Avion])*($E$3=Saisie_plannif_EQT[Nom de l''equipement])*(Q$29&gt;=Saisie_plannif_EQT[Semaine de Début])*(Q$29&lt;=Saisie_plannif_EQT[Semaine de Fin])*Saisie_plannif_EQT[Quantité])</f>
        <v>0</v>
      </c>
      <c r="R10" s="21">
        <f>SUMPRODUCT(($E10=Saisie_plannif_EQT[Avion])*($E$3=Saisie_plannif_EQT[Nom de l''equipement])*(R$29&gt;=Saisie_plannif_EQT[Semaine de Début])*(R$29&lt;=Saisie_plannif_EQT[Semaine de Fin])*Saisie_plannif_EQT[Quantité])</f>
        <v>0</v>
      </c>
      <c r="S10" s="21">
        <f>SUMPRODUCT(($E10=Saisie_plannif_EQT[Avion])*($E$3=Saisie_plannif_EQT[Nom de l''equipement])*(S$29&gt;=Saisie_plannif_EQT[Semaine de Début])*(S$29&lt;=Saisie_plannif_EQT[Semaine de Fin])*Saisie_plannif_EQT[Quantité])</f>
        <v>0</v>
      </c>
      <c r="T10" s="21">
        <f>SUMPRODUCT(($E10=Saisie_plannif_EQT[Avion])*($E$3=Saisie_plannif_EQT[Nom de l''equipement])*(T$29&gt;=Saisie_plannif_EQT[Semaine de Début])*(T$29&lt;=Saisie_plannif_EQT[Semaine de Fin])*Saisie_plannif_EQT[Quantité])</f>
        <v>0</v>
      </c>
      <c r="U10" s="21">
        <f>SUMPRODUCT(($E10=Saisie_plannif_EQT[Avion])*($E$3=Saisie_plannif_EQT[Nom de l''equipement])*(U$29&gt;=Saisie_plannif_EQT[Semaine de Début])*(U$29&lt;=Saisie_plannif_EQT[Semaine de Fin])*Saisie_plannif_EQT[Quantité])</f>
        <v>0</v>
      </c>
      <c r="V10" s="21">
        <f>SUMPRODUCT(($E10=Saisie_plannif_EQT[Avion])*($E$3=Saisie_plannif_EQT[Nom de l''equipement])*(V$29&gt;=Saisie_plannif_EQT[Semaine de Début])*(V$29&lt;=Saisie_plannif_EQT[Semaine de Fin])*Saisie_plannif_EQT[Quantité])</f>
        <v>0</v>
      </c>
      <c r="W10" s="21">
        <f>SUMPRODUCT(($E10=Saisie_plannif_EQT[Avion])*($E$3=Saisie_plannif_EQT[Nom de l''equipement])*(W$29&gt;=Saisie_plannif_EQT[Semaine de Début])*(W$29&lt;=Saisie_plannif_EQT[Semaine de Fin])*Saisie_plannif_EQT[Quantité])</f>
        <v>0</v>
      </c>
      <c r="X10" s="21">
        <f>SUMPRODUCT(($E10=Saisie_plannif_EQT[Avion])*($E$3=Saisie_plannif_EQT[Nom de l''equipement])*(X$29&gt;=Saisie_plannif_EQT[Semaine de Début])*(X$29&lt;=Saisie_plannif_EQT[Semaine de Fin])*Saisie_plannif_EQT[Quantité])</f>
        <v>0</v>
      </c>
      <c r="Y10" s="21">
        <f>SUMPRODUCT(($E10=Saisie_plannif_EQT[Avion])*($E$3=Saisie_plannif_EQT[Nom de l''equipement])*(Y$29&gt;=Saisie_plannif_EQT[Semaine de Début])*(Y$29&lt;=Saisie_plannif_EQT[Semaine de Fin])*Saisie_plannif_EQT[Quantité])</f>
        <v>0</v>
      </c>
      <c r="Z10" s="21">
        <f>SUMPRODUCT(($E10=Saisie_plannif_EQT[Avion])*($E$3=Saisie_plannif_EQT[Nom de l''equipement])*(Z$29&gt;=Saisie_plannif_EQT[Semaine de Début])*(Z$29&lt;=Saisie_plannif_EQT[Semaine de Fin])*Saisie_plannif_EQT[Quantité])</f>
        <v>0</v>
      </c>
      <c r="AA10" s="21">
        <f>SUMPRODUCT(($E10=Saisie_plannif_EQT[Avion])*($E$3=Saisie_plannif_EQT[Nom de l''equipement])*(AA$29&gt;=Saisie_plannif_EQT[Semaine de Début])*(AA$29&lt;=Saisie_plannif_EQT[Semaine de Fin])*Saisie_plannif_EQT[Quantité])</f>
        <v>0</v>
      </c>
      <c r="AB10" s="21">
        <f>SUMPRODUCT(($E10=Saisie_plannif_EQT[Avion])*($E$3=Saisie_plannif_EQT[Nom de l''equipement])*(AB$29&gt;=Saisie_plannif_EQT[Semaine de Début])*(AB$29&lt;=Saisie_plannif_EQT[Semaine de Fin])*Saisie_plannif_EQT[Quantité])</f>
        <v>0</v>
      </c>
      <c r="AC10" s="21">
        <f>SUMPRODUCT(($E10=Saisie_plannif_EQT[Avion])*($E$3=Saisie_plannif_EQT[Nom de l''equipement])*(AC$29&gt;=Saisie_plannif_EQT[Semaine de Début])*(AC$29&lt;=Saisie_plannif_EQT[Semaine de Fin])*Saisie_plannif_EQT[Quantité])</f>
        <v>0</v>
      </c>
      <c r="AD10" s="21">
        <f>SUMPRODUCT(($E10=Saisie_plannif_EQT[Avion])*($E$3=Saisie_plannif_EQT[Nom de l''equipement])*(AD$29&gt;=Saisie_plannif_EQT[Semaine de Début])*(AD$29&lt;=Saisie_plannif_EQT[Semaine de Fin])*Saisie_plannif_EQT[Quantité])</f>
        <v>0</v>
      </c>
      <c r="AE10" s="21">
        <f>SUMPRODUCT(($E10=Saisie_plannif_EQT[Avion])*($E$3=Saisie_plannif_EQT[Nom de l''equipement])*(AE$29&gt;=Saisie_plannif_EQT[Semaine de Début])*(AE$29&lt;=Saisie_plannif_EQT[Semaine de Fin])*Saisie_plannif_EQT[Quantité])</f>
        <v>0</v>
      </c>
      <c r="AF10" s="21">
        <f>SUMPRODUCT(($E10=Saisie_plannif_EQT[Avion])*($E$3=Saisie_plannif_EQT[Nom de l''equipement])*(AF$29&gt;=Saisie_plannif_EQT[Semaine de Début])*(AF$29&lt;=Saisie_plannif_EQT[Semaine de Fin])*Saisie_plannif_EQT[Quantité])</f>
        <v>0</v>
      </c>
      <c r="AG10" s="21">
        <f>SUMPRODUCT(($E10=Saisie_plannif_EQT[Avion])*($E$3=Saisie_plannif_EQT[Nom de l''equipement])*(AG$29&gt;=Saisie_plannif_EQT[Semaine de Début])*(AG$29&lt;=Saisie_plannif_EQT[Semaine de Fin])*Saisie_plannif_EQT[Quantité])</f>
        <v>0</v>
      </c>
      <c r="AH10" s="21">
        <f>SUMPRODUCT(($E10=Saisie_plannif_EQT[Avion])*($E$3=Saisie_plannif_EQT[Nom de l''equipement])*(AH$29&gt;=Saisie_plannif_EQT[Semaine de Début])*(AH$29&lt;=Saisie_plannif_EQT[Semaine de Fin])*Saisie_plannif_EQT[Quantité])</f>
        <v>0</v>
      </c>
      <c r="AI10" s="21">
        <f>SUMPRODUCT(($E10=Saisie_plannif_EQT[Avion])*($E$3=Saisie_plannif_EQT[Nom de l''equipement])*(AI$29&gt;=Saisie_plannif_EQT[Semaine de Début])*(AI$29&lt;=Saisie_plannif_EQT[Semaine de Fin])*Saisie_plannif_EQT[Quantité])</f>
        <v>0</v>
      </c>
      <c r="AJ10" s="21">
        <f>SUMPRODUCT(($E10=Saisie_plannif_EQT[Avion])*($E$3=Saisie_plannif_EQT[Nom de l''equipement])*(AJ$29&gt;=Saisie_plannif_EQT[Semaine de Début])*(AJ$29&lt;=Saisie_plannif_EQT[Semaine de Fin])*Saisie_plannif_EQT[Quantité])</f>
        <v>0</v>
      </c>
      <c r="AK10" s="21">
        <f>SUMPRODUCT(($E10=Saisie_plannif_EQT[Avion])*($E$3=Saisie_plannif_EQT[Nom de l''equipement])*(AK$29&gt;=Saisie_plannif_EQT[Semaine de Début])*(AK$29&lt;=Saisie_plannif_EQT[Semaine de Fin])*Saisie_plannif_EQT[Quantité])</f>
        <v>0</v>
      </c>
      <c r="AL10" s="21">
        <f>SUMPRODUCT(($E10=Saisie_plannif_EQT[Avion])*($E$3=Saisie_plannif_EQT[Nom de l''equipement])*(AL$29&gt;=Saisie_plannif_EQT[Semaine de Début])*(AL$29&lt;=Saisie_plannif_EQT[Semaine de Fin])*Saisie_plannif_EQT[Quantité])</f>
        <v>0</v>
      </c>
      <c r="AM10" s="21">
        <f>SUMPRODUCT(($E10=Saisie_plannif_EQT[Avion])*($E$3=Saisie_plannif_EQT[Nom de l''equipement])*(AM$29&gt;=Saisie_plannif_EQT[Semaine de Début])*(AM$29&lt;=Saisie_plannif_EQT[Semaine de Fin])*Saisie_plannif_EQT[Quantité])</f>
        <v>0</v>
      </c>
      <c r="AN10" s="21">
        <f>SUMPRODUCT(($E10=Saisie_plannif_EQT[Avion])*($E$3=Saisie_plannif_EQT[Nom de l''equipement])*(AN$29&gt;=Saisie_plannif_EQT[Semaine de Début])*(AN$29&lt;=Saisie_plannif_EQT[Semaine de Fin])*Saisie_plannif_EQT[Quantité])</f>
        <v>0</v>
      </c>
      <c r="AO10" s="21">
        <f>SUMPRODUCT(($E10=Saisie_plannif_EQT[Avion])*($E$3=Saisie_plannif_EQT[Nom de l''equipement])*(AO$29&gt;=Saisie_plannif_EQT[Semaine de Début])*(AO$29&lt;=Saisie_plannif_EQT[Semaine de Fin])*Saisie_plannif_EQT[Quantité])</f>
        <v>0</v>
      </c>
      <c r="AP10" s="21">
        <f>SUMPRODUCT(($E10=Saisie_plannif_EQT[Avion])*($E$3=Saisie_plannif_EQT[Nom de l''equipement])*(AP$29&gt;=Saisie_plannif_EQT[Semaine de Début])*(AP$29&lt;=Saisie_plannif_EQT[Semaine de Fin])*Saisie_plannif_EQT[Quantité])</f>
        <v>0</v>
      </c>
      <c r="AQ10" s="21">
        <f>SUMPRODUCT(($E10=Saisie_plannif_EQT[Avion])*($E$3=Saisie_plannif_EQT[Nom de l''equipement])*(AQ$29&gt;=Saisie_plannif_EQT[Semaine de Début])*(AQ$29&lt;=Saisie_plannif_EQT[Semaine de Fin])*Saisie_plannif_EQT[Quantité])</f>
        <v>0</v>
      </c>
      <c r="AR10" s="21">
        <f>SUMPRODUCT(($E10=Saisie_plannif_EQT[Avion])*($E$3=Saisie_plannif_EQT[Nom de l''equipement])*(AR$29&gt;=Saisie_plannif_EQT[Semaine de Début])*(AR$29&lt;=Saisie_plannif_EQT[Semaine de Fin])*Saisie_plannif_EQT[Quantité])</f>
        <v>0</v>
      </c>
      <c r="AS10" s="21">
        <f>SUMPRODUCT(($E10=Saisie_plannif_EQT[Avion])*($E$3=Saisie_plannif_EQT[Nom de l''equipement])*(AS$29&gt;=Saisie_plannif_EQT[Semaine de Début])*(AS$29&lt;=Saisie_plannif_EQT[Semaine de Fin])*Saisie_plannif_EQT[Quantité])</f>
        <v>0</v>
      </c>
      <c r="AT10" s="21">
        <f>SUMPRODUCT(($E10=Saisie_plannif_EQT[Avion])*($E$3=Saisie_plannif_EQT[Nom de l''equipement])*(AT$29&gt;=Saisie_plannif_EQT[Semaine de Début])*(AT$29&lt;=Saisie_plannif_EQT[Semaine de Fin])*Saisie_plannif_EQT[Quantité])</f>
        <v>0</v>
      </c>
      <c r="AU10" s="21">
        <f>SUMPRODUCT(($E10=Saisie_plannif_EQT[Avion])*($E$3=Saisie_plannif_EQT[Nom de l''equipement])*(AU$29&gt;=Saisie_plannif_EQT[Semaine de Début])*(AU$29&lt;=Saisie_plannif_EQT[Semaine de Fin])*Saisie_plannif_EQT[Quantité])</f>
        <v>0</v>
      </c>
      <c r="AV10" s="21">
        <f>SUMPRODUCT(($E10=Saisie_plannif_EQT[Avion])*($E$3=Saisie_plannif_EQT[Nom de l''equipement])*(AV$29&gt;=Saisie_plannif_EQT[Semaine de Début])*(AV$29&lt;=Saisie_plannif_EQT[Semaine de Fin])*Saisie_plannif_EQT[Quantité])</f>
        <v>0</v>
      </c>
      <c r="AW10" s="21">
        <f>SUMPRODUCT(($E10=Saisie_plannif_EQT[Avion])*($E$3=Saisie_plannif_EQT[Nom de l''equipement])*(AW$29&gt;=Saisie_plannif_EQT[Semaine de Début])*(AW$29&lt;=Saisie_plannif_EQT[Semaine de Fin])*Saisie_plannif_EQT[Quantité])</f>
        <v>0</v>
      </c>
      <c r="AX10" s="21">
        <f>SUMPRODUCT(($E10=Saisie_plannif_EQT[Avion])*($E$3=Saisie_plannif_EQT[Nom de l''equipement])*(AX$29&gt;=Saisie_plannif_EQT[Semaine de Début])*(AX$29&lt;=Saisie_plannif_EQT[Semaine de Fin])*Saisie_plannif_EQT[Quantité])</f>
        <v>0</v>
      </c>
      <c r="AY10" s="21">
        <f>SUMPRODUCT(($E10=Saisie_plannif_EQT[Avion])*($E$3=Saisie_plannif_EQT[Nom de l''equipement])*(AY$29&gt;=Saisie_plannif_EQT[Semaine de Début])*(AY$29&lt;=Saisie_plannif_EQT[Semaine de Fin])*Saisie_plannif_EQT[Quantité])</f>
        <v>0</v>
      </c>
      <c r="AZ10" s="21">
        <f>SUMPRODUCT(($E10=Saisie_plannif_EQT[Avion])*($E$3=Saisie_plannif_EQT[Nom de l''equipement])*(AZ$29&gt;=Saisie_plannif_EQT[Semaine de Début])*(AZ$29&lt;=Saisie_plannif_EQT[Semaine de Fin])*Saisie_plannif_EQT[Quantité])</f>
        <v>0</v>
      </c>
      <c r="BA10" s="21">
        <f>SUMPRODUCT(($E10=Saisie_plannif_EQT[Avion])*($E$3=Saisie_plannif_EQT[Nom de l''equipement])*(BA$29&gt;=Saisie_plannif_EQT[Semaine de Début])*(BA$29&lt;=Saisie_plannif_EQT[Semaine de Fin])*Saisie_plannif_EQT[Quantité])</f>
        <v>0</v>
      </c>
      <c r="BB10" s="21">
        <f>SUMPRODUCT(($E10=Saisie_plannif_EQT[Avion])*($E$3=Saisie_plannif_EQT[Nom de l''equipement])*(BB$29&gt;=Saisie_plannif_EQT[Semaine de Début])*(BB$29&lt;=Saisie_plannif_EQT[Semaine de Fin])*Saisie_plannif_EQT[Quantité])</f>
        <v>0</v>
      </c>
      <c r="BC10" s="21">
        <f>SUMPRODUCT(($E10=Saisie_plannif_EQT[Avion])*($E$3=Saisie_plannif_EQT[Nom de l''equipement])*(BC$29&gt;=Saisie_plannif_EQT[Semaine de Début])*(BC$29&lt;=Saisie_plannif_EQT[Semaine de Fin])*Saisie_plannif_EQT[Quantité])</f>
        <v>0</v>
      </c>
      <c r="BD10" s="21">
        <f>SUMPRODUCT(($E10=Saisie_plannif_EQT[Avion])*($E$3=Saisie_plannif_EQT[Nom de l''equipement])*(BD$29&gt;=Saisie_plannif_EQT[Semaine de Début])*(BD$29&lt;=Saisie_plannif_EQT[Semaine de Fin])*Saisie_plannif_EQT[Quantité])</f>
        <v>0</v>
      </c>
      <c r="BE10" s="21">
        <f>SUMPRODUCT(($E10=Saisie_plannif_EQT[Avion])*($E$3=Saisie_plannif_EQT[Nom de l''equipement])*(BE$29&gt;=Saisie_plannif_EQT[Semaine de Début])*(BE$29&lt;=Saisie_plannif_EQT[Semaine de Fin])*Saisie_plannif_EQT[Quantité])</f>
        <v>0</v>
      </c>
      <c r="BF10" s="26">
        <f>SUMPRODUCT(($E10=Saisie_plannif_EQT[Avion])*($E$3=Saisie_plannif_EQT[Nom de l''equipement])*(BF$29&gt;=Saisie_plannif_EQT[Semaine de Début])*(BF$29&lt;=Saisie_plannif_EQT[Semaine de Fin])*Saisie_plannif_EQT[Quantité])</f>
        <v>0</v>
      </c>
      <c r="BG10" s="113">
        <f>SUMPRODUCT(($E10=Saisie_plannif_EQT[Avion])*($E$3=Saisie_plannif_EQT[Nom de l''equipement])*(BG$29&gt;=Saisie_plannif_EQT[Semaine de Début])*(BG$29&lt;=Saisie_plannif_EQT[Semaine de Fin])*Saisie_plannif_EQT[Quantité])</f>
        <v>0</v>
      </c>
      <c r="BH10" s="113">
        <f>SUMPRODUCT(($E10=Saisie_plannif_EQT[Avion])*($E$3=Saisie_plannif_EQT[Nom de l''equipement])*(BH$29&gt;=Saisie_plannif_EQT[Semaine de Début])*(BH$29&lt;=Saisie_plannif_EQT[Semaine de Fin])*Saisie_plannif_EQT[Quantité])</f>
        <v>0</v>
      </c>
      <c r="BI10" s="113">
        <f>SUMPRODUCT(($E10=Saisie_plannif_EQT[Avion])*($E$3=Saisie_plannif_EQT[Nom de l''equipement])*(BI$29&gt;=Saisie_plannif_EQT[Semaine de Début])*(BI$29&lt;=Saisie_plannif_EQT[Semaine de Fin])*Saisie_plannif_EQT[Quantité])</f>
        <v>0</v>
      </c>
      <c r="BJ10" s="113">
        <f>SUMPRODUCT(($E10=Saisie_plannif_EQT[Avion])*($E$3=Saisie_plannif_EQT[Nom de l''equipement])*(BJ$29&gt;=Saisie_plannif_EQT[Semaine de Début])*(BJ$29&lt;=Saisie_plannif_EQT[Semaine de Fin])*Saisie_plannif_EQT[Quantité])</f>
        <v>0</v>
      </c>
      <c r="BK10" s="113">
        <f>SUMPRODUCT(($E10=Saisie_plannif_EQT[Avion])*($E$3=Saisie_plannif_EQT[Nom de l''equipement])*(BK$29&gt;=Saisie_plannif_EQT[Semaine de Début])*(BK$29&lt;=Saisie_plannif_EQT[Semaine de Fin])*Saisie_plannif_EQT[Quantité])</f>
        <v>0</v>
      </c>
      <c r="BL10" s="113">
        <f>SUMPRODUCT(($E10=Saisie_plannif_EQT[Avion])*($E$3=Saisie_plannif_EQT[Nom de l''equipement])*(BL$29&gt;=Saisie_plannif_EQT[Semaine de Début])*(BL$29&lt;=Saisie_plannif_EQT[Semaine de Fin])*Saisie_plannif_EQT[Quantité])</f>
        <v>0</v>
      </c>
      <c r="BM10" s="113">
        <f>SUMPRODUCT(($E10=Saisie_plannif_EQT[Avion])*($E$3=Saisie_plannif_EQT[Nom de l''equipement])*(BM$29&gt;=Saisie_plannif_EQT[Semaine de Début])*(BM$29&lt;=Saisie_plannif_EQT[Semaine de Fin])*Saisie_plannif_EQT[Quantité])</f>
        <v>0</v>
      </c>
      <c r="BN10" s="113">
        <f>SUMPRODUCT(($E10=Saisie_plannif_EQT[Avion])*($E$3=Saisie_plannif_EQT[Nom de l''equipement])*(BN$29&gt;=Saisie_plannif_EQT[Semaine de Début])*(BN$29&lt;=Saisie_plannif_EQT[Semaine de Fin])*Saisie_plannif_EQT[Quantité])</f>
        <v>0</v>
      </c>
      <c r="BO10" s="113">
        <f>SUMPRODUCT(($E10=Saisie_plannif_EQT[Avion])*($E$3=Saisie_plannif_EQT[Nom de l''equipement])*(BO$29&gt;=Saisie_plannif_EQT[Semaine de Début])*(BO$29&lt;=Saisie_plannif_EQT[Semaine de Fin])*Saisie_plannif_EQT[Quantité])</f>
        <v>0</v>
      </c>
      <c r="BP10" s="113">
        <f>SUMPRODUCT(($E10=Saisie_plannif_EQT[Avion])*($E$3=Saisie_plannif_EQT[Nom de l''equipement])*(BP$29&gt;=Saisie_plannif_EQT[Semaine de Début])*(BP$29&lt;=Saisie_plannif_EQT[Semaine de Fin])*Saisie_plannif_EQT[Quantité])</f>
        <v>0</v>
      </c>
      <c r="BQ10" s="113">
        <f>SUMPRODUCT(($E10=Saisie_plannif_EQT[Avion])*($E$3=Saisie_plannif_EQT[Nom de l''equipement])*(BQ$29&gt;=Saisie_plannif_EQT[Semaine de Début])*(BQ$29&lt;=Saisie_plannif_EQT[Semaine de Fin])*Saisie_plannif_EQT[Quantité])</f>
        <v>0</v>
      </c>
      <c r="BR10" s="113">
        <f>SUMPRODUCT(($E10=Saisie_plannif_EQT[Avion])*($E$3=Saisie_plannif_EQT[Nom de l''equipement])*(BR$29&gt;=Saisie_plannif_EQT[Semaine de Début])*(BR$29&lt;=Saisie_plannif_EQT[Semaine de Fin])*Saisie_plannif_EQT[Quantité])</f>
        <v>0</v>
      </c>
      <c r="BS10" s="113">
        <f>SUMPRODUCT(($E10=Saisie_plannif_EQT[Avion])*($E$3=Saisie_plannif_EQT[Nom de l''equipement])*(BS$29&gt;=Saisie_plannif_EQT[Semaine de Début])*(BS$29&lt;=Saisie_plannif_EQT[Semaine de Fin])*Saisie_plannif_EQT[Quantité])</f>
        <v>0</v>
      </c>
      <c r="BT10" s="113">
        <f>SUMPRODUCT(($E10=Saisie_plannif_EQT[Avion])*($E$3=Saisie_plannif_EQT[Nom de l''equipement])*(BT$29&gt;=Saisie_plannif_EQT[Semaine de Début])*(BT$29&lt;=Saisie_plannif_EQT[Semaine de Fin])*Saisie_plannif_EQT[Quantité])</f>
        <v>0</v>
      </c>
      <c r="BU10" s="113">
        <f>SUMPRODUCT(($E10=Saisie_plannif_EQT[Avion])*($E$3=Saisie_plannif_EQT[Nom de l''equipement])*(BU$29&gt;=Saisie_plannif_EQT[Semaine de Début])*(BU$29&lt;=Saisie_plannif_EQT[Semaine de Fin])*Saisie_plannif_EQT[Quantité])</f>
        <v>0</v>
      </c>
      <c r="BV10" s="113">
        <f>SUMPRODUCT(($E10=Saisie_plannif_EQT[Avion])*($E$3=Saisie_plannif_EQT[Nom de l''equipement])*(BV$29&gt;=Saisie_plannif_EQT[Semaine de Début])*(BV$29&lt;=Saisie_plannif_EQT[Semaine de Fin])*Saisie_plannif_EQT[Quantité])</f>
        <v>0</v>
      </c>
      <c r="BW10" s="113">
        <f>SUMPRODUCT(($E10=Saisie_plannif_EQT[Avion])*($E$3=Saisie_plannif_EQT[Nom de l''equipement])*(BW$29&gt;=Saisie_plannif_EQT[Semaine de Début])*(BW$29&lt;=Saisie_plannif_EQT[Semaine de Fin])*Saisie_plannif_EQT[Quantité])</f>
        <v>0</v>
      </c>
      <c r="BX10" s="113">
        <f>SUMPRODUCT(($E10=Saisie_plannif_EQT[Avion])*($E$3=Saisie_plannif_EQT[Nom de l''equipement])*(BX$29&gt;=Saisie_plannif_EQT[Semaine de Début])*(BX$29&lt;=Saisie_plannif_EQT[Semaine de Fin])*Saisie_plannif_EQT[Quantité])</f>
        <v>0</v>
      </c>
      <c r="BY10" s="113">
        <f>SUMPRODUCT(($E10=Saisie_plannif_EQT[Avion])*($E$3=Saisie_plannif_EQT[Nom de l''equipement])*(BY$29&gt;=Saisie_plannif_EQT[Semaine de Début])*(BY$29&lt;=Saisie_plannif_EQT[Semaine de Fin])*Saisie_plannif_EQT[Quantité])</f>
        <v>0</v>
      </c>
      <c r="BZ10" s="113">
        <f>SUMPRODUCT(($E10=Saisie_plannif_EQT[Avion])*($E$3=Saisie_plannif_EQT[Nom de l''equipement])*(BZ$29&gt;=Saisie_plannif_EQT[Semaine de Début])*(BZ$29&lt;=Saisie_plannif_EQT[Semaine de Fin])*Saisie_plannif_EQT[Quantité])</f>
        <v>0</v>
      </c>
      <c r="CA10" s="113">
        <f>SUMPRODUCT(($E10=Saisie_plannif_EQT[Avion])*($E$3=Saisie_plannif_EQT[Nom de l''equipement])*(CA$29&gt;=Saisie_plannif_EQT[Semaine de Début])*(CA$29&lt;=Saisie_plannif_EQT[Semaine de Fin])*Saisie_plannif_EQT[Quantité])</f>
        <v>0</v>
      </c>
      <c r="CB10" s="113">
        <f>SUMPRODUCT(($E10=Saisie_plannif_EQT[Avion])*($E$3=Saisie_plannif_EQT[Nom de l''equipement])*(CB$29&gt;=Saisie_plannif_EQT[Semaine de Début])*(CB$29&lt;=Saisie_plannif_EQT[Semaine de Fin])*Saisie_plannif_EQT[Quantité])</f>
        <v>0</v>
      </c>
      <c r="CC10" s="113">
        <f>SUMPRODUCT(($E10=Saisie_plannif_EQT[Avion])*($E$3=Saisie_plannif_EQT[Nom de l''equipement])*(CC$29&gt;=Saisie_plannif_EQT[Semaine de Début])*(CC$29&lt;=Saisie_plannif_EQT[Semaine de Fin])*Saisie_plannif_EQT[Quantité])</f>
        <v>0</v>
      </c>
      <c r="CD10" s="113">
        <f>SUMPRODUCT(($E10=Saisie_plannif_EQT[Avion])*($E$3=Saisie_plannif_EQT[Nom de l''equipement])*(CD$29&gt;=Saisie_plannif_EQT[Semaine de Début])*(CD$29&lt;=Saisie_plannif_EQT[Semaine de Fin])*Saisie_plannif_EQT[Quantité])</f>
        <v>0</v>
      </c>
      <c r="CE10" s="113">
        <f>SUMPRODUCT(($E10=Saisie_plannif_EQT[Avion])*($E$3=Saisie_plannif_EQT[Nom de l''equipement])*(CE$29&gt;=Saisie_plannif_EQT[Semaine de Début])*(CE$29&lt;=Saisie_plannif_EQT[Semaine de Fin])*Saisie_plannif_EQT[Quantité])</f>
        <v>0</v>
      </c>
      <c r="CF10" s="113">
        <f>SUMPRODUCT(($E10=Saisie_plannif_EQT[Avion])*($E$3=Saisie_plannif_EQT[Nom de l''equipement])*(CF$29&gt;=Saisie_plannif_EQT[Semaine de Début])*(CF$29&lt;=Saisie_plannif_EQT[Semaine de Fin])*Saisie_plannif_EQT[Quantité])</f>
        <v>0</v>
      </c>
      <c r="CG10" s="113">
        <f>SUMPRODUCT(($E10=Saisie_plannif_EQT[Avion])*($E$3=Saisie_plannif_EQT[Nom de l''equipement])*(CG$29&gt;=Saisie_plannif_EQT[Semaine de Début])*(CG$29&lt;=Saisie_plannif_EQT[Semaine de Fin])*Saisie_plannif_EQT[Quantité])</f>
        <v>0</v>
      </c>
      <c r="CH10" s="113">
        <f>SUMPRODUCT(($E10=Saisie_plannif_EQT[Avion])*($E$3=Saisie_plannif_EQT[Nom de l''equipement])*(CH$29&gt;=Saisie_plannif_EQT[Semaine de Début])*(CH$29&lt;=Saisie_plannif_EQT[Semaine de Fin])*Saisie_plannif_EQT[Quantité])</f>
        <v>0</v>
      </c>
      <c r="CI10" s="113">
        <f>SUMPRODUCT(($E10=Saisie_plannif_EQT[Avion])*($E$3=Saisie_plannif_EQT[Nom de l''equipement])*(CI$29&gt;=Saisie_plannif_EQT[Semaine de Début])*(CI$29&lt;=Saisie_plannif_EQT[Semaine de Fin])*Saisie_plannif_EQT[Quantité])</f>
        <v>0</v>
      </c>
      <c r="CJ10" s="113">
        <f>SUMPRODUCT(($E10=Saisie_plannif_EQT[Avion])*($E$3=Saisie_plannif_EQT[Nom de l''equipement])*(CJ$29&gt;=Saisie_plannif_EQT[Semaine de Début])*(CJ$29&lt;=Saisie_plannif_EQT[Semaine de Fin])*Saisie_plannif_EQT[Quantité])</f>
        <v>0</v>
      </c>
      <c r="CK10" s="113">
        <f>SUMPRODUCT(($E10=Saisie_plannif_EQT[Avion])*($E$3=Saisie_plannif_EQT[Nom de l''equipement])*(CK$29&gt;=Saisie_plannif_EQT[Semaine de Début])*(CK$29&lt;=Saisie_plannif_EQT[Semaine de Fin])*Saisie_plannif_EQT[Quantité])</f>
        <v>0</v>
      </c>
      <c r="CL10" s="113">
        <f>SUMPRODUCT(($E10=Saisie_plannif_EQT[Avion])*($E$3=Saisie_plannif_EQT[Nom de l''equipement])*(CL$29&gt;=Saisie_plannif_EQT[Semaine de Début])*(CL$29&lt;=Saisie_plannif_EQT[Semaine de Fin])*Saisie_plannif_EQT[Quantité])</f>
        <v>0</v>
      </c>
      <c r="CM10" s="113">
        <f>SUMPRODUCT(($E10=Saisie_plannif_EQT[Avion])*($E$3=Saisie_plannif_EQT[Nom de l''equipement])*(CM$29&gt;=Saisie_plannif_EQT[Semaine de Début])*(CM$29&lt;=Saisie_plannif_EQT[Semaine de Fin])*Saisie_plannif_EQT[Quantité])</f>
        <v>0</v>
      </c>
      <c r="CN10" s="113">
        <f>SUMPRODUCT(($E10=Saisie_plannif_EQT[Avion])*($E$3=Saisie_plannif_EQT[Nom de l''equipement])*(CN$29&gt;=Saisie_plannif_EQT[Semaine de Début])*(CN$29&lt;=Saisie_plannif_EQT[Semaine de Fin])*Saisie_plannif_EQT[Quantité])</f>
        <v>0</v>
      </c>
      <c r="CO10" s="113">
        <f>SUMPRODUCT(($E10=Saisie_plannif_EQT[Avion])*($E$3=Saisie_plannif_EQT[Nom de l''equipement])*(CO$29&gt;=Saisie_plannif_EQT[Semaine de Début])*(CO$29&lt;=Saisie_plannif_EQT[Semaine de Fin])*Saisie_plannif_EQT[Quantité])</f>
        <v>0</v>
      </c>
      <c r="CP10" s="113">
        <f>SUMPRODUCT(($E10=Saisie_plannif_EQT[Avion])*($E$3=Saisie_plannif_EQT[Nom de l''equipement])*(CP$29&gt;=Saisie_plannif_EQT[Semaine de Début])*(CP$29&lt;=Saisie_plannif_EQT[Semaine de Fin])*Saisie_plannif_EQT[Quantité])</f>
        <v>0</v>
      </c>
      <c r="CQ10" s="113">
        <f>SUMPRODUCT(($E10=Saisie_plannif_EQT[Avion])*($E$3=Saisie_plannif_EQT[Nom de l''equipement])*(CQ$29&gt;=Saisie_plannif_EQT[Semaine de Début])*(CQ$29&lt;=Saisie_plannif_EQT[Semaine de Fin])*Saisie_plannif_EQT[Quantité])</f>
        <v>0</v>
      </c>
      <c r="CR10" s="113">
        <f>SUMPRODUCT(($E10=Saisie_plannif_EQT[Avion])*($E$3=Saisie_plannif_EQT[Nom de l''equipement])*(CR$29&gt;=Saisie_plannif_EQT[Semaine de Début])*(CR$29&lt;=Saisie_plannif_EQT[Semaine de Fin])*Saisie_plannif_EQT[Quantité])</f>
        <v>0</v>
      </c>
      <c r="CS10" s="113">
        <f>SUMPRODUCT(($E10=Saisie_plannif_EQT[Avion])*($E$3=Saisie_plannif_EQT[Nom de l''equipement])*(CS$29&gt;=Saisie_plannif_EQT[Semaine de Début])*(CS$29&lt;=Saisie_plannif_EQT[Semaine de Fin])*Saisie_plannif_EQT[Quantité])</f>
        <v>0</v>
      </c>
      <c r="CT10" s="113">
        <f>SUMPRODUCT(($E10=Saisie_plannif_EQT[Avion])*($E$3=Saisie_plannif_EQT[Nom de l''equipement])*(CT$29&gt;=Saisie_plannif_EQT[Semaine de Début])*(CT$29&lt;=Saisie_plannif_EQT[Semaine de Fin])*Saisie_plannif_EQT[Quantité])</f>
        <v>0</v>
      </c>
      <c r="CU10" s="113">
        <f>SUMPRODUCT(($E10=Saisie_plannif_EQT[Avion])*($E$3=Saisie_plannif_EQT[Nom de l''equipement])*(CU$29&gt;=Saisie_plannif_EQT[Semaine de Début])*(CU$29&lt;=Saisie_plannif_EQT[Semaine de Fin])*Saisie_plannif_EQT[Quantité])</f>
        <v>0</v>
      </c>
      <c r="CV10" s="113">
        <f>SUMPRODUCT(($E10=Saisie_plannif_EQT[Avion])*($E$3=Saisie_plannif_EQT[Nom de l''equipement])*(CV$29&gt;=Saisie_plannif_EQT[Semaine de Début])*(CV$29&lt;=Saisie_plannif_EQT[Semaine de Fin])*Saisie_plannif_EQT[Quantité])</f>
        <v>0</v>
      </c>
      <c r="CW10" s="113">
        <f>SUMPRODUCT(($E10=Saisie_plannif_EQT[Avion])*($E$3=Saisie_plannif_EQT[Nom de l''equipement])*(CW$29&gt;=Saisie_plannif_EQT[Semaine de Début])*(CW$29&lt;=Saisie_plannif_EQT[Semaine de Fin])*Saisie_plannif_EQT[Quantité])</f>
        <v>0</v>
      </c>
      <c r="CX10" s="113">
        <f>SUMPRODUCT(($E10=Saisie_plannif_EQT[Avion])*($E$3=Saisie_plannif_EQT[Nom de l''equipement])*(CX$29&gt;=Saisie_plannif_EQT[Semaine de Début])*(CX$29&lt;=Saisie_plannif_EQT[Semaine de Fin])*Saisie_plannif_EQT[Quantité])</f>
        <v>0</v>
      </c>
      <c r="CY10" s="113">
        <f>SUMPRODUCT(($E10=Saisie_plannif_EQT[Avion])*($E$3=Saisie_plannif_EQT[Nom de l''equipement])*(CY$29&gt;=Saisie_plannif_EQT[Semaine de Début])*(CY$29&lt;=Saisie_plannif_EQT[Semaine de Fin])*Saisie_plannif_EQT[Quantité])</f>
        <v>0</v>
      </c>
      <c r="CZ10" s="113">
        <f>SUMPRODUCT(($E10=Saisie_plannif_EQT[Avion])*($E$3=Saisie_plannif_EQT[Nom de l''equipement])*(CZ$29&gt;=Saisie_plannif_EQT[Semaine de Début])*(CZ$29&lt;=Saisie_plannif_EQT[Semaine de Fin])*Saisie_plannif_EQT[Quantité])</f>
        <v>0</v>
      </c>
      <c r="DA10" s="113">
        <f>SUMPRODUCT(($E10=Saisie_plannif_EQT[Avion])*($E$3=Saisie_plannif_EQT[Nom de l''equipement])*(DA$29&gt;=Saisie_plannif_EQT[Semaine de Début])*(DA$29&lt;=Saisie_plannif_EQT[Semaine de Fin])*Saisie_plannif_EQT[Quantité])</f>
        <v>0</v>
      </c>
      <c r="DB10" s="113">
        <f>SUMPRODUCT(($E10=Saisie_plannif_EQT[Avion])*($E$3=Saisie_plannif_EQT[Nom de l''equipement])*(DB$29&gt;=Saisie_plannif_EQT[Semaine de Début])*(DB$29&lt;=Saisie_plannif_EQT[Semaine de Fin])*Saisie_plannif_EQT[Quantité])</f>
        <v>0</v>
      </c>
      <c r="DC10" s="113">
        <f>SUMPRODUCT(($E10=Saisie_plannif_EQT[Avion])*($E$3=Saisie_plannif_EQT[Nom de l''equipement])*(DC$29&gt;=Saisie_plannif_EQT[Semaine de Début])*(DC$29&lt;=Saisie_plannif_EQT[Semaine de Fin])*Saisie_plannif_EQT[Quantité])</f>
        <v>0</v>
      </c>
      <c r="DD10" s="113">
        <f>SUMPRODUCT(($E10=Saisie_plannif_EQT[Avion])*($E$3=Saisie_plannif_EQT[Nom de l''equipement])*(DD$29&gt;=Saisie_plannif_EQT[Semaine de Début])*(DD$29&lt;=Saisie_plannif_EQT[Semaine de Fin])*Saisie_plannif_EQT[Quantité])</f>
        <v>0</v>
      </c>
      <c r="DE10" s="113">
        <f>SUMPRODUCT(($E10=Saisie_plannif_EQT[Avion])*($E$3=Saisie_plannif_EQT[Nom de l''equipement])*(DE$29&gt;=Saisie_plannif_EQT[Semaine de Début])*(DE$29&lt;=Saisie_plannif_EQT[Semaine de Fin])*Saisie_plannif_EQT[Quantité])</f>
        <v>0</v>
      </c>
    </row>
    <row r="11" spans="2:109" x14ac:dyDescent="0.3">
      <c r="E11" s="69" t="s">
        <v>793</v>
      </c>
      <c r="F11" s="16"/>
      <c r="G11" s="25">
        <f>SUMPRODUCT(($E11=Saisie_plannif_EQT[Avion])*($E$3=Saisie_plannif_EQT[Nom de l''equipement])*(G$29&gt;=Saisie_plannif_EQT[Semaine de Début])*(G$29&lt;=Saisie_plannif_EQT[Semaine de Fin])*Saisie_plannif_EQT[Quantité])</f>
        <v>0</v>
      </c>
      <c r="H11" s="21">
        <f>SUMPRODUCT(($E11=Saisie_plannif_EQT[Avion])*($E$3=Saisie_plannif_EQT[Nom de l''equipement])*(H$29&gt;=Saisie_plannif_EQT[Semaine de Début])*(H$29&lt;=Saisie_plannif_EQT[Semaine de Fin])*Saisie_plannif_EQT[Quantité])</f>
        <v>0</v>
      </c>
      <c r="I11" s="21">
        <f>SUMPRODUCT(($E11=Saisie_plannif_EQT[Avion])*($E$3=Saisie_plannif_EQT[Nom de l''equipement])*(I$29&gt;=Saisie_plannif_EQT[Semaine de Début])*(I$29&lt;=Saisie_plannif_EQT[Semaine de Fin])*Saisie_plannif_EQT[Quantité])</f>
        <v>0</v>
      </c>
      <c r="J11" s="21">
        <f>SUMPRODUCT(($E11=Saisie_plannif_EQT[Avion])*($E$3=Saisie_plannif_EQT[Nom de l''equipement])*(J$29&gt;=Saisie_plannif_EQT[Semaine de Début])*(J$29&lt;=Saisie_plannif_EQT[Semaine de Fin])*Saisie_plannif_EQT[Quantité])</f>
        <v>0</v>
      </c>
      <c r="K11" s="21">
        <f>SUMPRODUCT(($E11=Saisie_plannif_EQT[Avion])*($E$3=Saisie_plannif_EQT[Nom de l''equipement])*(K$29&gt;=Saisie_plannif_EQT[Semaine de Début])*(K$29&lt;=Saisie_plannif_EQT[Semaine de Fin])*Saisie_plannif_EQT[Quantité])</f>
        <v>0</v>
      </c>
      <c r="L11" s="21">
        <f>SUMPRODUCT(($E11=Saisie_plannif_EQT[Avion])*($E$3=Saisie_plannif_EQT[Nom de l''equipement])*(L$29&gt;=Saisie_plannif_EQT[Semaine de Début])*(L$29&lt;=Saisie_plannif_EQT[Semaine de Fin])*Saisie_plannif_EQT[Quantité])</f>
        <v>0</v>
      </c>
      <c r="M11" s="21">
        <f>SUMPRODUCT(($E11=Saisie_plannif_EQT[Avion])*($E$3=Saisie_plannif_EQT[Nom de l''equipement])*(M$29&gt;=Saisie_plannif_EQT[Semaine de Début])*(M$29&lt;=Saisie_plannif_EQT[Semaine de Fin])*Saisie_plannif_EQT[Quantité])</f>
        <v>0</v>
      </c>
      <c r="N11" s="21">
        <f>SUMPRODUCT(($E11=Saisie_plannif_EQT[Avion])*($E$3=Saisie_plannif_EQT[Nom de l''equipement])*(N$29&gt;=Saisie_plannif_EQT[Semaine de Début])*(N$29&lt;=Saisie_plannif_EQT[Semaine de Fin])*Saisie_plannif_EQT[Quantité])</f>
        <v>0</v>
      </c>
      <c r="O11" s="21">
        <f>SUMPRODUCT(($E11=Saisie_plannif_EQT[Avion])*($E$3=Saisie_plannif_EQT[Nom de l''equipement])*(O$29&gt;=Saisie_plannif_EQT[Semaine de Début])*(O$29&lt;=Saisie_plannif_EQT[Semaine de Fin])*Saisie_plannif_EQT[Quantité])</f>
        <v>0</v>
      </c>
      <c r="P11" s="21">
        <f>SUMPRODUCT(($E11=Saisie_plannif_EQT[Avion])*($E$3=Saisie_plannif_EQT[Nom de l''equipement])*(P$29&gt;=Saisie_plannif_EQT[Semaine de Début])*(P$29&lt;=Saisie_plannif_EQT[Semaine de Fin])*Saisie_plannif_EQT[Quantité])</f>
        <v>0</v>
      </c>
      <c r="Q11" s="21">
        <f>SUMPRODUCT(($E11=Saisie_plannif_EQT[Avion])*($E$3=Saisie_plannif_EQT[Nom de l''equipement])*(Q$29&gt;=Saisie_plannif_EQT[Semaine de Début])*(Q$29&lt;=Saisie_plannif_EQT[Semaine de Fin])*Saisie_plannif_EQT[Quantité])</f>
        <v>0</v>
      </c>
      <c r="R11" s="21">
        <f>SUMPRODUCT(($E11=Saisie_plannif_EQT[Avion])*($E$3=Saisie_plannif_EQT[Nom de l''equipement])*(R$29&gt;=Saisie_plannif_EQT[Semaine de Début])*(R$29&lt;=Saisie_plannif_EQT[Semaine de Fin])*Saisie_plannif_EQT[Quantité])</f>
        <v>0</v>
      </c>
      <c r="S11" s="21">
        <f>SUMPRODUCT(($E11=Saisie_plannif_EQT[Avion])*($E$3=Saisie_plannif_EQT[Nom de l''equipement])*(S$29&gt;=Saisie_plannif_EQT[Semaine de Début])*(S$29&lt;=Saisie_plannif_EQT[Semaine de Fin])*Saisie_plannif_EQT[Quantité])</f>
        <v>0</v>
      </c>
      <c r="T11" s="21">
        <f>SUMPRODUCT(($E11=Saisie_plannif_EQT[Avion])*($E$3=Saisie_plannif_EQT[Nom de l''equipement])*(T$29&gt;=Saisie_plannif_EQT[Semaine de Début])*(T$29&lt;=Saisie_plannif_EQT[Semaine de Fin])*Saisie_plannif_EQT[Quantité])</f>
        <v>0</v>
      </c>
      <c r="U11" s="21">
        <f>SUMPRODUCT(($E11=Saisie_plannif_EQT[Avion])*($E$3=Saisie_plannif_EQT[Nom de l''equipement])*(U$29&gt;=Saisie_plannif_EQT[Semaine de Début])*(U$29&lt;=Saisie_plannif_EQT[Semaine de Fin])*Saisie_plannif_EQT[Quantité])</f>
        <v>0</v>
      </c>
      <c r="V11" s="21">
        <f>SUMPRODUCT(($E11=Saisie_plannif_EQT[Avion])*($E$3=Saisie_plannif_EQT[Nom de l''equipement])*(V$29&gt;=Saisie_plannif_EQT[Semaine de Début])*(V$29&lt;=Saisie_plannif_EQT[Semaine de Fin])*Saisie_plannif_EQT[Quantité])</f>
        <v>0</v>
      </c>
      <c r="W11" s="21">
        <f>SUMPRODUCT(($E11=Saisie_plannif_EQT[Avion])*($E$3=Saisie_plannif_EQT[Nom de l''equipement])*(W$29&gt;=Saisie_plannif_EQT[Semaine de Début])*(W$29&lt;=Saisie_plannif_EQT[Semaine de Fin])*Saisie_plannif_EQT[Quantité])</f>
        <v>0</v>
      </c>
      <c r="X11" s="21">
        <f>SUMPRODUCT(($E11=Saisie_plannif_EQT[Avion])*($E$3=Saisie_plannif_EQT[Nom de l''equipement])*(X$29&gt;=Saisie_plannif_EQT[Semaine de Début])*(X$29&lt;=Saisie_plannif_EQT[Semaine de Fin])*Saisie_plannif_EQT[Quantité])</f>
        <v>0</v>
      </c>
      <c r="Y11" s="21">
        <f>SUMPRODUCT(($E11=Saisie_plannif_EQT[Avion])*($E$3=Saisie_plannif_EQT[Nom de l''equipement])*(Y$29&gt;=Saisie_plannif_EQT[Semaine de Début])*(Y$29&lt;=Saisie_plannif_EQT[Semaine de Fin])*Saisie_plannif_EQT[Quantité])</f>
        <v>0</v>
      </c>
      <c r="Z11" s="21">
        <f>SUMPRODUCT(($E11=Saisie_plannif_EQT[Avion])*($E$3=Saisie_plannif_EQT[Nom de l''equipement])*(Z$29&gt;=Saisie_plannif_EQT[Semaine de Début])*(Z$29&lt;=Saisie_plannif_EQT[Semaine de Fin])*Saisie_plannif_EQT[Quantité])</f>
        <v>0</v>
      </c>
      <c r="AA11" s="21">
        <f>SUMPRODUCT(($E11=Saisie_plannif_EQT[Avion])*($E$3=Saisie_plannif_EQT[Nom de l''equipement])*(AA$29&gt;=Saisie_plannif_EQT[Semaine de Début])*(AA$29&lt;=Saisie_plannif_EQT[Semaine de Fin])*Saisie_plannif_EQT[Quantité])</f>
        <v>0</v>
      </c>
      <c r="AB11" s="21">
        <f>SUMPRODUCT(($E11=Saisie_plannif_EQT[Avion])*($E$3=Saisie_plannif_EQT[Nom de l''equipement])*(AB$29&gt;=Saisie_plannif_EQT[Semaine de Début])*(AB$29&lt;=Saisie_plannif_EQT[Semaine de Fin])*Saisie_plannif_EQT[Quantité])</f>
        <v>0</v>
      </c>
      <c r="AC11" s="21">
        <f>SUMPRODUCT(($E11=Saisie_plannif_EQT[Avion])*($E$3=Saisie_plannif_EQT[Nom de l''equipement])*(AC$29&gt;=Saisie_plannif_EQT[Semaine de Début])*(AC$29&lt;=Saisie_plannif_EQT[Semaine de Fin])*Saisie_plannif_EQT[Quantité])</f>
        <v>0</v>
      </c>
      <c r="AD11" s="21">
        <f>SUMPRODUCT(($E11=Saisie_plannif_EQT[Avion])*($E$3=Saisie_plannif_EQT[Nom de l''equipement])*(AD$29&gt;=Saisie_plannif_EQT[Semaine de Début])*(AD$29&lt;=Saisie_plannif_EQT[Semaine de Fin])*Saisie_plannif_EQT[Quantité])</f>
        <v>0</v>
      </c>
      <c r="AE11" s="21">
        <f>SUMPRODUCT(($E11=Saisie_plannif_EQT[Avion])*($E$3=Saisie_plannif_EQT[Nom de l''equipement])*(AE$29&gt;=Saisie_plannif_EQT[Semaine de Début])*(AE$29&lt;=Saisie_plannif_EQT[Semaine de Fin])*Saisie_plannif_EQT[Quantité])</f>
        <v>0</v>
      </c>
      <c r="AF11" s="21">
        <f>SUMPRODUCT(($E11=Saisie_plannif_EQT[Avion])*($E$3=Saisie_plannif_EQT[Nom de l''equipement])*(AF$29&gt;=Saisie_plannif_EQT[Semaine de Début])*(AF$29&lt;=Saisie_plannif_EQT[Semaine de Fin])*Saisie_plannif_EQT[Quantité])</f>
        <v>0</v>
      </c>
      <c r="AG11" s="21">
        <f>SUMPRODUCT(($E11=Saisie_plannif_EQT[Avion])*($E$3=Saisie_plannif_EQT[Nom de l''equipement])*(AG$29&gt;=Saisie_plannif_EQT[Semaine de Début])*(AG$29&lt;=Saisie_plannif_EQT[Semaine de Fin])*Saisie_plannif_EQT[Quantité])</f>
        <v>0</v>
      </c>
      <c r="AH11" s="21">
        <f>SUMPRODUCT(($E11=Saisie_plannif_EQT[Avion])*($E$3=Saisie_plannif_EQT[Nom de l''equipement])*(AH$29&gt;=Saisie_plannif_EQT[Semaine de Début])*(AH$29&lt;=Saisie_plannif_EQT[Semaine de Fin])*Saisie_plannif_EQT[Quantité])</f>
        <v>0</v>
      </c>
      <c r="AI11" s="21">
        <f>SUMPRODUCT(($E11=Saisie_plannif_EQT[Avion])*($E$3=Saisie_plannif_EQT[Nom de l''equipement])*(AI$29&gt;=Saisie_plannif_EQT[Semaine de Début])*(AI$29&lt;=Saisie_plannif_EQT[Semaine de Fin])*Saisie_plannif_EQT[Quantité])</f>
        <v>0</v>
      </c>
      <c r="AJ11" s="21">
        <f>SUMPRODUCT(($E11=Saisie_plannif_EQT[Avion])*($E$3=Saisie_plannif_EQT[Nom de l''equipement])*(AJ$29&gt;=Saisie_plannif_EQT[Semaine de Début])*(AJ$29&lt;=Saisie_plannif_EQT[Semaine de Fin])*Saisie_plannif_EQT[Quantité])</f>
        <v>0</v>
      </c>
      <c r="AK11" s="21">
        <f>SUMPRODUCT(($E11=Saisie_plannif_EQT[Avion])*($E$3=Saisie_plannif_EQT[Nom de l''equipement])*(AK$29&gt;=Saisie_plannif_EQT[Semaine de Début])*(AK$29&lt;=Saisie_plannif_EQT[Semaine de Fin])*Saisie_plannif_EQT[Quantité])</f>
        <v>0</v>
      </c>
      <c r="AL11" s="21">
        <f>SUMPRODUCT(($E11=Saisie_plannif_EQT[Avion])*($E$3=Saisie_plannif_EQT[Nom de l''equipement])*(AL$29&gt;=Saisie_plannif_EQT[Semaine de Début])*(AL$29&lt;=Saisie_plannif_EQT[Semaine de Fin])*Saisie_plannif_EQT[Quantité])</f>
        <v>0</v>
      </c>
      <c r="AM11" s="21">
        <f>SUMPRODUCT(($E11=Saisie_plannif_EQT[Avion])*($E$3=Saisie_plannif_EQT[Nom de l''equipement])*(AM$29&gt;=Saisie_plannif_EQT[Semaine de Début])*(AM$29&lt;=Saisie_plannif_EQT[Semaine de Fin])*Saisie_plannif_EQT[Quantité])</f>
        <v>0</v>
      </c>
      <c r="AN11" s="21">
        <f>SUMPRODUCT(($E11=Saisie_plannif_EQT[Avion])*($E$3=Saisie_plannif_EQT[Nom de l''equipement])*(AN$29&gt;=Saisie_plannif_EQT[Semaine de Début])*(AN$29&lt;=Saisie_plannif_EQT[Semaine de Fin])*Saisie_plannif_EQT[Quantité])</f>
        <v>0</v>
      </c>
      <c r="AO11" s="21">
        <f>SUMPRODUCT(($E11=Saisie_plannif_EQT[Avion])*($E$3=Saisie_plannif_EQT[Nom de l''equipement])*(AO$29&gt;=Saisie_plannif_EQT[Semaine de Début])*(AO$29&lt;=Saisie_plannif_EQT[Semaine de Fin])*Saisie_plannif_EQT[Quantité])</f>
        <v>0</v>
      </c>
      <c r="AP11" s="21">
        <f>SUMPRODUCT(($E11=Saisie_plannif_EQT[Avion])*($E$3=Saisie_plannif_EQT[Nom de l''equipement])*(AP$29&gt;=Saisie_plannif_EQT[Semaine de Début])*(AP$29&lt;=Saisie_plannif_EQT[Semaine de Fin])*Saisie_plannif_EQT[Quantité])</f>
        <v>0</v>
      </c>
      <c r="AQ11" s="21">
        <f>SUMPRODUCT(($E11=Saisie_plannif_EQT[Avion])*($E$3=Saisie_plannif_EQT[Nom de l''equipement])*(AQ$29&gt;=Saisie_plannif_EQT[Semaine de Début])*(AQ$29&lt;=Saisie_plannif_EQT[Semaine de Fin])*Saisie_plannif_EQT[Quantité])</f>
        <v>0</v>
      </c>
      <c r="AR11" s="21">
        <f>SUMPRODUCT(($E11=Saisie_plannif_EQT[Avion])*($E$3=Saisie_plannif_EQT[Nom de l''equipement])*(AR$29&gt;=Saisie_plannif_EQT[Semaine de Début])*(AR$29&lt;=Saisie_plannif_EQT[Semaine de Fin])*Saisie_plannif_EQT[Quantité])</f>
        <v>0</v>
      </c>
      <c r="AS11" s="21">
        <f>SUMPRODUCT(($E11=Saisie_plannif_EQT[Avion])*($E$3=Saisie_plannif_EQT[Nom de l''equipement])*(AS$29&gt;=Saisie_plannif_EQT[Semaine de Début])*(AS$29&lt;=Saisie_plannif_EQT[Semaine de Fin])*Saisie_plannif_EQT[Quantité])</f>
        <v>0</v>
      </c>
      <c r="AT11" s="21">
        <f>SUMPRODUCT(($E11=Saisie_plannif_EQT[Avion])*($E$3=Saisie_plannif_EQT[Nom de l''equipement])*(AT$29&gt;=Saisie_plannif_EQT[Semaine de Début])*(AT$29&lt;=Saisie_plannif_EQT[Semaine de Fin])*Saisie_plannif_EQT[Quantité])</f>
        <v>0</v>
      </c>
      <c r="AU11" s="21">
        <f>SUMPRODUCT(($E11=Saisie_plannif_EQT[Avion])*($E$3=Saisie_plannif_EQT[Nom de l''equipement])*(AU$29&gt;=Saisie_plannif_EQT[Semaine de Début])*(AU$29&lt;=Saisie_plannif_EQT[Semaine de Fin])*Saisie_plannif_EQT[Quantité])</f>
        <v>0</v>
      </c>
      <c r="AV11" s="21">
        <f>SUMPRODUCT(($E11=Saisie_plannif_EQT[Avion])*($E$3=Saisie_plannif_EQT[Nom de l''equipement])*(AV$29&gt;=Saisie_plannif_EQT[Semaine de Début])*(AV$29&lt;=Saisie_plannif_EQT[Semaine de Fin])*Saisie_plannif_EQT[Quantité])</f>
        <v>0</v>
      </c>
      <c r="AW11" s="21">
        <f>SUMPRODUCT(($E11=Saisie_plannif_EQT[Avion])*($E$3=Saisie_plannif_EQT[Nom de l''equipement])*(AW$29&gt;=Saisie_plannif_EQT[Semaine de Début])*(AW$29&lt;=Saisie_plannif_EQT[Semaine de Fin])*Saisie_plannif_EQT[Quantité])</f>
        <v>0</v>
      </c>
      <c r="AX11" s="21">
        <f>SUMPRODUCT(($E11=Saisie_plannif_EQT[Avion])*($E$3=Saisie_plannif_EQT[Nom de l''equipement])*(AX$29&gt;=Saisie_plannif_EQT[Semaine de Début])*(AX$29&lt;=Saisie_plannif_EQT[Semaine de Fin])*Saisie_plannif_EQT[Quantité])</f>
        <v>0</v>
      </c>
      <c r="AY11" s="21">
        <f>SUMPRODUCT(($E11=Saisie_plannif_EQT[Avion])*($E$3=Saisie_plannif_EQT[Nom de l''equipement])*(AY$29&gt;=Saisie_plannif_EQT[Semaine de Début])*(AY$29&lt;=Saisie_plannif_EQT[Semaine de Fin])*Saisie_plannif_EQT[Quantité])</f>
        <v>0</v>
      </c>
      <c r="AZ11" s="21">
        <f>SUMPRODUCT(($E11=Saisie_plannif_EQT[Avion])*($E$3=Saisie_plannif_EQT[Nom de l''equipement])*(AZ$29&gt;=Saisie_plannif_EQT[Semaine de Début])*(AZ$29&lt;=Saisie_plannif_EQT[Semaine de Fin])*Saisie_plannif_EQT[Quantité])</f>
        <v>0</v>
      </c>
      <c r="BA11" s="21">
        <f>SUMPRODUCT(($E11=Saisie_plannif_EQT[Avion])*($E$3=Saisie_plannif_EQT[Nom de l''equipement])*(BA$29&gt;=Saisie_plannif_EQT[Semaine de Début])*(BA$29&lt;=Saisie_plannif_EQT[Semaine de Fin])*Saisie_plannif_EQT[Quantité])</f>
        <v>0</v>
      </c>
      <c r="BB11" s="21">
        <f>SUMPRODUCT(($E11=Saisie_plannif_EQT[Avion])*($E$3=Saisie_plannif_EQT[Nom de l''equipement])*(BB$29&gt;=Saisie_plannif_EQT[Semaine de Début])*(BB$29&lt;=Saisie_plannif_EQT[Semaine de Fin])*Saisie_plannif_EQT[Quantité])</f>
        <v>0</v>
      </c>
      <c r="BC11" s="21">
        <f>SUMPRODUCT(($E11=Saisie_plannif_EQT[Avion])*($E$3=Saisie_plannif_EQT[Nom de l''equipement])*(BC$29&gt;=Saisie_plannif_EQT[Semaine de Début])*(BC$29&lt;=Saisie_plannif_EQT[Semaine de Fin])*Saisie_plannif_EQT[Quantité])</f>
        <v>0</v>
      </c>
      <c r="BD11" s="21">
        <f>SUMPRODUCT(($E11=Saisie_plannif_EQT[Avion])*($E$3=Saisie_plannif_EQT[Nom de l''equipement])*(BD$29&gt;=Saisie_plannif_EQT[Semaine de Début])*(BD$29&lt;=Saisie_plannif_EQT[Semaine de Fin])*Saisie_plannif_EQT[Quantité])</f>
        <v>0</v>
      </c>
      <c r="BE11" s="21">
        <f>SUMPRODUCT(($E11=Saisie_plannif_EQT[Avion])*($E$3=Saisie_plannif_EQT[Nom de l''equipement])*(BE$29&gt;=Saisie_plannif_EQT[Semaine de Début])*(BE$29&lt;=Saisie_plannif_EQT[Semaine de Fin])*Saisie_plannif_EQT[Quantité])</f>
        <v>0</v>
      </c>
      <c r="BF11" s="26">
        <f>SUMPRODUCT(($E11=Saisie_plannif_EQT[Avion])*($E$3=Saisie_plannif_EQT[Nom de l''equipement])*(BF$29&gt;=Saisie_plannif_EQT[Semaine de Début])*(BF$29&lt;=Saisie_plannif_EQT[Semaine de Fin])*Saisie_plannif_EQT[Quantité])</f>
        <v>0</v>
      </c>
      <c r="BG11" s="113">
        <f>SUMPRODUCT(($E11=Saisie_plannif_EQT[Avion])*($E$3=Saisie_plannif_EQT[Nom de l''equipement])*(BG$29&gt;=Saisie_plannif_EQT[Semaine de Début])*(BG$29&lt;=Saisie_plannif_EQT[Semaine de Fin])*Saisie_plannif_EQT[Quantité])</f>
        <v>0</v>
      </c>
      <c r="BH11" s="113">
        <f>SUMPRODUCT(($E11=Saisie_plannif_EQT[Avion])*($E$3=Saisie_plannif_EQT[Nom de l''equipement])*(BH$29&gt;=Saisie_plannif_EQT[Semaine de Début])*(BH$29&lt;=Saisie_plannif_EQT[Semaine de Fin])*Saisie_plannif_EQT[Quantité])</f>
        <v>0</v>
      </c>
      <c r="BI11" s="113">
        <f>SUMPRODUCT(($E11=Saisie_plannif_EQT[Avion])*($E$3=Saisie_plannif_EQT[Nom de l''equipement])*(BI$29&gt;=Saisie_plannif_EQT[Semaine de Début])*(BI$29&lt;=Saisie_plannif_EQT[Semaine de Fin])*Saisie_plannif_EQT[Quantité])</f>
        <v>0</v>
      </c>
      <c r="BJ11" s="113">
        <f>SUMPRODUCT(($E11=Saisie_plannif_EQT[Avion])*($E$3=Saisie_plannif_EQT[Nom de l''equipement])*(BJ$29&gt;=Saisie_plannif_EQT[Semaine de Début])*(BJ$29&lt;=Saisie_plannif_EQT[Semaine de Fin])*Saisie_plannif_EQT[Quantité])</f>
        <v>0</v>
      </c>
      <c r="BK11" s="113">
        <f>SUMPRODUCT(($E11=Saisie_plannif_EQT[Avion])*($E$3=Saisie_plannif_EQT[Nom de l''equipement])*(BK$29&gt;=Saisie_plannif_EQT[Semaine de Début])*(BK$29&lt;=Saisie_plannif_EQT[Semaine de Fin])*Saisie_plannif_EQT[Quantité])</f>
        <v>0</v>
      </c>
      <c r="BL11" s="113">
        <f>SUMPRODUCT(($E11=Saisie_plannif_EQT[Avion])*($E$3=Saisie_plannif_EQT[Nom de l''equipement])*(BL$29&gt;=Saisie_plannif_EQT[Semaine de Début])*(BL$29&lt;=Saisie_plannif_EQT[Semaine de Fin])*Saisie_plannif_EQT[Quantité])</f>
        <v>0</v>
      </c>
      <c r="BM11" s="113">
        <f>SUMPRODUCT(($E11=Saisie_plannif_EQT[Avion])*($E$3=Saisie_plannif_EQT[Nom de l''equipement])*(BM$29&gt;=Saisie_plannif_EQT[Semaine de Début])*(BM$29&lt;=Saisie_plannif_EQT[Semaine de Fin])*Saisie_plannif_EQT[Quantité])</f>
        <v>0</v>
      </c>
      <c r="BN11" s="113">
        <f>SUMPRODUCT(($E11=Saisie_plannif_EQT[Avion])*($E$3=Saisie_plannif_EQT[Nom de l''equipement])*(BN$29&gt;=Saisie_plannif_EQT[Semaine de Début])*(BN$29&lt;=Saisie_plannif_EQT[Semaine de Fin])*Saisie_plannif_EQT[Quantité])</f>
        <v>0</v>
      </c>
      <c r="BO11" s="113">
        <f>SUMPRODUCT(($E11=Saisie_plannif_EQT[Avion])*($E$3=Saisie_plannif_EQT[Nom de l''equipement])*(BO$29&gt;=Saisie_plannif_EQT[Semaine de Début])*(BO$29&lt;=Saisie_plannif_EQT[Semaine de Fin])*Saisie_plannif_EQT[Quantité])</f>
        <v>0</v>
      </c>
      <c r="BP11" s="113">
        <f>SUMPRODUCT(($E11=Saisie_plannif_EQT[Avion])*($E$3=Saisie_plannif_EQT[Nom de l''equipement])*(BP$29&gt;=Saisie_plannif_EQT[Semaine de Début])*(BP$29&lt;=Saisie_plannif_EQT[Semaine de Fin])*Saisie_plannif_EQT[Quantité])</f>
        <v>0</v>
      </c>
      <c r="BQ11" s="113">
        <f>SUMPRODUCT(($E11=Saisie_plannif_EQT[Avion])*($E$3=Saisie_plannif_EQT[Nom de l''equipement])*(BQ$29&gt;=Saisie_plannif_EQT[Semaine de Début])*(BQ$29&lt;=Saisie_plannif_EQT[Semaine de Fin])*Saisie_plannif_EQT[Quantité])</f>
        <v>0</v>
      </c>
      <c r="BR11" s="113">
        <f>SUMPRODUCT(($E11=Saisie_plannif_EQT[Avion])*($E$3=Saisie_plannif_EQT[Nom de l''equipement])*(BR$29&gt;=Saisie_plannif_EQT[Semaine de Début])*(BR$29&lt;=Saisie_plannif_EQT[Semaine de Fin])*Saisie_plannif_EQT[Quantité])</f>
        <v>0</v>
      </c>
      <c r="BS11" s="113">
        <f>SUMPRODUCT(($E11=Saisie_plannif_EQT[Avion])*($E$3=Saisie_plannif_EQT[Nom de l''equipement])*(BS$29&gt;=Saisie_plannif_EQT[Semaine de Début])*(BS$29&lt;=Saisie_plannif_EQT[Semaine de Fin])*Saisie_plannif_EQT[Quantité])</f>
        <v>0</v>
      </c>
      <c r="BT11" s="113">
        <f>SUMPRODUCT(($E11=Saisie_plannif_EQT[Avion])*($E$3=Saisie_plannif_EQT[Nom de l''equipement])*(BT$29&gt;=Saisie_plannif_EQT[Semaine de Début])*(BT$29&lt;=Saisie_plannif_EQT[Semaine de Fin])*Saisie_plannif_EQT[Quantité])</f>
        <v>0</v>
      </c>
      <c r="BU11" s="113">
        <f>SUMPRODUCT(($E11=Saisie_plannif_EQT[Avion])*($E$3=Saisie_plannif_EQT[Nom de l''equipement])*(BU$29&gt;=Saisie_plannif_EQT[Semaine de Début])*(BU$29&lt;=Saisie_plannif_EQT[Semaine de Fin])*Saisie_plannif_EQT[Quantité])</f>
        <v>0</v>
      </c>
      <c r="BV11" s="113">
        <f>SUMPRODUCT(($E11=Saisie_plannif_EQT[Avion])*($E$3=Saisie_plannif_EQT[Nom de l''equipement])*(BV$29&gt;=Saisie_plannif_EQT[Semaine de Début])*(BV$29&lt;=Saisie_plannif_EQT[Semaine de Fin])*Saisie_plannif_EQT[Quantité])</f>
        <v>0</v>
      </c>
      <c r="BW11" s="113">
        <f>SUMPRODUCT(($E11=Saisie_plannif_EQT[Avion])*($E$3=Saisie_plannif_EQT[Nom de l''equipement])*(BW$29&gt;=Saisie_plannif_EQT[Semaine de Début])*(BW$29&lt;=Saisie_plannif_EQT[Semaine de Fin])*Saisie_plannif_EQT[Quantité])</f>
        <v>0</v>
      </c>
      <c r="BX11" s="113">
        <f>SUMPRODUCT(($E11=Saisie_plannif_EQT[Avion])*($E$3=Saisie_plannif_EQT[Nom de l''equipement])*(BX$29&gt;=Saisie_plannif_EQT[Semaine de Début])*(BX$29&lt;=Saisie_plannif_EQT[Semaine de Fin])*Saisie_plannif_EQT[Quantité])</f>
        <v>0</v>
      </c>
      <c r="BY11" s="113">
        <f>SUMPRODUCT(($E11=Saisie_plannif_EQT[Avion])*($E$3=Saisie_plannif_EQT[Nom de l''equipement])*(BY$29&gt;=Saisie_plannif_EQT[Semaine de Début])*(BY$29&lt;=Saisie_plannif_EQT[Semaine de Fin])*Saisie_plannif_EQT[Quantité])</f>
        <v>0</v>
      </c>
      <c r="BZ11" s="113">
        <f>SUMPRODUCT(($E11=Saisie_plannif_EQT[Avion])*($E$3=Saisie_plannif_EQT[Nom de l''equipement])*(BZ$29&gt;=Saisie_plannif_EQT[Semaine de Début])*(BZ$29&lt;=Saisie_plannif_EQT[Semaine de Fin])*Saisie_plannif_EQT[Quantité])</f>
        <v>0</v>
      </c>
      <c r="CA11" s="113">
        <f>SUMPRODUCT(($E11=Saisie_plannif_EQT[Avion])*($E$3=Saisie_plannif_EQT[Nom de l''equipement])*(CA$29&gt;=Saisie_plannif_EQT[Semaine de Début])*(CA$29&lt;=Saisie_plannif_EQT[Semaine de Fin])*Saisie_plannif_EQT[Quantité])</f>
        <v>0</v>
      </c>
      <c r="CB11" s="113">
        <f>SUMPRODUCT(($E11=Saisie_plannif_EQT[Avion])*($E$3=Saisie_plannif_EQT[Nom de l''equipement])*(CB$29&gt;=Saisie_plannif_EQT[Semaine de Début])*(CB$29&lt;=Saisie_plannif_EQT[Semaine de Fin])*Saisie_plannif_EQT[Quantité])</f>
        <v>0</v>
      </c>
      <c r="CC11" s="113">
        <f>SUMPRODUCT(($E11=Saisie_plannif_EQT[Avion])*($E$3=Saisie_plannif_EQT[Nom de l''equipement])*(CC$29&gt;=Saisie_plannif_EQT[Semaine de Début])*(CC$29&lt;=Saisie_plannif_EQT[Semaine de Fin])*Saisie_plannif_EQT[Quantité])</f>
        <v>0</v>
      </c>
      <c r="CD11" s="113">
        <f>SUMPRODUCT(($E11=Saisie_plannif_EQT[Avion])*($E$3=Saisie_plannif_EQT[Nom de l''equipement])*(CD$29&gt;=Saisie_plannif_EQT[Semaine de Début])*(CD$29&lt;=Saisie_plannif_EQT[Semaine de Fin])*Saisie_plannif_EQT[Quantité])</f>
        <v>0</v>
      </c>
      <c r="CE11" s="113">
        <f>SUMPRODUCT(($E11=Saisie_plannif_EQT[Avion])*($E$3=Saisie_plannif_EQT[Nom de l''equipement])*(CE$29&gt;=Saisie_plannif_EQT[Semaine de Début])*(CE$29&lt;=Saisie_plannif_EQT[Semaine de Fin])*Saisie_plannif_EQT[Quantité])</f>
        <v>0</v>
      </c>
      <c r="CF11" s="113">
        <f>SUMPRODUCT(($E11=Saisie_plannif_EQT[Avion])*($E$3=Saisie_plannif_EQT[Nom de l''equipement])*(CF$29&gt;=Saisie_plannif_EQT[Semaine de Début])*(CF$29&lt;=Saisie_plannif_EQT[Semaine de Fin])*Saisie_plannif_EQT[Quantité])</f>
        <v>0</v>
      </c>
      <c r="CG11" s="113">
        <f>SUMPRODUCT(($E11=Saisie_plannif_EQT[Avion])*($E$3=Saisie_plannif_EQT[Nom de l''equipement])*(CG$29&gt;=Saisie_plannif_EQT[Semaine de Début])*(CG$29&lt;=Saisie_plannif_EQT[Semaine de Fin])*Saisie_plannif_EQT[Quantité])</f>
        <v>0</v>
      </c>
      <c r="CH11" s="113">
        <f>SUMPRODUCT(($E11=Saisie_plannif_EQT[Avion])*($E$3=Saisie_plannif_EQT[Nom de l''equipement])*(CH$29&gt;=Saisie_plannif_EQT[Semaine de Début])*(CH$29&lt;=Saisie_plannif_EQT[Semaine de Fin])*Saisie_plannif_EQT[Quantité])</f>
        <v>0</v>
      </c>
      <c r="CI11" s="113">
        <f>SUMPRODUCT(($E11=Saisie_plannif_EQT[Avion])*($E$3=Saisie_plannif_EQT[Nom de l''equipement])*(CI$29&gt;=Saisie_plannif_EQT[Semaine de Début])*(CI$29&lt;=Saisie_plannif_EQT[Semaine de Fin])*Saisie_plannif_EQT[Quantité])</f>
        <v>0</v>
      </c>
      <c r="CJ11" s="113">
        <f>SUMPRODUCT(($E11=Saisie_plannif_EQT[Avion])*($E$3=Saisie_plannif_EQT[Nom de l''equipement])*(CJ$29&gt;=Saisie_plannif_EQT[Semaine de Début])*(CJ$29&lt;=Saisie_plannif_EQT[Semaine de Fin])*Saisie_plannif_EQT[Quantité])</f>
        <v>0</v>
      </c>
      <c r="CK11" s="113">
        <f>SUMPRODUCT(($E11=Saisie_plannif_EQT[Avion])*($E$3=Saisie_plannif_EQT[Nom de l''equipement])*(CK$29&gt;=Saisie_plannif_EQT[Semaine de Début])*(CK$29&lt;=Saisie_plannif_EQT[Semaine de Fin])*Saisie_plannif_EQT[Quantité])</f>
        <v>0</v>
      </c>
      <c r="CL11" s="113">
        <f>SUMPRODUCT(($E11=Saisie_plannif_EQT[Avion])*($E$3=Saisie_plannif_EQT[Nom de l''equipement])*(CL$29&gt;=Saisie_plannif_EQT[Semaine de Début])*(CL$29&lt;=Saisie_plannif_EQT[Semaine de Fin])*Saisie_plannif_EQT[Quantité])</f>
        <v>0</v>
      </c>
      <c r="CM11" s="113">
        <f>SUMPRODUCT(($E11=Saisie_plannif_EQT[Avion])*($E$3=Saisie_plannif_EQT[Nom de l''equipement])*(CM$29&gt;=Saisie_plannif_EQT[Semaine de Début])*(CM$29&lt;=Saisie_plannif_EQT[Semaine de Fin])*Saisie_plannif_EQT[Quantité])</f>
        <v>0</v>
      </c>
      <c r="CN11" s="113">
        <f>SUMPRODUCT(($E11=Saisie_plannif_EQT[Avion])*($E$3=Saisie_plannif_EQT[Nom de l''equipement])*(CN$29&gt;=Saisie_plannif_EQT[Semaine de Début])*(CN$29&lt;=Saisie_plannif_EQT[Semaine de Fin])*Saisie_plannif_EQT[Quantité])</f>
        <v>0</v>
      </c>
      <c r="CO11" s="113">
        <f>SUMPRODUCT(($E11=Saisie_plannif_EQT[Avion])*($E$3=Saisie_plannif_EQT[Nom de l''equipement])*(CO$29&gt;=Saisie_plannif_EQT[Semaine de Début])*(CO$29&lt;=Saisie_plannif_EQT[Semaine de Fin])*Saisie_plannif_EQT[Quantité])</f>
        <v>0</v>
      </c>
      <c r="CP11" s="113">
        <f>SUMPRODUCT(($E11=Saisie_plannif_EQT[Avion])*($E$3=Saisie_plannif_EQT[Nom de l''equipement])*(CP$29&gt;=Saisie_plannif_EQT[Semaine de Début])*(CP$29&lt;=Saisie_plannif_EQT[Semaine de Fin])*Saisie_plannif_EQT[Quantité])</f>
        <v>0</v>
      </c>
      <c r="CQ11" s="113">
        <f>SUMPRODUCT(($E11=Saisie_plannif_EQT[Avion])*($E$3=Saisie_plannif_EQT[Nom de l''equipement])*(CQ$29&gt;=Saisie_plannif_EQT[Semaine de Début])*(CQ$29&lt;=Saisie_plannif_EQT[Semaine de Fin])*Saisie_plannif_EQT[Quantité])</f>
        <v>0</v>
      </c>
      <c r="CR11" s="113">
        <f>SUMPRODUCT(($E11=Saisie_plannif_EQT[Avion])*($E$3=Saisie_plannif_EQT[Nom de l''equipement])*(CR$29&gt;=Saisie_plannif_EQT[Semaine de Début])*(CR$29&lt;=Saisie_plannif_EQT[Semaine de Fin])*Saisie_plannif_EQT[Quantité])</f>
        <v>0</v>
      </c>
      <c r="CS11" s="113">
        <f>SUMPRODUCT(($E11=Saisie_plannif_EQT[Avion])*($E$3=Saisie_plannif_EQT[Nom de l''equipement])*(CS$29&gt;=Saisie_plannif_EQT[Semaine de Début])*(CS$29&lt;=Saisie_plannif_EQT[Semaine de Fin])*Saisie_plannif_EQT[Quantité])</f>
        <v>0</v>
      </c>
      <c r="CT11" s="113">
        <f>SUMPRODUCT(($E11=Saisie_plannif_EQT[Avion])*($E$3=Saisie_plannif_EQT[Nom de l''equipement])*(CT$29&gt;=Saisie_plannif_EQT[Semaine de Début])*(CT$29&lt;=Saisie_plannif_EQT[Semaine de Fin])*Saisie_plannif_EQT[Quantité])</f>
        <v>0</v>
      </c>
      <c r="CU11" s="113">
        <f>SUMPRODUCT(($E11=Saisie_plannif_EQT[Avion])*($E$3=Saisie_plannif_EQT[Nom de l''equipement])*(CU$29&gt;=Saisie_plannif_EQT[Semaine de Début])*(CU$29&lt;=Saisie_plannif_EQT[Semaine de Fin])*Saisie_plannif_EQT[Quantité])</f>
        <v>0</v>
      </c>
      <c r="CV11" s="113">
        <f>SUMPRODUCT(($E11=Saisie_plannif_EQT[Avion])*($E$3=Saisie_plannif_EQT[Nom de l''equipement])*(CV$29&gt;=Saisie_plannif_EQT[Semaine de Début])*(CV$29&lt;=Saisie_plannif_EQT[Semaine de Fin])*Saisie_plannif_EQT[Quantité])</f>
        <v>0</v>
      </c>
      <c r="CW11" s="113">
        <f>SUMPRODUCT(($E11=Saisie_plannif_EQT[Avion])*($E$3=Saisie_plannif_EQT[Nom de l''equipement])*(CW$29&gt;=Saisie_plannif_EQT[Semaine de Début])*(CW$29&lt;=Saisie_plannif_EQT[Semaine de Fin])*Saisie_plannif_EQT[Quantité])</f>
        <v>0</v>
      </c>
      <c r="CX11" s="113">
        <f>SUMPRODUCT(($E11=Saisie_plannif_EQT[Avion])*($E$3=Saisie_plannif_EQT[Nom de l''equipement])*(CX$29&gt;=Saisie_plannif_EQT[Semaine de Début])*(CX$29&lt;=Saisie_plannif_EQT[Semaine de Fin])*Saisie_plannif_EQT[Quantité])</f>
        <v>0</v>
      </c>
      <c r="CY11" s="113">
        <f>SUMPRODUCT(($E11=Saisie_plannif_EQT[Avion])*($E$3=Saisie_plannif_EQT[Nom de l''equipement])*(CY$29&gt;=Saisie_plannif_EQT[Semaine de Début])*(CY$29&lt;=Saisie_plannif_EQT[Semaine de Fin])*Saisie_plannif_EQT[Quantité])</f>
        <v>0</v>
      </c>
      <c r="CZ11" s="113">
        <f>SUMPRODUCT(($E11=Saisie_plannif_EQT[Avion])*($E$3=Saisie_plannif_EQT[Nom de l''equipement])*(CZ$29&gt;=Saisie_plannif_EQT[Semaine de Début])*(CZ$29&lt;=Saisie_plannif_EQT[Semaine de Fin])*Saisie_plannif_EQT[Quantité])</f>
        <v>0</v>
      </c>
      <c r="DA11" s="113">
        <f>SUMPRODUCT(($E11=Saisie_plannif_EQT[Avion])*($E$3=Saisie_plannif_EQT[Nom de l''equipement])*(DA$29&gt;=Saisie_plannif_EQT[Semaine de Début])*(DA$29&lt;=Saisie_plannif_EQT[Semaine de Fin])*Saisie_plannif_EQT[Quantité])</f>
        <v>0</v>
      </c>
      <c r="DB11" s="113">
        <f>SUMPRODUCT(($E11=Saisie_plannif_EQT[Avion])*($E$3=Saisie_plannif_EQT[Nom de l''equipement])*(DB$29&gt;=Saisie_plannif_EQT[Semaine de Début])*(DB$29&lt;=Saisie_plannif_EQT[Semaine de Fin])*Saisie_plannif_EQT[Quantité])</f>
        <v>0</v>
      </c>
      <c r="DC11" s="113">
        <f>SUMPRODUCT(($E11=Saisie_plannif_EQT[Avion])*($E$3=Saisie_plannif_EQT[Nom de l''equipement])*(DC$29&gt;=Saisie_plannif_EQT[Semaine de Début])*(DC$29&lt;=Saisie_plannif_EQT[Semaine de Fin])*Saisie_plannif_EQT[Quantité])</f>
        <v>0</v>
      </c>
      <c r="DD11" s="113">
        <f>SUMPRODUCT(($E11=Saisie_plannif_EQT[Avion])*($E$3=Saisie_plannif_EQT[Nom de l''equipement])*(DD$29&gt;=Saisie_plannif_EQT[Semaine de Début])*(DD$29&lt;=Saisie_plannif_EQT[Semaine de Fin])*Saisie_plannif_EQT[Quantité])</f>
        <v>0</v>
      </c>
      <c r="DE11" s="113">
        <f>SUMPRODUCT(($E11=Saisie_plannif_EQT[Avion])*($E$3=Saisie_plannif_EQT[Nom de l''equipement])*(DE$29&gt;=Saisie_plannif_EQT[Semaine de Début])*(DE$29&lt;=Saisie_plannif_EQT[Semaine de Fin])*Saisie_plannif_EQT[Quantité])</f>
        <v>0</v>
      </c>
    </row>
    <row r="12" spans="2:109" x14ac:dyDescent="0.3">
      <c r="E12" s="69" t="s">
        <v>794</v>
      </c>
      <c r="F12" s="16"/>
      <c r="G12" s="25">
        <f>SUMPRODUCT(($E12=Saisie_plannif_EQT[Avion])*($E$3=Saisie_plannif_EQT[Nom de l''equipement])*(G$29&gt;=Saisie_plannif_EQT[Semaine de Début])*(G$29&lt;=Saisie_plannif_EQT[Semaine de Fin])*Saisie_plannif_EQT[Quantité])</f>
        <v>0</v>
      </c>
      <c r="H12" s="21">
        <f>SUMPRODUCT(($E12=Saisie_plannif_EQT[Avion])*($E$3=Saisie_plannif_EQT[Nom de l''equipement])*(H$29&gt;=Saisie_plannif_EQT[Semaine de Début])*(H$29&lt;=Saisie_plannif_EQT[Semaine de Fin])*Saisie_plannif_EQT[Quantité])</f>
        <v>0</v>
      </c>
      <c r="I12" s="21">
        <f>SUMPRODUCT(($E12=Saisie_plannif_EQT[Avion])*($E$3=Saisie_plannif_EQT[Nom de l''equipement])*(I$29&gt;=Saisie_plannif_EQT[Semaine de Début])*(I$29&lt;=Saisie_plannif_EQT[Semaine de Fin])*Saisie_plannif_EQT[Quantité])</f>
        <v>0</v>
      </c>
      <c r="J12" s="21">
        <f>SUMPRODUCT(($E12=Saisie_plannif_EQT[Avion])*($E$3=Saisie_plannif_EQT[Nom de l''equipement])*(J$29&gt;=Saisie_plannif_EQT[Semaine de Début])*(J$29&lt;=Saisie_plannif_EQT[Semaine de Fin])*Saisie_plannif_EQT[Quantité])</f>
        <v>0</v>
      </c>
      <c r="K12" s="21">
        <f>SUMPRODUCT(($E12=Saisie_plannif_EQT[Avion])*($E$3=Saisie_plannif_EQT[Nom de l''equipement])*(K$29&gt;=Saisie_plannif_EQT[Semaine de Début])*(K$29&lt;=Saisie_plannif_EQT[Semaine de Fin])*Saisie_plannif_EQT[Quantité])</f>
        <v>0</v>
      </c>
      <c r="L12" s="21">
        <f>SUMPRODUCT(($E12=Saisie_plannif_EQT[Avion])*($E$3=Saisie_plannif_EQT[Nom de l''equipement])*(L$29&gt;=Saisie_plannif_EQT[Semaine de Début])*(L$29&lt;=Saisie_plannif_EQT[Semaine de Fin])*Saisie_plannif_EQT[Quantité])</f>
        <v>0</v>
      </c>
      <c r="M12" s="21">
        <f>SUMPRODUCT(($E12=Saisie_plannif_EQT[Avion])*($E$3=Saisie_plannif_EQT[Nom de l''equipement])*(M$29&gt;=Saisie_plannif_EQT[Semaine de Début])*(M$29&lt;=Saisie_plannif_EQT[Semaine de Fin])*Saisie_plannif_EQT[Quantité])</f>
        <v>0</v>
      </c>
      <c r="N12" s="21">
        <f>SUMPRODUCT(($E12=Saisie_plannif_EQT[Avion])*($E$3=Saisie_plannif_EQT[Nom de l''equipement])*(N$29&gt;=Saisie_plannif_EQT[Semaine de Début])*(N$29&lt;=Saisie_plannif_EQT[Semaine de Fin])*Saisie_plannif_EQT[Quantité])</f>
        <v>0</v>
      </c>
      <c r="O12" s="21">
        <f>SUMPRODUCT(($E12=Saisie_plannif_EQT[Avion])*($E$3=Saisie_plannif_EQT[Nom de l''equipement])*(O$29&gt;=Saisie_plannif_EQT[Semaine de Début])*(O$29&lt;=Saisie_plannif_EQT[Semaine de Fin])*Saisie_plannif_EQT[Quantité])</f>
        <v>0</v>
      </c>
      <c r="P12" s="21">
        <f>SUMPRODUCT(($E12=Saisie_plannif_EQT[Avion])*($E$3=Saisie_plannif_EQT[Nom de l''equipement])*(P$29&gt;=Saisie_plannif_EQT[Semaine de Début])*(P$29&lt;=Saisie_plannif_EQT[Semaine de Fin])*Saisie_plannif_EQT[Quantité])</f>
        <v>0</v>
      </c>
      <c r="Q12" s="21">
        <f>SUMPRODUCT(($E12=Saisie_plannif_EQT[Avion])*($E$3=Saisie_plannif_EQT[Nom de l''equipement])*(Q$29&gt;=Saisie_plannif_EQT[Semaine de Début])*(Q$29&lt;=Saisie_plannif_EQT[Semaine de Fin])*Saisie_plannif_EQT[Quantité])</f>
        <v>0</v>
      </c>
      <c r="R12" s="21">
        <f>SUMPRODUCT(($E12=Saisie_plannif_EQT[Avion])*($E$3=Saisie_plannif_EQT[Nom de l''equipement])*(R$29&gt;=Saisie_plannif_EQT[Semaine de Début])*(R$29&lt;=Saisie_plannif_EQT[Semaine de Fin])*Saisie_plannif_EQT[Quantité])</f>
        <v>0</v>
      </c>
      <c r="S12" s="21">
        <f>SUMPRODUCT(($E12=Saisie_plannif_EQT[Avion])*($E$3=Saisie_plannif_EQT[Nom de l''equipement])*(S$29&gt;=Saisie_plannif_EQT[Semaine de Début])*(S$29&lt;=Saisie_plannif_EQT[Semaine de Fin])*Saisie_plannif_EQT[Quantité])</f>
        <v>0</v>
      </c>
      <c r="T12" s="21">
        <f>SUMPRODUCT(($E12=Saisie_plannif_EQT[Avion])*($E$3=Saisie_plannif_EQT[Nom de l''equipement])*(T$29&gt;=Saisie_plannif_EQT[Semaine de Début])*(T$29&lt;=Saisie_plannif_EQT[Semaine de Fin])*Saisie_plannif_EQT[Quantité])</f>
        <v>0</v>
      </c>
      <c r="U12" s="21">
        <f>SUMPRODUCT(($E12=Saisie_plannif_EQT[Avion])*($E$3=Saisie_plannif_EQT[Nom de l''equipement])*(U$29&gt;=Saisie_plannif_EQT[Semaine de Début])*(U$29&lt;=Saisie_plannif_EQT[Semaine de Fin])*Saisie_plannif_EQT[Quantité])</f>
        <v>0</v>
      </c>
      <c r="V12" s="21">
        <f>SUMPRODUCT(($E12=Saisie_plannif_EQT[Avion])*($E$3=Saisie_plannif_EQT[Nom de l''equipement])*(V$29&gt;=Saisie_plannif_EQT[Semaine de Début])*(V$29&lt;=Saisie_plannif_EQT[Semaine de Fin])*Saisie_plannif_EQT[Quantité])</f>
        <v>0</v>
      </c>
      <c r="W12" s="21">
        <f>SUMPRODUCT(($E12=Saisie_plannif_EQT[Avion])*($E$3=Saisie_plannif_EQT[Nom de l''equipement])*(W$29&gt;=Saisie_plannif_EQT[Semaine de Début])*(W$29&lt;=Saisie_plannif_EQT[Semaine de Fin])*Saisie_plannif_EQT[Quantité])</f>
        <v>0</v>
      </c>
      <c r="X12" s="21">
        <f>SUMPRODUCT(($E12=Saisie_plannif_EQT[Avion])*($E$3=Saisie_plannif_EQT[Nom de l''equipement])*(X$29&gt;=Saisie_plannif_EQT[Semaine de Début])*(X$29&lt;=Saisie_plannif_EQT[Semaine de Fin])*Saisie_plannif_EQT[Quantité])</f>
        <v>0</v>
      </c>
      <c r="Y12" s="21">
        <f>SUMPRODUCT(($E12=Saisie_plannif_EQT[Avion])*($E$3=Saisie_plannif_EQT[Nom de l''equipement])*(Y$29&gt;=Saisie_plannif_EQT[Semaine de Début])*(Y$29&lt;=Saisie_plannif_EQT[Semaine de Fin])*Saisie_plannif_EQT[Quantité])</f>
        <v>0</v>
      </c>
      <c r="Z12" s="21">
        <f>SUMPRODUCT(($E12=Saisie_plannif_EQT[Avion])*($E$3=Saisie_plannif_EQT[Nom de l''equipement])*(Z$29&gt;=Saisie_plannif_EQT[Semaine de Début])*(Z$29&lt;=Saisie_plannif_EQT[Semaine de Fin])*Saisie_plannif_EQT[Quantité])</f>
        <v>0</v>
      </c>
      <c r="AA12" s="21">
        <f>SUMPRODUCT(($E12=Saisie_plannif_EQT[Avion])*($E$3=Saisie_plannif_EQT[Nom de l''equipement])*(AA$29&gt;=Saisie_plannif_EQT[Semaine de Début])*(AA$29&lt;=Saisie_plannif_EQT[Semaine de Fin])*Saisie_plannif_EQT[Quantité])</f>
        <v>0</v>
      </c>
      <c r="AB12" s="21">
        <f>SUMPRODUCT(($E12=Saisie_plannif_EQT[Avion])*($E$3=Saisie_plannif_EQT[Nom de l''equipement])*(AB$29&gt;=Saisie_plannif_EQT[Semaine de Début])*(AB$29&lt;=Saisie_plannif_EQT[Semaine de Fin])*Saisie_plannif_EQT[Quantité])</f>
        <v>0</v>
      </c>
      <c r="AC12" s="21">
        <f>SUMPRODUCT(($E12=Saisie_plannif_EQT[Avion])*($E$3=Saisie_plannif_EQT[Nom de l''equipement])*(AC$29&gt;=Saisie_plannif_EQT[Semaine de Début])*(AC$29&lt;=Saisie_plannif_EQT[Semaine de Fin])*Saisie_plannif_EQT[Quantité])</f>
        <v>0</v>
      </c>
      <c r="AD12" s="21">
        <f>SUMPRODUCT(($E12=Saisie_plannif_EQT[Avion])*($E$3=Saisie_plannif_EQT[Nom de l''equipement])*(AD$29&gt;=Saisie_plannif_EQT[Semaine de Début])*(AD$29&lt;=Saisie_plannif_EQT[Semaine de Fin])*Saisie_plannif_EQT[Quantité])</f>
        <v>0</v>
      </c>
      <c r="AE12" s="21">
        <f>SUMPRODUCT(($E12=Saisie_plannif_EQT[Avion])*($E$3=Saisie_plannif_EQT[Nom de l''equipement])*(AE$29&gt;=Saisie_plannif_EQT[Semaine de Début])*(AE$29&lt;=Saisie_plannif_EQT[Semaine de Fin])*Saisie_plannif_EQT[Quantité])</f>
        <v>0</v>
      </c>
      <c r="AF12" s="21">
        <f>SUMPRODUCT(($E12=Saisie_plannif_EQT[Avion])*($E$3=Saisie_plannif_EQT[Nom de l''equipement])*(AF$29&gt;=Saisie_plannif_EQT[Semaine de Début])*(AF$29&lt;=Saisie_plannif_EQT[Semaine de Fin])*Saisie_plannif_EQT[Quantité])</f>
        <v>0</v>
      </c>
      <c r="AG12" s="21">
        <f>SUMPRODUCT(($E12=Saisie_plannif_EQT[Avion])*($E$3=Saisie_plannif_EQT[Nom de l''equipement])*(AG$29&gt;=Saisie_plannif_EQT[Semaine de Début])*(AG$29&lt;=Saisie_plannif_EQT[Semaine de Fin])*Saisie_plannif_EQT[Quantité])</f>
        <v>0</v>
      </c>
      <c r="AH12" s="21">
        <f>SUMPRODUCT(($E12=Saisie_plannif_EQT[Avion])*($E$3=Saisie_plannif_EQT[Nom de l''equipement])*(AH$29&gt;=Saisie_plannif_EQT[Semaine de Début])*(AH$29&lt;=Saisie_plannif_EQT[Semaine de Fin])*Saisie_plannif_EQT[Quantité])</f>
        <v>0</v>
      </c>
      <c r="AI12" s="21">
        <f>SUMPRODUCT(($E12=Saisie_plannif_EQT[Avion])*($E$3=Saisie_plannif_EQT[Nom de l''equipement])*(AI$29&gt;=Saisie_plannif_EQT[Semaine de Début])*(AI$29&lt;=Saisie_plannif_EQT[Semaine de Fin])*Saisie_plannif_EQT[Quantité])</f>
        <v>0</v>
      </c>
      <c r="AJ12" s="21">
        <f>SUMPRODUCT(($E12=Saisie_plannif_EQT[Avion])*($E$3=Saisie_plannif_EQT[Nom de l''equipement])*(AJ$29&gt;=Saisie_plannif_EQT[Semaine de Début])*(AJ$29&lt;=Saisie_plannif_EQT[Semaine de Fin])*Saisie_plannif_EQT[Quantité])</f>
        <v>0</v>
      </c>
      <c r="AK12" s="21">
        <f>SUMPRODUCT(($E12=Saisie_plannif_EQT[Avion])*($E$3=Saisie_plannif_EQT[Nom de l''equipement])*(AK$29&gt;=Saisie_plannif_EQT[Semaine de Début])*(AK$29&lt;=Saisie_plannif_EQT[Semaine de Fin])*Saisie_plannif_EQT[Quantité])</f>
        <v>0</v>
      </c>
      <c r="AL12" s="21">
        <f>SUMPRODUCT(($E12=Saisie_plannif_EQT[Avion])*($E$3=Saisie_plannif_EQT[Nom de l''equipement])*(AL$29&gt;=Saisie_plannif_EQT[Semaine de Début])*(AL$29&lt;=Saisie_plannif_EQT[Semaine de Fin])*Saisie_plannif_EQT[Quantité])</f>
        <v>0</v>
      </c>
      <c r="AM12" s="21">
        <f>SUMPRODUCT(($E12=Saisie_plannif_EQT[Avion])*($E$3=Saisie_plannif_EQT[Nom de l''equipement])*(AM$29&gt;=Saisie_plannif_EQT[Semaine de Début])*(AM$29&lt;=Saisie_plannif_EQT[Semaine de Fin])*Saisie_plannif_EQT[Quantité])</f>
        <v>0</v>
      </c>
      <c r="AN12" s="21">
        <f>SUMPRODUCT(($E12=Saisie_plannif_EQT[Avion])*($E$3=Saisie_plannif_EQT[Nom de l''equipement])*(AN$29&gt;=Saisie_plannif_EQT[Semaine de Début])*(AN$29&lt;=Saisie_plannif_EQT[Semaine de Fin])*Saisie_plannif_EQT[Quantité])</f>
        <v>0</v>
      </c>
      <c r="AO12" s="21">
        <f>SUMPRODUCT(($E12=Saisie_plannif_EQT[Avion])*($E$3=Saisie_plannif_EQT[Nom de l''equipement])*(AO$29&gt;=Saisie_plannif_EQT[Semaine de Début])*(AO$29&lt;=Saisie_plannif_EQT[Semaine de Fin])*Saisie_plannif_EQT[Quantité])</f>
        <v>0</v>
      </c>
      <c r="AP12" s="21">
        <f>SUMPRODUCT(($E12=Saisie_plannif_EQT[Avion])*($E$3=Saisie_plannif_EQT[Nom de l''equipement])*(AP$29&gt;=Saisie_plannif_EQT[Semaine de Début])*(AP$29&lt;=Saisie_plannif_EQT[Semaine de Fin])*Saisie_plannif_EQT[Quantité])</f>
        <v>0</v>
      </c>
      <c r="AQ12" s="21">
        <f>SUMPRODUCT(($E12=Saisie_plannif_EQT[Avion])*($E$3=Saisie_plannif_EQT[Nom de l''equipement])*(AQ$29&gt;=Saisie_plannif_EQT[Semaine de Début])*(AQ$29&lt;=Saisie_plannif_EQT[Semaine de Fin])*Saisie_plannif_EQT[Quantité])</f>
        <v>0</v>
      </c>
      <c r="AR12" s="21">
        <f>SUMPRODUCT(($E12=Saisie_plannif_EQT[Avion])*($E$3=Saisie_plannif_EQT[Nom de l''equipement])*(AR$29&gt;=Saisie_plannif_EQT[Semaine de Début])*(AR$29&lt;=Saisie_plannif_EQT[Semaine de Fin])*Saisie_plannif_EQT[Quantité])</f>
        <v>0</v>
      </c>
      <c r="AS12" s="21">
        <f>SUMPRODUCT(($E12=Saisie_plannif_EQT[Avion])*($E$3=Saisie_plannif_EQT[Nom de l''equipement])*(AS$29&gt;=Saisie_plannif_EQT[Semaine de Début])*(AS$29&lt;=Saisie_plannif_EQT[Semaine de Fin])*Saisie_plannif_EQT[Quantité])</f>
        <v>0</v>
      </c>
      <c r="AT12" s="21">
        <f>SUMPRODUCT(($E12=Saisie_plannif_EQT[Avion])*($E$3=Saisie_plannif_EQT[Nom de l''equipement])*(AT$29&gt;=Saisie_plannif_EQT[Semaine de Début])*(AT$29&lt;=Saisie_plannif_EQT[Semaine de Fin])*Saisie_plannif_EQT[Quantité])</f>
        <v>0</v>
      </c>
      <c r="AU12" s="21">
        <f>SUMPRODUCT(($E12=Saisie_plannif_EQT[Avion])*($E$3=Saisie_plannif_EQT[Nom de l''equipement])*(AU$29&gt;=Saisie_plannif_EQT[Semaine de Début])*(AU$29&lt;=Saisie_plannif_EQT[Semaine de Fin])*Saisie_plannif_EQT[Quantité])</f>
        <v>0</v>
      </c>
      <c r="AV12" s="21">
        <f>SUMPRODUCT(($E12=Saisie_plannif_EQT[Avion])*($E$3=Saisie_plannif_EQT[Nom de l''equipement])*(AV$29&gt;=Saisie_plannif_EQT[Semaine de Début])*(AV$29&lt;=Saisie_plannif_EQT[Semaine de Fin])*Saisie_plannif_EQT[Quantité])</f>
        <v>0</v>
      </c>
      <c r="AW12" s="21">
        <f>SUMPRODUCT(($E12=Saisie_plannif_EQT[Avion])*($E$3=Saisie_plannif_EQT[Nom de l''equipement])*(AW$29&gt;=Saisie_plannif_EQT[Semaine de Début])*(AW$29&lt;=Saisie_plannif_EQT[Semaine de Fin])*Saisie_plannif_EQT[Quantité])</f>
        <v>0</v>
      </c>
      <c r="AX12" s="21">
        <f>SUMPRODUCT(($E12=Saisie_plannif_EQT[Avion])*($E$3=Saisie_plannif_EQT[Nom de l''equipement])*(AX$29&gt;=Saisie_plannif_EQT[Semaine de Début])*(AX$29&lt;=Saisie_plannif_EQT[Semaine de Fin])*Saisie_plannif_EQT[Quantité])</f>
        <v>0</v>
      </c>
      <c r="AY12" s="21">
        <f>SUMPRODUCT(($E12=Saisie_plannif_EQT[Avion])*($E$3=Saisie_plannif_EQT[Nom de l''equipement])*(AY$29&gt;=Saisie_plannif_EQT[Semaine de Début])*(AY$29&lt;=Saisie_plannif_EQT[Semaine de Fin])*Saisie_plannif_EQT[Quantité])</f>
        <v>0</v>
      </c>
      <c r="AZ12" s="21">
        <f>SUMPRODUCT(($E12=Saisie_plannif_EQT[Avion])*($E$3=Saisie_plannif_EQT[Nom de l''equipement])*(AZ$29&gt;=Saisie_plannif_EQT[Semaine de Début])*(AZ$29&lt;=Saisie_plannif_EQT[Semaine de Fin])*Saisie_plannif_EQT[Quantité])</f>
        <v>0</v>
      </c>
      <c r="BA12" s="21">
        <f>SUMPRODUCT(($E12=Saisie_plannif_EQT[Avion])*($E$3=Saisie_plannif_EQT[Nom de l''equipement])*(BA$29&gt;=Saisie_plannif_EQT[Semaine de Début])*(BA$29&lt;=Saisie_plannif_EQT[Semaine de Fin])*Saisie_plannif_EQT[Quantité])</f>
        <v>0</v>
      </c>
      <c r="BB12" s="21">
        <f>SUMPRODUCT(($E12=Saisie_plannif_EQT[Avion])*($E$3=Saisie_plannif_EQT[Nom de l''equipement])*(BB$29&gt;=Saisie_plannif_EQT[Semaine de Début])*(BB$29&lt;=Saisie_plannif_EQT[Semaine de Fin])*Saisie_plannif_EQT[Quantité])</f>
        <v>0</v>
      </c>
      <c r="BC12" s="21">
        <f>SUMPRODUCT(($E12=Saisie_plannif_EQT[Avion])*($E$3=Saisie_plannif_EQT[Nom de l''equipement])*(BC$29&gt;=Saisie_plannif_EQT[Semaine de Début])*(BC$29&lt;=Saisie_plannif_EQT[Semaine de Fin])*Saisie_plannif_EQT[Quantité])</f>
        <v>0</v>
      </c>
      <c r="BD12" s="21">
        <f>SUMPRODUCT(($E12=Saisie_plannif_EQT[Avion])*($E$3=Saisie_plannif_EQT[Nom de l''equipement])*(BD$29&gt;=Saisie_plannif_EQT[Semaine de Début])*(BD$29&lt;=Saisie_plannif_EQT[Semaine de Fin])*Saisie_plannif_EQT[Quantité])</f>
        <v>0</v>
      </c>
      <c r="BE12" s="21">
        <f>SUMPRODUCT(($E12=Saisie_plannif_EQT[Avion])*($E$3=Saisie_plannif_EQT[Nom de l''equipement])*(BE$29&gt;=Saisie_plannif_EQT[Semaine de Début])*(BE$29&lt;=Saisie_plannif_EQT[Semaine de Fin])*Saisie_plannif_EQT[Quantité])</f>
        <v>0</v>
      </c>
      <c r="BF12" s="26">
        <f>SUMPRODUCT(($E12=Saisie_plannif_EQT[Avion])*($E$3=Saisie_plannif_EQT[Nom de l''equipement])*(BF$29&gt;=Saisie_plannif_EQT[Semaine de Début])*(BF$29&lt;=Saisie_plannif_EQT[Semaine de Fin])*Saisie_plannif_EQT[Quantité])</f>
        <v>0</v>
      </c>
      <c r="BG12" s="113">
        <f>SUMPRODUCT(($E12=Saisie_plannif_EQT[Avion])*($E$3=Saisie_plannif_EQT[Nom de l''equipement])*(BG$29&gt;=Saisie_plannif_EQT[Semaine de Début])*(BG$29&lt;=Saisie_plannif_EQT[Semaine de Fin])*Saisie_plannif_EQT[Quantité])</f>
        <v>0</v>
      </c>
      <c r="BH12" s="113">
        <f>SUMPRODUCT(($E12=Saisie_plannif_EQT[Avion])*($E$3=Saisie_plannif_EQT[Nom de l''equipement])*(BH$29&gt;=Saisie_plannif_EQT[Semaine de Début])*(BH$29&lt;=Saisie_plannif_EQT[Semaine de Fin])*Saisie_plannif_EQT[Quantité])</f>
        <v>0</v>
      </c>
      <c r="BI12" s="113">
        <f>SUMPRODUCT(($E12=Saisie_plannif_EQT[Avion])*($E$3=Saisie_plannif_EQT[Nom de l''equipement])*(BI$29&gt;=Saisie_plannif_EQT[Semaine de Début])*(BI$29&lt;=Saisie_plannif_EQT[Semaine de Fin])*Saisie_plannif_EQT[Quantité])</f>
        <v>0</v>
      </c>
      <c r="BJ12" s="113">
        <f>SUMPRODUCT(($E12=Saisie_plannif_EQT[Avion])*($E$3=Saisie_plannif_EQT[Nom de l''equipement])*(BJ$29&gt;=Saisie_plannif_EQT[Semaine de Début])*(BJ$29&lt;=Saisie_plannif_EQT[Semaine de Fin])*Saisie_plannif_EQT[Quantité])</f>
        <v>0</v>
      </c>
      <c r="BK12" s="113">
        <f>SUMPRODUCT(($E12=Saisie_plannif_EQT[Avion])*($E$3=Saisie_plannif_EQT[Nom de l''equipement])*(BK$29&gt;=Saisie_plannif_EQT[Semaine de Début])*(BK$29&lt;=Saisie_plannif_EQT[Semaine de Fin])*Saisie_plannif_EQT[Quantité])</f>
        <v>0</v>
      </c>
      <c r="BL12" s="113">
        <f>SUMPRODUCT(($E12=Saisie_plannif_EQT[Avion])*($E$3=Saisie_plannif_EQT[Nom de l''equipement])*(BL$29&gt;=Saisie_plannif_EQT[Semaine de Début])*(BL$29&lt;=Saisie_plannif_EQT[Semaine de Fin])*Saisie_plannif_EQT[Quantité])</f>
        <v>0</v>
      </c>
      <c r="BM12" s="113">
        <f>SUMPRODUCT(($E12=Saisie_plannif_EQT[Avion])*($E$3=Saisie_plannif_EQT[Nom de l''equipement])*(BM$29&gt;=Saisie_plannif_EQT[Semaine de Début])*(BM$29&lt;=Saisie_plannif_EQT[Semaine de Fin])*Saisie_plannif_EQT[Quantité])</f>
        <v>0</v>
      </c>
      <c r="BN12" s="113">
        <f>SUMPRODUCT(($E12=Saisie_plannif_EQT[Avion])*($E$3=Saisie_plannif_EQT[Nom de l''equipement])*(BN$29&gt;=Saisie_plannif_EQT[Semaine de Début])*(BN$29&lt;=Saisie_plannif_EQT[Semaine de Fin])*Saisie_plannif_EQT[Quantité])</f>
        <v>0</v>
      </c>
      <c r="BO12" s="113">
        <f>SUMPRODUCT(($E12=Saisie_plannif_EQT[Avion])*($E$3=Saisie_plannif_EQT[Nom de l''equipement])*(BO$29&gt;=Saisie_plannif_EQT[Semaine de Début])*(BO$29&lt;=Saisie_plannif_EQT[Semaine de Fin])*Saisie_plannif_EQT[Quantité])</f>
        <v>0</v>
      </c>
      <c r="BP12" s="113">
        <f>SUMPRODUCT(($E12=Saisie_plannif_EQT[Avion])*($E$3=Saisie_plannif_EQT[Nom de l''equipement])*(BP$29&gt;=Saisie_plannif_EQT[Semaine de Début])*(BP$29&lt;=Saisie_plannif_EQT[Semaine de Fin])*Saisie_plannif_EQT[Quantité])</f>
        <v>0</v>
      </c>
      <c r="BQ12" s="113">
        <f>SUMPRODUCT(($E12=Saisie_plannif_EQT[Avion])*($E$3=Saisie_plannif_EQT[Nom de l''equipement])*(BQ$29&gt;=Saisie_plannif_EQT[Semaine de Début])*(BQ$29&lt;=Saisie_plannif_EQT[Semaine de Fin])*Saisie_plannif_EQT[Quantité])</f>
        <v>0</v>
      </c>
      <c r="BR12" s="113">
        <f>SUMPRODUCT(($E12=Saisie_plannif_EQT[Avion])*($E$3=Saisie_plannif_EQT[Nom de l''equipement])*(BR$29&gt;=Saisie_plannif_EQT[Semaine de Début])*(BR$29&lt;=Saisie_plannif_EQT[Semaine de Fin])*Saisie_plannif_EQT[Quantité])</f>
        <v>0</v>
      </c>
      <c r="BS12" s="113">
        <f>SUMPRODUCT(($E12=Saisie_plannif_EQT[Avion])*($E$3=Saisie_plannif_EQT[Nom de l''equipement])*(BS$29&gt;=Saisie_plannif_EQT[Semaine de Début])*(BS$29&lt;=Saisie_plannif_EQT[Semaine de Fin])*Saisie_plannif_EQT[Quantité])</f>
        <v>0</v>
      </c>
      <c r="BT12" s="113">
        <f>SUMPRODUCT(($E12=Saisie_plannif_EQT[Avion])*($E$3=Saisie_plannif_EQT[Nom de l''equipement])*(BT$29&gt;=Saisie_plannif_EQT[Semaine de Début])*(BT$29&lt;=Saisie_plannif_EQT[Semaine de Fin])*Saisie_plannif_EQT[Quantité])</f>
        <v>0</v>
      </c>
      <c r="BU12" s="113">
        <f>SUMPRODUCT(($E12=Saisie_plannif_EQT[Avion])*($E$3=Saisie_plannif_EQT[Nom de l''equipement])*(BU$29&gt;=Saisie_plannif_EQT[Semaine de Début])*(BU$29&lt;=Saisie_plannif_EQT[Semaine de Fin])*Saisie_plannif_EQT[Quantité])</f>
        <v>0</v>
      </c>
      <c r="BV12" s="113">
        <f>SUMPRODUCT(($E12=Saisie_plannif_EQT[Avion])*($E$3=Saisie_plannif_EQT[Nom de l''equipement])*(BV$29&gt;=Saisie_plannif_EQT[Semaine de Début])*(BV$29&lt;=Saisie_plannif_EQT[Semaine de Fin])*Saisie_plannif_EQT[Quantité])</f>
        <v>0</v>
      </c>
      <c r="BW12" s="113">
        <f>SUMPRODUCT(($E12=Saisie_plannif_EQT[Avion])*($E$3=Saisie_plannif_EQT[Nom de l''equipement])*(BW$29&gt;=Saisie_plannif_EQT[Semaine de Début])*(BW$29&lt;=Saisie_plannif_EQT[Semaine de Fin])*Saisie_plannif_EQT[Quantité])</f>
        <v>0</v>
      </c>
      <c r="BX12" s="113">
        <f>SUMPRODUCT(($E12=Saisie_plannif_EQT[Avion])*($E$3=Saisie_plannif_EQT[Nom de l''equipement])*(BX$29&gt;=Saisie_plannif_EQT[Semaine de Début])*(BX$29&lt;=Saisie_plannif_EQT[Semaine de Fin])*Saisie_plannif_EQT[Quantité])</f>
        <v>0</v>
      </c>
      <c r="BY12" s="113">
        <f>SUMPRODUCT(($E12=Saisie_plannif_EQT[Avion])*($E$3=Saisie_plannif_EQT[Nom de l''equipement])*(BY$29&gt;=Saisie_plannif_EQT[Semaine de Début])*(BY$29&lt;=Saisie_plannif_EQT[Semaine de Fin])*Saisie_plannif_EQT[Quantité])</f>
        <v>0</v>
      </c>
      <c r="BZ12" s="113">
        <f>SUMPRODUCT(($E12=Saisie_plannif_EQT[Avion])*($E$3=Saisie_plannif_EQT[Nom de l''equipement])*(BZ$29&gt;=Saisie_plannif_EQT[Semaine de Début])*(BZ$29&lt;=Saisie_plannif_EQT[Semaine de Fin])*Saisie_plannif_EQT[Quantité])</f>
        <v>0</v>
      </c>
      <c r="CA12" s="113">
        <f>SUMPRODUCT(($E12=Saisie_plannif_EQT[Avion])*($E$3=Saisie_plannif_EQT[Nom de l''equipement])*(CA$29&gt;=Saisie_plannif_EQT[Semaine de Début])*(CA$29&lt;=Saisie_plannif_EQT[Semaine de Fin])*Saisie_plannif_EQT[Quantité])</f>
        <v>0</v>
      </c>
      <c r="CB12" s="113">
        <f>SUMPRODUCT(($E12=Saisie_plannif_EQT[Avion])*($E$3=Saisie_plannif_EQT[Nom de l''equipement])*(CB$29&gt;=Saisie_plannif_EQT[Semaine de Début])*(CB$29&lt;=Saisie_plannif_EQT[Semaine de Fin])*Saisie_plannif_EQT[Quantité])</f>
        <v>0</v>
      </c>
      <c r="CC12" s="113">
        <f>SUMPRODUCT(($E12=Saisie_plannif_EQT[Avion])*($E$3=Saisie_plannif_EQT[Nom de l''equipement])*(CC$29&gt;=Saisie_plannif_EQT[Semaine de Début])*(CC$29&lt;=Saisie_plannif_EQT[Semaine de Fin])*Saisie_plannif_EQT[Quantité])</f>
        <v>0</v>
      </c>
      <c r="CD12" s="113">
        <f>SUMPRODUCT(($E12=Saisie_plannif_EQT[Avion])*($E$3=Saisie_plannif_EQT[Nom de l''equipement])*(CD$29&gt;=Saisie_plannif_EQT[Semaine de Début])*(CD$29&lt;=Saisie_plannif_EQT[Semaine de Fin])*Saisie_plannif_EQT[Quantité])</f>
        <v>0</v>
      </c>
      <c r="CE12" s="113">
        <f>SUMPRODUCT(($E12=Saisie_plannif_EQT[Avion])*($E$3=Saisie_plannif_EQT[Nom de l''equipement])*(CE$29&gt;=Saisie_plannif_EQT[Semaine de Début])*(CE$29&lt;=Saisie_plannif_EQT[Semaine de Fin])*Saisie_plannif_EQT[Quantité])</f>
        <v>0</v>
      </c>
      <c r="CF12" s="113">
        <f>SUMPRODUCT(($E12=Saisie_plannif_EQT[Avion])*($E$3=Saisie_plannif_EQT[Nom de l''equipement])*(CF$29&gt;=Saisie_plannif_EQT[Semaine de Début])*(CF$29&lt;=Saisie_plannif_EQT[Semaine de Fin])*Saisie_plannif_EQT[Quantité])</f>
        <v>0</v>
      </c>
      <c r="CG12" s="113">
        <f>SUMPRODUCT(($E12=Saisie_plannif_EQT[Avion])*($E$3=Saisie_plannif_EQT[Nom de l''equipement])*(CG$29&gt;=Saisie_plannif_EQT[Semaine de Début])*(CG$29&lt;=Saisie_plannif_EQT[Semaine de Fin])*Saisie_plannif_EQT[Quantité])</f>
        <v>0</v>
      </c>
      <c r="CH12" s="113">
        <f>SUMPRODUCT(($E12=Saisie_plannif_EQT[Avion])*($E$3=Saisie_plannif_EQT[Nom de l''equipement])*(CH$29&gt;=Saisie_plannif_EQT[Semaine de Début])*(CH$29&lt;=Saisie_plannif_EQT[Semaine de Fin])*Saisie_plannif_EQT[Quantité])</f>
        <v>0</v>
      </c>
      <c r="CI12" s="113">
        <f>SUMPRODUCT(($E12=Saisie_plannif_EQT[Avion])*($E$3=Saisie_plannif_EQT[Nom de l''equipement])*(CI$29&gt;=Saisie_plannif_EQT[Semaine de Début])*(CI$29&lt;=Saisie_plannif_EQT[Semaine de Fin])*Saisie_plannif_EQT[Quantité])</f>
        <v>0</v>
      </c>
      <c r="CJ12" s="113">
        <f>SUMPRODUCT(($E12=Saisie_plannif_EQT[Avion])*($E$3=Saisie_plannif_EQT[Nom de l''equipement])*(CJ$29&gt;=Saisie_plannif_EQT[Semaine de Début])*(CJ$29&lt;=Saisie_plannif_EQT[Semaine de Fin])*Saisie_plannif_EQT[Quantité])</f>
        <v>0</v>
      </c>
      <c r="CK12" s="113">
        <f>SUMPRODUCT(($E12=Saisie_plannif_EQT[Avion])*($E$3=Saisie_plannif_EQT[Nom de l''equipement])*(CK$29&gt;=Saisie_plannif_EQT[Semaine de Début])*(CK$29&lt;=Saisie_plannif_EQT[Semaine de Fin])*Saisie_plannif_EQT[Quantité])</f>
        <v>0</v>
      </c>
      <c r="CL12" s="113">
        <f>SUMPRODUCT(($E12=Saisie_plannif_EQT[Avion])*($E$3=Saisie_plannif_EQT[Nom de l''equipement])*(CL$29&gt;=Saisie_plannif_EQT[Semaine de Début])*(CL$29&lt;=Saisie_plannif_EQT[Semaine de Fin])*Saisie_plannif_EQT[Quantité])</f>
        <v>0</v>
      </c>
      <c r="CM12" s="113">
        <f>SUMPRODUCT(($E12=Saisie_plannif_EQT[Avion])*($E$3=Saisie_plannif_EQT[Nom de l''equipement])*(CM$29&gt;=Saisie_plannif_EQT[Semaine de Début])*(CM$29&lt;=Saisie_plannif_EQT[Semaine de Fin])*Saisie_plannif_EQT[Quantité])</f>
        <v>0</v>
      </c>
      <c r="CN12" s="113">
        <f>SUMPRODUCT(($E12=Saisie_plannif_EQT[Avion])*($E$3=Saisie_plannif_EQT[Nom de l''equipement])*(CN$29&gt;=Saisie_plannif_EQT[Semaine de Début])*(CN$29&lt;=Saisie_plannif_EQT[Semaine de Fin])*Saisie_plannif_EQT[Quantité])</f>
        <v>0</v>
      </c>
      <c r="CO12" s="113">
        <f>SUMPRODUCT(($E12=Saisie_plannif_EQT[Avion])*($E$3=Saisie_plannif_EQT[Nom de l''equipement])*(CO$29&gt;=Saisie_plannif_EQT[Semaine de Début])*(CO$29&lt;=Saisie_plannif_EQT[Semaine de Fin])*Saisie_plannif_EQT[Quantité])</f>
        <v>0</v>
      </c>
      <c r="CP12" s="113">
        <f>SUMPRODUCT(($E12=Saisie_plannif_EQT[Avion])*($E$3=Saisie_plannif_EQT[Nom de l''equipement])*(CP$29&gt;=Saisie_plannif_EQT[Semaine de Début])*(CP$29&lt;=Saisie_plannif_EQT[Semaine de Fin])*Saisie_plannif_EQT[Quantité])</f>
        <v>0</v>
      </c>
      <c r="CQ12" s="113">
        <f>SUMPRODUCT(($E12=Saisie_plannif_EQT[Avion])*($E$3=Saisie_plannif_EQT[Nom de l''equipement])*(CQ$29&gt;=Saisie_plannif_EQT[Semaine de Début])*(CQ$29&lt;=Saisie_plannif_EQT[Semaine de Fin])*Saisie_plannif_EQT[Quantité])</f>
        <v>0</v>
      </c>
      <c r="CR12" s="113">
        <f>SUMPRODUCT(($E12=Saisie_plannif_EQT[Avion])*($E$3=Saisie_plannif_EQT[Nom de l''equipement])*(CR$29&gt;=Saisie_plannif_EQT[Semaine de Début])*(CR$29&lt;=Saisie_plannif_EQT[Semaine de Fin])*Saisie_plannif_EQT[Quantité])</f>
        <v>0</v>
      </c>
      <c r="CS12" s="113">
        <f>SUMPRODUCT(($E12=Saisie_plannif_EQT[Avion])*($E$3=Saisie_plannif_EQT[Nom de l''equipement])*(CS$29&gt;=Saisie_plannif_EQT[Semaine de Début])*(CS$29&lt;=Saisie_plannif_EQT[Semaine de Fin])*Saisie_plannif_EQT[Quantité])</f>
        <v>0</v>
      </c>
      <c r="CT12" s="113">
        <f>SUMPRODUCT(($E12=Saisie_plannif_EQT[Avion])*($E$3=Saisie_plannif_EQT[Nom de l''equipement])*(CT$29&gt;=Saisie_plannif_EQT[Semaine de Début])*(CT$29&lt;=Saisie_plannif_EQT[Semaine de Fin])*Saisie_plannif_EQT[Quantité])</f>
        <v>0</v>
      </c>
      <c r="CU12" s="113">
        <f>SUMPRODUCT(($E12=Saisie_plannif_EQT[Avion])*($E$3=Saisie_plannif_EQT[Nom de l''equipement])*(CU$29&gt;=Saisie_plannif_EQT[Semaine de Début])*(CU$29&lt;=Saisie_plannif_EQT[Semaine de Fin])*Saisie_plannif_EQT[Quantité])</f>
        <v>0</v>
      </c>
      <c r="CV12" s="113">
        <f>SUMPRODUCT(($E12=Saisie_plannif_EQT[Avion])*($E$3=Saisie_plannif_EQT[Nom de l''equipement])*(CV$29&gt;=Saisie_plannif_EQT[Semaine de Début])*(CV$29&lt;=Saisie_plannif_EQT[Semaine de Fin])*Saisie_plannif_EQT[Quantité])</f>
        <v>0</v>
      </c>
      <c r="CW12" s="113">
        <f>SUMPRODUCT(($E12=Saisie_plannif_EQT[Avion])*($E$3=Saisie_plannif_EQT[Nom de l''equipement])*(CW$29&gt;=Saisie_plannif_EQT[Semaine de Début])*(CW$29&lt;=Saisie_plannif_EQT[Semaine de Fin])*Saisie_plannif_EQT[Quantité])</f>
        <v>0</v>
      </c>
      <c r="CX12" s="113">
        <f>SUMPRODUCT(($E12=Saisie_plannif_EQT[Avion])*($E$3=Saisie_plannif_EQT[Nom de l''equipement])*(CX$29&gt;=Saisie_plannif_EQT[Semaine de Début])*(CX$29&lt;=Saisie_plannif_EQT[Semaine de Fin])*Saisie_plannif_EQT[Quantité])</f>
        <v>0</v>
      </c>
      <c r="CY12" s="113">
        <f>SUMPRODUCT(($E12=Saisie_plannif_EQT[Avion])*($E$3=Saisie_plannif_EQT[Nom de l''equipement])*(CY$29&gt;=Saisie_plannif_EQT[Semaine de Début])*(CY$29&lt;=Saisie_plannif_EQT[Semaine de Fin])*Saisie_plannif_EQT[Quantité])</f>
        <v>0</v>
      </c>
      <c r="CZ12" s="113">
        <f>SUMPRODUCT(($E12=Saisie_plannif_EQT[Avion])*($E$3=Saisie_plannif_EQT[Nom de l''equipement])*(CZ$29&gt;=Saisie_plannif_EQT[Semaine de Début])*(CZ$29&lt;=Saisie_plannif_EQT[Semaine de Fin])*Saisie_plannif_EQT[Quantité])</f>
        <v>0</v>
      </c>
      <c r="DA12" s="113">
        <f>SUMPRODUCT(($E12=Saisie_plannif_EQT[Avion])*($E$3=Saisie_plannif_EQT[Nom de l''equipement])*(DA$29&gt;=Saisie_plannif_EQT[Semaine de Début])*(DA$29&lt;=Saisie_plannif_EQT[Semaine de Fin])*Saisie_plannif_EQT[Quantité])</f>
        <v>0</v>
      </c>
      <c r="DB12" s="113">
        <f>SUMPRODUCT(($E12=Saisie_plannif_EQT[Avion])*($E$3=Saisie_plannif_EQT[Nom de l''equipement])*(DB$29&gt;=Saisie_plannif_EQT[Semaine de Début])*(DB$29&lt;=Saisie_plannif_EQT[Semaine de Fin])*Saisie_plannif_EQT[Quantité])</f>
        <v>0</v>
      </c>
      <c r="DC12" s="113">
        <f>SUMPRODUCT(($E12=Saisie_plannif_EQT[Avion])*($E$3=Saisie_plannif_EQT[Nom de l''equipement])*(DC$29&gt;=Saisie_plannif_EQT[Semaine de Début])*(DC$29&lt;=Saisie_plannif_EQT[Semaine de Fin])*Saisie_plannif_EQT[Quantité])</f>
        <v>0</v>
      </c>
      <c r="DD12" s="113">
        <f>SUMPRODUCT(($E12=Saisie_plannif_EQT[Avion])*($E$3=Saisie_plannif_EQT[Nom de l''equipement])*(DD$29&gt;=Saisie_plannif_EQT[Semaine de Début])*(DD$29&lt;=Saisie_plannif_EQT[Semaine de Fin])*Saisie_plannif_EQT[Quantité])</f>
        <v>0</v>
      </c>
      <c r="DE12" s="113">
        <f>SUMPRODUCT(($E12=Saisie_plannif_EQT[Avion])*($E$3=Saisie_plannif_EQT[Nom de l''equipement])*(DE$29&gt;=Saisie_plannif_EQT[Semaine de Début])*(DE$29&lt;=Saisie_plannif_EQT[Semaine de Fin])*Saisie_plannif_EQT[Quantité])</f>
        <v>0</v>
      </c>
    </row>
    <row r="13" spans="2:109" x14ac:dyDescent="0.3">
      <c r="E13" s="69" t="s">
        <v>795</v>
      </c>
      <c r="F13" s="16"/>
      <c r="G13" s="25">
        <f>SUMPRODUCT(($E13=Saisie_plannif_EQT[Avion])*($E$3=Saisie_plannif_EQT[Nom de l''equipement])*(G$29&gt;=Saisie_plannif_EQT[Semaine de Début])*(G$29&lt;=Saisie_plannif_EQT[Semaine de Fin])*Saisie_plannif_EQT[Quantité])</f>
        <v>0</v>
      </c>
      <c r="H13" s="21">
        <f>SUMPRODUCT(($E13=Saisie_plannif_EQT[Avion])*($E$3=Saisie_plannif_EQT[Nom de l''equipement])*(H$29&gt;=Saisie_plannif_EQT[Semaine de Début])*(H$29&lt;=Saisie_plannif_EQT[Semaine de Fin])*Saisie_plannif_EQT[Quantité])</f>
        <v>0</v>
      </c>
      <c r="I13" s="21">
        <f>SUMPRODUCT(($E13=Saisie_plannif_EQT[Avion])*($E$3=Saisie_plannif_EQT[Nom de l''equipement])*(I$29&gt;=Saisie_plannif_EQT[Semaine de Début])*(I$29&lt;=Saisie_plannif_EQT[Semaine de Fin])*Saisie_plannif_EQT[Quantité])</f>
        <v>0</v>
      </c>
      <c r="J13" s="21">
        <f>SUMPRODUCT(($E13=Saisie_plannif_EQT[Avion])*($E$3=Saisie_plannif_EQT[Nom de l''equipement])*(J$29&gt;=Saisie_plannif_EQT[Semaine de Début])*(J$29&lt;=Saisie_plannif_EQT[Semaine de Fin])*Saisie_plannif_EQT[Quantité])</f>
        <v>0</v>
      </c>
      <c r="K13" s="21">
        <f>SUMPRODUCT(($E13=Saisie_plannif_EQT[Avion])*($E$3=Saisie_plannif_EQT[Nom de l''equipement])*(K$29&gt;=Saisie_plannif_EQT[Semaine de Début])*(K$29&lt;=Saisie_plannif_EQT[Semaine de Fin])*Saisie_plannif_EQT[Quantité])</f>
        <v>0</v>
      </c>
      <c r="L13" s="21">
        <f>SUMPRODUCT(($E13=Saisie_plannif_EQT[Avion])*($E$3=Saisie_plannif_EQT[Nom de l''equipement])*(L$29&gt;=Saisie_plannif_EQT[Semaine de Début])*(L$29&lt;=Saisie_plannif_EQT[Semaine de Fin])*Saisie_plannif_EQT[Quantité])</f>
        <v>0</v>
      </c>
      <c r="M13" s="21">
        <f>SUMPRODUCT(($E13=Saisie_plannif_EQT[Avion])*($E$3=Saisie_plannif_EQT[Nom de l''equipement])*(M$29&gt;=Saisie_plannif_EQT[Semaine de Début])*(M$29&lt;=Saisie_plannif_EQT[Semaine de Fin])*Saisie_plannif_EQT[Quantité])</f>
        <v>0</v>
      </c>
      <c r="N13" s="21">
        <f>SUMPRODUCT(($E13=Saisie_plannif_EQT[Avion])*($E$3=Saisie_plannif_EQT[Nom de l''equipement])*(N$29&gt;=Saisie_plannif_EQT[Semaine de Début])*(N$29&lt;=Saisie_plannif_EQT[Semaine de Fin])*Saisie_plannif_EQT[Quantité])</f>
        <v>0</v>
      </c>
      <c r="O13" s="21">
        <f>SUMPRODUCT(($E13=Saisie_plannif_EQT[Avion])*($E$3=Saisie_plannif_EQT[Nom de l''equipement])*(O$29&gt;=Saisie_plannif_EQT[Semaine de Début])*(O$29&lt;=Saisie_plannif_EQT[Semaine de Fin])*Saisie_plannif_EQT[Quantité])</f>
        <v>0</v>
      </c>
      <c r="P13" s="21">
        <f>SUMPRODUCT(($E13=Saisie_plannif_EQT[Avion])*($E$3=Saisie_plannif_EQT[Nom de l''equipement])*(P$29&gt;=Saisie_plannif_EQT[Semaine de Début])*(P$29&lt;=Saisie_plannif_EQT[Semaine de Fin])*Saisie_plannif_EQT[Quantité])</f>
        <v>0</v>
      </c>
      <c r="Q13" s="21">
        <f>SUMPRODUCT(($E13=Saisie_plannif_EQT[Avion])*($E$3=Saisie_plannif_EQT[Nom de l''equipement])*(Q$29&gt;=Saisie_plannif_EQT[Semaine de Début])*(Q$29&lt;=Saisie_plannif_EQT[Semaine de Fin])*Saisie_plannif_EQT[Quantité])</f>
        <v>0</v>
      </c>
      <c r="R13" s="21">
        <f>SUMPRODUCT(($E13=Saisie_plannif_EQT[Avion])*($E$3=Saisie_plannif_EQT[Nom de l''equipement])*(R$29&gt;=Saisie_plannif_EQT[Semaine de Début])*(R$29&lt;=Saisie_plannif_EQT[Semaine de Fin])*Saisie_plannif_EQT[Quantité])</f>
        <v>0</v>
      </c>
      <c r="S13" s="21">
        <f>SUMPRODUCT(($E13=Saisie_plannif_EQT[Avion])*($E$3=Saisie_plannif_EQT[Nom de l''equipement])*(S$29&gt;=Saisie_plannif_EQT[Semaine de Début])*(S$29&lt;=Saisie_plannif_EQT[Semaine de Fin])*Saisie_plannif_EQT[Quantité])</f>
        <v>0</v>
      </c>
      <c r="T13" s="21">
        <f>SUMPRODUCT(($E13=Saisie_plannif_EQT[Avion])*($E$3=Saisie_plannif_EQT[Nom de l''equipement])*(T$29&gt;=Saisie_plannif_EQT[Semaine de Début])*(T$29&lt;=Saisie_plannif_EQT[Semaine de Fin])*Saisie_plannif_EQT[Quantité])</f>
        <v>0</v>
      </c>
      <c r="U13" s="21">
        <f>SUMPRODUCT(($E13=Saisie_plannif_EQT[Avion])*($E$3=Saisie_plannif_EQT[Nom de l''equipement])*(U$29&gt;=Saisie_plannif_EQT[Semaine de Début])*(U$29&lt;=Saisie_plannif_EQT[Semaine de Fin])*Saisie_plannif_EQT[Quantité])</f>
        <v>0</v>
      </c>
      <c r="V13" s="21">
        <f>SUMPRODUCT(($E13=Saisie_plannif_EQT[Avion])*($E$3=Saisie_plannif_EQT[Nom de l''equipement])*(V$29&gt;=Saisie_plannif_EQT[Semaine de Début])*(V$29&lt;=Saisie_plannif_EQT[Semaine de Fin])*Saisie_plannif_EQT[Quantité])</f>
        <v>0</v>
      </c>
      <c r="W13" s="21">
        <f>SUMPRODUCT(($E13=Saisie_plannif_EQT[Avion])*($E$3=Saisie_plannif_EQT[Nom de l''equipement])*(W$29&gt;=Saisie_plannif_EQT[Semaine de Début])*(W$29&lt;=Saisie_plannif_EQT[Semaine de Fin])*Saisie_plannif_EQT[Quantité])</f>
        <v>0</v>
      </c>
      <c r="X13" s="21">
        <f>SUMPRODUCT(($E13=Saisie_plannif_EQT[Avion])*($E$3=Saisie_plannif_EQT[Nom de l''equipement])*(X$29&gt;=Saisie_plannif_EQT[Semaine de Début])*(X$29&lt;=Saisie_plannif_EQT[Semaine de Fin])*Saisie_plannif_EQT[Quantité])</f>
        <v>0</v>
      </c>
      <c r="Y13" s="21">
        <f>SUMPRODUCT(($E13=Saisie_plannif_EQT[Avion])*($E$3=Saisie_plannif_EQT[Nom de l''equipement])*(Y$29&gt;=Saisie_plannif_EQT[Semaine de Début])*(Y$29&lt;=Saisie_plannif_EQT[Semaine de Fin])*Saisie_plannif_EQT[Quantité])</f>
        <v>0</v>
      </c>
      <c r="Z13" s="21">
        <f>SUMPRODUCT(($E13=Saisie_plannif_EQT[Avion])*($E$3=Saisie_plannif_EQT[Nom de l''equipement])*(Z$29&gt;=Saisie_plannif_EQT[Semaine de Début])*(Z$29&lt;=Saisie_plannif_EQT[Semaine de Fin])*Saisie_plannif_EQT[Quantité])</f>
        <v>0</v>
      </c>
      <c r="AA13" s="21">
        <f>SUMPRODUCT(($E13=Saisie_plannif_EQT[Avion])*($E$3=Saisie_plannif_EQT[Nom de l''equipement])*(AA$29&gt;=Saisie_plannif_EQT[Semaine de Début])*(AA$29&lt;=Saisie_plannif_EQT[Semaine de Fin])*Saisie_plannif_EQT[Quantité])</f>
        <v>0</v>
      </c>
      <c r="AB13" s="21">
        <f>SUMPRODUCT(($E13=Saisie_plannif_EQT[Avion])*($E$3=Saisie_plannif_EQT[Nom de l''equipement])*(AB$29&gt;=Saisie_plannif_EQT[Semaine de Début])*(AB$29&lt;=Saisie_plannif_EQT[Semaine de Fin])*Saisie_plannif_EQT[Quantité])</f>
        <v>0</v>
      </c>
      <c r="AC13" s="21">
        <f>SUMPRODUCT(($E13=Saisie_plannif_EQT[Avion])*($E$3=Saisie_plannif_EQT[Nom de l''equipement])*(AC$29&gt;=Saisie_plannif_EQT[Semaine de Début])*(AC$29&lt;=Saisie_plannif_EQT[Semaine de Fin])*Saisie_plannif_EQT[Quantité])</f>
        <v>0</v>
      </c>
      <c r="AD13" s="21">
        <f>SUMPRODUCT(($E13=Saisie_plannif_EQT[Avion])*($E$3=Saisie_plannif_EQT[Nom de l''equipement])*(AD$29&gt;=Saisie_plannif_EQT[Semaine de Début])*(AD$29&lt;=Saisie_plannif_EQT[Semaine de Fin])*Saisie_plannif_EQT[Quantité])</f>
        <v>0</v>
      </c>
      <c r="AE13" s="21">
        <f>SUMPRODUCT(($E13=Saisie_plannif_EQT[Avion])*($E$3=Saisie_plannif_EQT[Nom de l''equipement])*(AE$29&gt;=Saisie_plannif_EQT[Semaine de Début])*(AE$29&lt;=Saisie_plannif_EQT[Semaine de Fin])*Saisie_plannif_EQT[Quantité])</f>
        <v>0</v>
      </c>
      <c r="AF13" s="21">
        <f>SUMPRODUCT(($E13=Saisie_plannif_EQT[Avion])*($E$3=Saisie_plannif_EQT[Nom de l''equipement])*(AF$29&gt;=Saisie_plannif_EQT[Semaine de Début])*(AF$29&lt;=Saisie_plannif_EQT[Semaine de Fin])*Saisie_plannif_EQT[Quantité])</f>
        <v>0</v>
      </c>
      <c r="AG13" s="21">
        <f>SUMPRODUCT(($E13=Saisie_plannif_EQT[Avion])*($E$3=Saisie_plannif_EQT[Nom de l''equipement])*(AG$29&gt;=Saisie_plannif_EQT[Semaine de Début])*(AG$29&lt;=Saisie_plannif_EQT[Semaine de Fin])*Saisie_plannif_EQT[Quantité])</f>
        <v>0</v>
      </c>
      <c r="AH13" s="21">
        <f>SUMPRODUCT(($E13=Saisie_plannif_EQT[Avion])*($E$3=Saisie_plannif_EQT[Nom de l''equipement])*(AH$29&gt;=Saisie_plannif_EQT[Semaine de Début])*(AH$29&lt;=Saisie_plannif_EQT[Semaine de Fin])*Saisie_plannif_EQT[Quantité])</f>
        <v>0</v>
      </c>
      <c r="AI13" s="21">
        <f>SUMPRODUCT(($E13=Saisie_plannif_EQT[Avion])*($E$3=Saisie_plannif_EQT[Nom de l''equipement])*(AI$29&gt;=Saisie_plannif_EQT[Semaine de Début])*(AI$29&lt;=Saisie_plannif_EQT[Semaine de Fin])*Saisie_plannif_EQT[Quantité])</f>
        <v>0</v>
      </c>
      <c r="AJ13" s="21">
        <f>SUMPRODUCT(($E13=Saisie_plannif_EQT[Avion])*($E$3=Saisie_plannif_EQT[Nom de l''equipement])*(AJ$29&gt;=Saisie_plannif_EQT[Semaine de Début])*(AJ$29&lt;=Saisie_plannif_EQT[Semaine de Fin])*Saisie_plannif_EQT[Quantité])</f>
        <v>0</v>
      </c>
      <c r="AK13" s="21">
        <f>SUMPRODUCT(($E13=Saisie_plannif_EQT[Avion])*($E$3=Saisie_plannif_EQT[Nom de l''equipement])*(AK$29&gt;=Saisie_plannif_EQT[Semaine de Début])*(AK$29&lt;=Saisie_plannif_EQT[Semaine de Fin])*Saisie_plannif_EQT[Quantité])</f>
        <v>0</v>
      </c>
      <c r="AL13" s="21">
        <f>SUMPRODUCT(($E13=Saisie_plannif_EQT[Avion])*($E$3=Saisie_plannif_EQT[Nom de l''equipement])*(AL$29&gt;=Saisie_plannif_EQT[Semaine de Début])*(AL$29&lt;=Saisie_plannif_EQT[Semaine de Fin])*Saisie_plannif_EQT[Quantité])</f>
        <v>0</v>
      </c>
      <c r="AM13" s="21">
        <f>SUMPRODUCT(($E13=Saisie_plannif_EQT[Avion])*($E$3=Saisie_plannif_EQT[Nom de l''equipement])*(AM$29&gt;=Saisie_plannif_EQT[Semaine de Début])*(AM$29&lt;=Saisie_plannif_EQT[Semaine de Fin])*Saisie_plannif_EQT[Quantité])</f>
        <v>0</v>
      </c>
      <c r="AN13" s="21">
        <f>SUMPRODUCT(($E13=Saisie_plannif_EQT[Avion])*($E$3=Saisie_plannif_EQT[Nom de l''equipement])*(AN$29&gt;=Saisie_plannif_EQT[Semaine de Début])*(AN$29&lt;=Saisie_plannif_EQT[Semaine de Fin])*Saisie_plannif_EQT[Quantité])</f>
        <v>0</v>
      </c>
      <c r="AO13" s="21">
        <f>SUMPRODUCT(($E13=Saisie_plannif_EQT[Avion])*($E$3=Saisie_plannif_EQT[Nom de l''equipement])*(AO$29&gt;=Saisie_plannif_EQT[Semaine de Début])*(AO$29&lt;=Saisie_plannif_EQT[Semaine de Fin])*Saisie_plannif_EQT[Quantité])</f>
        <v>0</v>
      </c>
      <c r="AP13" s="21">
        <f>SUMPRODUCT(($E13=Saisie_plannif_EQT[Avion])*($E$3=Saisie_plannif_EQT[Nom de l''equipement])*(AP$29&gt;=Saisie_plannif_EQT[Semaine de Début])*(AP$29&lt;=Saisie_plannif_EQT[Semaine de Fin])*Saisie_plannif_EQT[Quantité])</f>
        <v>0</v>
      </c>
      <c r="AQ13" s="21">
        <f>SUMPRODUCT(($E13=Saisie_plannif_EQT[Avion])*($E$3=Saisie_plannif_EQT[Nom de l''equipement])*(AQ$29&gt;=Saisie_plannif_EQT[Semaine de Début])*(AQ$29&lt;=Saisie_plannif_EQT[Semaine de Fin])*Saisie_plannif_EQT[Quantité])</f>
        <v>0</v>
      </c>
      <c r="AR13" s="21">
        <f>SUMPRODUCT(($E13=Saisie_plannif_EQT[Avion])*($E$3=Saisie_plannif_EQT[Nom de l''equipement])*(AR$29&gt;=Saisie_plannif_EQT[Semaine de Début])*(AR$29&lt;=Saisie_plannif_EQT[Semaine de Fin])*Saisie_plannif_EQT[Quantité])</f>
        <v>0</v>
      </c>
      <c r="AS13" s="21">
        <f>SUMPRODUCT(($E13=Saisie_plannif_EQT[Avion])*($E$3=Saisie_plannif_EQT[Nom de l''equipement])*(AS$29&gt;=Saisie_plannif_EQT[Semaine de Début])*(AS$29&lt;=Saisie_plannif_EQT[Semaine de Fin])*Saisie_plannif_EQT[Quantité])</f>
        <v>0</v>
      </c>
      <c r="AT13" s="21">
        <f>SUMPRODUCT(($E13=Saisie_plannif_EQT[Avion])*($E$3=Saisie_plannif_EQT[Nom de l''equipement])*(AT$29&gt;=Saisie_plannif_EQT[Semaine de Début])*(AT$29&lt;=Saisie_plannif_EQT[Semaine de Fin])*Saisie_plannif_EQT[Quantité])</f>
        <v>0</v>
      </c>
      <c r="AU13" s="21">
        <f>SUMPRODUCT(($E13=Saisie_plannif_EQT[Avion])*($E$3=Saisie_plannif_EQT[Nom de l''equipement])*(AU$29&gt;=Saisie_plannif_EQT[Semaine de Début])*(AU$29&lt;=Saisie_plannif_EQT[Semaine de Fin])*Saisie_plannif_EQT[Quantité])</f>
        <v>0</v>
      </c>
      <c r="AV13" s="21">
        <f>SUMPRODUCT(($E13=Saisie_plannif_EQT[Avion])*($E$3=Saisie_plannif_EQT[Nom de l''equipement])*(AV$29&gt;=Saisie_plannif_EQT[Semaine de Début])*(AV$29&lt;=Saisie_plannif_EQT[Semaine de Fin])*Saisie_plannif_EQT[Quantité])</f>
        <v>0</v>
      </c>
      <c r="AW13" s="21">
        <f>SUMPRODUCT(($E13=Saisie_plannif_EQT[Avion])*($E$3=Saisie_plannif_EQT[Nom de l''equipement])*(AW$29&gt;=Saisie_plannif_EQT[Semaine de Début])*(AW$29&lt;=Saisie_plannif_EQT[Semaine de Fin])*Saisie_plannif_EQT[Quantité])</f>
        <v>0</v>
      </c>
      <c r="AX13" s="21">
        <f>SUMPRODUCT(($E13=Saisie_plannif_EQT[Avion])*($E$3=Saisie_plannif_EQT[Nom de l''equipement])*(AX$29&gt;=Saisie_plannif_EQT[Semaine de Début])*(AX$29&lt;=Saisie_plannif_EQT[Semaine de Fin])*Saisie_plannif_EQT[Quantité])</f>
        <v>0</v>
      </c>
      <c r="AY13" s="21">
        <f>SUMPRODUCT(($E13=Saisie_plannif_EQT[Avion])*($E$3=Saisie_plannif_EQT[Nom de l''equipement])*(AY$29&gt;=Saisie_plannif_EQT[Semaine de Début])*(AY$29&lt;=Saisie_plannif_EQT[Semaine de Fin])*Saisie_plannif_EQT[Quantité])</f>
        <v>0</v>
      </c>
      <c r="AZ13" s="21">
        <f>SUMPRODUCT(($E13=Saisie_plannif_EQT[Avion])*($E$3=Saisie_plannif_EQT[Nom de l''equipement])*(AZ$29&gt;=Saisie_plannif_EQT[Semaine de Début])*(AZ$29&lt;=Saisie_plannif_EQT[Semaine de Fin])*Saisie_plannif_EQT[Quantité])</f>
        <v>0</v>
      </c>
      <c r="BA13" s="21">
        <f>SUMPRODUCT(($E13=Saisie_plannif_EQT[Avion])*($E$3=Saisie_plannif_EQT[Nom de l''equipement])*(BA$29&gt;=Saisie_plannif_EQT[Semaine de Début])*(BA$29&lt;=Saisie_plannif_EQT[Semaine de Fin])*Saisie_plannif_EQT[Quantité])</f>
        <v>0</v>
      </c>
      <c r="BB13" s="21">
        <f>SUMPRODUCT(($E13=Saisie_plannif_EQT[Avion])*($E$3=Saisie_plannif_EQT[Nom de l''equipement])*(BB$29&gt;=Saisie_plannif_EQT[Semaine de Début])*(BB$29&lt;=Saisie_plannif_EQT[Semaine de Fin])*Saisie_plannif_EQT[Quantité])</f>
        <v>0</v>
      </c>
      <c r="BC13" s="21">
        <f>SUMPRODUCT(($E13=Saisie_plannif_EQT[Avion])*($E$3=Saisie_plannif_EQT[Nom de l''equipement])*(BC$29&gt;=Saisie_plannif_EQT[Semaine de Début])*(BC$29&lt;=Saisie_plannif_EQT[Semaine de Fin])*Saisie_plannif_EQT[Quantité])</f>
        <v>0</v>
      </c>
      <c r="BD13" s="21">
        <f>SUMPRODUCT(($E13=Saisie_plannif_EQT[Avion])*($E$3=Saisie_plannif_EQT[Nom de l''equipement])*(BD$29&gt;=Saisie_plannif_EQT[Semaine de Début])*(BD$29&lt;=Saisie_plannif_EQT[Semaine de Fin])*Saisie_plannif_EQT[Quantité])</f>
        <v>0</v>
      </c>
      <c r="BE13" s="21">
        <f>SUMPRODUCT(($E13=Saisie_plannif_EQT[Avion])*($E$3=Saisie_plannif_EQT[Nom de l''equipement])*(BE$29&gt;=Saisie_plannif_EQT[Semaine de Début])*(BE$29&lt;=Saisie_plannif_EQT[Semaine de Fin])*Saisie_plannif_EQT[Quantité])</f>
        <v>0</v>
      </c>
      <c r="BF13" s="26">
        <f>SUMPRODUCT(($E13=Saisie_plannif_EQT[Avion])*($E$3=Saisie_plannif_EQT[Nom de l''equipement])*(BF$29&gt;=Saisie_plannif_EQT[Semaine de Début])*(BF$29&lt;=Saisie_plannif_EQT[Semaine de Fin])*Saisie_plannif_EQT[Quantité])</f>
        <v>0</v>
      </c>
      <c r="BG13" s="113">
        <f>SUMPRODUCT(($E13=Saisie_plannif_EQT[Avion])*($E$3=Saisie_plannif_EQT[Nom de l''equipement])*(BG$29&gt;=Saisie_plannif_EQT[Semaine de Début])*(BG$29&lt;=Saisie_plannif_EQT[Semaine de Fin])*Saisie_plannif_EQT[Quantité])</f>
        <v>0</v>
      </c>
      <c r="BH13" s="113">
        <f>SUMPRODUCT(($E13=Saisie_plannif_EQT[Avion])*($E$3=Saisie_plannif_EQT[Nom de l''equipement])*(BH$29&gt;=Saisie_plannif_EQT[Semaine de Début])*(BH$29&lt;=Saisie_plannif_EQT[Semaine de Fin])*Saisie_plannif_EQT[Quantité])</f>
        <v>0</v>
      </c>
      <c r="BI13" s="113">
        <f>SUMPRODUCT(($E13=Saisie_plannif_EQT[Avion])*($E$3=Saisie_plannif_EQT[Nom de l''equipement])*(BI$29&gt;=Saisie_plannif_EQT[Semaine de Début])*(BI$29&lt;=Saisie_plannif_EQT[Semaine de Fin])*Saisie_plannif_EQT[Quantité])</f>
        <v>0</v>
      </c>
      <c r="BJ13" s="113">
        <f>SUMPRODUCT(($E13=Saisie_plannif_EQT[Avion])*($E$3=Saisie_plannif_EQT[Nom de l''equipement])*(BJ$29&gt;=Saisie_plannif_EQT[Semaine de Début])*(BJ$29&lt;=Saisie_plannif_EQT[Semaine de Fin])*Saisie_plannif_EQT[Quantité])</f>
        <v>0</v>
      </c>
      <c r="BK13" s="113">
        <f>SUMPRODUCT(($E13=Saisie_plannif_EQT[Avion])*($E$3=Saisie_plannif_EQT[Nom de l''equipement])*(BK$29&gt;=Saisie_plannif_EQT[Semaine de Début])*(BK$29&lt;=Saisie_plannif_EQT[Semaine de Fin])*Saisie_plannif_EQT[Quantité])</f>
        <v>0</v>
      </c>
      <c r="BL13" s="113">
        <f>SUMPRODUCT(($E13=Saisie_plannif_EQT[Avion])*($E$3=Saisie_plannif_EQT[Nom de l''equipement])*(BL$29&gt;=Saisie_plannif_EQT[Semaine de Début])*(BL$29&lt;=Saisie_plannif_EQT[Semaine de Fin])*Saisie_plannif_EQT[Quantité])</f>
        <v>0</v>
      </c>
      <c r="BM13" s="113">
        <f>SUMPRODUCT(($E13=Saisie_plannif_EQT[Avion])*($E$3=Saisie_plannif_EQT[Nom de l''equipement])*(BM$29&gt;=Saisie_plannif_EQT[Semaine de Début])*(BM$29&lt;=Saisie_plannif_EQT[Semaine de Fin])*Saisie_plannif_EQT[Quantité])</f>
        <v>0</v>
      </c>
      <c r="BN13" s="113">
        <f>SUMPRODUCT(($E13=Saisie_plannif_EQT[Avion])*($E$3=Saisie_plannif_EQT[Nom de l''equipement])*(BN$29&gt;=Saisie_plannif_EQT[Semaine de Début])*(BN$29&lt;=Saisie_plannif_EQT[Semaine de Fin])*Saisie_plannif_EQT[Quantité])</f>
        <v>0</v>
      </c>
      <c r="BO13" s="113">
        <f>SUMPRODUCT(($E13=Saisie_plannif_EQT[Avion])*($E$3=Saisie_plannif_EQT[Nom de l''equipement])*(BO$29&gt;=Saisie_plannif_EQT[Semaine de Début])*(BO$29&lt;=Saisie_plannif_EQT[Semaine de Fin])*Saisie_plannif_EQT[Quantité])</f>
        <v>0</v>
      </c>
      <c r="BP13" s="113">
        <f>SUMPRODUCT(($E13=Saisie_plannif_EQT[Avion])*($E$3=Saisie_plannif_EQT[Nom de l''equipement])*(BP$29&gt;=Saisie_plannif_EQT[Semaine de Début])*(BP$29&lt;=Saisie_plannif_EQT[Semaine de Fin])*Saisie_plannif_EQT[Quantité])</f>
        <v>0</v>
      </c>
      <c r="BQ13" s="113">
        <f>SUMPRODUCT(($E13=Saisie_plannif_EQT[Avion])*($E$3=Saisie_plannif_EQT[Nom de l''equipement])*(BQ$29&gt;=Saisie_plannif_EQT[Semaine de Début])*(BQ$29&lt;=Saisie_plannif_EQT[Semaine de Fin])*Saisie_plannif_EQT[Quantité])</f>
        <v>0</v>
      </c>
      <c r="BR13" s="113">
        <f>SUMPRODUCT(($E13=Saisie_plannif_EQT[Avion])*($E$3=Saisie_plannif_EQT[Nom de l''equipement])*(BR$29&gt;=Saisie_plannif_EQT[Semaine de Début])*(BR$29&lt;=Saisie_plannif_EQT[Semaine de Fin])*Saisie_plannif_EQT[Quantité])</f>
        <v>0</v>
      </c>
      <c r="BS13" s="113">
        <f>SUMPRODUCT(($E13=Saisie_plannif_EQT[Avion])*($E$3=Saisie_plannif_EQT[Nom de l''equipement])*(BS$29&gt;=Saisie_plannif_EQT[Semaine de Début])*(BS$29&lt;=Saisie_plannif_EQT[Semaine de Fin])*Saisie_plannif_EQT[Quantité])</f>
        <v>0</v>
      </c>
      <c r="BT13" s="113">
        <f>SUMPRODUCT(($E13=Saisie_plannif_EQT[Avion])*($E$3=Saisie_plannif_EQT[Nom de l''equipement])*(BT$29&gt;=Saisie_plannif_EQT[Semaine de Début])*(BT$29&lt;=Saisie_plannif_EQT[Semaine de Fin])*Saisie_plannif_EQT[Quantité])</f>
        <v>0</v>
      </c>
      <c r="BU13" s="113">
        <f>SUMPRODUCT(($E13=Saisie_plannif_EQT[Avion])*($E$3=Saisie_plannif_EQT[Nom de l''equipement])*(BU$29&gt;=Saisie_plannif_EQT[Semaine de Début])*(BU$29&lt;=Saisie_plannif_EQT[Semaine de Fin])*Saisie_plannif_EQT[Quantité])</f>
        <v>0</v>
      </c>
      <c r="BV13" s="113">
        <f>SUMPRODUCT(($E13=Saisie_plannif_EQT[Avion])*($E$3=Saisie_plannif_EQT[Nom de l''equipement])*(BV$29&gt;=Saisie_plannif_EQT[Semaine de Début])*(BV$29&lt;=Saisie_plannif_EQT[Semaine de Fin])*Saisie_plannif_EQT[Quantité])</f>
        <v>0</v>
      </c>
      <c r="BW13" s="113">
        <f>SUMPRODUCT(($E13=Saisie_plannif_EQT[Avion])*($E$3=Saisie_plannif_EQT[Nom de l''equipement])*(BW$29&gt;=Saisie_plannif_EQT[Semaine de Début])*(BW$29&lt;=Saisie_plannif_EQT[Semaine de Fin])*Saisie_plannif_EQT[Quantité])</f>
        <v>0</v>
      </c>
      <c r="BX13" s="113">
        <f>SUMPRODUCT(($E13=Saisie_plannif_EQT[Avion])*($E$3=Saisie_plannif_EQT[Nom de l''equipement])*(BX$29&gt;=Saisie_plannif_EQT[Semaine de Début])*(BX$29&lt;=Saisie_plannif_EQT[Semaine de Fin])*Saisie_plannif_EQT[Quantité])</f>
        <v>0</v>
      </c>
      <c r="BY13" s="113">
        <f>SUMPRODUCT(($E13=Saisie_plannif_EQT[Avion])*($E$3=Saisie_plannif_EQT[Nom de l''equipement])*(BY$29&gt;=Saisie_plannif_EQT[Semaine de Début])*(BY$29&lt;=Saisie_plannif_EQT[Semaine de Fin])*Saisie_plannif_EQT[Quantité])</f>
        <v>0</v>
      </c>
      <c r="BZ13" s="113">
        <f>SUMPRODUCT(($E13=Saisie_plannif_EQT[Avion])*($E$3=Saisie_plannif_EQT[Nom de l''equipement])*(BZ$29&gt;=Saisie_plannif_EQT[Semaine de Début])*(BZ$29&lt;=Saisie_plannif_EQT[Semaine de Fin])*Saisie_plannif_EQT[Quantité])</f>
        <v>0</v>
      </c>
      <c r="CA13" s="113">
        <f>SUMPRODUCT(($E13=Saisie_plannif_EQT[Avion])*($E$3=Saisie_plannif_EQT[Nom de l''equipement])*(CA$29&gt;=Saisie_plannif_EQT[Semaine de Début])*(CA$29&lt;=Saisie_plannif_EQT[Semaine de Fin])*Saisie_plannif_EQT[Quantité])</f>
        <v>0</v>
      </c>
      <c r="CB13" s="113">
        <f>SUMPRODUCT(($E13=Saisie_plannif_EQT[Avion])*($E$3=Saisie_plannif_EQT[Nom de l''equipement])*(CB$29&gt;=Saisie_plannif_EQT[Semaine de Début])*(CB$29&lt;=Saisie_plannif_EQT[Semaine de Fin])*Saisie_plannif_EQT[Quantité])</f>
        <v>0</v>
      </c>
      <c r="CC13" s="113">
        <f>SUMPRODUCT(($E13=Saisie_plannif_EQT[Avion])*($E$3=Saisie_plannif_EQT[Nom de l''equipement])*(CC$29&gt;=Saisie_plannif_EQT[Semaine de Début])*(CC$29&lt;=Saisie_plannif_EQT[Semaine de Fin])*Saisie_plannif_EQT[Quantité])</f>
        <v>0</v>
      </c>
      <c r="CD13" s="113">
        <f>SUMPRODUCT(($E13=Saisie_plannif_EQT[Avion])*($E$3=Saisie_plannif_EQT[Nom de l''equipement])*(CD$29&gt;=Saisie_plannif_EQT[Semaine de Début])*(CD$29&lt;=Saisie_plannif_EQT[Semaine de Fin])*Saisie_plannif_EQT[Quantité])</f>
        <v>0</v>
      </c>
      <c r="CE13" s="113">
        <f>SUMPRODUCT(($E13=Saisie_plannif_EQT[Avion])*($E$3=Saisie_plannif_EQT[Nom de l''equipement])*(CE$29&gt;=Saisie_plannif_EQT[Semaine de Début])*(CE$29&lt;=Saisie_plannif_EQT[Semaine de Fin])*Saisie_plannif_EQT[Quantité])</f>
        <v>0</v>
      </c>
      <c r="CF13" s="113">
        <f>SUMPRODUCT(($E13=Saisie_plannif_EQT[Avion])*($E$3=Saisie_plannif_EQT[Nom de l''equipement])*(CF$29&gt;=Saisie_plannif_EQT[Semaine de Début])*(CF$29&lt;=Saisie_plannif_EQT[Semaine de Fin])*Saisie_plannif_EQT[Quantité])</f>
        <v>0</v>
      </c>
      <c r="CG13" s="113">
        <f>SUMPRODUCT(($E13=Saisie_plannif_EQT[Avion])*($E$3=Saisie_plannif_EQT[Nom de l''equipement])*(CG$29&gt;=Saisie_plannif_EQT[Semaine de Début])*(CG$29&lt;=Saisie_plannif_EQT[Semaine de Fin])*Saisie_plannif_EQT[Quantité])</f>
        <v>0</v>
      </c>
      <c r="CH13" s="113">
        <f>SUMPRODUCT(($E13=Saisie_plannif_EQT[Avion])*($E$3=Saisie_plannif_EQT[Nom de l''equipement])*(CH$29&gt;=Saisie_plannif_EQT[Semaine de Début])*(CH$29&lt;=Saisie_plannif_EQT[Semaine de Fin])*Saisie_plannif_EQT[Quantité])</f>
        <v>0</v>
      </c>
      <c r="CI13" s="113">
        <f>SUMPRODUCT(($E13=Saisie_plannif_EQT[Avion])*($E$3=Saisie_plannif_EQT[Nom de l''equipement])*(CI$29&gt;=Saisie_plannif_EQT[Semaine de Début])*(CI$29&lt;=Saisie_plannif_EQT[Semaine de Fin])*Saisie_plannif_EQT[Quantité])</f>
        <v>0</v>
      </c>
      <c r="CJ13" s="113">
        <f>SUMPRODUCT(($E13=Saisie_plannif_EQT[Avion])*($E$3=Saisie_plannif_EQT[Nom de l''equipement])*(CJ$29&gt;=Saisie_plannif_EQT[Semaine de Début])*(CJ$29&lt;=Saisie_plannif_EQT[Semaine de Fin])*Saisie_plannif_EQT[Quantité])</f>
        <v>0</v>
      </c>
      <c r="CK13" s="113">
        <f>SUMPRODUCT(($E13=Saisie_plannif_EQT[Avion])*($E$3=Saisie_plannif_EQT[Nom de l''equipement])*(CK$29&gt;=Saisie_plannif_EQT[Semaine de Début])*(CK$29&lt;=Saisie_plannif_EQT[Semaine de Fin])*Saisie_plannif_EQT[Quantité])</f>
        <v>0</v>
      </c>
      <c r="CL13" s="113">
        <f>SUMPRODUCT(($E13=Saisie_plannif_EQT[Avion])*($E$3=Saisie_plannif_EQT[Nom de l''equipement])*(CL$29&gt;=Saisie_plannif_EQT[Semaine de Début])*(CL$29&lt;=Saisie_plannif_EQT[Semaine de Fin])*Saisie_plannif_EQT[Quantité])</f>
        <v>0</v>
      </c>
      <c r="CM13" s="113">
        <f>SUMPRODUCT(($E13=Saisie_plannif_EQT[Avion])*($E$3=Saisie_plannif_EQT[Nom de l''equipement])*(CM$29&gt;=Saisie_plannif_EQT[Semaine de Début])*(CM$29&lt;=Saisie_plannif_EQT[Semaine de Fin])*Saisie_plannif_EQT[Quantité])</f>
        <v>0</v>
      </c>
      <c r="CN13" s="113">
        <f>SUMPRODUCT(($E13=Saisie_plannif_EQT[Avion])*($E$3=Saisie_plannif_EQT[Nom de l''equipement])*(CN$29&gt;=Saisie_plannif_EQT[Semaine de Début])*(CN$29&lt;=Saisie_plannif_EQT[Semaine de Fin])*Saisie_plannif_EQT[Quantité])</f>
        <v>0</v>
      </c>
      <c r="CO13" s="113">
        <f>SUMPRODUCT(($E13=Saisie_plannif_EQT[Avion])*($E$3=Saisie_plannif_EQT[Nom de l''equipement])*(CO$29&gt;=Saisie_plannif_EQT[Semaine de Début])*(CO$29&lt;=Saisie_plannif_EQT[Semaine de Fin])*Saisie_plannif_EQT[Quantité])</f>
        <v>0</v>
      </c>
      <c r="CP13" s="113">
        <f>SUMPRODUCT(($E13=Saisie_plannif_EQT[Avion])*($E$3=Saisie_plannif_EQT[Nom de l''equipement])*(CP$29&gt;=Saisie_plannif_EQT[Semaine de Début])*(CP$29&lt;=Saisie_plannif_EQT[Semaine de Fin])*Saisie_plannif_EQT[Quantité])</f>
        <v>0</v>
      </c>
      <c r="CQ13" s="113">
        <f>SUMPRODUCT(($E13=Saisie_plannif_EQT[Avion])*($E$3=Saisie_plannif_EQT[Nom de l''equipement])*(CQ$29&gt;=Saisie_plannif_EQT[Semaine de Début])*(CQ$29&lt;=Saisie_plannif_EQT[Semaine de Fin])*Saisie_plannif_EQT[Quantité])</f>
        <v>0</v>
      </c>
      <c r="CR13" s="113">
        <f>SUMPRODUCT(($E13=Saisie_plannif_EQT[Avion])*($E$3=Saisie_plannif_EQT[Nom de l''equipement])*(CR$29&gt;=Saisie_plannif_EQT[Semaine de Début])*(CR$29&lt;=Saisie_plannif_EQT[Semaine de Fin])*Saisie_plannif_EQT[Quantité])</f>
        <v>0</v>
      </c>
      <c r="CS13" s="113">
        <f>SUMPRODUCT(($E13=Saisie_plannif_EQT[Avion])*($E$3=Saisie_plannif_EQT[Nom de l''equipement])*(CS$29&gt;=Saisie_plannif_EQT[Semaine de Début])*(CS$29&lt;=Saisie_plannif_EQT[Semaine de Fin])*Saisie_plannif_EQT[Quantité])</f>
        <v>0</v>
      </c>
      <c r="CT13" s="113">
        <f>SUMPRODUCT(($E13=Saisie_plannif_EQT[Avion])*($E$3=Saisie_plannif_EQT[Nom de l''equipement])*(CT$29&gt;=Saisie_plannif_EQT[Semaine de Début])*(CT$29&lt;=Saisie_plannif_EQT[Semaine de Fin])*Saisie_plannif_EQT[Quantité])</f>
        <v>0</v>
      </c>
      <c r="CU13" s="113">
        <f>SUMPRODUCT(($E13=Saisie_plannif_EQT[Avion])*($E$3=Saisie_plannif_EQT[Nom de l''equipement])*(CU$29&gt;=Saisie_plannif_EQT[Semaine de Début])*(CU$29&lt;=Saisie_plannif_EQT[Semaine de Fin])*Saisie_plannif_EQT[Quantité])</f>
        <v>0</v>
      </c>
      <c r="CV13" s="113">
        <f>SUMPRODUCT(($E13=Saisie_plannif_EQT[Avion])*($E$3=Saisie_plannif_EQT[Nom de l''equipement])*(CV$29&gt;=Saisie_plannif_EQT[Semaine de Début])*(CV$29&lt;=Saisie_plannif_EQT[Semaine de Fin])*Saisie_plannif_EQT[Quantité])</f>
        <v>0</v>
      </c>
      <c r="CW13" s="113">
        <f>SUMPRODUCT(($E13=Saisie_plannif_EQT[Avion])*($E$3=Saisie_plannif_EQT[Nom de l''equipement])*(CW$29&gt;=Saisie_plannif_EQT[Semaine de Début])*(CW$29&lt;=Saisie_plannif_EQT[Semaine de Fin])*Saisie_plannif_EQT[Quantité])</f>
        <v>0</v>
      </c>
      <c r="CX13" s="113">
        <f>SUMPRODUCT(($E13=Saisie_plannif_EQT[Avion])*($E$3=Saisie_plannif_EQT[Nom de l''equipement])*(CX$29&gt;=Saisie_plannif_EQT[Semaine de Début])*(CX$29&lt;=Saisie_plannif_EQT[Semaine de Fin])*Saisie_plannif_EQT[Quantité])</f>
        <v>0</v>
      </c>
      <c r="CY13" s="113">
        <f>SUMPRODUCT(($E13=Saisie_plannif_EQT[Avion])*($E$3=Saisie_plannif_EQT[Nom de l''equipement])*(CY$29&gt;=Saisie_plannif_EQT[Semaine de Début])*(CY$29&lt;=Saisie_plannif_EQT[Semaine de Fin])*Saisie_plannif_EQT[Quantité])</f>
        <v>0</v>
      </c>
      <c r="CZ13" s="113">
        <f>SUMPRODUCT(($E13=Saisie_plannif_EQT[Avion])*($E$3=Saisie_plannif_EQT[Nom de l''equipement])*(CZ$29&gt;=Saisie_plannif_EQT[Semaine de Début])*(CZ$29&lt;=Saisie_plannif_EQT[Semaine de Fin])*Saisie_plannif_EQT[Quantité])</f>
        <v>0</v>
      </c>
      <c r="DA13" s="113">
        <f>SUMPRODUCT(($E13=Saisie_plannif_EQT[Avion])*($E$3=Saisie_plannif_EQT[Nom de l''equipement])*(DA$29&gt;=Saisie_plannif_EQT[Semaine de Début])*(DA$29&lt;=Saisie_plannif_EQT[Semaine de Fin])*Saisie_plannif_EQT[Quantité])</f>
        <v>0</v>
      </c>
      <c r="DB13" s="113">
        <f>SUMPRODUCT(($E13=Saisie_plannif_EQT[Avion])*($E$3=Saisie_plannif_EQT[Nom de l''equipement])*(DB$29&gt;=Saisie_plannif_EQT[Semaine de Début])*(DB$29&lt;=Saisie_plannif_EQT[Semaine de Fin])*Saisie_plannif_EQT[Quantité])</f>
        <v>0</v>
      </c>
      <c r="DC13" s="113">
        <f>SUMPRODUCT(($E13=Saisie_plannif_EQT[Avion])*($E$3=Saisie_plannif_EQT[Nom de l''equipement])*(DC$29&gt;=Saisie_plannif_EQT[Semaine de Début])*(DC$29&lt;=Saisie_plannif_EQT[Semaine de Fin])*Saisie_plannif_EQT[Quantité])</f>
        <v>0</v>
      </c>
      <c r="DD13" s="113">
        <f>SUMPRODUCT(($E13=Saisie_plannif_EQT[Avion])*($E$3=Saisie_plannif_EQT[Nom de l''equipement])*(DD$29&gt;=Saisie_plannif_EQT[Semaine de Début])*(DD$29&lt;=Saisie_plannif_EQT[Semaine de Fin])*Saisie_plannif_EQT[Quantité])</f>
        <v>0</v>
      </c>
      <c r="DE13" s="113">
        <f>SUMPRODUCT(($E13=Saisie_plannif_EQT[Avion])*($E$3=Saisie_plannif_EQT[Nom de l''equipement])*(DE$29&gt;=Saisie_plannif_EQT[Semaine de Début])*(DE$29&lt;=Saisie_plannif_EQT[Semaine de Fin])*Saisie_plannif_EQT[Quantité])</f>
        <v>0</v>
      </c>
    </row>
    <row r="14" spans="2:109" x14ac:dyDescent="0.3">
      <c r="E14" s="69" t="s">
        <v>796</v>
      </c>
      <c r="F14" s="16"/>
      <c r="G14" s="25">
        <f>SUMPRODUCT(($E14=Saisie_plannif_EQT[Avion])*($E$3=Saisie_plannif_EQT[Nom de l''equipement])*(G$29&gt;=Saisie_plannif_EQT[Semaine de Début])*(G$29&lt;=Saisie_plannif_EQT[Semaine de Fin])*Saisie_plannif_EQT[Quantité])</f>
        <v>0</v>
      </c>
      <c r="H14" s="21">
        <f>SUMPRODUCT(($E14=Saisie_plannif_EQT[Avion])*($E$3=Saisie_plannif_EQT[Nom de l''equipement])*(H$29&gt;=Saisie_plannif_EQT[Semaine de Début])*(H$29&lt;=Saisie_plannif_EQT[Semaine de Fin])*Saisie_plannif_EQT[Quantité])</f>
        <v>0</v>
      </c>
      <c r="I14" s="21">
        <f>SUMPRODUCT(($E14=Saisie_plannif_EQT[Avion])*($E$3=Saisie_plannif_EQT[Nom de l''equipement])*(I$29&gt;=Saisie_plannif_EQT[Semaine de Début])*(I$29&lt;=Saisie_plannif_EQT[Semaine de Fin])*Saisie_plannif_EQT[Quantité])</f>
        <v>0</v>
      </c>
      <c r="J14" s="21">
        <f>SUMPRODUCT(($E14=Saisie_plannif_EQT[Avion])*($E$3=Saisie_plannif_EQT[Nom de l''equipement])*(J$29&gt;=Saisie_plannif_EQT[Semaine de Début])*(J$29&lt;=Saisie_plannif_EQT[Semaine de Fin])*Saisie_plannif_EQT[Quantité])</f>
        <v>0</v>
      </c>
      <c r="K14" s="21">
        <f>SUMPRODUCT(($E14=Saisie_plannif_EQT[Avion])*($E$3=Saisie_plannif_EQT[Nom de l''equipement])*(K$29&gt;=Saisie_plannif_EQT[Semaine de Début])*(K$29&lt;=Saisie_plannif_EQT[Semaine de Fin])*Saisie_plannif_EQT[Quantité])</f>
        <v>0</v>
      </c>
      <c r="L14" s="21">
        <f>SUMPRODUCT(($E14=Saisie_plannif_EQT[Avion])*($E$3=Saisie_plannif_EQT[Nom de l''equipement])*(L$29&gt;=Saisie_plannif_EQT[Semaine de Début])*(L$29&lt;=Saisie_plannif_EQT[Semaine de Fin])*Saisie_plannif_EQT[Quantité])</f>
        <v>0</v>
      </c>
      <c r="M14" s="21">
        <f>SUMPRODUCT(($E14=Saisie_plannif_EQT[Avion])*($E$3=Saisie_plannif_EQT[Nom de l''equipement])*(M$29&gt;=Saisie_plannif_EQT[Semaine de Début])*(M$29&lt;=Saisie_plannif_EQT[Semaine de Fin])*Saisie_plannif_EQT[Quantité])</f>
        <v>0</v>
      </c>
      <c r="N14" s="21">
        <f>SUMPRODUCT(($E14=Saisie_plannif_EQT[Avion])*($E$3=Saisie_plannif_EQT[Nom de l''equipement])*(N$29&gt;=Saisie_plannif_EQT[Semaine de Début])*(N$29&lt;=Saisie_plannif_EQT[Semaine de Fin])*Saisie_plannif_EQT[Quantité])</f>
        <v>0</v>
      </c>
      <c r="O14" s="21">
        <f>SUMPRODUCT(($E14=Saisie_plannif_EQT[Avion])*($E$3=Saisie_plannif_EQT[Nom de l''equipement])*(O$29&gt;=Saisie_plannif_EQT[Semaine de Début])*(O$29&lt;=Saisie_plannif_EQT[Semaine de Fin])*Saisie_plannif_EQT[Quantité])</f>
        <v>0</v>
      </c>
      <c r="P14" s="21">
        <f>SUMPRODUCT(($E14=Saisie_plannif_EQT[Avion])*($E$3=Saisie_plannif_EQT[Nom de l''equipement])*(P$29&gt;=Saisie_plannif_EQT[Semaine de Début])*(P$29&lt;=Saisie_plannif_EQT[Semaine de Fin])*Saisie_plannif_EQT[Quantité])</f>
        <v>0</v>
      </c>
      <c r="Q14" s="21">
        <f>SUMPRODUCT(($E14=Saisie_plannif_EQT[Avion])*($E$3=Saisie_plannif_EQT[Nom de l''equipement])*(Q$29&gt;=Saisie_plannif_EQT[Semaine de Début])*(Q$29&lt;=Saisie_plannif_EQT[Semaine de Fin])*Saisie_plannif_EQT[Quantité])</f>
        <v>0</v>
      </c>
      <c r="R14" s="21">
        <f>SUMPRODUCT(($E14=Saisie_plannif_EQT[Avion])*($E$3=Saisie_plannif_EQT[Nom de l''equipement])*(R$29&gt;=Saisie_plannif_EQT[Semaine de Début])*(R$29&lt;=Saisie_plannif_EQT[Semaine de Fin])*Saisie_plannif_EQT[Quantité])</f>
        <v>0</v>
      </c>
      <c r="S14" s="21">
        <f>SUMPRODUCT(($E14=Saisie_plannif_EQT[Avion])*($E$3=Saisie_plannif_EQT[Nom de l''equipement])*(S$29&gt;=Saisie_plannif_EQT[Semaine de Début])*(S$29&lt;=Saisie_plannif_EQT[Semaine de Fin])*Saisie_plannif_EQT[Quantité])</f>
        <v>0</v>
      </c>
      <c r="T14" s="21">
        <f>SUMPRODUCT(($E14=Saisie_plannif_EQT[Avion])*($E$3=Saisie_plannif_EQT[Nom de l''equipement])*(T$29&gt;=Saisie_plannif_EQT[Semaine de Début])*(T$29&lt;=Saisie_plannif_EQT[Semaine de Fin])*Saisie_plannif_EQT[Quantité])</f>
        <v>0</v>
      </c>
      <c r="U14" s="21">
        <f>SUMPRODUCT(($E14=Saisie_plannif_EQT[Avion])*($E$3=Saisie_plannif_EQT[Nom de l''equipement])*(U$29&gt;=Saisie_plannif_EQT[Semaine de Début])*(U$29&lt;=Saisie_plannif_EQT[Semaine de Fin])*Saisie_plannif_EQT[Quantité])</f>
        <v>0</v>
      </c>
      <c r="V14" s="21">
        <f>SUMPRODUCT(($E14=Saisie_plannif_EQT[Avion])*($E$3=Saisie_plannif_EQT[Nom de l''equipement])*(V$29&gt;=Saisie_plannif_EQT[Semaine de Début])*(V$29&lt;=Saisie_plannif_EQT[Semaine de Fin])*Saisie_plannif_EQT[Quantité])</f>
        <v>0</v>
      </c>
      <c r="W14" s="21">
        <f>SUMPRODUCT(($E14=Saisie_plannif_EQT[Avion])*($E$3=Saisie_plannif_EQT[Nom de l''equipement])*(W$29&gt;=Saisie_plannif_EQT[Semaine de Début])*(W$29&lt;=Saisie_plannif_EQT[Semaine de Fin])*Saisie_plannif_EQT[Quantité])</f>
        <v>0</v>
      </c>
      <c r="X14" s="21">
        <f>SUMPRODUCT(($E14=Saisie_plannif_EQT[Avion])*($E$3=Saisie_plannif_EQT[Nom de l''equipement])*(X$29&gt;=Saisie_plannif_EQT[Semaine de Début])*(X$29&lt;=Saisie_plannif_EQT[Semaine de Fin])*Saisie_plannif_EQT[Quantité])</f>
        <v>0</v>
      </c>
      <c r="Y14" s="21">
        <f>SUMPRODUCT(($E14=Saisie_plannif_EQT[Avion])*($E$3=Saisie_plannif_EQT[Nom de l''equipement])*(Y$29&gt;=Saisie_plannif_EQT[Semaine de Début])*(Y$29&lt;=Saisie_plannif_EQT[Semaine de Fin])*Saisie_plannif_EQT[Quantité])</f>
        <v>0</v>
      </c>
      <c r="Z14" s="21">
        <f>SUMPRODUCT(($E14=Saisie_plannif_EQT[Avion])*($E$3=Saisie_plannif_EQT[Nom de l''equipement])*(Z$29&gt;=Saisie_plannif_EQT[Semaine de Début])*(Z$29&lt;=Saisie_plannif_EQT[Semaine de Fin])*Saisie_plannif_EQT[Quantité])</f>
        <v>0</v>
      </c>
      <c r="AA14" s="21">
        <f>SUMPRODUCT(($E14=Saisie_plannif_EQT[Avion])*($E$3=Saisie_plannif_EQT[Nom de l''equipement])*(AA$29&gt;=Saisie_plannif_EQT[Semaine de Début])*(AA$29&lt;=Saisie_plannif_EQT[Semaine de Fin])*Saisie_plannif_EQT[Quantité])</f>
        <v>0</v>
      </c>
      <c r="AB14" s="21">
        <f>SUMPRODUCT(($E14=Saisie_plannif_EQT[Avion])*($E$3=Saisie_plannif_EQT[Nom de l''equipement])*(AB$29&gt;=Saisie_plannif_EQT[Semaine de Début])*(AB$29&lt;=Saisie_plannif_EQT[Semaine de Fin])*Saisie_plannif_EQT[Quantité])</f>
        <v>0</v>
      </c>
      <c r="AC14" s="21">
        <f>SUMPRODUCT(($E14=Saisie_plannif_EQT[Avion])*($E$3=Saisie_plannif_EQT[Nom de l''equipement])*(AC$29&gt;=Saisie_plannif_EQT[Semaine de Début])*(AC$29&lt;=Saisie_plannif_EQT[Semaine de Fin])*Saisie_plannif_EQT[Quantité])</f>
        <v>0</v>
      </c>
      <c r="AD14" s="21">
        <f>SUMPRODUCT(($E14=Saisie_plannif_EQT[Avion])*($E$3=Saisie_plannif_EQT[Nom de l''equipement])*(AD$29&gt;=Saisie_plannif_EQT[Semaine de Début])*(AD$29&lt;=Saisie_plannif_EQT[Semaine de Fin])*Saisie_plannif_EQT[Quantité])</f>
        <v>0</v>
      </c>
      <c r="AE14" s="21">
        <f>SUMPRODUCT(($E14=Saisie_plannif_EQT[Avion])*($E$3=Saisie_plannif_EQT[Nom de l''equipement])*(AE$29&gt;=Saisie_plannif_EQT[Semaine de Début])*(AE$29&lt;=Saisie_plannif_EQT[Semaine de Fin])*Saisie_plannif_EQT[Quantité])</f>
        <v>0</v>
      </c>
      <c r="AF14" s="21">
        <f>SUMPRODUCT(($E14=Saisie_plannif_EQT[Avion])*($E$3=Saisie_plannif_EQT[Nom de l''equipement])*(AF$29&gt;=Saisie_plannif_EQT[Semaine de Début])*(AF$29&lt;=Saisie_plannif_EQT[Semaine de Fin])*Saisie_plannif_EQT[Quantité])</f>
        <v>0</v>
      </c>
      <c r="AG14" s="21">
        <f>SUMPRODUCT(($E14=Saisie_plannif_EQT[Avion])*($E$3=Saisie_plannif_EQT[Nom de l''equipement])*(AG$29&gt;=Saisie_plannif_EQT[Semaine de Début])*(AG$29&lt;=Saisie_plannif_EQT[Semaine de Fin])*Saisie_plannif_EQT[Quantité])</f>
        <v>0</v>
      </c>
      <c r="AH14" s="21">
        <f>SUMPRODUCT(($E14=Saisie_plannif_EQT[Avion])*($E$3=Saisie_plannif_EQT[Nom de l''equipement])*(AH$29&gt;=Saisie_plannif_EQT[Semaine de Début])*(AH$29&lt;=Saisie_plannif_EQT[Semaine de Fin])*Saisie_plannif_EQT[Quantité])</f>
        <v>0</v>
      </c>
      <c r="AI14" s="21">
        <f>SUMPRODUCT(($E14=Saisie_plannif_EQT[Avion])*($E$3=Saisie_plannif_EQT[Nom de l''equipement])*(AI$29&gt;=Saisie_plannif_EQT[Semaine de Début])*(AI$29&lt;=Saisie_plannif_EQT[Semaine de Fin])*Saisie_plannif_EQT[Quantité])</f>
        <v>0</v>
      </c>
      <c r="AJ14" s="21">
        <f>SUMPRODUCT(($E14=Saisie_plannif_EQT[Avion])*($E$3=Saisie_plannif_EQT[Nom de l''equipement])*(AJ$29&gt;=Saisie_plannif_EQT[Semaine de Début])*(AJ$29&lt;=Saisie_plannif_EQT[Semaine de Fin])*Saisie_plannif_EQT[Quantité])</f>
        <v>0</v>
      </c>
      <c r="AK14" s="21">
        <f>SUMPRODUCT(($E14=Saisie_plannif_EQT[Avion])*($E$3=Saisie_plannif_EQT[Nom de l''equipement])*(AK$29&gt;=Saisie_plannif_EQT[Semaine de Début])*(AK$29&lt;=Saisie_plannif_EQT[Semaine de Fin])*Saisie_plannif_EQT[Quantité])</f>
        <v>0</v>
      </c>
      <c r="AL14" s="21">
        <f>SUMPRODUCT(($E14=Saisie_plannif_EQT[Avion])*($E$3=Saisie_plannif_EQT[Nom de l''equipement])*(AL$29&gt;=Saisie_plannif_EQT[Semaine de Début])*(AL$29&lt;=Saisie_plannif_EQT[Semaine de Fin])*Saisie_plannif_EQT[Quantité])</f>
        <v>0</v>
      </c>
      <c r="AM14" s="21">
        <f>SUMPRODUCT(($E14=Saisie_plannif_EQT[Avion])*($E$3=Saisie_plannif_EQT[Nom de l''equipement])*(AM$29&gt;=Saisie_plannif_EQT[Semaine de Début])*(AM$29&lt;=Saisie_plannif_EQT[Semaine de Fin])*Saisie_plannif_EQT[Quantité])</f>
        <v>0</v>
      </c>
      <c r="AN14" s="21">
        <f>SUMPRODUCT(($E14=Saisie_plannif_EQT[Avion])*($E$3=Saisie_plannif_EQT[Nom de l''equipement])*(AN$29&gt;=Saisie_plannif_EQT[Semaine de Début])*(AN$29&lt;=Saisie_plannif_EQT[Semaine de Fin])*Saisie_plannif_EQT[Quantité])</f>
        <v>0</v>
      </c>
      <c r="AO14" s="21">
        <f>SUMPRODUCT(($E14=Saisie_plannif_EQT[Avion])*($E$3=Saisie_plannif_EQT[Nom de l''equipement])*(AO$29&gt;=Saisie_plannif_EQT[Semaine de Début])*(AO$29&lt;=Saisie_plannif_EQT[Semaine de Fin])*Saisie_plannif_EQT[Quantité])</f>
        <v>0</v>
      </c>
      <c r="AP14" s="21">
        <f>SUMPRODUCT(($E14=Saisie_plannif_EQT[Avion])*($E$3=Saisie_plannif_EQT[Nom de l''equipement])*(AP$29&gt;=Saisie_plannif_EQT[Semaine de Début])*(AP$29&lt;=Saisie_plannif_EQT[Semaine de Fin])*Saisie_plannif_EQT[Quantité])</f>
        <v>0</v>
      </c>
      <c r="AQ14" s="21">
        <f>SUMPRODUCT(($E14=Saisie_plannif_EQT[Avion])*($E$3=Saisie_plannif_EQT[Nom de l''equipement])*(AQ$29&gt;=Saisie_plannif_EQT[Semaine de Début])*(AQ$29&lt;=Saisie_plannif_EQT[Semaine de Fin])*Saisie_plannif_EQT[Quantité])</f>
        <v>0</v>
      </c>
      <c r="AR14" s="21">
        <f>SUMPRODUCT(($E14=Saisie_plannif_EQT[Avion])*($E$3=Saisie_plannif_EQT[Nom de l''equipement])*(AR$29&gt;=Saisie_plannif_EQT[Semaine de Début])*(AR$29&lt;=Saisie_plannif_EQT[Semaine de Fin])*Saisie_plannif_EQT[Quantité])</f>
        <v>0</v>
      </c>
      <c r="AS14" s="21">
        <f>SUMPRODUCT(($E14=Saisie_plannif_EQT[Avion])*($E$3=Saisie_plannif_EQT[Nom de l''equipement])*(AS$29&gt;=Saisie_plannif_EQT[Semaine de Début])*(AS$29&lt;=Saisie_plannif_EQT[Semaine de Fin])*Saisie_plannif_EQT[Quantité])</f>
        <v>0</v>
      </c>
      <c r="AT14" s="21">
        <f>SUMPRODUCT(($E14=Saisie_plannif_EQT[Avion])*($E$3=Saisie_plannif_EQT[Nom de l''equipement])*(AT$29&gt;=Saisie_plannif_EQT[Semaine de Début])*(AT$29&lt;=Saisie_plannif_EQT[Semaine de Fin])*Saisie_plannif_EQT[Quantité])</f>
        <v>0</v>
      </c>
      <c r="AU14" s="21">
        <f>SUMPRODUCT(($E14=Saisie_plannif_EQT[Avion])*($E$3=Saisie_plannif_EQT[Nom de l''equipement])*(AU$29&gt;=Saisie_plannif_EQT[Semaine de Début])*(AU$29&lt;=Saisie_plannif_EQT[Semaine de Fin])*Saisie_plannif_EQT[Quantité])</f>
        <v>0</v>
      </c>
      <c r="AV14" s="21">
        <f>SUMPRODUCT(($E14=Saisie_plannif_EQT[Avion])*($E$3=Saisie_plannif_EQT[Nom de l''equipement])*(AV$29&gt;=Saisie_plannif_EQT[Semaine de Début])*(AV$29&lt;=Saisie_plannif_EQT[Semaine de Fin])*Saisie_plannif_EQT[Quantité])</f>
        <v>0</v>
      </c>
      <c r="AW14" s="21">
        <f>SUMPRODUCT(($E14=Saisie_plannif_EQT[Avion])*($E$3=Saisie_plannif_EQT[Nom de l''equipement])*(AW$29&gt;=Saisie_plannif_EQT[Semaine de Début])*(AW$29&lt;=Saisie_plannif_EQT[Semaine de Fin])*Saisie_plannif_EQT[Quantité])</f>
        <v>0</v>
      </c>
      <c r="AX14" s="21">
        <f>SUMPRODUCT(($E14=Saisie_plannif_EQT[Avion])*($E$3=Saisie_plannif_EQT[Nom de l''equipement])*(AX$29&gt;=Saisie_plannif_EQT[Semaine de Début])*(AX$29&lt;=Saisie_plannif_EQT[Semaine de Fin])*Saisie_plannif_EQT[Quantité])</f>
        <v>0</v>
      </c>
      <c r="AY14" s="21">
        <f>SUMPRODUCT(($E14=Saisie_plannif_EQT[Avion])*($E$3=Saisie_plannif_EQT[Nom de l''equipement])*(AY$29&gt;=Saisie_plannif_EQT[Semaine de Début])*(AY$29&lt;=Saisie_plannif_EQT[Semaine de Fin])*Saisie_plannif_EQT[Quantité])</f>
        <v>0</v>
      </c>
      <c r="AZ14" s="21">
        <f>SUMPRODUCT(($E14=Saisie_plannif_EQT[Avion])*($E$3=Saisie_plannif_EQT[Nom de l''equipement])*(AZ$29&gt;=Saisie_plannif_EQT[Semaine de Début])*(AZ$29&lt;=Saisie_plannif_EQT[Semaine de Fin])*Saisie_plannif_EQT[Quantité])</f>
        <v>0</v>
      </c>
      <c r="BA14" s="21">
        <f>SUMPRODUCT(($E14=Saisie_plannif_EQT[Avion])*($E$3=Saisie_plannif_EQT[Nom de l''equipement])*(BA$29&gt;=Saisie_plannif_EQT[Semaine de Début])*(BA$29&lt;=Saisie_plannif_EQT[Semaine de Fin])*Saisie_plannif_EQT[Quantité])</f>
        <v>0</v>
      </c>
      <c r="BB14" s="21">
        <f>SUMPRODUCT(($E14=Saisie_plannif_EQT[Avion])*($E$3=Saisie_plannif_EQT[Nom de l''equipement])*(BB$29&gt;=Saisie_plannif_EQT[Semaine de Début])*(BB$29&lt;=Saisie_plannif_EQT[Semaine de Fin])*Saisie_plannif_EQT[Quantité])</f>
        <v>0</v>
      </c>
      <c r="BC14" s="21">
        <f>SUMPRODUCT(($E14=Saisie_plannif_EQT[Avion])*($E$3=Saisie_plannif_EQT[Nom de l''equipement])*(BC$29&gt;=Saisie_plannif_EQT[Semaine de Début])*(BC$29&lt;=Saisie_plannif_EQT[Semaine de Fin])*Saisie_plannif_EQT[Quantité])</f>
        <v>0</v>
      </c>
      <c r="BD14" s="21">
        <f>SUMPRODUCT(($E14=Saisie_plannif_EQT[Avion])*($E$3=Saisie_plannif_EQT[Nom de l''equipement])*(BD$29&gt;=Saisie_plannif_EQT[Semaine de Début])*(BD$29&lt;=Saisie_plannif_EQT[Semaine de Fin])*Saisie_plannif_EQT[Quantité])</f>
        <v>0</v>
      </c>
      <c r="BE14" s="21">
        <f>SUMPRODUCT(($E14=Saisie_plannif_EQT[Avion])*($E$3=Saisie_plannif_EQT[Nom de l''equipement])*(BE$29&gt;=Saisie_plannif_EQT[Semaine de Début])*(BE$29&lt;=Saisie_plannif_EQT[Semaine de Fin])*Saisie_plannif_EQT[Quantité])</f>
        <v>0</v>
      </c>
      <c r="BF14" s="26">
        <f>SUMPRODUCT(($E14=Saisie_plannif_EQT[Avion])*($E$3=Saisie_plannif_EQT[Nom de l''equipement])*(BF$29&gt;=Saisie_plannif_EQT[Semaine de Début])*(BF$29&lt;=Saisie_plannif_EQT[Semaine de Fin])*Saisie_plannif_EQT[Quantité])</f>
        <v>0</v>
      </c>
      <c r="BG14" s="113">
        <f>SUMPRODUCT(($E14=Saisie_plannif_EQT[Avion])*($E$3=Saisie_plannif_EQT[Nom de l''equipement])*(BG$29&gt;=Saisie_plannif_EQT[Semaine de Début])*(BG$29&lt;=Saisie_plannif_EQT[Semaine de Fin])*Saisie_plannif_EQT[Quantité])</f>
        <v>0</v>
      </c>
      <c r="BH14" s="113">
        <f>SUMPRODUCT(($E14=Saisie_plannif_EQT[Avion])*($E$3=Saisie_plannif_EQT[Nom de l''equipement])*(BH$29&gt;=Saisie_plannif_EQT[Semaine de Début])*(BH$29&lt;=Saisie_plannif_EQT[Semaine de Fin])*Saisie_plannif_EQT[Quantité])</f>
        <v>0</v>
      </c>
      <c r="BI14" s="113">
        <f>SUMPRODUCT(($E14=Saisie_plannif_EQT[Avion])*($E$3=Saisie_plannif_EQT[Nom de l''equipement])*(BI$29&gt;=Saisie_plannif_EQT[Semaine de Début])*(BI$29&lt;=Saisie_plannif_EQT[Semaine de Fin])*Saisie_plannif_EQT[Quantité])</f>
        <v>0</v>
      </c>
      <c r="BJ14" s="113">
        <f>SUMPRODUCT(($E14=Saisie_plannif_EQT[Avion])*($E$3=Saisie_plannif_EQT[Nom de l''equipement])*(BJ$29&gt;=Saisie_plannif_EQT[Semaine de Début])*(BJ$29&lt;=Saisie_plannif_EQT[Semaine de Fin])*Saisie_plannif_EQT[Quantité])</f>
        <v>0</v>
      </c>
      <c r="BK14" s="113">
        <f>SUMPRODUCT(($E14=Saisie_plannif_EQT[Avion])*($E$3=Saisie_plannif_EQT[Nom de l''equipement])*(BK$29&gt;=Saisie_plannif_EQT[Semaine de Début])*(BK$29&lt;=Saisie_plannif_EQT[Semaine de Fin])*Saisie_plannif_EQT[Quantité])</f>
        <v>0</v>
      </c>
      <c r="BL14" s="113">
        <f>SUMPRODUCT(($E14=Saisie_plannif_EQT[Avion])*($E$3=Saisie_plannif_EQT[Nom de l''equipement])*(BL$29&gt;=Saisie_plannif_EQT[Semaine de Début])*(BL$29&lt;=Saisie_plannif_EQT[Semaine de Fin])*Saisie_plannif_EQT[Quantité])</f>
        <v>0</v>
      </c>
      <c r="BM14" s="113">
        <f>SUMPRODUCT(($E14=Saisie_plannif_EQT[Avion])*($E$3=Saisie_plannif_EQT[Nom de l''equipement])*(BM$29&gt;=Saisie_plannif_EQT[Semaine de Début])*(BM$29&lt;=Saisie_plannif_EQT[Semaine de Fin])*Saisie_plannif_EQT[Quantité])</f>
        <v>0</v>
      </c>
      <c r="BN14" s="113">
        <f>SUMPRODUCT(($E14=Saisie_plannif_EQT[Avion])*($E$3=Saisie_plannif_EQT[Nom de l''equipement])*(BN$29&gt;=Saisie_plannif_EQT[Semaine de Début])*(BN$29&lt;=Saisie_plannif_EQT[Semaine de Fin])*Saisie_plannif_EQT[Quantité])</f>
        <v>0</v>
      </c>
      <c r="BO14" s="113">
        <f>SUMPRODUCT(($E14=Saisie_plannif_EQT[Avion])*($E$3=Saisie_plannif_EQT[Nom de l''equipement])*(BO$29&gt;=Saisie_plannif_EQT[Semaine de Début])*(BO$29&lt;=Saisie_plannif_EQT[Semaine de Fin])*Saisie_plannif_EQT[Quantité])</f>
        <v>0</v>
      </c>
      <c r="BP14" s="113">
        <f>SUMPRODUCT(($E14=Saisie_plannif_EQT[Avion])*($E$3=Saisie_plannif_EQT[Nom de l''equipement])*(BP$29&gt;=Saisie_plannif_EQT[Semaine de Début])*(BP$29&lt;=Saisie_plannif_EQT[Semaine de Fin])*Saisie_plannif_EQT[Quantité])</f>
        <v>0</v>
      </c>
      <c r="BQ14" s="113">
        <f>SUMPRODUCT(($E14=Saisie_plannif_EQT[Avion])*($E$3=Saisie_plannif_EQT[Nom de l''equipement])*(BQ$29&gt;=Saisie_plannif_EQT[Semaine de Début])*(BQ$29&lt;=Saisie_plannif_EQT[Semaine de Fin])*Saisie_plannif_EQT[Quantité])</f>
        <v>0</v>
      </c>
      <c r="BR14" s="113">
        <f>SUMPRODUCT(($E14=Saisie_plannif_EQT[Avion])*($E$3=Saisie_plannif_EQT[Nom de l''equipement])*(BR$29&gt;=Saisie_plannif_EQT[Semaine de Début])*(BR$29&lt;=Saisie_plannif_EQT[Semaine de Fin])*Saisie_plannif_EQT[Quantité])</f>
        <v>0</v>
      </c>
      <c r="BS14" s="113">
        <f>SUMPRODUCT(($E14=Saisie_plannif_EQT[Avion])*($E$3=Saisie_plannif_EQT[Nom de l''equipement])*(BS$29&gt;=Saisie_plannif_EQT[Semaine de Début])*(BS$29&lt;=Saisie_plannif_EQT[Semaine de Fin])*Saisie_plannif_EQT[Quantité])</f>
        <v>0</v>
      </c>
      <c r="BT14" s="113">
        <f>SUMPRODUCT(($E14=Saisie_plannif_EQT[Avion])*($E$3=Saisie_plannif_EQT[Nom de l''equipement])*(BT$29&gt;=Saisie_plannif_EQT[Semaine de Début])*(BT$29&lt;=Saisie_plannif_EQT[Semaine de Fin])*Saisie_plannif_EQT[Quantité])</f>
        <v>0</v>
      </c>
      <c r="BU14" s="113">
        <f>SUMPRODUCT(($E14=Saisie_plannif_EQT[Avion])*($E$3=Saisie_plannif_EQT[Nom de l''equipement])*(BU$29&gt;=Saisie_plannif_EQT[Semaine de Début])*(BU$29&lt;=Saisie_plannif_EQT[Semaine de Fin])*Saisie_plannif_EQT[Quantité])</f>
        <v>0</v>
      </c>
      <c r="BV14" s="113">
        <f>SUMPRODUCT(($E14=Saisie_plannif_EQT[Avion])*($E$3=Saisie_plannif_EQT[Nom de l''equipement])*(BV$29&gt;=Saisie_plannif_EQT[Semaine de Début])*(BV$29&lt;=Saisie_plannif_EQT[Semaine de Fin])*Saisie_plannif_EQT[Quantité])</f>
        <v>0</v>
      </c>
      <c r="BW14" s="113">
        <f>SUMPRODUCT(($E14=Saisie_plannif_EQT[Avion])*($E$3=Saisie_plannif_EQT[Nom de l''equipement])*(BW$29&gt;=Saisie_plannif_EQT[Semaine de Début])*(BW$29&lt;=Saisie_plannif_EQT[Semaine de Fin])*Saisie_plannif_EQT[Quantité])</f>
        <v>0</v>
      </c>
      <c r="BX14" s="113">
        <f>SUMPRODUCT(($E14=Saisie_plannif_EQT[Avion])*($E$3=Saisie_plannif_EQT[Nom de l''equipement])*(BX$29&gt;=Saisie_plannif_EQT[Semaine de Début])*(BX$29&lt;=Saisie_plannif_EQT[Semaine de Fin])*Saisie_plannif_EQT[Quantité])</f>
        <v>0</v>
      </c>
      <c r="BY14" s="113">
        <f>SUMPRODUCT(($E14=Saisie_plannif_EQT[Avion])*($E$3=Saisie_plannif_EQT[Nom de l''equipement])*(BY$29&gt;=Saisie_plannif_EQT[Semaine de Début])*(BY$29&lt;=Saisie_plannif_EQT[Semaine de Fin])*Saisie_plannif_EQT[Quantité])</f>
        <v>0</v>
      </c>
      <c r="BZ14" s="113">
        <f>SUMPRODUCT(($E14=Saisie_plannif_EQT[Avion])*($E$3=Saisie_plannif_EQT[Nom de l''equipement])*(BZ$29&gt;=Saisie_plannif_EQT[Semaine de Début])*(BZ$29&lt;=Saisie_plannif_EQT[Semaine de Fin])*Saisie_plannif_EQT[Quantité])</f>
        <v>0</v>
      </c>
      <c r="CA14" s="113">
        <f>SUMPRODUCT(($E14=Saisie_plannif_EQT[Avion])*($E$3=Saisie_plannif_EQT[Nom de l''equipement])*(CA$29&gt;=Saisie_plannif_EQT[Semaine de Début])*(CA$29&lt;=Saisie_plannif_EQT[Semaine de Fin])*Saisie_plannif_EQT[Quantité])</f>
        <v>0</v>
      </c>
      <c r="CB14" s="113">
        <f>SUMPRODUCT(($E14=Saisie_plannif_EQT[Avion])*($E$3=Saisie_plannif_EQT[Nom de l''equipement])*(CB$29&gt;=Saisie_plannif_EQT[Semaine de Début])*(CB$29&lt;=Saisie_plannif_EQT[Semaine de Fin])*Saisie_plannif_EQT[Quantité])</f>
        <v>0</v>
      </c>
      <c r="CC14" s="113">
        <f>SUMPRODUCT(($E14=Saisie_plannif_EQT[Avion])*($E$3=Saisie_plannif_EQT[Nom de l''equipement])*(CC$29&gt;=Saisie_plannif_EQT[Semaine de Début])*(CC$29&lt;=Saisie_plannif_EQT[Semaine de Fin])*Saisie_plannif_EQT[Quantité])</f>
        <v>0</v>
      </c>
      <c r="CD14" s="113">
        <f>SUMPRODUCT(($E14=Saisie_plannif_EQT[Avion])*($E$3=Saisie_plannif_EQT[Nom de l''equipement])*(CD$29&gt;=Saisie_plannif_EQT[Semaine de Début])*(CD$29&lt;=Saisie_plannif_EQT[Semaine de Fin])*Saisie_plannif_EQT[Quantité])</f>
        <v>0</v>
      </c>
      <c r="CE14" s="113">
        <f>SUMPRODUCT(($E14=Saisie_plannif_EQT[Avion])*($E$3=Saisie_plannif_EQT[Nom de l''equipement])*(CE$29&gt;=Saisie_plannif_EQT[Semaine de Début])*(CE$29&lt;=Saisie_plannif_EQT[Semaine de Fin])*Saisie_plannif_EQT[Quantité])</f>
        <v>0</v>
      </c>
      <c r="CF14" s="113">
        <f>SUMPRODUCT(($E14=Saisie_plannif_EQT[Avion])*($E$3=Saisie_plannif_EQT[Nom de l''equipement])*(CF$29&gt;=Saisie_plannif_EQT[Semaine de Début])*(CF$29&lt;=Saisie_plannif_EQT[Semaine de Fin])*Saisie_plannif_EQT[Quantité])</f>
        <v>0</v>
      </c>
      <c r="CG14" s="113">
        <f>SUMPRODUCT(($E14=Saisie_plannif_EQT[Avion])*($E$3=Saisie_plannif_EQT[Nom de l''equipement])*(CG$29&gt;=Saisie_plannif_EQT[Semaine de Début])*(CG$29&lt;=Saisie_plannif_EQT[Semaine de Fin])*Saisie_plannif_EQT[Quantité])</f>
        <v>0</v>
      </c>
      <c r="CH14" s="113">
        <f>SUMPRODUCT(($E14=Saisie_plannif_EQT[Avion])*($E$3=Saisie_plannif_EQT[Nom de l''equipement])*(CH$29&gt;=Saisie_plannif_EQT[Semaine de Début])*(CH$29&lt;=Saisie_plannif_EQT[Semaine de Fin])*Saisie_plannif_EQT[Quantité])</f>
        <v>0</v>
      </c>
      <c r="CI14" s="113">
        <f>SUMPRODUCT(($E14=Saisie_plannif_EQT[Avion])*($E$3=Saisie_plannif_EQT[Nom de l''equipement])*(CI$29&gt;=Saisie_plannif_EQT[Semaine de Début])*(CI$29&lt;=Saisie_plannif_EQT[Semaine de Fin])*Saisie_plannif_EQT[Quantité])</f>
        <v>0</v>
      </c>
      <c r="CJ14" s="113">
        <f>SUMPRODUCT(($E14=Saisie_plannif_EQT[Avion])*($E$3=Saisie_plannif_EQT[Nom de l''equipement])*(CJ$29&gt;=Saisie_plannif_EQT[Semaine de Début])*(CJ$29&lt;=Saisie_plannif_EQT[Semaine de Fin])*Saisie_plannif_EQT[Quantité])</f>
        <v>0</v>
      </c>
      <c r="CK14" s="113">
        <f>SUMPRODUCT(($E14=Saisie_plannif_EQT[Avion])*($E$3=Saisie_plannif_EQT[Nom de l''equipement])*(CK$29&gt;=Saisie_plannif_EQT[Semaine de Début])*(CK$29&lt;=Saisie_plannif_EQT[Semaine de Fin])*Saisie_plannif_EQT[Quantité])</f>
        <v>0</v>
      </c>
      <c r="CL14" s="113">
        <f>SUMPRODUCT(($E14=Saisie_plannif_EQT[Avion])*($E$3=Saisie_plannif_EQT[Nom de l''equipement])*(CL$29&gt;=Saisie_plannif_EQT[Semaine de Début])*(CL$29&lt;=Saisie_plannif_EQT[Semaine de Fin])*Saisie_plannif_EQT[Quantité])</f>
        <v>0</v>
      </c>
      <c r="CM14" s="113">
        <f>SUMPRODUCT(($E14=Saisie_plannif_EQT[Avion])*($E$3=Saisie_plannif_EQT[Nom de l''equipement])*(CM$29&gt;=Saisie_plannif_EQT[Semaine de Début])*(CM$29&lt;=Saisie_plannif_EQT[Semaine de Fin])*Saisie_plannif_EQT[Quantité])</f>
        <v>0</v>
      </c>
      <c r="CN14" s="113">
        <f>SUMPRODUCT(($E14=Saisie_plannif_EQT[Avion])*($E$3=Saisie_plannif_EQT[Nom de l''equipement])*(CN$29&gt;=Saisie_plannif_EQT[Semaine de Début])*(CN$29&lt;=Saisie_plannif_EQT[Semaine de Fin])*Saisie_plannif_EQT[Quantité])</f>
        <v>0</v>
      </c>
      <c r="CO14" s="113">
        <f>SUMPRODUCT(($E14=Saisie_plannif_EQT[Avion])*($E$3=Saisie_plannif_EQT[Nom de l''equipement])*(CO$29&gt;=Saisie_plannif_EQT[Semaine de Début])*(CO$29&lt;=Saisie_plannif_EQT[Semaine de Fin])*Saisie_plannif_EQT[Quantité])</f>
        <v>0</v>
      </c>
      <c r="CP14" s="113">
        <f>SUMPRODUCT(($E14=Saisie_plannif_EQT[Avion])*($E$3=Saisie_plannif_EQT[Nom de l''equipement])*(CP$29&gt;=Saisie_plannif_EQT[Semaine de Début])*(CP$29&lt;=Saisie_plannif_EQT[Semaine de Fin])*Saisie_plannif_EQT[Quantité])</f>
        <v>0</v>
      </c>
      <c r="CQ14" s="113">
        <f>SUMPRODUCT(($E14=Saisie_plannif_EQT[Avion])*($E$3=Saisie_plannif_EQT[Nom de l''equipement])*(CQ$29&gt;=Saisie_plannif_EQT[Semaine de Début])*(CQ$29&lt;=Saisie_plannif_EQT[Semaine de Fin])*Saisie_plannif_EQT[Quantité])</f>
        <v>0</v>
      </c>
      <c r="CR14" s="113">
        <f>SUMPRODUCT(($E14=Saisie_plannif_EQT[Avion])*($E$3=Saisie_plannif_EQT[Nom de l''equipement])*(CR$29&gt;=Saisie_plannif_EQT[Semaine de Début])*(CR$29&lt;=Saisie_plannif_EQT[Semaine de Fin])*Saisie_plannif_EQT[Quantité])</f>
        <v>0</v>
      </c>
      <c r="CS14" s="113">
        <f>SUMPRODUCT(($E14=Saisie_plannif_EQT[Avion])*($E$3=Saisie_plannif_EQT[Nom de l''equipement])*(CS$29&gt;=Saisie_plannif_EQT[Semaine de Début])*(CS$29&lt;=Saisie_plannif_EQT[Semaine de Fin])*Saisie_plannif_EQT[Quantité])</f>
        <v>0</v>
      </c>
      <c r="CT14" s="113">
        <f>SUMPRODUCT(($E14=Saisie_plannif_EQT[Avion])*($E$3=Saisie_plannif_EQT[Nom de l''equipement])*(CT$29&gt;=Saisie_plannif_EQT[Semaine de Début])*(CT$29&lt;=Saisie_plannif_EQT[Semaine de Fin])*Saisie_plannif_EQT[Quantité])</f>
        <v>0</v>
      </c>
      <c r="CU14" s="113">
        <f>SUMPRODUCT(($E14=Saisie_plannif_EQT[Avion])*($E$3=Saisie_plannif_EQT[Nom de l''equipement])*(CU$29&gt;=Saisie_plannif_EQT[Semaine de Début])*(CU$29&lt;=Saisie_plannif_EQT[Semaine de Fin])*Saisie_plannif_EQT[Quantité])</f>
        <v>0</v>
      </c>
      <c r="CV14" s="113">
        <f>SUMPRODUCT(($E14=Saisie_plannif_EQT[Avion])*($E$3=Saisie_plannif_EQT[Nom de l''equipement])*(CV$29&gt;=Saisie_plannif_EQT[Semaine de Début])*(CV$29&lt;=Saisie_plannif_EQT[Semaine de Fin])*Saisie_plannif_EQT[Quantité])</f>
        <v>0</v>
      </c>
      <c r="CW14" s="113">
        <f>SUMPRODUCT(($E14=Saisie_plannif_EQT[Avion])*($E$3=Saisie_plannif_EQT[Nom de l''equipement])*(CW$29&gt;=Saisie_plannif_EQT[Semaine de Début])*(CW$29&lt;=Saisie_plannif_EQT[Semaine de Fin])*Saisie_plannif_EQT[Quantité])</f>
        <v>0</v>
      </c>
      <c r="CX14" s="113">
        <f>SUMPRODUCT(($E14=Saisie_plannif_EQT[Avion])*($E$3=Saisie_plannif_EQT[Nom de l''equipement])*(CX$29&gt;=Saisie_plannif_EQT[Semaine de Début])*(CX$29&lt;=Saisie_plannif_EQT[Semaine de Fin])*Saisie_plannif_EQT[Quantité])</f>
        <v>0</v>
      </c>
      <c r="CY14" s="113">
        <f>SUMPRODUCT(($E14=Saisie_plannif_EQT[Avion])*($E$3=Saisie_plannif_EQT[Nom de l''equipement])*(CY$29&gt;=Saisie_plannif_EQT[Semaine de Début])*(CY$29&lt;=Saisie_plannif_EQT[Semaine de Fin])*Saisie_plannif_EQT[Quantité])</f>
        <v>0</v>
      </c>
      <c r="CZ14" s="113">
        <f>SUMPRODUCT(($E14=Saisie_plannif_EQT[Avion])*($E$3=Saisie_plannif_EQT[Nom de l''equipement])*(CZ$29&gt;=Saisie_plannif_EQT[Semaine de Début])*(CZ$29&lt;=Saisie_plannif_EQT[Semaine de Fin])*Saisie_plannif_EQT[Quantité])</f>
        <v>0</v>
      </c>
      <c r="DA14" s="113">
        <f>SUMPRODUCT(($E14=Saisie_plannif_EQT[Avion])*($E$3=Saisie_plannif_EQT[Nom de l''equipement])*(DA$29&gt;=Saisie_plannif_EQT[Semaine de Début])*(DA$29&lt;=Saisie_plannif_EQT[Semaine de Fin])*Saisie_plannif_EQT[Quantité])</f>
        <v>0</v>
      </c>
      <c r="DB14" s="113">
        <f>SUMPRODUCT(($E14=Saisie_plannif_EQT[Avion])*($E$3=Saisie_plannif_EQT[Nom de l''equipement])*(DB$29&gt;=Saisie_plannif_EQT[Semaine de Début])*(DB$29&lt;=Saisie_plannif_EQT[Semaine de Fin])*Saisie_plannif_EQT[Quantité])</f>
        <v>0</v>
      </c>
      <c r="DC14" s="113">
        <f>SUMPRODUCT(($E14=Saisie_plannif_EQT[Avion])*($E$3=Saisie_plannif_EQT[Nom de l''equipement])*(DC$29&gt;=Saisie_plannif_EQT[Semaine de Début])*(DC$29&lt;=Saisie_plannif_EQT[Semaine de Fin])*Saisie_plannif_EQT[Quantité])</f>
        <v>0</v>
      </c>
      <c r="DD14" s="113">
        <f>SUMPRODUCT(($E14=Saisie_plannif_EQT[Avion])*($E$3=Saisie_plannif_EQT[Nom de l''equipement])*(DD$29&gt;=Saisie_plannif_EQT[Semaine de Début])*(DD$29&lt;=Saisie_plannif_EQT[Semaine de Fin])*Saisie_plannif_EQT[Quantité])</f>
        <v>0</v>
      </c>
      <c r="DE14" s="113">
        <f>SUMPRODUCT(($E14=Saisie_plannif_EQT[Avion])*($E$3=Saisie_plannif_EQT[Nom de l''equipement])*(DE$29&gt;=Saisie_plannif_EQT[Semaine de Début])*(DE$29&lt;=Saisie_plannif_EQT[Semaine de Fin])*Saisie_plannif_EQT[Quantité])</f>
        <v>0</v>
      </c>
    </row>
    <row r="15" spans="2:109" x14ac:dyDescent="0.3">
      <c r="E15" s="69" t="s">
        <v>797</v>
      </c>
      <c r="F15" s="16"/>
      <c r="G15" s="25">
        <f>SUMPRODUCT(($E15=Saisie_plannif_EQT[Avion])*($E$3=Saisie_plannif_EQT[Nom de l''equipement])*(G$29&gt;=Saisie_plannif_EQT[Semaine de Début])*(G$29&lt;=Saisie_plannif_EQT[Semaine de Fin])*Saisie_plannif_EQT[Quantité])</f>
        <v>0</v>
      </c>
      <c r="H15" s="21">
        <f>SUMPRODUCT(($E15=Saisie_plannif_EQT[Avion])*($E$3=Saisie_plannif_EQT[Nom de l''equipement])*(H$29&gt;=Saisie_plannif_EQT[Semaine de Début])*(H$29&lt;=Saisie_plannif_EQT[Semaine de Fin])*Saisie_plannif_EQT[Quantité])</f>
        <v>0</v>
      </c>
      <c r="I15" s="21">
        <f>SUMPRODUCT(($E15=Saisie_plannif_EQT[Avion])*($E$3=Saisie_plannif_EQT[Nom de l''equipement])*(I$29&gt;=Saisie_plannif_EQT[Semaine de Début])*(I$29&lt;=Saisie_plannif_EQT[Semaine de Fin])*Saisie_plannif_EQT[Quantité])</f>
        <v>0</v>
      </c>
      <c r="J15" s="21">
        <f>SUMPRODUCT(($E15=Saisie_plannif_EQT[Avion])*($E$3=Saisie_plannif_EQT[Nom de l''equipement])*(J$29&gt;=Saisie_plannif_EQT[Semaine de Début])*(J$29&lt;=Saisie_plannif_EQT[Semaine de Fin])*Saisie_plannif_EQT[Quantité])</f>
        <v>0</v>
      </c>
      <c r="K15" s="21">
        <f>SUMPRODUCT(($E15=Saisie_plannif_EQT[Avion])*($E$3=Saisie_plannif_EQT[Nom de l''equipement])*(K$29&gt;=Saisie_plannif_EQT[Semaine de Début])*(K$29&lt;=Saisie_plannif_EQT[Semaine de Fin])*Saisie_plannif_EQT[Quantité])</f>
        <v>0</v>
      </c>
      <c r="L15" s="21">
        <f>SUMPRODUCT(($E15=Saisie_plannif_EQT[Avion])*($E$3=Saisie_plannif_EQT[Nom de l''equipement])*(L$29&gt;=Saisie_plannif_EQT[Semaine de Début])*(L$29&lt;=Saisie_plannif_EQT[Semaine de Fin])*Saisie_plannif_EQT[Quantité])</f>
        <v>0</v>
      </c>
      <c r="M15" s="21">
        <f>SUMPRODUCT(($E15=Saisie_plannif_EQT[Avion])*($E$3=Saisie_plannif_EQT[Nom de l''equipement])*(M$29&gt;=Saisie_plannif_EQT[Semaine de Début])*(M$29&lt;=Saisie_plannif_EQT[Semaine de Fin])*Saisie_plannif_EQT[Quantité])</f>
        <v>0</v>
      </c>
      <c r="N15" s="21">
        <f>SUMPRODUCT(($E15=Saisie_plannif_EQT[Avion])*($E$3=Saisie_plannif_EQT[Nom de l''equipement])*(N$29&gt;=Saisie_plannif_EQT[Semaine de Début])*(N$29&lt;=Saisie_plannif_EQT[Semaine de Fin])*Saisie_plannif_EQT[Quantité])</f>
        <v>0</v>
      </c>
      <c r="O15" s="21">
        <f>SUMPRODUCT(($E15=Saisie_plannif_EQT[Avion])*($E$3=Saisie_plannif_EQT[Nom de l''equipement])*(O$29&gt;=Saisie_plannif_EQT[Semaine de Début])*(O$29&lt;=Saisie_plannif_EQT[Semaine de Fin])*Saisie_plannif_EQT[Quantité])</f>
        <v>0</v>
      </c>
      <c r="P15" s="21">
        <f>SUMPRODUCT(($E15=Saisie_plannif_EQT[Avion])*($E$3=Saisie_plannif_EQT[Nom de l''equipement])*(P$29&gt;=Saisie_plannif_EQT[Semaine de Début])*(P$29&lt;=Saisie_plannif_EQT[Semaine de Fin])*Saisie_plannif_EQT[Quantité])</f>
        <v>0</v>
      </c>
      <c r="Q15" s="21">
        <f>SUMPRODUCT(($E15=Saisie_plannif_EQT[Avion])*($E$3=Saisie_plannif_EQT[Nom de l''equipement])*(Q$29&gt;=Saisie_plannif_EQT[Semaine de Début])*(Q$29&lt;=Saisie_plannif_EQT[Semaine de Fin])*Saisie_plannif_EQT[Quantité])</f>
        <v>0</v>
      </c>
      <c r="R15" s="21">
        <f>SUMPRODUCT(($E15=Saisie_plannif_EQT[Avion])*($E$3=Saisie_plannif_EQT[Nom de l''equipement])*(R$29&gt;=Saisie_plannif_EQT[Semaine de Début])*(R$29&lt;=Saisie_plannif_EQT[Semaine de Fin])*Saisie_plannif_EQT[Quantité])</f>
        <v>0</v>
      </c>
      <c r="S15" s="21">
        <f>SUMPRODUCT(($E15=Saisie_plannif_EQT[Avion])*($E$3=Saisie_plannif_EQT[Nom de l''equipement])*(S$29&gt;=Saisie_plannif_EQT[Semaine de Début])*(S$29&lt;=Saisie_plannif_EQT[Semaine de Fin])*Saisie_plannif_EQT[Quantité])</f>
        <v>0</v>
      </c>
      <c r="T15" s="21">
        <f>SUMPRODUCT(($E15=Saisie_plannif_EQT[Avion])*($E$3=Saisie_plannif_EQT[Nom de l''equipement])*(T$29&gt;=Saisie_plannif_EQT[Semaine de Début])*(T$29&lt;=Saisie_plannif_EQT[Semaine de Fin])*Saisie_plannif_EQT[Quantité])</f>
        <v>0</v>
      </c>
      <c r="U15" s="21">
        <f>SUMPRODUCT(($E15=Saisie_plannif_EQT[Avion])*($E$3=Saisie_plannif_EQT[Nom de l''equipement])*(U$29&gt;=Saisie_plannif_EQT[Semaine de Début])*(U$29&lt;=Saisie_plannif_EQT[Semaine de Fin])*Saisie_plannif_EQT[Quantité])</f>
        <v>0</v>
      </c>
      <c r="V15" s="21">
        <f>SUMPRODUCT(($E15=Saisie_plannif_EQT[Avion])*($E$3=Saisie_plannif_EQT[Nom de l''equipement])*(V$29&gt;=Saisie_plannif_EQT[Semaine de Début])*(V$29&lt;=Saisie_plannif_EQT[Semaine de Fin])*Saisie_plannif_EQT[Quantité])</f>
        <v>0</v>
      </c>
      <c r="W15" s="21">
        <f>SUMPRODUCT(($E15=Saisie_plannif_EQT[Avion])*($E$3=Saisie_plannif_EQT[Nom de l''equipement])*(W$29&gt;=Saisie_plannif_EQT[Semaine de Début])*(W$29&lt;=Saisie_plannif_EQT[Semaine de Fin])*Saisie_plannif_EQT[Quantité])</f>
        <v>0</v>
      </c>
      <c r="X15" s="21">
        <f>SUMPRODUCT(($E15=Saisie_plannif_EQT[Avion])*($E$3=Saisie_plannif_EQT[Nom de l''equipement])*(X$29&gt;=Saisie_plannif_EQT[Semaine de Début])*(X$29&lt;=Saisie_plannif_EQT[Semaine de Fin])*Saisie_plannif_EQT[Quantité])</f>
        <v>0</v>
      </c>
      <c r="Y15" s="21">
        <f>SUMPRODUCT(($E15=Saisie_plannif_EQT[Avion])*($E$3=Saisie_plannif_EQT[Nom de l''equipement])*(Y$29&gt;=Saisie_plannif_EQT[Semaine de Début])*(Y$29&lt;=Saisie_plannif_EQT[Semaine de Fin])*Saisie_plannif_EQT[Quantité])</f>
        <v>0</v>
      </c>
      <c r="Z15" s="21">
        <f>SUMPRODUCT(($E15=Saisie_plannif_EQT[Avion])*($E$3=Saisie_plannif_EQT[Nom de l''equipement])*(Z$29&gt;=Saisie_plannif_EQT[Semaine de Début])*(Z$29&lt;=Saisie_plannif_EQT[Semaine de Fin])*Saisie_plannif_EQT[Quantité])</f>
        <v>0</v>
      </c>
      <c r="AA15" s="21">
        <f>SUMPRODUCT(($E15=Saisie_plannif_EQT[Avion])*($E$3=Saisie_plannif_EQT[Nom de l''equipement])*(AA$29&gt;=Saisie_plannif_EQT[Semaine de Début])*(AA$29&lt;=Saisie_plannif_EQT[Semaine de Fin])*Saisie_plannif_EQT[Quantité])</f>
        <v>0</v>
      </c>
      <c r="AB15" s="21">
        <f>SUMPRODUCT(($E15=Saisie_plannif_EQT[Avion])*($E$3=Saisie_plannif_EQT[Nom de l''equipement])*(AB$29&gt;=Saisie_plannif_EQT[Semaine de Début])*(AB$29&lt;=Saisie_plannif_EQT[Semaine de Fin])*Saisie_plannif_EQT[Quantité])</f>
        <v>0</v>
      </c>
      <c r="AC15" s="21">
        <f>SUMPRODUCT(($E15=Saisie_plannif_EQT[Avion])*($E$3=Saisie_plannif_EQT[Nom de l''equipement])*(AC$29&gt;=Saisie_plannif_EQT[Semaine de Début])*(AC$29&lt;=Saisie_plannif_EQT[Semaine de Fin])*Saisie_plannif_EQT[Quantité])</f>
        <v>0</v>
      </c>
      <c r="AD15" s="21">
        <f>SUMPRODUCT(($E15=Saisie_plannif_EQT[Avion])*($E$3=Saisie_plannif_EQT[Nom de l''equipement])*(AD$29&gt;=Saisie_plannif_EQT[Semaine de Début])*(AD$29&lt;=Saisie_plannif_EQT[Semaine de Fin])*Saisie_plannif_EQT[Quantité])</f>
        <v>0</v>
      </c>
      <c r="AE15" s="21">
        <f>SUMPRODUCT(($E15=Saisie_plannif_EQT[Avion])*($E$3=Saisie_plannif_EQT[Nom de l''equipement])*(AE$29&gt;=Saisie_plannif_EQT[Semaine de Début])*(AE$29&lt;=Saisie_plannif_EQT[Semaine de Fin])*Saisie_plannif_EQT[Quantité])</f>
        <v>0</v>
      </c>
      <c r="AF15" s="21">
        <f>SUMPRODUCT(($E15=Saisie_plannif_EQT[Avion])*($E$3=Saisie_plannif_EQT[Nom de l''equipement])*(AF$29&gt;=Saisie_plannif_EQT[Semaine de Début])*(AF$29&lt;=Saisie_plannif_EQT[Semaine de Fin])*Saisie_plannif_EQT[Quantité])</f>
        <v>0</v>
      </c>
      <c r="AG15" s="21">
        <f>SUMPRODUCT(($E15=Saisie_plannif_EQT[Avion])*($E$3=Saisie_plannif_EQT[Nom de l''equipement])*(AG$29&gt;=Saisie_plannif_EQT[Semaine de Début])*(AG$29&lt;=Saisie_plannif_EQT[Semaine de Fin])*Saisie_plannif_EQT[Quantité])</f>
        <v>0</v>
      </c>
      <c r="AH15" s="21">
        <f>SUMPRODUCT(($E15=Saisie_plannif_EQT[Avion])*($E$3=Saisie_plannif_EQT[Nom de l''equipement])*(AH$29&gt;=Saisie_plannif_EQT[Semaine de Début])*(AH$29&lt;=Saisie_plannif_EQT[Semaine de Fin])*Saisie_plannif_EQT[Quantité])</f>
        <v>0</v>
      </c>
      <c r="AI15" s="21">
        <f>SUMPRODUCT(($E15=Saisie_plannif_EQT[Avion])*($E$3=Saisie_plannif_EQT[Nom de l''equipement])*(AI$29&gt;=Saisie_plannif_EQT[Semaine de Début])*(AI$29&lt;=Saisie_plannif_EQT[Semaine de Fin])*Saisie_plannif_EQT[Quantité])</f>
        <v>0</v>
      </c>
      <c r="AJ15" s="21">
        <f>SUMPRODUCT(($E15=Saisie_plannif_EQT[Avion])*($E$3=Saisie_plannif_EQT[Nom de l''equipement])*(AJ$29&gt;=Saisie_plannif_EQT[Semaine de Début])*(AJ$29&lt;=Saisie_plannif_EQT[Semaine de Fin])*Saisie_plannif_EQT[Quantité])</f>
        <v>0</v>
      </c>
      <c r="AK15" s="21">
        <f>SUMPRODUCT(($E15=Saisie_plannif_EQT[Avion])*($E$3=Saisie_plannif_EQT[Nom de l''equipement])*(AK$29&gt;=Saisie_plannif_EQT[Semaine de Début])*(AK$29&lt;=Saisie_plannif_EQT[Semaine de Fin])*Saisie_plannif_EQT[Quantité])</f>
        <v>0</v>
      </c>
      <c r="AL15" s="21">
        <f>SUMPRODUCT(($E15=Saisie_plannif_EQT[Avion])*($E$3=Saisie_plannif_EQT[Nom de l''equipement])*(AL$29&gt;=Saisie_plannif_EQT[Semaine de Début])*(AL$29&lt;=Saisie_plannif_EQT[Semaine de Fin])*Saisie_plannif_EQT[Quantité])</f>
        <v>0</v>
      </c>
      <c r="AM15" s="21">
        <f>SUMPRODUCT(($E15=Saisie_plannif_EQT[Avion])*($E$3=Saisie_plannif_EQT[Nom de l''equipement])*(AM$29&gt;=Saisie_plannif_EQT[Semaine de Début])*(AM$29&lt;=Saisie_plannif_EQT[Semaine de Fin])*Saisie_plannif_EQT[Quantité])</f>
        <v>0</v>
      </c>
      <c r="AN15" s="21">
        <f>SUMPRODUCT(($E15=Saisie_plannif_EQT[Avion])*($E$3=Saisie_plannif_EQT[Nom de l''equipement])*(AN$29&gt;=Saisie_plannif_EQT[Semaine de Début])*(AN$29&lt;=Saisie_plannif_EQT[Semaine de Fin])*Saisie_plannif_EQT[Quantité])</f>
        <v>0</v>
      </c>
      <c r="AO15" s="21">
        <f>SUMPRODUCT(($E15=Saisie_plannif_EQT[Avion])*($E$3=Saisie_plannif_EQT[Nom de l''equipement])*(AO$29&gt;=Saisie_plannif_EQT[Semaine de Début])*(AO$29&lt;=Saisie_plannif_EQT[Semaine de Fin])*Saisie_plannif_EQT[Quantité])</f>
        <v>0</v>
      </c>
      <c r="AP15" s="21">
        <f>SUMPRODUCT(($E15=Saisie_plannif_EQT[Avion])*($E$3=Saisie_plannif_EQT[Nom de l''equipement])*(AP$29&gt;=Saisie_plannif_EQT[Semaine de Début])*(AP$29&lt;=Saisie_plannif_EQT[Semaine de Fin])*Saisie_plannif_EQT[Quantité])</f>
        <v>0</v>
      </c>
      <c r="AQ15" s="21">
        <f>SUMPRODUCT(($E15=Saisie_plannif_EQT[Avion])*($E$3=Saisie_plannif_EQT[Nom de l''equipement])*(AQ$29&gt;=Saisie_plannif_EQT[Semaine de Début])*(AQ$29&lt;=Saisie_plannif_EQT[Semaine de Fin])*Saisie_plannif_EQT[Quantité])</f>
        <v>0</v>
      </c>
      <c r="AR15" s="21">
        <f>SUMPRODUCT(($E15=Saisie_plannif_EQT[Avion])*($E$3=Saisie_plannif_EQT[Nom de l''equipement])*(AR$29&gt;=Saisie_plannif_EQT[Semaine de Début])*(AR$29&lt;=Saisie_plannif_EQT[Semaine de Fin])*Saisie_plannif_EQT[Quantité])</f>
        <v>0</v>
      </c>
      <c r="AS15" s="21">
        <f>SUMPRODUCT(($E15=Saisie_plannif_EQT[Avion])*($E$3=Saisie_plannif_EQT[Nom de l''equipement])*(AS$29&gt;=Saisie_plannif_EQT[Semaine de Début])*(AS$29&lt;=Saisie_plannif_EQT[Semaine de Fin])*Saisie_plannif_EQT[Quantité])</f>
        <v>0</v>
      </c>
      <c r="AT15" s="21">
        <f>SUMPRODUCT(($E15=Saisie_plannif_EQT[Avion])*($E$3=Saisie_plannif_EQT[Nom de l''equipement])*(AT$29&gt;=Saisie_plannif_EQT[Semaine de Début])*(AT$29&lt;=Saisie_plannif_EQT[Semaine de Fin])*Saisie_plannif_EQT[Quantité])</f>
        <v>0</v>
      </c>
      <c r="AU15" s="21">
        <f>SUMPRODUCT(($E15=Saisie_plannif_EQT[Avion])*($E$3=Saisie_plannif_EQT[Nom de l''equipement])*(AU$29&gt;=Saisie_plannif_EQT[Semaine de Début])*(AU$29&lt;=Saisie_plannif_EQT[Semaine de Fin])*Saisie_plannif_EQT[Quantité])</f>
        <v>0</v>
      </c>
      <c r="AV15" s="21">
        <f>SUMPRODUCT(($E15=Saisie_plannif_EQT[Avion])*($E$3=Saisie_plannif_EQT[Nom de l''equipement])*(AV$29&gt;=Saisie_plannif_EQT[Semaine de Début])*(AV$29&lt;=Saisie_plannif_EQT[Semaine de Fin])*Saisie_plannif_EQT[Quantité])</f>
        <v>0</v>
      </c>
      <c r="AW15" s="21">
        <f>SUMPRODUCT(($E15=Saisie_plannif_EQT[Avion])*($E$3=Saisie_plannif_EQT[Nom de l''equipement])*(AW$29&gt;=Saisie_plannif_EQT[Semaine de Début])*(AW$29&lt;=Saisie_plannif_EQT[Semaine de Fin])*Saisie_plannif_EQT[Quantité])</f>
        <v>0</v>
      </c>
      <c r="AX15" s="21">
        <f>SUMPRODUCT(($E15=Saisie_plannif_EQT[Avion])*($E$3=Saisie_plannif_EQT[Nom de l''equipement])*(AX$29&gt;=Saisie_plannif_EQT[Semaine de Début])*(AX$29&lt;=Saisie_plannif_EQT[Semaine de Fin])*Saisie_plannif_EQT[Quantité])</f>
        <v>0</v>
      </c>
      <c r="AY15" s="21">
        <f>SUMPRODUCT(($E15=Saisie_plannif_EQT[Avion])*($E$3=Saisie_plannif_EQT[Nom de l''equipement])*(AY$29&gt;=Saisie_plannif_EQT[Semaine de Début])*(AY$29&lt;=Saisie_plannif_EQT[Semaine de Fin])*Saisie_plannif_EQT[Quantité])</f>
        <v>0</v>
      </c>
      <c r="AZ15" s="21">
        <f>SUMPRODUCT(($E15=Saisie_plannif_EQT[Avion])*($E$3=Saisie_plannif_EQT[Nom de l''equipement])*(AZ$29&gt;=Saisie_plannif_EQT[Semaine de Début])*(AZ$29&lt;=Saisie_plannif_EQT[Semaine de Fin])*Saisie_plannif_EQT[Quantité])</f>
        <v>0</v>
      </c>
      <c r="BA15" s="21">
        <f>SUMPRODUCT(($E15=Saisie_plannif_EQT[Avion])*($E$3=Saisie_plannif_EQT[Nom de l''equipement])*(BA$29&gt;=Saisie_plannif_EQT[Semaine de Début])*(BA$29&lt;=Saisie_plannif_EQT[Semaine de Fin])*Saisie_plannif_EQT[Quantité])</f>
        <v>0</v>
      </c>
      <c r="BB15" s="21">
        <f>SUMPRODUCT(($E15=Saisie_plannif_EQT[Avion])*($E$3=Saisie_plannif_EQT[Nom de l''equipement])*(BB$29&gt;=Saisie_plannif_EQT[Semaine de Début])*(BB$29&lt;=Saisie_plannif_EQT[Semaine de Fin])*Saisie_plannif_EQT[Quantité])</f>
        <v>0</v>
      </c>
      <c r="BC15" s="21">
        <f>SUMPRODUCT(($E15=Saisie_plannif_EQT[Avion])*($E$3=Saisie_plannif_EQT[Nom de l''equipement])*(BC$29&gt;=Saisie_plannif_EQT[Semaine de Début])*(BC$29&lt;=Saisie_plannif_EQT[Semaine de Fin])*Saisie_plannif_EQT[Quantité])</f>
        <v>0</v>
      </c>
      <c r="BD15" s="21">
        <f>SUMPRODUCT(($E15=Saisie_plannif_EQT[Avion])*($E$3=Saisie_plannif_EQT[Nom de l''equipement])*(BD$29&gt;=Saisie_plannif_EQT[Semaine de Début])*(BD$29&lt;=Saisie_plannif_EQT[Semaine de Fin])*Saisie_plannif_EQT[Quantité])</f>
        <v>0</v>
      </c>
      <c r="BE15" s="21">
        <f>SUMPRODUCT(($E15=Saisie_plannif_EQT[Avion])*($E$3=Saisie_plannif_EQT[Nom de l''equipement])*(BE$29&gt;=Saisie_plannif_EQT[Semaine de Début])*(BE$29&lt;=Saisie_plannif_EQT[Semaine de Fin])*Saisie_plannif_EQT[Quantité])</f>
        <v>0</v>
      </c>
      <c r="BF15" s="26">
        <f>SUMPRODUCT(($E15=Saisie_plannif_EQT[Avion])*($E$3=Saisie_plannif_EQT[Nom de l''equipement])*(BF$29&gt;=Saisie_plannif_EQT[Semaine de Début])*(BF$29&lt;=Saisie_plannif_EQT[Semaine de Fin])*Saisie_plannif_EQT[Quantité])</f>
        <v>0</v>
      </c>
      <c r="BG15" s="113">
        <f>SUMPRODUCT(($E15=Saisie_plannif_EQT[Avion])*($E$3=Saisie_plannif_EQT[Nom de l''equipement])*(BG$29&gt;=Saisie_plannif_EQT[Semaine de Début])*(BG$29&lt;=Saisie_plannif_EQT[Semaine de Fin])*Saisie_plannif_EQT[Quantité])</f>
        <v>0</v>
      </c>
      <c r="BH15" s="113">
        <f>SUMPRODUCT(($E15=Saisie_plannif_EQT[Avion])*($E$3=Saisie_plannif_EQT[Nom de l''equipement])*(BH$29&gt;=Saisie_plannif_EQT[Semaine de Début])*(BH$29&lt;=Saisie_plannif_EQT[Semaine de Fin])*Saisie_plannif_EQT[Quantité])</f>
        <v>0</v>
      </c>
      <c r="BI15" s="113">
        <f>SUMPRODUCT(($E15=Saisie_plannif_EQT[Avion])*($E$3=Saisie_plannif_EQT[Nom de l''equipement])*(BI$29&gt;=Saisie_plannif_EQT[Semaine de Début])*(BI$29&lt;=Saisie_plannif_EQT[Semaine de Fin])*Saisie_plannif_EQT[Quantité])</f>
        <v>0</v>
      </c>
      <c r="BJ15" s="113">
        <f>SUMPRODUCT(($E15=Saisie_plannif_EQT[Avion])*($E$3=Saisie_plannif_EQT[Nom de l''equipement])*(BJ$29&gt;=Saisie_plannif_EQT[Semaine de Début])*(BJ$29&lt;=Saisie_plannif_EQT[Semaine de Fin])*Saisie_plannif_EQT[Quantité])</f>
        <v>0</v>
      </c>
      <c r="BK15" s="113">
        <f>SUMPRODUCT(($E15=Saisie_plannif_EQT[Avion])*($E$3=Saisie_plannif_EQT[Nom de l''equipement])*(BK$29&gt;=Saisie_plannif_EQT[Semaine de Début])*(BK$29&lt;=Saisie_plannif_EQT[Semaine de Fin])*Saisie_plannif_EQT[Quantité])</f>
        <v>0</v>
      </c>
      <c r="BL15" s="113">
        <f>SUMPRODUCT(($E15=Saisie_plannif_EQT[Avion])*($E$3=Saisie_plannif_EQT[Nom de l''equipement])*(BL$29&gt;=Saisie_plannif_EQT[Semaine de Début])*(BL$29&lt;=Saisie_plannif_EQT[Semaine de Fin])*Saisie_plannif_EQT[Quantité])</f>
        <v>0</v>
      </c>
      <c r="BM15" s="113">
        <f>SUMPRODUCT(($E15=Saisie_plannif_EQT[Avion])*($E$3=Saisie_plannif_EQT[Nom de l''equipement])*(BM$29&gt;=Saisie_plannif_EQT[Semaine de Début])*(BM$29&lt;=Saisie_plannif_EQT[Semaine de Fin])*Saisie_plannif_EQT[Quantité])</f>
        <v>0</v>
      </c>
      <c r="BN15" s="113">
        <f>SUMPRODUCT(($E15=Saisie_plannif_EQT[Avion])*($E$3=Saisie_plannif_EQT[Nom de l''equipement])*(BN$29&gt;=Saisie_plannif_EQT[Semaine de Début])*(BN$29&lt;=Saisie_plannif_EQT[Semaine de Fin])*Saisie_plannif_EQT[Quantité])</f>
        <v>0</v>
      </c>
      <c r="BO15" s="113">
        <f>SUMPRODUCT(($E15=Saisie_plannif_EQT[Avion])*($E$3=Saisie_plannif_EQT[Nom de l''equipement])*(BO$29&gt;=Saisie_plannif_EQT[Semaine de Début])*(BO$29&lt;=Saisie_plannif_EQT[Semaine de Fin])*Saisie_plannif_EQT[Quantité])</f>
        <v>0</v>
      </c>
      <c r="BP15" s="113">
        <f>SUMPRODUCT(($E15=Saisie_plannif_EQT[Avion])*($E$3=Saisie_plannif_EQT[Nom de l''equipement])*(BP$29&gt;=Saisie_plannif_EQT[Semaine de Début])*(BP$29&lt;=Saisie_plannif_EQT[Semaine de Fin])*Saisie_plannif_EQT[Quantité])</f>
        <v>0</v>
      </c>
      <c r="BQ15" s="113">
        <f>SUMPRODUCT(($E15=Saisie_plannif_EQT[Avion])*($E$3=Saisie_plannif_EQT[Nom de l''equipement])*(BQ$29&gt;=Saisie_plannif_EQT[Semaine de Début])*(BQ$29&lt;=Saisie_plannif_EQT[Semaine de Fin])*Saisie_plannif_EQT[Quantité])</f>
        <v>0</v>
      </c>
      <c r="BR15" s="113">
        <f>SUMPRODUCT(($E15=Saisie_plannif_EQT[Avion])*($E$3=Saisie_plannif_EQT[Nom de l''equipement])*(BR$29&gt;=Saisie_plannif_EQT[Semaine de Début])*(BR$29&lt;=Saisie_plannif_EQT[Semaine de Fin])*Saisie_plannif_EQT[Quantité])</f>
        <v>0</v>
      </c>
      <c r="BS15" s="113">
        <f>SUMPRODUCT(($E15=Saisie_plannif_EQT[Avion])*($E$3=Saisie_plannif_EQT[Nom de l''equipement])*(BS$29&gt;=Saisie_plannif_EQT[Semaine de Début])*(BS$29&lt;=Saisie_plannif_EQT[Semaine de Fin])*Saisie_plannif_EQT[Quantité])</f>
        <v>0</v>
      </c>
      <c r="BT15" s="113">
        <f>SUMPRODUCT(($E15=Saisie_plannif_EQT[Avion])*($E$3=Saisie_plannif_EQT[Nom de l''equipement])*(BT$29&gt;=Saisie_plannif_EQT[Semaine de Début])*(BT$29&lt;=Saisie_plannif_EQT[Semaine de Fin])*Saisie_plannif_EQT[Quantité])</f>
        <v>0</v>
      </c>
      <c r="BU15" s="113">
        <f>SUMPRODUCT(($E15=Saisie_plannif_EQT[Avion])*($E$3=Saisie_plannif_EQT[Nom de l''equipement])*(BU$29&gt;=Saisie_plannif_EQT[Semaine de Début])*(BU$29&lt;=Saisie_plannif_EQT[Semaine de Fin])*Saisie_plannif_EQT[Quantité])</f>
        <v>0</v>
      </c>
      <c r="BV15" s="113">
        <f>SUMPRODUCT(($E15=Saisie_plannif_EQT[Avion])*($E$3=Saisie_plannif_EQT[Nom de l''equipement])*(BV$29&gt;=Saisie_plannif_EQT[Semaine de Début])*(BV$29&lt;=Saisie_plannif_EQT[Semaine de Fin])*Saisie_plannif_EQT[Quantité])</f>
        <v>0</v>
      </c>
      <c r="BW15" s="113">
        <f>SUMPRODUCT(($E15=Saisie_plannif_EQT[Avion])*($E$3=Saisie_plannif_EQT[Nom de l''equipement])*(BW$29&gt;=Saisie_plannif_EQT[Semaine de Début])*(BW$29&lt;=Saisie_plannif_EQT[Semaine de Fin])*Saisie_plannif_EQT[Quantité])</f>
        <v>0</v>
      </c>
      <c r="BX15" s="113">
        <f>SUMPRODUCT(($E15=Saisie_plannif_EQT[Avion])*($E$3=Saisie_plannif_EQT[Nom de l''equipement])*(BX$29&gt;=Saisie_plannif_EQT[Semaine de Début])*(BX$29&lt;=Saisie_plannif_EQT[Semaine de Fin])*Saisie_plannif_EQT[Quantité])</f>
        <v>0</v>
      </c>
      <c r="BY15" s="113">
        <f>SUMPRODUCT(($E15=Saisie_plannif_EQT[Avion])*($E$3=Saisie_plannif_EQT[Nom de l''equipement])*(BY$29&gt;=Saisie_plannif_EQT[Semaine de Début])*(BY$29&lt;=Saisie_plannif_EQT[Semaine de Fin])*Saisie_plannif_EQT[Quantité])</f>
        <v>0</v>
      </c>
      <c r="BZ15" s="113">
        <f>SUMPRODUCT(($E15=Saisie_plannif_EQT[Avion])*($E$3=Saisie_plannif_EQT[Nom de l''equipement])*(BZ$29&gt;=Saisie_plannif_EQT[Semaine de Début])*(BZ$29&lt;=Saisie_plannif_EQT[Semaine de Fin])*Saisie_plannif_EQT[Quantité])</f>
        <v>0</v>
      </c>
      <c r="CA15" s="113">
        <f>SUMPRODUCT(($E15=Saisie_plannif_EQT[Avion])*($E$3=Saisie_plannif_EQT[Nom de l''equipement])*(CA$29&gt;=Saisie_plannif_EQT[Semaine de Début])*(CA$29&lt;=Saisie_plannif_EQT[Semaine de Fin])*Saisie_plannif_EQT[Quantité])</f>
        <v>0</v>
      </c>
      <c r="CB15" s="113">
        <f>SUMPRODUCT(($E15=Saisie_plannif_EQT[Avion])*($E$3=Saisie_plannif_EQT[Nom de l''equipement])*(CB$29&gt;=Saisie_plannif_EQT[Semaine de Début])*(CB$29&lt;=Saisie_plannif_EQT[Semaine de Fin])*Saisie_plannif_EQT[Quantité])</f>
        <v>0</v>
      </c>
      <c r="CC15" s="113">
        <f>SUMPRODUCT(($E15=Saisie_plannif_EQT[Avion])*($E$3=Saisie_plannif_EQT[Nom de l''equipement])*(CC$29&gt;=Saisie_plannif_EQT[Semaine de Début])*(CC$29&lt;=Saisie_plannif_EQT[Semaine de Fin])*Saisie_plannif_EQT[Quantité])</f>
        <v>0</v>
      </c>
      <c r="CD15" s="113">
        <f>SUMPRODUCT(($E15=Saisie_plannif_EQT[Avion])*($E$3=Saisie_plannif_EQT[Nom de l''equipement])*(CD$29&gt;=Saisie_plannif_EQT[Semaine de Début])*(CD$29&lt;=Saisie_plannif_EQT[Semaine de Fin])*Saisie_plannif_EQT[Quantité])</f>
        <v>0</v>
      </c>
      <c r="CE15" s="113">
        <f>SUMPRODUCT(($E15=Saisie_plannif_EQT[Avion])*($E$3=Saisie_plannif_EQT[Nom de l''equipement])*(CE$29&gt;=Saisie_plannif_EQT[Semaine de Début])*(CE$29&lt;=Saisie_plannif_EQT[Semaine de Fin])*Saisie_plannif_EQT[Quantité])</f>
        <v>0</v>
      </c>
      <c r="CF15" s="113">
        <f>SUMPRODUCT(($E15=Saisie_plannif_EQT[Avion])*($E$3=Saisie_plannif_EQT[Nom de l''equipement])*(CF$29&gt;=Saisie_plannif_EQT[Semaine de Début])*(CF$29&lt;=Saisie_plannif_EQT[Semaine de Fin])*Saisie_plannif_EQT[Quantité])</f>
        <v>0</v>
      </c>
      <c r="CG15" s="113">
        <f>SUMPRODUCT(($E15=Saisie_plannif_EQT[Avion])*($E$3=Saisie_plannif_EQT[Nom de l''equipement])*(CG$29&gt;=Saisie_plannif_EQT[Semaine de Début])*(CG$29&lt;=Saisie_plannif_EQT[Semaine de Fin])*Saisie_plannif_EQT[Quantité])</f>
        <v>0</v>
      </c>
      <c r="CH15" s="113">
        <f>SUMPRODUCT(($E15=Saisie_plannif_EQT[Avion])*($E$3=Saisie_plannif_EQT[Nom de l''equipement])*(CH$29&gt;=Saisie_plannif_EQT[Semaine de Début])*(CH$29&lt;=Saisie_plannif_EQT[Semaine de Fin])*Saisie_plannif_EQT[Quantité])</f>
        <v>0</v>
      </c>
      <c r="CI15" s="113">
        <f>SUMPRODUCT(($E15=Saisie_plannif_EQT[Avion])*($E$3=Saisie_plannif_EQT[Nom de l''equipement])*(CI$29&gt;=Saisie_plannif_EQT[Semaine de Début])*(CI$29&lt;=Saisie_plannif_EQT[Semaine de Fin])*Saisie_plannif_EQT[Quantité])</f>
        <v>0</v>
      </c>
      <c r="CJ15" s="113">
        <f>SUMPRODUCT(($E15=Saisie_plannif_EQT[Avion])*($E$3=Saisie_plannif_EQT[Nom de l''equipement])*(CJ$29&gt;=Saisie_plannif_EQT[Semaine de Début])*(CJ$29&lt;=Saisie_plannif_EQT[Semaine de Fin])*Saisie_plannif_EQT[Quantité])</f>
        <v>0</v>
      </c>
      <c r="CK15" s="113">
        <f>SUMPRODUCT(($E15=Saisie_plannif_EQT[Avion])*($E$3=Saisie_plannif_EQT[Nom de l''equipement])*(CK$29&gt;=Saisie_plannif_EQT[Semaine de Début])*(CK$29&lt;=Saisie_plannif_EQT[Semaine de Fin])*Saisie_plannif_EQT[Quantité])</f>
        <v>0</v>
      </c>
      <c r="CL15" s="113">
        <f>SUMPRODUCT(($E15=Saisie_plannif_EQT[Avion])*($E$3=Saisie_plannif_EQT[Nom de l''equipement])*(CL$29&gt;=Saisie_plannif_EQT[Semaine de Début])*(CL$29&lt;=Saisie_plannif_EQT[Semaine de Fin])*Saisie_plannif_EQT[Quantité])</f>
        <v>0</v>
      </c>
      <c r="CM15" s="113">
        <f>SUMPRODUCT(($E15=Saisie_plannif_EQT[Avion])*($E$3=Saisie_plannif_EQT[Nom de l''equipement])*(CM$29&gt;=Saisie_plannif_EQT[Semaine de Début])*(CM$29&lt;=Saisie_plannif_EQT[Semaine de Fin])*Saisie_plannif_EQT[Quantité])</f>
        <v>0</v>
      </c>
      <c r="CN15" s="113">
        <f>SUMPRODUCT(($E15=Saisie_plannif_EQT[Avion])*($E$3=Saisie_plannif_EQT[Nom de l''equipement])*(CN$29&gt;=Saisie_plannif_EQT[Semaine de Début])*(CN$29&lt;=Saisie_plannif_EQT[Semaine de Fin])*Saisie_plannif_EQT[Quantité])</f>
        <v>0</v>
      </c>
      <c r="CO15" s="113">
        <f>SUMPRODUCT(($E15=Saisie_plannif_EQT[Avion])*($E$3=Saisie_plannif_EQT[Nom de l''equipement])*(CO$29&gt;=Saisie_plannif_EQT[Semaine de Début])*(CO$29&lt;=Saisie_plannif_EQT[Semaine de Fin])*Saisie_plannif_EQT[Quantité])</f>
        <v>0</v>
      </c>
      <c r="CP15" s="113">
        <f>SUMPRODUCT(($E15=Saisie_plannif_EQT[Avion])*($E$3=Saisie_plannif_EQT[Nom de l''equipement])*(CP$29&gt;=Saisie_plannif_EQT[Semaine de Début])*(CP$29&lt;=Saisie_plannif_EQT[Semaine de Fin])*Saisie_plannif_EQT[Quantité])</f>
        <v>0</v>
      </c>
      <c r="CQ15" s="113">
        <f>SUMPRODUCT(($E15=Saisie_plannif_EQT[Avion])*($E$3=Saisie_plannif_EQT[Nom de l''equipement])*(CQ$29&gt;=Saisie_plannif_EQT[Semaine de Début])*(CQ$29&lt;=Saisie_plannif_EQT[Semaine de Fin])*Saisie_plannif_EQT[Quantité])</f>
        <v>0</v>
      </c>
      <c r="CR15" s="113">
        <f>SUMPRODUCT(($E15=Saisie_plannif_EQT[Avion])*($E$3=Saisie_plannif_EQT[Nom de l''equipement])*(CR$29&gt;=Saisie_plannif_EQT[Semaine de Début])*(CR$29&lt;=Saisie_plannif_EQT[Semaine de Fin])*Saisie_plannif_EQT[Quantité])</f>
        <v>0</v>
      </c>
      <c r="CS15" s="113">
        <f>SUMPRODUCT(($E15=Saisie_plannif_EQT[Avion])*($E$3=Saisie_plannif_EQT[Nom de l''equipement])*(CS$29&gt;=Saisie_plannif_EQT[Semaine de Début])*(CS$29&lt;=Saisie_plannif_EQT[Semaine de Fin])*Saisie_plannif_EQT[Quantité])</f>
        <v>0</v>
      </c>
      <c r="CT15" s="113">
        <f>SUMPRODUCT(($E15=Saisie_plannif_EQT[Avion])*($E$3=Saisie_plannif_EQT[Nom de l''equipement])*(CT$29&gt;=Saisie_plannif_EQT[Semaine de Début])*(CT$29&lt;=Saisie_plannif_EQT[Semaine de Fin])*Saisie_plannif_EQT[Quantité])</f>
        <v>0</v>
      </c>
      <c r="CU15" s="113">
        <f>SUMPRODUCT(($E15=Saisie_plannif_EQT[Avion])*($E$3=Saisie_plannif_EQT[Nom de l''equipement])*(CU$29&gt;=Saisie_plannif_EQT[Semaine de Début])*(CU$29&lt;=Saisie_plannif_EQT[Semaine de Fin])*Saisie_plannif_EQT[Quantité])</f>
        <v>0</v>
      </c>
      <c r="CV15" s="113">
        <f>SUMPRODUCT(($E15=Saisie_plannif_EQT[Avion])*($E$3=Saisie_plannif_EQT[Nom de l''equipement])*(CV$29&gt;=Saisie_plannif_EQT[Semaine de Début])*(CV$29&lt;=Saisie_plannif_EQT[Semaine de Fin])*Saisie_plannif_EQT[Quantité])</f>
        <v>0</v>
      </c>
      <c r="CW15" s="113">
        <f>SUMPRODUCT(($E15=Saisie_plannif_EQT[Avion])*($E$3=Saisie_plannif_EQT[Nom de l''equipement])*(CW$29&gt;=Saisie_plannif_EQT[Semaine de Début])*(CW$29&lt;=Saisie_plannif_EQT[Semaine de Fin])*Saisie_plannif_EQT[Quantité])</f>
        <v>0</v>
      </c>
      <c r="CX15" s="113">
        <f>SUMPRODUCT(($E15=Saisie_plannif_EQT[Avion])*($E$3=Saisie_plannif_EQT[Nom de l''equipement])*(CX$29&gt;=Saisie_plannif_EQT[Semaine de Début])*(CX$29&lt;=Saisie_plannif_EQT[Semaine de Fin])*Saisie_plannif_EQT[Quantité])</f>
        <v>0</v>
      </c>
      <c r="CY15" s="113">
        <f>SUMPRODUCT(($E15=Saisie_plannif_EQT[Avion])*($E$3=Saisie_plannif_EQT[Nom de l''equipement])*(CY$29&gt;=Saisie_plannif_EQT[Semaine de Début])*(CY$29&lt;=Saisie_plannif_EQT[Semaine de Fin])*Saisie_plannif_EQT[Quantité])</f>
        <v>0</v>
      </c>
      <c r="CZ15" s="113">
        <f>SUMPRODUCT(($E15=Saisie_plannif_EQT[Avion])*($E$3=Saisie_plannif_EQT[Nom de l''equipement])*(CZ$29&gt;=Saisie_plannif_EQT[Semaine de Début])*(CZ$29&lt;=Saisie_plannif_EQT[Semaine de Fin])*Saisie_plannif_EQT[Quantité])</f>
        <v>0</v>
      </c>
      <c r="DA15" s="113">
        <f>SUMPRODUCT(($E15=Saisie_plannif_EQT[Avion])*($E$3=Saisie_plannif_EQT[Nom de l''equipement])*(DA$29&gt;=Saisie_plannif_EQT[Semaine de Début])*(DA$29&lt;=Saisie_plannif_EQT[Semaine de Fin])*Saisie_plannif_EQT[Quantité])</f>
        <v>0</v>
      </c>
      <c r="DB15" s="113">
        <f>SUMPRODUCT(($E15=Saisie_plannif_EQT[Avion])*($E$3=Saisie_plannif_EQT[Nom de l''equipement])*(DB$29&gt;=Saisie_plannif_EQT[Semaine de Début])*(DB$29&lt;=Saisie_plannif_EQT[Semaine de Fin])*Saisie_plannif_EQT[Quantité])</f>
        <v>0</v>
      </c>
      <c r="DC15" s="113">
        <f>SUMPRODUCT(($E15=Saisie_plannif_EQT[Avion])*($E$3=Saisie_plannif_EQT[Nom de l''equipement])*(DC$29&gt;=Saisie_plannif_EQT[Semaine de Début])*(DC$29&lt;=Saisie_plannif_EQT[Semaine de Fin])*Saisie_plannif_EQT[Quantité])</f>
        <v>0</v>
      </c>
      <c r="DD15" s="113">
        <f>SUMPRODUCT(($E15=Saisie_plannif_EQT[Avion])*($E$3=Saisie_plannif_EQT[Nom de l''equipement])*(DD$29&gt;=Saisie_plannif_EQT[Semaine de Début])*(DD$29&lt;=Saisie_plannif_EQT[Semaine de Fin])*Saisie_plannif_EQT[Quantité])</f>
        <v>0</v>
      </c>
      <c r="DE15" s="113">
        <f>SUMPRODUCT(($E15=Saisie_plannif_EQT[Avion])*($E$3=Saisie_plannif_EQT[Nom de l''equipement])*(DE$29&gt;=Saisie_plannif_EQT[Semaine de Début])*(DE$29&lt;=Saisie_plannif_EQT[Semaine de Fin])*Saisie_plannif_EQT[Quantité])</f>
        <v>0</v>
      </c>
    </row>
    <row r="16" spans="2:109" x14ac:dyDescent="0.3">
      <c r="E16" s="69" t="s">
        <v>798</v>
      </c>
      <c r="F16" s="16"/>
      <c r="G16" s="25">
        <f>SUMPRODUCT(($E16=Saisie_plannif_EQT[Avion])*($E$3=Saisie_plannif_EQT[Nom de l''equipement])*(G$29&gt;=Saisie_plannif_EQT[Semaine de Début])*(G$29&lt;=Saisie_plannif_EQT[Semaine de Fin])*Saisie_plannif_EQT[Quantité])</f>
        <v>0</v>
      </c>
      <c r="H16" s="21">
        <f>SUMPRODUCT(($E16=Saisie_plannif_EQT[Avion])*($E$3=Saisie_plannif_EQT[Nom de l''equipement])*(H$29&gt;=Saisie_plannif_EQT[Semaine de Début])*(H$29&lt;=Saisie_plannif_EQT[Semaine de Fin])*Saisie_plannif_EQT[Quantité])</f>
        <v>0</v>
      </c>
      <c r="I16" s="21">
        <f>SUMPRODUCT(($E16=Saisie_plannif_EQT[Avion])*($E$3=Saisie_plannif_EQT[Nom de l''equipement])*(I$29&gt;=Saisie_plannif_EQT[Semaine de Début])*(I$29&lt;=Saisie_plannif_EQT[Semaine de Fin])*Saisie_plannif_EQT[Quantité])</f>
        <v>0</v>
      </c>
      <c r="J16" s="21">
        <f>SUMPRODUCT(($E16=Saisie_plannif_EQT[Avion])*($E$3=Saisie_plannif_EQT[Nom de l''equipement])*(J$29&gt;=Saisie_plannif_EQT[Semaine de Début])*(J$29&lt;=Saisie_plannif_EQT[Semaine de Fin])*Saisie_plannif_EQT[Quantité])</f>
        <v>0</v>
      </c>
      <c r="K16" s="21">
        <f>SUMPRODUCT(($E16=Saisie_plannif_EQT[Avion])*($E$3=Saisie_plannif_EQT[Nom de l''equipement])*(K$29&gt;=Saisie_plannif_EQT[Semaine de Début])*(K$29&lt;=Saisie_plannif_EQT[Semaine de Fin])*Saisie_plannif_EQT[Quantité])</f>
        <v>0</v>
      </c>
      <c r="L16" s="21">
        <f>SUMPRODUCT(($E16=Saisie_plannif_EQT[Avion])*($E$3=Saisie_plannif_EQT[Nom de l''equipement])*(L$29&gt;=Saisie_plannif_EQT[Semaine de Début])*(L$29&lt;=Saisie_plannif_EQT[Semaine de Fin])*Saisie_plannif_EQT[Quantité])</f>
        <v>0</v>
      </c>
      <c r="M16" s="21">
        <f>SUMPRODUCT(($E16=Saisie_plannif_EQT[Avion])*($E$3=Saisie_plannif_EQT[Nom de l''equipement])*(M$29&gt;=Saisie_plannif_EQT[Semaine de Début])*(M$29&lt;=Saisie_plannif_EQT[Semaine de Fin])*Saisie_plannif_EQT[Quantité])</f>
        <v>0</v>
      </c>
      <c r="N16" s="21">
        <f>SUMPRODUCT(($E16=Saisie_plannif_EQT[Avion])*($E$3=Saisie_plannif_EQT[Nom de l''equipement])*(N$29&gt;=Saisie_plannif_EQT[Semaine de Début])*(N$29&lt;=Saisie_plannif_EQT[Semaine de Fin])*Saisie_plannif_EQT[Quantité])</f>
        <v>0</v>
      </c>
      <c r="O16" s="21">
        <f>SUMPRODUCT(($E16=Saisie_plannif_EQT[Avion])*($E$3=Saisie_plannif_EQT[Nom de l''equipement])*(O$29&gt;=Saisie_plannif_EQT[Semaine de Début])*(O$29&lt;=Saisie_plannif_EQT[Semaine de Fin])*Saisie_plannif_EQT[Quantité])</f>
        <v>0</v>
      </c>
      <c r="P16" s="21">
        <f>SUMPRODUCT(($E16=Saisie_plannif_EQT[Avion])*($E$3=Saisie_plannif_EQT[Nom de l''equipement])*(P$29&gt;=Saisie_plannif_EQT[Semaine de Début])*(P$29&lt;=Saisie_plannif_EQT[Semaine de Fin])*Saisie_plannif_EQT[Quantité])</f>
        <v>0</v>
      </c>
      <c r="Q16" s="21">
        <f>SUMPRODUCT(($E16=Saisie_plannif_EQT[Avion])*($E$3=Saisie_plannif_EQT[Nom de l''equipement])*(Q$29&gt;=Saisie_plannif_EQT[Semaine de Début])*(Q$29&lt;=Saisie_plannif_EQT[Semaine de Fin])*Saisie_plannif_EQT[Quantité])</f>
        <v>0</v>
      </c>
      <c r="R16" s="21">
        <f>SUMPRODUCT(($E16=Saisie_plannif_EQT[Avion])*($E$3=Saisie_plannif_EQT[Nom de l''equipement])*(R$29&gt;=Saisie_plannif_EQT[Semaine de Début])*(R$29&lt;=Saisie_plannif_EQT[Semaine de Fin])*Saisie_plannif_EQT[Quantité])</f>
        <v>0</v>
      </c>
      <c r="S16" s="21">
        <f>SUMPRODUCT(($E16=Saisie_plannif_EQT[Avion])*($E$3=Saisie_plannif_EQT[Nom de l''equipement])*(S$29&gt;=Saisie_plannif_EQT[Semaine de Début])*(S$29&lt;=Saisie_plannif_EQT[Semaine de Fin])*Saisie_plannif_EQT[Quantité])</f>
        <v>0</v>
      </c>
      <c r="T16" s="21">
        <f>SUMPRODUCT(($E16=Saisie_plannif_EQT[Avion])*($E$3=Saisie_plannif_EQT[Nom de l''equipement])*(T$29&gt;=Saisie_plannif_EQT[Semaine de Début])*(T$29&lt;=Saisie_plannif_EQT[Semaine de Fin])*Saisie_plannif_EQT[Quantité])</f>
        <v>0</v>
      </c>
      <c r="U16" s="21">
        <f>SUMPRODUCT(($E16=Saisie_plannif_EQT[Avion])*($E$3=Saisie_plannif_EQT[Nom de l''equipement])*(U$29&gt;=Saisie_plannif_EQT[Semaine de Début])*(U$29&lt;=Saisie_plannif_EQT[Semaine de Fin])*Saisie_plannif_EQT[Quantité])</f>
        <v>0</v>
      </c>
      <c r="V16" s="21">
        <f>SUMPRODUCT(($E16=Saisie_plannif_EQT[Avion])*($E$3=Saisie_plannif_EQT[Nom de l''equipement])*(V$29&gt;=Saisie_plannif_EQT[Semaine de Début])*(V$29&lt;=Saisie_plannif_EQT[Semaine de Fin])*Saisie_plannif_EQT[Quantité])</f>
        <v>0</v>
      </c>
      <c r="W16" s="21">
        <f>SUMPRODUCT(($E16=Saisie_plannif_EQT[Avion])*($E$3=Saisie_plannif_EQT[Nom de l''equipement])*(W$29&gt;=Saisie_plannif_EQT[Semaine de Début])*(W$29&lt;=Saisie_plannif_EQT[Semaine de Fin])*Saisie_plannif_EQT[Quantité])</f>
        <v>0</v>
      </c>
      <c r="X16" s="21">
        <f>SUMPRODUCT(($E16=Saisie_plannif_EQT[Avion])*($E$3=Saisie_plannif_EQT[Nom de l''equipement])*(X$29&gt;=Saisie_plannif_EQT[Semaine de Début])*(X$29&lt;=Saisie_plannif_EQT[Semaine de Fin])*Saisie_plannif_EQT[Quantité])</f>
        <v>0</v>
      </c>
      <c r="Y16" s="21">
        <f>SUMPRODUCT(($E16=Saisie_plannif_EQT[Avion])*($E$3=Saisie_plannif_EQT[Nom de l''equipement])*(Y$29&gt;=Saisie_plannif_EQT[Semaine de Début])*(Y$29&lt;=Saisie_plannif_EQT[Semaine de Fin])*Saisie_plannif_EQT[Quantité])</f>
        <v>0</v>
      </c>
      <c r="Z16" s="21">
        <f>SUMPRODUCT(($E16=Saisie_plannif_EQT[Avion])*($E$3=Saisie_plannif_EQT[Nom de l''equipement])*(Z$29&gt;=Saisie_plannif_EQT[Semaine de Début])*(Z$29&lt;=Saisie_plannif_EQT[Semaine de Fin])*Saisie_plannif_EQT[Quantité])</f>
        <v>0</v>
      </c>
      <c r="AA16" s="21">
        <f>SUMPRODUCT(($E16=Saisie_plannif_EQT[Avion])*($E$3=Saisie_plannif_EQT[Nom de l''equipement])*(AA$29&gt;=Saisie_plannif_EQT[Semaine de Début])*(AA$29&lt;=Saisie_plannif_EQT[Semaine de Fin])*Saisie_plannif_EQT[Quantité])</f>
        <v>0</v>
      </c>
      <c r="AB16" s="21">
        <f>SUMPRODUCT(($E16=Saisie_plannif_EQT[Avion])*($E$3=Saisie_plannif_EQT[Nom de l''equipement])*(AB$29&gt;=Saisie_plannif_EQT[Semaine de Début])*(AB$29&lt;=Saisie_plannif_EQT[Semaine de Fin])*Saisie_plannif_EQT[Quantité])</f>
        <v>0</v>
      </c>
      <c r="AC16" s="21">
        <f>SUMPRODUCT(($E16=Saisie_plannif_EQT[Avion])*($E$3=Saisie_plannif_EQT[Nom de l''equipement])*(AC$29&gt;=Saisie_plannif_EQT[Semaine de Début])*(AC$29&lt;=Saisie_plannif_EQT[Semaine de Fin])*Saisie_plannif_EQT[Quantité])</f>
        <v>0</v>
      </c>
      <c r="AD16" s="21">
        <f>SUMPRODUCT(($E16=Saisie_plannif_EQT[Avion])*($E$3=Saisie_plannif_EQT[Nom de l''equipement])*(AD$29&gt;=Saisie_plannif_EQT[Semaine de Début])*(AD$29&lt;=Saisie_plannif_EQT[Semaine de Fin])*Saisie_plannif_EQT[Quantité])</f>
        <v>0</v>
      </c>
      <c r="AE16" s="21">
        <f>SUMPRODUCT(($E16=Saisie_plannif_EQT[Avion])*($E$3=Saisie_plannif_EQT[Nom de l''equipement])*(AE$29&gt;=Saisie_plannif_EQT[Semaine de Début])*(AE$29&lt;=Saisie_plannif_EQT[Semaine de Fin])*Saisie_plannif_EQT[Quantité])</f>
        <v>0</v>
      </c>
      <c r="AF16" s="21">
        <f>SUMPRODUCT(($E16=Saisie_plannif_EQT[Avion])*($E$3=Saisie_plannif_EQT[Nom de l''equipement])*(AF$29&gt;=Saisie_plannif_EQT[Semaine de Début])*(AF$29&lt;=Saisie_plannif_EQT[Semaine de Fin])*Saisie_plannif_EQT[Quantité])</f>
        <v>0</v>
      </c>
      <c r="AG16" s="21">
        <f>SUMPRODUCT(($E16=Saisie_plannif_EQT[Avion])*($E$3=Saisie_plannif_EQT[Nom de l''equipement])*(AG$29&gt;=Saisie_plannif_EQT[Semaine de Début])*(AG$29&lt;=Saisie_plannif_EQT[Semaine de Fin])*Saisie_plannif_EQT[Quantité])</f>
        <v>0</v>
      </c>
      <c r="AH16" s="21">
        <f>SUMPRODUCT(($E16=Saisie_plannif_EQT[Avion])*($E$3=Saisie_plannif_EQT[Nom de l''equipement])*(AH$29&gt;=Saisie_plannif_EQT[Semaine de Début])*(AH$29&lt;=Saisie_plannif_EQT[Semaine de Fin])*Saisie_plannif_EQT[Quantité])</f>
        <v>0</v>
      </c>
      <c r="AI16" s="21">
        <f>SUMPRODUCT(($E16=Saisie_plannif_EQT[Avion])*($E$3=Saisie_plannif_EQT[Nom de l''equipement])*(AI$29&gt;=Saisie_plannif_EQT[Semaine de Début])*(AI$29&lt;=Saisie_plannif_EQT[Semaine de Fin])*Saisie_plannif_EQT[Quantité])</f>
        <v>0</v>
      </c>
      <c r="AJ16" s="21">
        <f>SUMPRODUCT(($E16=Saisie_plannif_EQT[Avion])*($E$3=Saisie_plannif_EQT[Nom de l''equipement])*(AJ$29&gt;=Saisie_plannif_EQT[Semaine de Début])*(AJ$29&lt;=Saisie_plannif_EQT[Semaine de Fin])*Saisie_plannif_EQT[Quantité])</f>
        <v>0</v>
      </c>
      <c r="AK16" s="21">
        <f>SUMPRODUCT(($E16=Saisie_plannif_EQT[Avion])*($E$3=Saisie_plannif_EQT[Nom de l''equipement])*(AK$29&gt;=Saisie_plannif_EQT[Semaine de Début])*(AK$29&lt;=Saisie_plannif_EQT[Semaine de Fin])*Saisie_plannif_EQT[Quantité])</f>
        <v>0</v>
      </c>
      <c r="AL16" s="21">
        <f>SUMPRODUCT(($E16=Saisie_plannif_EQT[Avion])*($E$3=Saisie_plannif_EQT[Nom de l''equipement])*(AL$29&gt;=Saisie_plannif_EQT[Semaine de Début])*(AL$29&lt;=Saisie_plannif_EQT[Semaine de Fin])*Saisie_plannif_EQT[Quantité])</f>
        <v>0</v>
      </c>
      <c r="AM16" s="21">
        <f>SUMPRODUCT(($E16=Saisie_plannif_EQT[Avion])*($E$3=Saisie_plannif_EQT[Nom de l''equipement])*(AM$29&gt;=Saisie_plannif_EQT[Semaine de Début])*(AM$29&lt;=Saisie_plannif_EQT[Semaine de Fin])*Saisie_plannif_EQT[Quantité])</f>
        <v>0</v>
      </c>
      <c r="AN16" s="21">
        <f>SUMPRODUCT(($E16=Saisie_plannif_EQT[Avion])*($E$3=Saisie_plannif_EQT[Nom de l''equipement])*(AN$29&gt;=Saisie_plannif_EQT[Semaine de Début])*(AN$29&lt;=Saisie_plannif_EQT[Semaine de Fin])*Saisie_plannif_EQT[Quantité])</f>
        <v>0</v>
      </c>
      <c r="AO16" s="21">
        <f>SUMPRODUCT(($E16=Saisie_plannif_EQT[Avion])*($E$3=Saisie_plannif_EQT[Nom de l''equipement])*(AO$29&gt;=Saisie_plannif_EQT[Semaine de Début])*(AO$29&lt;=Saisie_plannif_EQT[Semaine de Fin])*Saisie_plannif_EQT[Quantité])</f>
        <v>0</v>
      </c>
      <c r="AP16" s="21">
        <f>SUMPRODUCT(($E16=Saisie_plannif_EQT[Avion])*($E$3=Saisie_plannif_EQT[Nom de l''equipement])*(AP$29&gt;=Saisie_plannif_EQT[Semaine de Début])*(AP$29&lt;=Saisie_plannif_EQT[Semaine de Fin])*Saisie_plannif_EQT[Quantité])</f>
        <v>0</v>
      </c>
      <c r="AQ16" s="21">
        <f>SUMPRODUCT(($E16=Saisie_plannif_EQT[Avion])*($E$3=Saisie_plannif_EQT[Nom de l''equipement])*(AQ$29&gt;=Saisie_plannif_EQT[Semaine de Début])*(AQ$29&lt;=Saisie_plannif_EQT[Semaine de Fin])*Saisie_plannif_EQT[Quantité])</f>
        <v>0</v>
      </c>
      <c r="AR16" s="21">
        <f>SUMPRODUCT(($E16=Saisie_plannif_EQT[Avion])*($E$3=Saisie_plannif_EQT[Nom de l''equipement])*(AR$29&gt;=Saisie_plannif_EQT[Semaine de Début])*(AR$29&lt;=Saisie_plannif_EQT[Semaine de Fin])*Saisie_plannif_EQT[Quantité])</f>
        <v>0</v>
      </c>
      <c r="AS16" s="21">
        <f>SUMPRODUCT(($E16=Saisie_plannif_EQT[Avion])*($E$3=Saisie_plannif_EQT[Nom de l''equipement])*(AS$29&gt;=Saisie_plannif_EQT[Semaine de Début])*(AS$29&lt;=Saisie_plannif_EQT[Semaine de Fin])*Saisie_plannif_EQT[Quantité])</f>
        <v>0</v>
      </c>
      <c r="AT16" s="21">
        <f>SUMPRODUCT(($E16=Saisie_plannif_EQT[Avion])*($E$3=Saisie_plannif_EQT[Nom de l''equipement])*(AT$29&gt;=Saisie_plannif_EQT[Semaine de Début])*(AT$29&lt;=Saisie_plannif_EQT[Semaine de Fin])*Saisie_plannif_EQT[Quantité])</f>
        <v>0</v>
      </c>
      <c r="AU16" s="21">
        <f>SUMPRODUCT(($E16=Saisie_plannif_EQT[Avion])*($E$3=Saisie_plannif_EQT[Nom de l''equipement])*(AU$29&gt;=Saisie_plannif_EQT[Semaine de Début])*(AU$29&lt;=Saisie_plannif_EQT[Semaine de Fin])*Saisie_plannif_EQT[Quantité])</f>
        <v>0</v>
      </c>
      <c r="AV16" s="21">
        <f>SUMPRODUCT(($E16=Saisie_plannif_EQT[Avion])*($E$3=Saisie_plannif_EQT[Nom de l''equipement])*(AV$29&gt;=Saisie_plannif_EQT[Semaine de Début])*(AV$29&lt;=Saisie_plannif_EQT[Semaine de Fin])*Saisie_plannif_EQT[Quantité])</f>
        <v>0</v>
      </c>
      <c r="AW16" s="21">
        <f>SUMPRODUCT(($E16=Saisie_plannif_EQT[Avion])*($E$3=Saisie_plannif_EQT[Nom de l''equipement])*(AW$29&gt;=Saisie_plannif_EQT[Semaine de Début])*(AW$29&lt;=Saisie_plannif_EQT[Semaine de Fin])*Saisie_plannif_EQT[Quantité])</f>
        <v>0</v>
      </c>
      <c r="AX16" s="21">
        <f>SUMPRODUCT(($E16=Saisie_plannif_EQT[Avion])*($E$3=Saisie_plannif_EQT[Nom de l''equipement])*(AX$29&gt;=Saisie_plannif_EQT[Semaine de Début])*(AX$29&lt;=Saisie_plannif_EQT[Semaine de Fin])*Saisie_plannif_EQT[Quantité])</f>
        <v>0</v>
      </c>
      <c r="AY16" s="21">
        <f>SUMPRODUCT(($E16=Saisie_plannif_EQT[Avion])*($E$3=Saisie_plannif_EQT[Nom de l''equipement])*(AY$29&gt;=Saisie_plannif_EQT[Semaine de Début])*(AY$29&lt;=Saisie_plannif_EQT[Semaine de Fin])*Saisie_plannif_EQT[Quantité])</f>
        <v>0</v>
      </c>
      <c r="AZ16" s="21">
        <f>SUMPRODUCT(($E16=Saisie_plannif_EQT[Avion])*($E$3=Saisie_plannif_EQT[Nom de l''equipement])*(AZ$29&gt;=Saisie_plannif_EQT[Semaine de Début])*(AZ$29&lt;=Saisie_plannif_EQT[Semaine de Fin])*Saisie_plannif_EQT[Quantité])</f>
        <v>0</v>
      </c>
      <c r="BA16" s="21">
        <f>SUMPRODUCT(($E16=Saisie_plannif_EQT[Avion])*($E$3=Saisie_plannif_EQT[Nom de l''equipement])*(BA$29&gt;=Saisie_plannif_EQT[Semaine de Début])*(BA$29&lt;=Saisie_plannif_EQT[Semaine de Fin])*Saisie_plannif_EQT[Quantité])</f>
        <v>0</v>
      </c>
      <c r="BB16" s="21">
        <f>SUMPRODUCT(($E16=Saisie_plannif_EQT[Avion])*($E$3=Saisie_plannif_EQT[Nom de l''equipement])*(BB$29&gt;=Saisie_plannif_EQT[Semaine de Début])*(BB$29&lt;=Saisie_plannif_EQT[Semaine de Fin])*Saisie_plannif_EQT[Quantité])</f>
        <v>0</v>
      </c>
      <c r="BC16" s="21">
        <f>SUMPRODUCT(($E16=Saisie_plannif_EQT[Avion])*($E$3=Saisie_plannif_EQT[Nom de l''equipement])*(BC$29&gt;=Saisie_plannif_EQT[Semaine de Début])*(BC$29&lt;=Saisie_plannif_EQT[Semaine de Fin])*Saisie_plannif_EQT[Quantité])</f>
        <v>0</v>
      </c>
      <c r="BD16" s="21">
        <f>SUMPRODUCT(($E16=Saisie_plannif_EQT[Avion])*($E$3=Saisie_plannif_EQT[Nom de l''equipement])*(BD$29&gt;=Saisie_plannif_EQT[Semaine de Début])*(BD$29&lt;=Saisie_plannif_EQT[Semaine de Fin])*Saisie_plannif_EQT[Quantité])</f>
        <v>0</v>
      </c>
      <c r="BE16" s="21">
        <f>SUMPRODUCT(($E16=Saisie_plannif_EQT[Avion])*($E$3=Saisie_plannif_EQT[Nom de l''equipement])*(BE$29&gt;=Saisie_plannif_EQT[Semaine de Début])*(BE$29&lt;=Saisie_plannif_EQT[Semaine de Fin])*Saisie_plannif_EQT[Quantité])</f>
        <v>0</v>
      </c>
      <c r="BF16" s="26">
        <f>SUMPRODUCT(($E16=Saisie_plannif_EQT[Avion])*($E$3=Saisie_plannif_EQT[Nom de l''equipement])*(BF$29&gt;=Saisie_plannif_EQT[Semaine de Début])*(BF$29&lt;=Saisie_plannif_EQT[Semaine de Fin])*Saisie_plannif_EQT[Quantité])</f>
        <v>0</v>
      </c>
      <c r="BG16" s="113">
        <f>SUMPRODUCT(($E16=Saisie_plannif_EQT[Avion])*($E$3=Saisie_plannif_EQT[Nom de l''equipement])*(BG$29&gt;=Saisie_plannif_EQT[Semaine de Début])*(BG$29&lt;=Saisie_plannif_EQT[Semaine de Fin])*Saisie_plannif_EQT[Quantité])</f>
        <v>0</v>
      </c>
      <c r="BH16" s="113">
        <f>SUMPRODUCT(($E16=Saisie_plannif_EQT[Avion])*($E$3=Saisie_plannif_EQT[Nom de l''equipement])*(BH$29&gt;=Saisie_plannif_EQT[Semaine de Début])*(BH$29&lt;=Saisie_plannif_EQT[Semaine de Fin])*Saisie_plannif_EQT[Quantité])</f>
        <v>0</v>
      </c>
      <c r="BI16" s="113">
        <f>SUMPRODUCT(($E16=Saisie_plannif_EQT[Avion])*($E$3=Saisie_plannif_EQT[Nom de l''equipement])*(BI$29&gt;=Saisie_plannif_EQT[Semaine de Début])*(BI$29&lt;=Saisie_plannif_EQT[Semaine de Fin])*Saisie_plannif_EQT[Quantité])</f>
        <v>0</v>
      </c>
      <c r="BJ16" s="113">
        <f>SUMPRODUCT(($E16=Saisie_plannif_EQT[Avion])*($E$3=Saisie_plannif_EQT[Nom de l''equipement])*(BJ$29&gt;=Saisie_plannif_EQT[Semaine de Début])*(BJ$29&lt;=Saisie_plannif_EQT[Semaine de Fin])*Saisie_plannif_EQT[Quantité])</f>
        <v>0</v>
      </c>
      <c r="BK16" s="113">
        <f>SUMPRODUCT(($E16=Saisie_plannif_EQT[Avion])*($E$3=Saisie_plannif_EQT[Nom de l''equipement])*(BK$29&gt;=Saisie_plannif_EQT[Semaine de Début])*(BK$29&lt;=Saisie_plannif_EQT[Semaine de Fin])*Saisie_plannif_EQT[Quantité])</f>
        <v>0</v>
      </c>
      <c r="BL16" s="113">
        <f>SUMPRODUCT(($E16=Saisie_plannif_EQT[Avion])*($E$3=Saisie_plannif_EQT[Nom de l''equipement])*(BL$29&gt;=Saisie_plannif_EQT[Semaine de Début])*(BL$29&lt;=Saisie_plannif_EQT[Semaine de Fin])*Saisie_plannif_EQT[Quantité])</f>
        <v>0</v>
      </c>
      <c r="BM16" s="113">
        <f>SUMPRODUCT(($E16=Saisie_plannif_EQT[Avion])*($E$3=Saisie_plannif_EQT[Nom de l''equipement])*(BM$29&gt;=Saisie_plannif_EQT[Semaine de Début])*(BM$29&lt;=Saisie_plannif_EQT[Semaine de Fin])*Saisie_plannif_EQT[Quantité])</f>
        <v>0</v>
      </c>
      <c r="BN16" s="113">
        <f>SUMPRODUCT(($E16=Saisie_plannif_EQT[Avion])*($E$3=Saisie_plannif_EQT[Nom de l''equipement])*(BN$29&gt;=Saisie_plannif_EQT[Semaine de Début])*(BN$29&lt;=Saisie_plannif_EQT[Semaine de Fin])*Saisie_plannif_EQT[Quantité])</f>
        <v>0</v>
      </c>
      <c r="BO16" s="113">
        <f>SUMPRODUCT(($E16=Saisie_plannif_EQT[Avion])*($E$3=Saisie_plannif_EQT[Nom de l''equipement])*(BO$29&gt;=Saisie_plannif_EQT[Semaine de Début])*(BO$29&lt;=Saisie_plannif_EQT[Semaine de Fin])*Saisie_plannif_EQT[Quantité])</f>
        <v>0</v>
      </c>
      <c r="BP16" s="113">
        <f>SUMPRODUCT(($E16=Saisie_plannif_EQT[Avion])*($E$3=Saisie_plannif_EQT[Nom de l''equipement])*(BP$29&gt;=Saisie_plannif_EQT[Semaine de Début])*(BP$29&lt;=Saisie_plannif_EQT[Semaine de Fin])*Saisie_plannif_EQT[Quantité])</f>
        <v>0</v>
      </c>
      <c r="BQ16" s="113">
        <f>SUMPRODUCT(($E16=Saisie_plannif_EQT[Avion])*($E$3=Saisie_plannif_EQT[Nom de l''equipement])*(BQ$29&gt;=Saisie_plannif_EQT[Semaine de Début])*(BQ$29&lt;=Saisie_plannif_EQT[Semaine de Fin])*Saisie_plannif_EQT[Quantité])</f>
        <v>0</v>
      </c>
      <c r="BR16" s="113">
        <f>SUMPRODUCT(($E16=Saisie_plannif_EQT[Avion])*($E$3=Saisie_plannif_EQT[Nom de l''equipement])*(BR$29&gt;=Saisie_plannif_EQT[Semaine de Début])*(BR$29&lt;=Saisie_plannif_EQT[Semaine de Fin])*Saisie_plannif_EQT[Quantité])</f>
        <v>0</v>
      </c>
      <c r="BS16" s="113">
        <f>SUMPRODUCT(($E16=Saisie_plannif_EQT[Avion])*($E$3=Saisie_plannif_EQT[Nom de l''equipement])*(BS$29&gt;=Saisie_plannif_EQT[Semaine de Début])*(BS$29&lt;=Saisie_plannif_EQT[Semaine de Fin])*Saisie_plannif_EQT[Quantité])</f>
        <v>0</v>
      </c>
      <c r="BT16" s="113">
        <f>SUMPRODUCT(($E16=Saisie_plannif_EQT[Avion])*($E$3=Saisie_plannif_EQT[Nom de l''equipement])*(BT$29&gt;=Saisie_plannif_EQT[Semaine de Début])*(BT$29&lt;=Saisie_plannif_EQT[Semaine de Fin])*Saisie_plannif_EQT[Quantité])</f>
        <v>0</v>
      </c>
      <c r="BU16" s="113">
        <f>SUMPRODUCT(($E16=Saisie_plannif_EQT[Avion])*($E$3=Saisie_plannif_EQT[Nom de l''equipement])*(BU$29&gt;=Saisie_plannif_EQT[Semaine de Début])*(BU$29&lt;=Saisie_plannif_EQT[Semaine de Fin])*Saisie_plannif_EQT[Quantité])</f>
        <v>0</v>
      </c>
      <c r="BV16" s="113">
        <f>SUMPRODUCT(($E16=Saisie_plannif_EQT[Avion])*($E$3=Saisie_plannif_EQT[Nom de l''equipement])*(BV$29&gt;=Saisie_plannif_EQT[Semaine de Début])*(BV$29&lt;=Saisie_plannif_EQT[Semaine de Fin])*Saisie_plannif_EQT[Quantité])</f>
        <v>0</v>
      </c>
      <c r="BW16" s="113">
        <f>SUMPRODUCT(($E16=Saisie_plannif_EQT[Avion])*($E$3=Saisie_plannif_EQT[Nom de l''equipement])*(BW$29&gt;=Saisie_plannif_EQT[Semaine de Début])*(BW$29&lt;=Saisie_plannif_EQT[Semaine de Fin])*Saisie_plannif_EQT[Quantité])</f>
        <v>0</v>
      </c>
      <c r="BX16" s="113">
        <f>SUMPRODUCT(($E16=Saisie_plannif_EQT[Avion])*($E$3=Saisie_plannif_EQT[Nom de l''equipement])*(BX$29&gt;=Saisie_plannif_EQT[Semaine de Début])*(BX$29&lt;=Saisie_plannif_EQT[Semaine de Fin])*Saisie_plannif_EQT[Quantité])</f>
        <v>0</v>
      </c>
      <c r="BY16" s="113">
        <f>SUMPRODUCT(($E16=Saisie_plannif_EQT[Avion])*($E$3=Saisie_plannif_EQT[Nom de l''equipement])*(BY$29&gt;=Saisie_plannif_EQT[Semaine de Début])*(BY$29&lt;=Saisie_plannif_EQT[Semaine de Fin])*Saisie_plannif_EQT[Quantité])</f>
        <v>0</v>
      </c>
      <c r="BZ16" s="113">
        <f>SUMPRODUCT(($E16=Saisie_plannif_EQT[Avion])*($E$3=Saisie_plannif_EQT[Nom de l''equipement])*(BZ$29&gt;=Saisie_plannif_EQT[Semaine de Début])*(BZ$29&lt;=Saisie_plannif_EQT[Semaine de Fin])*Saisie_plannif_EQT[Quantité])</f>
        <v>0</v>
      </c>
      <c r="CA16" s="113">
        <f>SUMPRODUCT(($E16=Saisie_plannif_EQT[Avion])*($E$3=Saisie_plannif_EQT[Nom de l''equipement])*(CA$29&gt;=Saisie_plannif_EQT[Semaine de Début])*(CA$29&lt;=Saisie_plannif_EQT[Semaine de Fin])*Saisie_plannif_EQT[Quantité])</f>
        <v>0</v>
      </c>
      <c r="CB16" s="113">
        <f>SUMPRODUCT(($E16=Saisie_plannif_EQT[Avion])*($E$3=Saisie_plannif_EQT[Nom de l''equipement])*(CB$29&gt;=Saisie_plannif_EQT[Semaine de Début])*(CB$29&lt;=Saisie_plannif_EQT[Semaine de Fin])*Saisie_plannif_EQT[Quantité])</f>
        <v>0</v>
      </c>
      <c r="CC16" s="113">
        <f>SUMPRODUCT(($E16=Saisie_plannif_EQT[Avion])*($E$3=Saisie_plannif_EQT[Nom de l''equipement])*(CC$29&gt;=Saisie_plannif_EQT[Semaine de Début])*(CC$29&lt;=Saisie_plannif_EQT[Semaine de Fin])*Saisie_plannif_EQT[Quantité])</f>
        <v>0</v>
      </c>
      <c r="CD16" s="113">
        <f>SUMPRODUCT(($E16=Saisie_plannif_EQT[Avion])*($E$3=Saisie_plannif_EQT[Nom de l''equipement])*(CD$29&gt;=Saisie_plannif_EQT[Semaine de Début])*(CD$29&lt;=Saisie_plannif_EQT[Semaine de Fin])*Saisie_plannif_EQT[Quantité])</f>
        <v>0</v>
      </c>
      <c r="CE16" s="113">
        <f>SUMPRODUCT(($E16=Saisie_plannif_EQT[Avion])*($E$3=Saisie_plannif_EQT[Nom de l''equipement])*(CE$29&gt;=Saisie_plannif_EQT[Semaine de Début])*(CE$29&lt;=Saisie_plannif_EQT[Semaine de Fin])*Saisie_plannif_EQT[Quantité])</f>
        <v>0</v>
      </c>
      <c r="CF16" s="113">
        <f>SUMPRODUCT(($E16=Saisie_plannif_EQT[Avion])*($E$3=Saisie_plannif_EQT[Nom de l''equipement])*(CF$29&gt;=Saisie_plannif_EQT[Semaine de Début])*(CF$29&lt;=Saisie_plannif_EQT[Semaine de Fin])*Saisie_plannif_EQT[Quantité])</f>
        <v>0</v>
      </c>
      <c r="CG16" s="113">
        <f>SUMPRODUCT(($E16=Saisie_plannif_EQT[Avion])*($E$3=Saisie_plannif_EQT[Nom de l''equipement])*(CG$29&gt;=Saisie_plannif_EQT[Semaine de Début])*(CG$29&lt;=Saisie_plannif_EQT[Semaine de Fin])*Saisie_plannif_EQT[Quantité])</f>
        <v>0</v>
      </c>
      <c r="CH16" s="113">
        <f>SUMPRODUCT(($E16=Saisie_plannif_EQT[Avion])*($E$3=Saisie_plannif_EQT[Nom de l''equipement])*(CH$29&gt;=Saisie_plannif_EQT[Semaine de Début])*(CH$29&lt;=Saisie_plannif_EQT[Semaine de Fin])*Saisie_plannif_EQT[Quantité])</f>
        <v>0</v>
      </c>
      <c r="CI16" s="113">
        <f>SUMPRODUCT(($E16=Saisie_plannif_EQT[Avion])*($E$3=Saisie_plannif_EQT[Nom de l''equipement])*(CI$29&gt;=Saisie_plannif_EQT[Semaine de Début])*(CI$29&lt;=Saisie_plannif_EQT[Semaine de Fin])*Saisie_plannif_EQT[Quantité])</f>
        <v>0</v>
      </c>
      <c r="CJ16" s="113">
        <f>SUMPRODUCT(($E16=Saisie_plannif_EQT[Avion])*($E$3=Saisie_plannif_EQT[Nom de l''equipement])*(CJ$29&gt;=Saisie_plannif_EQT[Semaine de Début])*(CJ$29&lt;=Saisie_plannif_EQT[Semaine de Fin])*Saisie_plannif_EQT[Quantité])</f>
        <v>0</v>
      </c>
      <c r="CK16" s="113">
        <f>SUMPRODUCT(($E16=Saisie_plannif_EQT[Avion])*($E$3=Saisie_plannif_EQT[Nom de l''equipement])*(CK$29&gt;=Saisie_plannif_EQT[Semaine de Début])*(CK$29&lt;=Saisie_plannif_EQT[Semaine de Fin])*Saisie_plannif_EQT[Quantité])</f>
        <v>0</v>
      </c>
      <c r="CL16" s="113">
        <f>SUMPRODUCT(($E16=Saisie_plannif_EQT[Avion])*($E$3=Saisie_plannif_EQT[Nom de l''equipement])*(CL$29&gt;=Saisie_plannif_EQT[Semaine de Début])*(CL$29&lt;=Saisie_plannif_EQT[Semaine de Fin])*Saisie_plannif_EQT[Quantité])</f>
        <v>0</v>
      </c>
      <c r="CM16" s="113">
        <f>SUMPRODUCT(($E16=Saisie_plannif_EQT[Avion])*($E$3=Saisie_plannif_EQT[Nom de l''equipement])*(CM$29&gt;=Saisie_plannif_EQT[Semaine de Début])*(CM$29&lt;=Saisie_plannif_EQT[Semaine de Fin])*Saisie_plannif_EQT[Quantité])</f>
        <v>0</v>
      </c>
      <c r="CN16" s="113">
        <f>SUMPRODUCT(($E16=Saisie_plannif_EQT[Avion])*($E$3=Saisie_plannif_EQT[Nom de l''equipement])*(CN$29&gt;=Saisie_plannif_EQT[Semaine de Début])*(CN$29&lt;=Saisie_plannif_EQT[Semaine de Fin])*Saisie_plannif_EQT[Quantité])</f>
        <v>0</v>
      </c>
      <c r="CO16" s="113">
        <f>SUMPRODUCT(($E16=Saisie_plannif_EQT[Avion])*($E$3=Saisie_plannif_EQT[Nom de l''equipement])*(CO$29&gt;=Saisie_plannif_EQT[Semaine de Début])*(CO$29&lt;=Saisie_plannif_EQT[Semaine de Fin])*Saisie_plannif_EQT[Quantité])</f>
        <v>0</v>
      </c>
      <c r="CP16" s="113">
        <f>SUMPRODUCT(($E16=Saisie_plannif_EQT[Avion])*($E$3=Saisie_plannif_EQT[Nom de l''equipement])*(CP$29&gt;=Saisie_plannif_EQT[Semaine de Début])*(CP$29&lt;=Saisie_plannif_EQT[Semaine de Fin])*Saisie_plannif_EQT[Quantité])</f>
        <v>0</v>
      </c>
      <c r="CQ16" s="113">
        <f>SUMPRODUCT(($E16=Saisie_plannif_EQT[Avion])*($E$3=Saisie_plannif_EQT[Nom de l''equipement])*(CQ$29&gt;=Saisie_plannif_EQT[Semaine de Début])*(CQ$29&lt;=Saisie_plannif_EQT[Semaine de Fin])*Saisie_plannif_EQT[Quantité])</f>
        <v>0</v>
      </c>
      <c r="CR16" s="113">
        <f>SUMPRODUCT(($E16=Saisie_plannif_EQT[Avion])*($E$3=Saisie_plannif_EQT[Nom de l''equipement])*(CR$29&gt;=Saisie_plannif_EQT[Semaine de Début])*(CR$29&lt;=Saisie_plannif_EQT[Semaine de Fin])*Saisie_plannif_EQT[Quantité])</f>
        <v>0</v>
      </c>
      <c r="CS16" s="113">
        <f>SUMPRODUCT(($E16=Saisie_plannif_EQT[Avion])*($E$3=Saisie_plannif_EQT[Nom de l''equipement])*(CS$29&gt;=Saisie_plannif_EQT[Semaine de Début])*(CS$29&lt;=Saisie_plannif_EQT[Semaine de Fin])*Saisie_plannif_EQT[Quantité])</f>
        <v>0</v>
      </c>
      <c r="CT16" s="113">
        <f>SUMPRODUCT(($E16=Saisie_plannif_EQT[Avion])*($E$3=Saisie_plannif_EQT[Nom de l''equipement])*(CT$29&gt;=Saisie_plannif_EQT[Semaine de Début])*(CT$29&lt;=Saisie_plannif_EQT[Semaine de Fin])*Saisie_plannif_EQT[Quantité])</f>
        <v>0</v>
      </c>
      <c r="CU16" s="113">
        <f>SUMPRODUCT(($E16=Saisie_plannif_EQT[Avion])*($E$3=Saisie_plannif_EQT[Nom de l''equipement])*(CU$29&gt;=Saisie_plannif_EQT[Semaine de Début])*(CU$29&lt;=Saisie_plannif_EQT[Semaine de Fin])*Saisie_plannif_EQT[Quantité])</f>
        <v>0</v>
      </c>
      <c r="CV16" s="113">
        <f>SUMPRODUCT(($E16=Saisie_plannif_EQT[Avion])*($E$3=Saisie_plannif_EQT[Nom de l''equipement])*(CV$29&gt;=Saisie_plannif_EQT[Semaine de Début])*(CV$29&lt;=Saisie_plannif_EQT[Semaine de Fin])*Saisie_plannif_EQT[Quantité])</f>
        <v>0</v>
      </c>
      <c r="CW16" s="113">
        <f>SUMPRODUCT(($E16=Saisie_plannif_EQT[Avion])*($E$3=Saisie_plannif_EQT[Nom de l''equipement])*(CW$29&gt;=Saisie_plannif_EQT[Semaine de Début])*(CW$29&lt;=Saisie_plannif_EQT[Semaine de Fin])*Saisie_plannif_EQT[Quantité])</f>
        <v>0</v>
      </c>
      <c r="CX16" s="113">
        <f>SUMPRODUCT(($E16=Saisie_plannif_EQT[Avion])*($E$3=Saisie_plannif_EQT[Nom de l''equipement])*(CX$29&gt;=Saisie_plannif_EQT[Semaine de Début])*(CX$29&lt;=Saisie_plannif_EQT[Semaine de Fin])*Saisie_plannif_EQT[Quantité])</f>
        <v>0</v>
      </c>
      <c r="CY16" s="113">
        <f>SUMPRODUCT(($E16=Saisie_plannif_EQT[Avion])*($E$3=Saisie_plannif_EQT[Nom de l''equipement])*(CY$29&gt;=Saisie_plannif_EQT[Semaine de Début])*(CY$29&lt;=Saisie_plannif_EQT[Semaine de Fin])*Saisie_plannif_EQT[Quantité])</f>
        <v>0</v>
      </c>
      <c r="CZ16" s="113">
        <f>SUMPRODUCT(($E16=Saisie_plannif_EQT[Avion])*($E$3=Saisie_plannif_EQT[Nom de l''equipement])*(CZ$29&gt;=Saisie_plannif_EQT[Semaine de Début])*(CZ$29&lt;=Saisie_plannif_EQT[Semaine de Fin])*Saisie_plannif_EQT[Quantité])</f>
        <v>0</v>
      </c>
      <c r="DA16" s="113">
        <f>SUMPRODUCT(($E16=Saisie_plannif_EQT[Avion])*($E$3=Saisie_plannif_EQT[Nom de l''equipement])*(DA$29&gt;=Saisie_plannif_EQT[Semaine de Début])*(DA$29&lt;=Saisie_plannif_EQT[Semaine de Fin])*Saisie_plannif_EQT[Quantité])</f>
        <v>0</v>
      </c>
      <c r="DB16" s="113">
        <f>SUMPRODUCT(($E16=Saisie_plannif_EQT[Avion])*($E$3=Saisie_plannif_EQT[Nom de l''equipement])*(DB$29&gt;=Saisie_plannif_EQT[Semaine de Début])*(DB$29&lt;=Saisie_plannif_EQT[Semaine de Fin])*Saisie_plannif_EQT[Quantité])</f>
        <v>0</v>
      </c>
      <c r="DC16" s="113">
        <f>SUMPRODUCT(($E16=Saisie_plannif_EQT[Avion])*($E$3=Saisie_plannif_EQT[Nom de l''equipement])*(DC$29&gt;=Saisie_plannif_EQT[Semaine de Début])*(DC$29&lt;=Saisie_plannif_EQT[Semaine de Fin])*Saisie_plannif_EQT[Quantité])</f>
        <v>0</v>
      </c>
      <c r="DD16" s="113">
        <f>SUMPRODUCT(($E16=Saisie_plannif_EQT[Avion])*($E$3=Saisie_plannif_EQT[Nom de l''equipement])*(DD$29&gt;=Saisie_plannif_EQT[Semaine de Début])*(DD$29&lt;=Saisie_plannif_EQT[Semaine de Fin])*Saisie_plannif_EQT[Quantité])</f>
        <v>0</v>
      </c>
      <c r="DE16" s="113">
        <f>SUMPRODUCT(($E16=Saisie_plannif_EQT[Avion])*($E$3=Saisie_plannif_EQT[Nom de l''equipement])*(DE$29&gt;=Saisie_plannif_EQT[Semaine de Début])*(DE$29&lt;=Saisie_plannif_EQT[Semaine de Fin])*Saisie_plannif_EQT[Quantité])</f>
        <v>0</v>
      </c>
    </row>
    <row r="17" spans="4:109" x14ac:dyDescent="0.3">
      <c r="E17" s="69" t="s">
        <v>799</v>
      </c>
      <c r="F17" s="16"/>
      <c r="G17" s="25">
        <f>SUMPRODUCT(($E17=Saisie_plannif_EQT[Avion])*($E$3=Saisie_plannif_EQT[Nom de l''equipement])*(G$29&gt;=Saisie_plannif_EQT[Semaine de Début])*(G$29&lt;=Saisie_plannif_EQT[Semaine de Fin])*Saisie_plannif_EQT[Quantité])</f>
        <v>0</v>
      </c>
      <c r="H17" s="21">
        <f>SUMPRODUCT(($E17=Saisie_plannif_EQT[Avion])*($E$3=Saisie_plannif_EQT[Nom de l''equipement])*(H$29&gt;=Saisie_plannif_EQT[Semaine de Début])*(H$29&lt;=Saisie_plannif_EQT[Semaine de Fin])*Saisie_plannif_EQT[Quantité])</f>
        <v>0</v>
      </c>
      <c r="I17" s="21">
        <f>SUMPRODUCT(($E17=Saisie_plannif_EQT[Avion])*($E$3=Saisie_plannif_EQT[Nom de l''equipement])*(I$29&gt;=Saisie_plannif_EQT[Semaine de Début])*(I$29&lt;=Saisie_plannif_EQT[Semaine de Fin])*Saisie_plannif_EQT[Quantité])</f>
        <v>0</v>
      </c>
      <c r="J17" s="21">
        <f>SUMPRODUCT(($E17=Saisie_plannif_EQT[Avion])*($E$3=Saisie_plannif_EQT[Nom de l''equipement])*(J$29&gt;=Saisie_plannif_EQT[Semaine de Début])*(J$29&lt;=Saisie_plannif_EQT[Semaine de Fin])*Saisie_plannif_EQT[Quantité])</f>
        <v>0</v>
      </c>
      <c r="K17" s="21">
        <f>SUMPRODUCT(($E17=Saisie_plannif_EQT[Avion])*($E$3=Saisie_plannif_EQT[Nom de l''equipement])*(K$29&gt;=Saisie_plannif_EQT[Semaine de Début])*(K$29&lt;=Saisie_plannif_EQT[Semaine de Fin])*Saisie_plannif_EQT[Quantité])</f>
        <v>0</v>
      </c>
      <c r="L17" s="21">
        <f>SUMPRODUCT(($E17=Saisie_plannif_EQT[Avion])*($E$3=Saisie_plannif_EQT[Nom de l''equipement])*(L$29&gt;=Saisie_plannif_EQT[Semaine de Début])*(L$29&lt;=Saisie_plannif_EQT[Semaine de Fin])*Saisie_plannif_EQT[Quantité])</f>
        <v>0</v>
      </c>
      <c r="M17" s="21">
        <f>SUMPRODUCT(($E17=Saisie_plannif_EQT[Avion])*($E$3=Saisie_plannif_EQT[Nom de l''equipement])*(M$29&gt;=Saisie_plannif_EQT[Semaine de Début])*(M$29&lt;=Saisie_plannif_EQT[Semaine de Fin])*Saisie_plannif_EQT[Quantité])</f>
        <v>0</v>
      </c>
      <c r="N17" s="21">
        <f>SUMPRODUCT(($E17=Saisie_plannif_EQT[Avion])*($E$3=Saisie_plannif_EQT[Nom de l''equipement])*(N$29&gt;=Saisie_plannif_EQT[Semaine de Début])*(N$29&lt;=Saisie_plannif_EQT[Semaine de Fin])*Saisie_plannif_EQT[Quantité])</f>
        <v>0</v>
      </c>
      <c r="O17" s="21">
        <f>SUMPRODUCT(($E17=Saisie_plannif_EQT[Avion])*($E$3=Saisie_plannif_EQT[Nom de l''equipement])*(O$29&gt;=Saisie_plannif_EQT[Semaine de Début])*(O$29&lt;=Saisie_plannif_EQT[Semaine de Fin])*Saisie_plannif_EQT[Quantité])</f>
        <v>0</v>
      </c>
      <c r="P17" s="21">
        <f>SUMPRODUCT(($E17=Saisie_plannif_EQT[Avion])*($E$3=Saisie_plannif_EQT[Nom de l''equipement])*(P$29&gt;=Saisie_plannif_EQT[Semaine de Début])*(P$29&lt;=Saisie_plannif_EQT[Semaine de Fin])*Saisie_plannif_EQT[Quantité])</f>
        <v>0</v>
      </c>
      <c r="Q17" s="21">
        <f>SUMPRODUCT(($E17=Saisie_plannif_EQT[Avion])*($E$3=Saisie_plannif_EQT[Nom de l''equipement])*(Q$29&gt;=Saisie_plannif_EQT[Semaine de Début])*(Q$29&lt;=Saisie_plannif_EQT[Semaine de Fin])*Saisie_plannif_EQT[Quantité])</f>
        <v>0</v>
      </c>
      <c r="R17" s="21">
        <f>SUMPRODUCT(($E17=Saisie_plannif_EQT[Avion])*($E$3=Saisie_plannif_EQT[Nom de l''equipement])*(R$29&gt;=Saisie_plannif_EQT[Semaine de Début])*(R$29&lt;=Saisie_plannif_EQT[Semaine de Fin])*Saisie_plannif_EQT[Quantité])</f>
        <v>0</v>
      </c>
      <c r="S17" s="21">
        <f>SUMPRODUCT(($E17=Saisie_plannif_EQT[Avion])*($E$3=Saisie_plannif_EQT[Nom de l''equipement])*(S$29&gt;=Saisie_plannif_EQT[Semaine de Début])*(S$29&lt;=Saisie_plannif_EQT[Semaine de Fin])*Saisie_plannif_EQT[Quantité])</f>
        <v>0</v>
      </c>
      <c r="T17" s="21">
        <f>SUMPRODUCT(($E17=Saisie_plannif_EQT[Avion])*($E$3=Saisie_plannif_EQT[Nom de l''equipement])*(T$29&gt;=Saisie_plannif_EQT[Semaine de Début])*(T$29&lt;=Saisie_plannif_EQT[Semaine de Fin])*Saisie_plannif_EQT[Quantité])</f>
        <v>0</v>
      </c>
      <c r="U17" s="21">
        <f>SUMPRODUCT(($E17=Saisie_plannif_EQT[Avion])*($E$3=Saisie_plannif_EQT[Nom de l''equipement])*(U$29&gt;=Saisie_plannif_EQT[Semaine de Début])*(U$29&lt;=Saisie_plannif_EQT[Semaine de Fin])*Saisie_plannif_EQT[Quantité])</f>
        <v>0</v>
      </c>
      <c r="V17" s="21">
        <f>SUMPRODUCT(($E17=Saisie_plannif_EQT[Avion])*($E$3=Saisie_plannif_EQT[Nom de l''equipement])*(V$29&gt;=Saisie_plannif_EQT[Semaine de Début])*(V$29&lt;=Saisie_plannif_EQT[Semaine de Fin])*Saisie_plannif_EQT[Quantité])</f>
        <v>0</v>
      </c>
      <c r="W17" s="21">
        <f>SUMPRODUCT(($E17=Saisie_plannif_EQT[Avion])*($E$3=Saisie_plannif_EQT[Nom de l''equipement])*(W$29&gt;=Saisie_plannif_EQT[Semaine de Début])*(W$29&lt;=Saisie_plannif_EQT[Semaine de Fin])*Saisie_plannif_EQT[Quantité])</f>
        <v>0</v>
      </c>
      <c r="X17" s="21">
        <f>SUMPRODUCT(($E17=Saisie_plannif_EQT[Avion])*($E$3=Saisie_plannif_EQT[Nom de l''equipement])*(X$29&gt;=Saisie_plannif_EQT[Semaine de Début])*(X$29&lt;=Saisie_plannif_EQT[Semaine de Fin])*Saisie_plannif_EQT[Quantité])</f>
        <v>0</v>
      </c>
      <c r="Y17" s="21">
        <f>SUMPRODUCT(($E17=Saisie_plannif_EQT[Avion])*($E$3=Saisie_plannif_EQT[Nom de l''equipement])*(Y$29&gt;=Saisie_plannif_EQT[Semaine de Début])*(Y$29&lt;=Saisie_plannif_EQT[Semaine de Fin])*Saisie_plannif_EQT[Quantité])</f>
        <v>0</v>
      </c>
      <c r="Z17" s="21">
        <f>SUMPRODUCT(($E17=Saisie_plannif_EQT[Avion])*($E$3=Saisie_plannif_EQT[Nom de l''equipement])*(Z$29&gt;=Saisie_plannif_EQT[Semaine de Début])*(Z$29&lt;=Saisie_plannif_EQT[Semaine de Fin])*Saisie_plannif_EQT[Quantité])</f>
        <v>0</v>
      </c>
      <c r="AA17" s="21">
        <f>SUMPRODUCT(($E17=Saisie_plannif_EQT[Avion])*($E$3=Saisie_plannif_EQT[Nom de l''equipement])*(AA$29&gt;=Saisie_plannif_EQT[Semaine de Début])*(AA$29&lt;=Saisie_plannif_EQT[Semaine de Fin])*Saisie_plannif_EQT[Quantité])</f>
        <v>0</v>
      </c>
      <c r="AB17" s="21">
        <f>SUMPRODUCT(($E17=Saisie_plannif_EQT[Avion])*($E$3=Saisie_plannif_EQT[Nom de l''equipement])*(AB$29&gt;=Saisie_plannif_EQT[Semaine de Début])*(AB$29&lt;=Saisie_plannif_EQT[Semaine de Fin])*Saisie_plannif_EQT[Quantité])</f>
        <v>0</v>
      </c>
      <c r="AC17" s="21">
        <f>SUMPRODUCT(($E17=Saisie_plannif_EQT[Avion])*($E$3=Saisie_plannif_EQT[Nom de l''equipement])*(AC$29&gt;=Saisie_plannif_EQT[Semaine de Début])*(AC$29&lt;=Saisie_plannif_EQT[Semaine de Fin])*Saisie_plannif_EQT[Quantité])</f>
        <v>0</v>
      </c>
      <c r="AD17" s="21">
        <f>SUMPRODUCT(($E17=Saisie_plannif_EQT[Avion])*($E$3=Saisie_plannif_EQT[Nom de l''equipement])*(AD$29&gt;=Saisie_plannif_EQT[Semaine de Début])*(AD$29&lt;=Saisie_plannif_EQT[Semaine de Fin])*Saisie_plannif_EQT[Quantité])</f>
        <v>0</v>
      </c>
      <c r="AE17" s="21">
        <f>SUMPRODUCT(($E17=Saisie_plannif_EQT[Avion])*($E$3=Saisie_plannif_EQT[Nom de l''equipement])*(AE$29&gt;=Saisie_plannif_EQT[Semaine de Début])*(AE$29&lt;=Saisie_plannif_EQT[Semaine de Fin])*Saisie_plannif_EQT[Quantité])</f>
        <v>0</v>
      </c>
      <c r="AF17" s="21">
        <f>SUMPRODUCT(($E17=Saisie_plannif_EQT[Avion])*($E$3=Saisie_plannif_EQT[Nom de l''equipement])*(AF$29&gt;=Saisie_plannif_EQT[Semaine de Début])*(AF$29&lt;=Saisie_plannif_EQT[Semaine de Fin])*Saisie_plannif_EQT[Quantité])</f>
        <v>0</v>
      </c>
      <c r="AG17" s="21">
        <f>SUMPRODUCT(($E17=Saisie_plannif_EQT[Avion])*($E$3=Saisie_plannif_EQT[Nom de l''equipement])*(AG$29&gt;=Saisie_plannif_EQT[Semaine de Début])*(AG$29&lt;=Saisie_plannif_EQT[Semaine de Fin])*Saisie_plannif_EQT[Quantité])</f>
        <v>0</v>
      </c>
      <c r="AH17" s="21">
        <f>SUMPRODUCT(($E17=Saisie_plannif_EQT[Avion])*($E$3=Saisie_plannif_EQT[Nom de l''equipement])*(AH$29&gt;=Saisie_plannif_EQT[Semaine de Début])*(AH$29&lt;=Saisie_plannif_EQT[Semaine de Fin])*Saisie_plannif_EQT[Quantité])</f>
        <v>0</v>
      </c>
      <c r="AI17" s="21">
        <f>SUMPRODUCT(($E17=Saisie_plannif_EQT[Avion])*($E$3=Saisie_plannif_EQT[Nom de l''equipement])*(AI$29&gt;=Saisie_plannif_EQT[Semaine de Début])*(AI$29&lt;=Saisie_plannif_EQT[Semaine de Fin])*Saisie_plannif_EQT[Quantité])</f>
        <v>0</v>
      </c>
      <c r="AJ17" s="21">
        <f>SUMPRODUCT(($E17=Saisie_plannif_EQT[Avion])*($E$3=Saisie_plannif_EQT[Nom de l''equipement])*(AJ$29&gt;=Saisie_plannif_EQT[Semaine de Début])*(AJ$29&lt;=Saisie_plannif_EQT[Semaine de Fin])*Saisie_plannif_EQT[Quantité])</f>
        <v>0</v>
      </c>
      <c r="AK17" s="21">
        <f>SUMPRODUCT(($E17=Saisie_plannif_EQT[Avion])*($E$3=Saisie_plannif_EQT[Nom de l''equipement])*(AK$29&gt;=Saisie_plannif_EQT[Semaine de Début])*(AK$29&lt;=Saisie_plannif_EQT[Semaine de Fin])*Saisie_plannif_EQT[Quantité])</f>
        <v>0</v>
      </c>
      <c r="AL17" s="21">
        <f>SUMPRODUCT(($E17=Saisie_plannif_EQT[Avion])*($E$3=Saisie_plannif_EQT[Nom de l''equipement])*(AL$29&gt;=Saisie_plannif_EQT[Semaine de Début])*(AL$29&lt;=Saisie_plannif_EQT[Semaine de Fin])*Saisie_plannif_EQT[Quantité])</f>
        <v>0</v>
      </c>
      <c r="AM17" s="21">
        <f>SUMPRODUCT(($E17=Saisie_plannif_EQT[Avion])*($E$3=Saisie_plannif_EQT[Nom de l''equipement])*(AM$29&gt;=Saisie_plannif_EQT[Semaine de Début])*(AM$29&lt;=Saisie_plannif_EQT[Semaine de Fin])*Saisie_plannif_EQT[Quantité])</f>
        <v>0</v>
      </c>
      <c r="AN17" s="21">
        <f>SUMPRODUCT(($E17=Saisie_plannif_EQT[Avion])*($E$3=Saisie_plannif_EQT[Nom de l''equipement])*(AN$29&gt;=Saisie_plannif_EQT[Semaine de Début])*(AN$29&lt;=Saisie_plannif_EQT[Semaine de Fin])*Saisie_plannif_EQT[Quantité])</f>
        <v>0</v>
      </c>
      <c r="AO17" s="21">
        <f>SUMPRODUCT(($E17=Saisie_plannif_EQT[Avion])*($E$3=Saisie_plannif_EQT[Nom de l''equipement])*(AO$29&gt;=Saisie_plannif_EQT[Semaine de Début])*(AO$29&lt;=Saisie_plannif_EQT[Semaine de Fin])*Saisie_plannif_EQT[Quantité])</f>
        <v>0</v>
      </c>
      <c r="AP17" s="21">
        <f>SUMPRODUCT(($E17=Saisie_plannif_EQT[Avion])*($E$3=Saisie_plannif_EQT[Nom de l''equipement])*(AP$29&gt;=Saisie_plannif_EQT[Semaine de Début])*(AP$29&lt;=Saisie_plannif_EQT[Semaine de Fin])*Saisie_plannif_EQT[Quantité])</f>
        <v>0</v>
      </c>
      <c r="AQ17" s="21">
        <f>SUMPRODUCT(($E17=Saisie_plannif_EQT[Avion])*($E$3=Saisie_plannif_EQT[Nom de l''equipement])*(AQ$29&gt;=Saisie_plannif_EQT[Semaine de Début])*(AQ$29&lt;=Saisie_plannif_EQT[Semaine de Fin])*Saisie_plannif_EQT[Quantité])</f>
        <v>0</v>
      </c>
      <c r="AR17" s="21">
        <f>SUMPRODUCT(($E17=Saisie_plannif_EQT[Avion])*($E$3=Saisie_plannif_EQT[Nom de l''equipement])*(AR$29&gt;=Saisie_plannif_EQT[Semaine de Début])*(AR$29&lt;=Saisie_plannif_EQT[Semaine de Fin])*Saisie_plannif_EQT[Quantité])</f>
        <v>0</v>
      </c>
      <c r="AS17" s="21">
        <f>SUMPRODUCT(($E17=Saisie_plannif_EQT[Avion])*($E$3=Saisie_plannif_EQT[Nom de l''equipement])*(AS$29&gt;=Saisie_plannif_EQT[Semaine de Début])*(AS$29&lt;=Saisie_plannif_EQT[Semaine de Fin])*Saisie_plannif_EQT[Quantité])</f>
        <v>0</v>
      </c>
      <c r="AT17" s="21">
        <f>SUMPRODUCT(($E17=Saisie_plannif_EQT[Avion])*($E$3=Saisie_plannif_EQT[Nom de l''equipement])*(AT$29&gt;=Saisie_plannif_EQT[Semaine de Début])*(AT$29&lt;=Saisie_plannif_EQT[Semaine de Fin])*Saisie_plannif_EQT[Quantité])</f>
        <v>0</v>
      </c>
      <c r="AU17" s="21">
        <f>SUMPRODUCT(($E17=Saisie_plannif_EQT[Avion])*($E$3=Saisie_plannif_EQT[Nom de l''equipement])*(AU$29&gt;=Saisie_plannif_EQT[Semaine de Début])*(AU$29&lt;=Saisie_plannif_EQT[Semaine de Fin])*Saisie_plannif_EQT[Quantité])</f>
        <v>0</v>
      </c>
      <c r="AV17" s="21">
        <f>SUMPRODUCT(($E17=Saisie_plannif_EQT[Avion])*($E$3=Saisie_plannif_EQT[Nom de l''equipement])*(AV$29&gt;=Saisie_plannif_EQT[Semaine de Début])*(AV$29&lt;=Saisie_plannif_EQT[Semaine de Fin])*Saisie_plannif_EQT[Quantité])</f>
        <v>0</v>
      </c>
      <c r="AW17" s="21">
        <f>SUMPRODUCT(($E17=Saisie_plannif_EQT[Avion])*($E$3=Saisie_plannif_EQT[Nom de l''equipement])*(AW$29&gt;=Saisie_plannif_EQT[Semaine de Début])*(AW$29&lt;=Saisie_plannif_EQT[Semaine de Fin])*Saisie_plannif_EQT[Quantité])</f>
        <v>0</v>
      </c>
      <c r="AX17" s="21">
        <f>SUMPRODUCT(($E17=Saisie_plannif_EQT[Avion])*($E$3=Saisie_plannif_EQT[Nom de l''equipement])*(AX$29&gt;=Saisie_plannif_EQT[Semaine de Début])*(AX$29&lt;=Saisie_plannif_EQT[Semaine de Fin])*Saisie_plannif_EQT[Quantité])</f>
        <v>0</v>
      </c>
      <c r="AY17" s="21">
        <f>SUMPRODUCT(($E17=Saisie_plannif_EQT[Avion])*($E$3=Saisie_plannif_EQT[Nom de l''equipement])*(AY$29&gt;=Saisie_plannif_EQT[Semaine de Début])*(AY$29&lt;=Saisie_plannif_EQT[Semaine de Fin])*Saisie_plannif_EQT[Quantité])</f>
        <v>0</v>
      </c>
      <c r="AZ17" s="21">
        <f>SUMPRODUCT(($E17=Saisie_plannif_EQT[Avion])*($E$3=Saisie_plannif_EQT[Nom de l''equipement])*(AZ$29&gt;=Saisie_plannif_EQT[Semaine de Début])*(AZ$29&lt;=Saisie_plannif_EQT[Semaine de Fin])*Saisie_plannif_EQT[Quantité])</f>
        <v>0</v>
      </c>
      <c r="BA17" s="21">
        <f>SUMPRODUCT(($E17=Saisie_plannif_EQT[Avion])*($E$3=Saisie_plannif_EQT[Nom de l''equipement])*(BA$29&gt;=Saisie_plannif_EQT[Semaine de Début])*(BA$29&lt;=Saisie_plannif_EQT[Semaine de Fin])*Saisie_plannif_EQT[Quantité])</f>
        <v>0</v>
      </c>
      <c r="BB17" s="21">
        <f>SUMPRODUCT(($E17=Saisie_plannif_EQT[Avion])*($E$3=Saisie_plannif_EQT[Nom de l''equipement])*(BB$29&gt;=Saisie_plannif_EQT[Semaine de Début])*(BB$29&lt;=Saisie_plannif_EQT[Semaine de Fin])*Saisie_plannif_EQT[Quantité])</f>
        <v>0</v>
      </c>
      <c r="BC17" s="21">
        <f>SUMPRODUCT(($E17=Saisie_plannif_EQT[Avion])*($E$3=Saisie_plannif_EQT[Nom de l''equipement])*(BC$29&gt;=Saisie_plannif_EQT[Semaine de Début])*(BC$29&lt;=Saisie_plannif_EQT[Semaine de Fin])*Saisie_plannif_EQT[Quantité])</f>
        <v>0</v>
      </c>
      <c r="BD17" s="21">
        <f>SUMPRODUCT(($E17=Saisie_plannif_EQT[Avion])*($E$3=Saisie_plannif_EQT[Nom de l''equipement])*(BD$29&gt;=Saisie_plannif_EQT[Semaine de Début])*(BD$29&lt;=Saisie_plannif_EQT[Semaine de Fin])*Saisie_plannif_EQT[Quantité])</f>
        <v>0</v>
      </c>
      <c r="BE17" s="21">
        <f>SUMPRODUCT(($E17=Saisie_plannif_EQT[Avion])*($E$3=Saisie_plannif_EQT[Nom de l''equipement])*(BE$29&gt;=Saisie_plannif_EQT[Semaine de Début])*(BE$29&lt;=Saisie_plannif_EQT[Semaine de Fin])*Saisie_plannif_EQT[Quantité])</f>
        <v>0</v>
      </c>
      <c r="BF17" s="26">
        <f>SUMPRODUCT(($E17=Saisie_plannif_EQT[Avion])*($E$3=Saisie_plannif_EQT[Nom de l''equipement])*(BF$29&gt;=Saisie_plannif_EQT[Semaine de Début])*(BF$29&lt;=Saisie_plannif_EQT[Semaine de Fin])*Saisie_plannif_EQT[Quantité])</f>
        <v>0</v>
      </c>
      <c r="BG17" s="113">
        <f>SUMPRODUCT(($E17=Saisie_plannif_EQT[Avion])*($E$3=Saisie_plannif_EQT[Nom de l''equipement])*(BG$29&gt;=Saisie_plannif_EQT[Semaine de Début])*(BG$29&lt;=Saisie_plannif_EQT[Semaine de Fin])*Saisie_plannif_EQT[Quantité])</f>
        <v>0</v>
      </c>
      <c r="BH17" s="113">
        <f>SUMPRODUCT(($E17=Saisie_plannif_EQT[Avion])*($E$3=Saisie_plannif_EQT[Nom de l''equipement])*(BH$29&gt;=Saisie_plannif_EQT[Semaine de Début])*(BH$29&lt;=Saisie_plannif_EQT[Semaine de Fin])*Saisie_plannif_EQT[Quantité])</f>
        <v>0</v>
      </c>
      <c r="BI17" s="113">
        <f>SUMPRODUCT(($E17=Saisie_plannif_EQT[Avion])*($E$3=Saisie_plannif_EQT[Nom de l''equipement])*(BI$29&gt;=Saisie_plannif_EQT[Semaine de Début])*(BI$29&lt;=Saisie_plannif_EQT[Semaine de Fin])*Saisie_plannif_EQT[Quantité])</f>
        <v>0</v>
      </c>
      <c r="BJ17" s="113">
        <f>SUMPRODUCT(($E17=Saisie_plannif_EQT[Avion])*($E$3=Saisie_plannif_EQT[Nom de l''equipement])*(BJ$29&gt;=Saisie_plannif_EQT[Semaine de Début])*(BJ$29&lt;=Saisie_plannif_EQT[Semaine de Fin])*Saisie_plannif_EQT[Quantité])</f>
        <v>0</v>
      </c>
      <c r="BK17" s="113">
        <f>SUMPRODUCT(($E17=Saisie_plannif_EQT[Avion])*($E$3=Saisie_plannif_EQT[Nom de l''equipement])*(BK$29&gt;=Saisie_plannif_EQT[Semaine de Début])*(BK$29&lt;=Saisie_plannif_EQT[Semaine de Fin])*Saisie_plannif_EQT[Quantité])</f>
        <v>0</v>
      </c>
      <c r="BL17" s="113">
        <f>SUMPRODUCT(($E17=Saisie_plannif_EQT[Avion])*($E$3=Saisie_plannif_EQT[Nom de l''equipement])*(BL$29&gt;=Saisie_plannif_EQT[Semaine de Début])*(BL$29&lt;=Saisie_plannif_EQT[Semaine de Fin])*Saisie_plannif_EQT[Quantité])</f>
        <v>0</v>
      </c>
      <c r="BM17" s="113">
        <f>SUMPRODUCT(($E17=Saisie_plannif_EQT[Avion])*($E$3=Saisie_plannif_EQT[Nom de l''equipement])*(BM$29&gt;=Saisie_plannif_EQT[Semaine de Début])*(BM$29&lt;=Saisie_plannif_EQT[Semaine de Fin])*Saisie_plannif_EQT[Quantité])</f>
        <v>0</v>
      </c>
      <c r="BN17" s="113">
        <f>SUMPRODUCT(($E17=Saisie_plannif_EQT[Avion])*($E$3=Saisie_plannif_EQT[Nom de l''equipement])*(BN$29&gt;=Saisie_plannif_EQT[Semaine de Début])*(BN$29&lt;=Saisie_plannif_EQT[Semaine de Fin])*Saisie_plannif_EQT[Quantité])</f>
        <v>0</v>
      </c>
      <c r="BO17" s="113">
        <f>SUMPRODUCT(($E17=Saisie_plannif_EQT[Avion])*($E$3=Saisie_plannif_EQT[Nom de l''equipement])*(BO$29&gt;=Saisie_plannif_EQT[Semaine de Début])*(BO$29&lt;=Saisie_plannif_EQT[Semaine de Fin])*Saisie_plannif_EQT[Quantité])</f>
        <v>0</v>
      </c>
      <c r="BP17" s="113">
        <f>SUMPRODUCT(($E17=Saisie_plannif_EQT[Avion])*($E$3=Saisie_plannif_EQT[Nom de l''equipement])*(BP$29&gt;=Saisie_plannif_EQT[Semaine de Début])*(BP$29&lt;=Saisie_plannif_EQT[Semaine de Fin])*Saisie_plannif_EQT[Quantité])</f>
        <v>0</v>
      </c>
      <c r="BQ17" s="113">
        <f>SUMPRODUCT(($E17=Saisie_plannif_EQT[Avion])*($E$3=Saisie_plannif_EQT[Nom de l''equipement])*(BQ$29&gt;=Saisie_plannif_EQT[Semaine de Début])*(BQ$29&lt;=Saisie_plannif_EQT[Semaine de Fin])*Saisie_plannif_EQT[Quantité])</f>
        <v>0</v>
      </c>
      <c r="BR17" s="113">
        <f>SUMPRODUCT(($E17=Saisie_plannif_EQT[Avion])*($E$3=Saisie_plannif_EQT[Nom de l''equipement])*(BR$29&gt;=Saisie_plannif_EQT[Semaine de Début])*(BR$29&lt;=Saisie_plannif_EQT[Semaine de Fin])*Saisie_plannif_EQT[Quantité])</f>
        <v>0</v>
      </c>
      <c r="BS17" s="113">
        <f>SUMPRODUCT(($E17=Saisie_plannif_EQT[Avion])*($E$3=Saisie_plannif_EQT[Nom de l''equipement])*(BS$29&gt;=Saisie_plannif_EQT[Semaine de Début])*(BS$29&lt;=Saisie_plannif_EQT[Semaine de Fin])*Saisie_plannif_EQT[Quantité])</f>
        <v>0</v>
      </c>
      <c r="BT17" s="113">
        <f>SUMPRODUCT(($E17=Saisie_plannif_EQT[Avion])*($E$3=Saisie_plannif_EQT[Nom de l''equipement])*(BT$29&gt;=Saisie_plannif_EQT[Semaine de Début])*(BT$29&lt;=Saisie_plannif_EQT[Semaine de Fin])*Saisie_plannif_EQT[Quantité])</f>
        <v>0</v>
      </c>
      <c r="BU17" s="113">
        <f>SUMPRODUCT(($E17=Saisie_plannif_EQT[Avion])*($E$3=Saisie_plannif_EQT[Nom de l''equipement])*(BU$29&gt;=Saisie_plannif_EQT[Semaine de Début])*(BU$29&lt;=Saisie_plannif_EQT[Semaine de Fin])*Saisie_plannif_EQT[Quantité])</f>
        <v>0</v>
      </c>
      <c r="BV17" s="113">
        <f>SUMPRODUCT(($E17=Saisie_plannif_EQT[Avion])*($E$3=Saisie_plannif_EQT[Nom de l''equipement])*(BV$29&gt;=Saisie_plannif_EQT[Semaine de Début])*(BV$29&lt;=Saisie_plannif_EQT[Semaine de Fin])*Saisie_plannif_EQT[Quantité])</f>
        <v>0</v>
      </c>
      <c r="BW17" s="113">
        <f>SUMPRODUCT(($E17=Saisie_plannif_EQT[Avion])*($E$3=Saisie_plannif_EQT[Nom de l''equipement])*(BW$29&gt;=Saisie_plannif_EQT[Semaine de Début])*(BW$29&lt;=Saisie_plannif_EQT[Semaine de Fin])*Saisie_plannif_EQT[Quantité])</f>
        <v>0</v>
      </c>
      <c r="BX17" s="113">
        <f>SUMPRODUCT(($E17=Saisie_plannif_EQT[Avion])*($E$3=Saisie_plannif_EQT[Nom de l''equipement])*(BX$29&gt;=Saisie_plannif_EQT[Semaine de Début])*(BX$29&lt;=Saisie_plannif_EQT[Semaine de Fin])*Saisie_plannif_EQT[Quantité])</f>
        <v>0</v>
      </c>
      <c r="BY17" s="113">
        <f>SUMPRODUCT(($E17=Saisie_plannif_EQT[Avion])*($E$3=Saisie_plannif_EQT[Nom de l''equipement])*(BY$29&gt;=Saisie_plannif_EQT[Semaine de Début])*(BY$29&lt;=Saisie_plannif_EQT[Semaine de Fin])*Saisie_plannif_EQT[Quantité])</f>
        <v>0</v>
      </c>
      <c r="BZ17" s="113">
        <f>SUMPRODUCT(($E17=Saisie_plannif_EQT[Avion])*($E$3=Saisie_plannif_EQT[Nom de l''equipement])*(BZ$29&gt;=Saisie_plannif_EQT[Semaine de Début])*(BZ$29&lt;=Saisie_plannif_EQT[Semaine de Fin])*Saisie_plannif_EQT[Quantité])</f>
        <v>0</v>
      </c>
      <c r="CA17" s="113">
        <f>SUMPRODUCT(($E17=Saisie_plannif_EQT[Avion])*($E$3=Saisie_plannif_EQT[Nom de l''equipement])*(CA$29&gt;=Saisie_plannif_EQT[Semaine de Début])*(CA$29&lt;=Saisie_plannif_EQT[Semaine de Fin])*Saisie_plannif_EQT[Quantité])</f>
        <v>0</v>
      </c>
      <c r="CB17" s="113">
        <f>SUMPRODUCT(($E17=Saisie_plannif_EQT[Avion])*($E$3=Saisie_plannif_EQT[Nom de l''equipement])*(CB$29&gt;=Saisie_plannif_EQT[Semaine de Début])*(CB$29&lt;=Saisie_plannif_EQT[Semaine de Fin])*Saisie_plannif_EQT[Quantité])</f>
        <v>0</v>
      </c>
      <c r="CC17" s="113">
        <f>SUMPRODUCT(($E17=Saisie_plannif_EQT[Avion])*($E$3=Saisie_plannif_EQT[Nom de l''equipement])*(CC$29&gt;=Saisie_plannif_EQT[Semaine de Début])*(CC$29&lt;=Saisie_plannif_EQT[Semaine de Fin])*Saisie_plannif_EQT[Quantité])</f>
        <v>0</v>
      </c>
      <c r="CD17" s="113">
        <f>SUMPRODUCT(($E17=Saisie_plannif_EQT[Avion])*($E$3=Saisie_plannif_EQT[Nom de l''equipement])*(CD$29&gt;=Saisie_plannif_EQT[Semaine de Début])*(CD$29&lt;=Saisie_plannif_EQT[Semaine de Fin])*Saisie_plannif_EQT[Quantité])</f>
        <v>0</v>
      </c>
      <c r="CE17" s="113">
        <f>SUMPRODUCT(($E17=Saisie_plannif_EQT[Avion])*($E$3=Saisie_plannif_EQT[Nom de l''equipement])*(CE$29&gt;=Saisie_plannif_EQT[Semaine de Début])*(CE$29&lt;=Saisie_plannif_EQT[Semaine de Fin])*Saisie_plannif_EQT[Quantité])</f>
        <v>0</v>
      </c>
      <c r="CF17" s="113">
        <f>SUMPRODUCT(($E17=Saisie_plannif_EQT[Avion])*($E$3=Saisie_plannif_EQT[Nom de l''equipement])*(CF$29&gt;=Saisie_plannif_EQT[Semaine de Début])*(CF$29&lt;=Saisie_plannif_EQT[Semaine de Fin])*Saisie_plannif_EQT[Quantité])</f>
        <v>0</v>
      </c>
      <c r="CG17" s="113">
        <f>SUMPRODUCT(($E17=Saisie_plannif_EQT[Avion])*($E$3=Saisie_plannif_EQT[Nom de l''equipement])*(CG$29&gt;=Saisie_plannif_EQT[Semaine de Début])*(CG$29&lt;=Saisie_plannif_EQT[Semaine de Fin])*Saisie_plannif_EQT[Quantité])</f>
        <v>0</v>
      </c>
      <c r="CH17" s="113">
        <f>SUMPRODUCT(($E17=Saisie_plannif_EQT[Avion])*($E$3=Saisie_plannif_EQT[Nom de l''equipement])*(CH$29&gt;=Saisie_plannif_EQT[Semaine de Début])*(CH$29&lt;=Saisie_plannif_EQT[Semaine de Fin])*Saisie_plannif_EQT[Quantité])</f>
        <v>0</v>
      </c>
      <c r="CI17" s="113">
        <f>SUMPRODUCT(($E17=Saisie_plannif_EQT[Avion])*($E$3=Saisie_plannif_EQT[Nom de l''equipement])*(CI$29&gt;=Saisie_plannif_EQT[Semaine de Début])*(CI$29&lt;=Saisie_plannif_EQT[Semaine de Fin])*Saisie_plannif_EQT[Quantité])</f>
        <v>0</v>
      </c>
      <c r="CJ17" s="113">
        <f>SUMPRODUCT(($E17=Saisie_plannif_EQT[Avion])*($E$3=Saisie_plannif_EQT[Nom de l''equipement])*(CJ$29&gt;=Saisie_plannif_EQT[Semaine de Début])*(CJ$29&lt;=Saisie_plannif_EQT[Semaine de Fin])*Saisie_plannif_EQT[Quantité])</f>
        <v>0</v>
      </c>
      <c r="CK17" s="113">
        <f>SUMPRODUCT(($E17=Saisie_plannif_EQT[Avion])*($E$3=Saisie_plannif_EQT[Nom de l''equipement])*(CK$29&gt;=Saisie_plannif_EQT[Semaine de Début])*(CK$29&lt;=Saisie_plannif_EQT[Semaine de Fin])*Saisie_plannif_EQT[Quantité])</f>
        <v>0</v>
      </c>
      <c r="CL17" s="113">
        <f>SUMPRODUCT(($E17=Saisie_plannif_EQT[Avion])*($E$3=Saisie_plannif_EQT[Nom de l''equipement])*(CL$29&gt;=Saisie_plannif_EQT[Semaine de Début])*(CL$29&lt;=Saisie_plannif_EQT[Semaine de Fin])*Saisie_plannif_EQT[Quantité])</f>
        <v>0</v>
      </c>
      <c r="CM17" s="113">
        <f>SUMPRODUCT(($E17=Saisie_plannif_EQT[Avion])*($E$3=Saisie_plannif_EQT[Nom de l''equipement])*(CM$29&gt;=Saisie_plannif_EQT[Semaine de Début])*(CM$29&lt;=Saisie_plannif_EQT[Semaine de Fin])*Saisie_plannif_EQT[Quantité])</f>
        <v>0</v>
      </c>
      <c r="CN17" s="113">
        <f>SUMPRODUCT(($E17=Saisie_plannif_EQT[Avion])*($E$3=Saisie_plannif_EQT[Nom de l''equipement])*(CN$29&gt;=Saisie_plannif_EQT[Semaine de Début])*(CN$29&lt;=Saisie_plannif_EQT[Semaine de Fin])*Saisie_plannif_EQT[Quantité])</f>
        <v>0</v>
      </c>
      <c r="CO17" s="113">
        <f>SUMPRODUCT(($E17=Saisie_plannif_EQT[Avion])*($E$3=Saisie_plannif_EQT[Nom de l''equipement])*(CO$29&gt;=Saisie_plannif_EQT[Semaine de Début])*(CO$29&lt;=Saisie_plannif_EQT[Semaine de Fin])*Saisie_plannif_EQT[Quantité])</f>
        <v>0</v>
      </c>
      <c r="CP17" s="113">
        <f>SUMPRODUCT(($E17=Saisie_plannif_EQT[Avion])*($E$3=Saisie_plannif_EQT[Nom de l''equipement])*(CP$29&gt;=Saisie_plannif_EQT[Semaine de Début])*(CP$29&lt;=Saisie_plannif_EQT[Semaine de Fin])*Saisie_plannif_EQT[Quantité])</f>
        <v>0</v>
      </c>
      <c r="CQ17" s="113">
        <f>SUMPRODUCT(($E17=Saisie_plannif_EQT[Avion])*($E$3=Saisie_plannif_EQT[Nom de l''equipement])*(CQ$29&gt;=Saisie_plannif_EQT[Semaine de Début])*(CQ$29&lt;=Saisie_plannif_EQT[Semaine de Fin])*Saisie_plannif_EQT[Quantité])</f>
        <v>0</v>
      </c>
      <c r="CR17" s="113">
        <f>SUMPRODUCT(($E17=Saisie_plannif_EQT[Avion])*($E$3=Saisie_plannif_EQT[Nom de l''equipement])*(CR$29&gt;=Saisie_plannif_EQT[Semaine de Début])*(CR$29&lt;=Saisie_plannif_EQT[Semaine de Fin])*Saisie_plannif_EQT[Quantité])</f>
        <v>0</v>
      </c>
      <c r="CS17" s="113">
        <f>SUMPRODUCT(($E17=Saisie_plannif_EQT[Avion])*($E$3=Saisie_plannif_EQT[Nom de l''equipement])*(CS$29&gt;=Saisie_plannif_EQT[Semaine de Début])*(CS$29&lt;=Saisie_plannif_EQT[Semaine de Fin])*Saisie_plannif_EQT[Quantité])</f>
        <v>0</v>
      </c>
      <c r="CT17" s="113">
        <f>SUMPRODUCT(($E17=Saisie_plannif_EQT[Avion])*($E$3=Saisie_plannif_EQT[Nom de l''equipement])*(CT$29&gt;=Saisie_plannif_EQT[Semaine de Début])*(CT$29&lt;=Saisie_plannif_EQT[Semaine de Fin])*Saisie_plannif_EQT[Quantité])</f>
        <v>0</v>
      </c>
      <c r="CU17" s="113">
        <f>SUMPRODUCT(($E17=Saisie_plannif_EQT[Avion])*($E$3=Saisie_plannif_EQT[Nom de l''equipement])*(CU$29&gt;=Saisie_plannif_EQT[Semaine de Début])*(CU$29&lt;=Saisie_plannif_EQT[Semaine de Fin])*Saisie_plannif_EQT[Quantité])</f>
        <v>0</v>
      </c>
      <c r="CV17" s="113">
        <f>SUMPRODUCT(($E17=Saisie_plannif_EQT[Avion])*($E$3=Saisie_plannif_EQT[Nom de l''equipement])*(CV$29&gt;=Saisie_plannif_EQT[Semaine de Début])*(CV$29&lt;=Saisie_plannif_EQT[Semaine de Fin])*Saisie_plannif_EQT[Quantité])</f>
        <v>0</v>
      </c>
      <c r="CW17" s="113">
        <f>SUMPRODUCT(($E17=Saisie_plannif_EQT[Avion])*($E$3=Saisie_plannif_EQT[Nom de l''equipement])*(CW$29&gt;=Saisie_plannif_EQT[Semaine de Début])*(CW$29&lt;=Saisie_plannif_EQT[Semaine de Fin])*Saisie_plannif_EQT[Quantité])</f>
        <v>0</v>
      </c>
      <c r="CX17" s="113">
        <f>SUMPRODUCT(($E17=Saisie_plannif_EQT[Avion])*($E$3=Saisie_plannif_EQT[Nom de l''equipement])*(CX$29&gt;=Saisie_plannif_EQT[Semaine de Début])*(CX$29&lt;=Saisie_plannif_EQT[Semaine de Fin])*Saisie_plannif_EQT[Quantité])</f>
        <v>0</v>
      </c>
      <c r="CY17" s="113">
        <f>SUMPRODUCT(($E17=Saisie_plannif_EQT[Avion])*($E$3=Saisie_plannif_EQT[Nom de l''equipement])*(CY$29&gt;=Saisie_plannif_EQT[Semaine de Début])*(CY$29&lt;=Saisie_plannif_EQT[Semaine de Fin])*Saisie_plannif_EQT[Quantité])</f>
        <v>0</v>
      </c>
      <c r="CZ17" s="113">
        <f>SUMPRODUCT(($E17=Saisie_plannif_EQT[Avion])*($E$3=Saisie_plannif_EQT[Nom de l''equipement])*(CZ$29&gt;=Saisie_plannif_EQT[Semaine de Début])*(CZ$29&lt;=Saisie_plannif_EQT[Semaine de Fin])*Saisie_plannif_EQT[Quantité])</f>
        <v>0</v>
      </c>
      <c r="DA17" s="113">
        <f>SUMPRODUCT(($E17=Saisie_plannif_EQT[Avion])*($E$3=Saisie_plannif_EQT[Nom de l''equipement])*(DA$29&gt;=Saisie_plannif_EQT[Semaine de Début])*(DA$29&lt;=Saisie_plannif_EQT[Semaine de Fin])*Saisie_plannif_EQT[Quantité])</f>
        <v>0</v>
      </c>
      <c r="DB17" s="113">
        <f>SUMPRODUCT(($E17=Saisie_plannif_EQT[Avion])*($E$3=Saisie_plannif_EQT[Nom de l''equipement])*(DB$29&gt;=Saisie_plannif_EQT[Semaine de Début])*(DB$29&lt;=Saisie_plannif_EQT[Semaine de Fin])*Saisie_plannif_EQT[Quantité])</f>
        <v>0</v>
      </c>
      <c r="DC17" s="113">
        <f>SUMPRODUCT(($E17=Saisie_plannif_EQT[Avion])*($E$3=Saisie_plannif_EQT[Nom de l''equipement])*(DC$29&gt;=Saisie_plannif_EQT[Semaine de Début])*(DC$29&lt;=Saisie_plannif_EQT[Semaine de Fin])*Saisie_plannif_EQT[Quantité])</f>
        <v>0</v>
      </c>
      <c r="DD17" s="113">
        <f>SUMPRODUCT(($E17=Saisie_plannif_EQT[Avion])*($E$3=Saisie_plannif_EQT[Nom de l''equipement])*(DD$29&gt;=Saisie_plannif_EQT[Semaine de Début])*(DD$29&lt;=Saisie_plannif_EQT[Semaine de Fin])*Saisie_plannif_EQT[Quantité])</f>
        <v>0</v>
      </c>
      <c r="DE17" s="113">
        <f>SUMPRODUCT(($E17=Saisie_plannif_EQT[Avion])*($E$3=Saisie_plannif_EQT[Nom de l''equipement])*(DE$29&gt;=Saisie_plannif_EQT[Semaine de Début])*(DE$29&lt;=Saisie_plannif_EQT[Semaine de Fin])*Saisie_plannif_EQT[Quantité])</f>
        <v>0</v>
      </c>
    </row>
    <row r="18" spans="4:109" x14ac:dyDescent="0.3">
      <c r="E18" s="69" t="s">
        <v>800</v>
      </c>
      <c r="F18" s="16"/>
      <c r="G18" s="25">
        <f>SUMPRODUCT(($E18=Saisie_plannif_EQT[Avion])*($E$3=Saisie_plannif_EQT[Nom de l''equipement])*(G$29&gt;=Saisie_plannif_EQT[Semaine de Début])*(G$29&lt;=Saisie_plannif_EQT[Semaine de Fin])*Saisie_plannif_EQT[Quantité])</f>
        <v>0</v>
      </c>
      <c r="H18" s="21">
        <f>SUMPRODUCT(($E18=Saisie_plannif_EQT[Avion])*($E$3=Saisie_plannif_EQT[Nom de l''equipement])*(H$29&gt;=Saisie_plannif_EQT[Semaine de Début])*(H$29&lt;=Saisie_plannif_EQT[Semaine de Fin])*Saisie_plannif_EQT[Quantité])</f>
        <v>0</v>
      </c>
      <c r="I18" s="21">
        <f>SUMPRODUCT(($E18=Saisie_plannif_EQT[Avion])*($E$3=Saisie_plannif_EQT[Nom de l''equipement])*(I$29&gt;=Saisie_plannif_EQT[Semaine de Début])*(I$29&lt;=Saisie_plannif_EQT[Semaine de Fin])*Saisie_plannif_EQT[Quantité])</f>
        <v>0</v>
      </c>
      <c r="J18" s="21">
        <f>SUMPRODUCT(($E18=Saisie_plannif_EQT[Avion])*($E$3=Saisie_plannif_EQT[Nom de l''equipement])*(J$29&gt;=Saisie_plannif_EQT[Semaine de Début])*(J$29&lt;=Saisie_plannif_EQT[Semaine de Fin])*Saisie_plannif_EQT[Quantité])</f>
        <v>0</v>
      </c>
      <c r="K18" s="21">
        <f>SUMPRODUCT(($E18=Saisie_plannif_EQT[Avion])*($E$3=Saisie_plannif_EQT[Nom de l''equipement])*(K$29&gt;=Saisie_plannif_EQT[Semaine de Début])*(K$29&lt;=Saisie_plannif_EQT[Semaine de Fin])*Saisie_plannif_EQT[Quantité])</f>
        <v>0</v>
      </c>
      <c r="L18" s="21">
        <f>SUMPRODUCT(($E18=Saisie_plannif_EQT[Avion])*($E$3=Saisie_plannif_EQT[Nom de l''equipement])*(L$29&gt;=Saisie_plannif_EQT[Semaine de Début])*(L$29&lt;=Saisie_plannif_EQT[Semaine de Fin])*Saisie_plannif_EQT[Quantité])</f>
        <v>0</v>
      </c>
      <c r="M18" s="21">
        <f>SUMPRODUCT(($E18=Saisie_plannif_EQT[Avion])*($E$3=Saisie_plannif_EQT[Nom de l''equipement])*(M$29&gt;=Saisie_plannif_EQT[Semaine de Début])*(M$29&lt;=Saisie_plannif_EQT[Semaine de Fin])*Saisie_plannif_EQT[Quantité])</f>
        <v>0</v>
      </c>
      <c r="N18" s="21">
        <f>SUMPRODUCT(($E18=Saisie_plannif_EQT[Avion])*($E$3=Saisie_plannif_EQT[Nom de l''equipement])*(N$29&gt;=Saisie_plannif_EQT[Semaine de Début])*(N$29&lt;=Saisie_plannif_EQT[Semaine de Fin])*Saisie_plannif_EQT[Quantité])</f>
        <v>0</v>
      </c>
      <c r="O18" s="21">
        <f>SUMPRODUCT(($E18=Saisie_plannif_EQT[Avion])*($E$3=Saisie_plannif_EQT[Nom de l''equipement])*(O$29&gt;=Saisie_plannif_EQT[Semaine de Début])*(O$29&lt;=Saisie_plannif_EQT[Semaine de Fin])*Saisie_plannif_EQT[Quantité])</f>
        <v>0</v>
      </c>
      <c r="P18" s="21">
        <f>SUMPRODUCT(($E18=Saisie_plannif_EQT[Avion])*($E$3=Saisie_plannif_EQT[Nom de l''equipement])*(P$29&gt;=Saisie_plannif_EQT[Semaine de Début])*(P$29&lt;=Saisie_plannif_EQT[Semaine de Fin])*Saisie_plannif_EQT[Quantité])</f>
        <v>0</v>
      </c>
      <c r="Q18" s="21">
        <f>SUMPRODUCT(($E18=Saisie_plannif_EQT[Avion])*($E$3=Saisie_plannif_EQT[Nom de l''equipement])*(Q$29&gt;=Saisie_plannif_EQT[Semaine de Début])*(Q$29&lt;=Saisie_plannif_EQT[Semaine de Fin])*Saisie_plannif_EQT[Quantité])</f>
        <v>0</v>
      </c>
      <c r="R18" s="21">
        <f>SUMPRODUCT(($E18=Saisie_plannif_EQT[Avion])*($E$3=Saisie_plannif_EQT[Nom de l''equipement])*(R$29&gt;=Saisie_plannif_EQT[Semaine de Début])*(R$29&lt;=Saisie_plannif_EQT[Semaine de Fin])*Saisie_plannif_EQT[Quantité])</f>
        <v>0</v>
      </c>
      <c r="S18" s="21">
        <f>SUMPRODUCT(($E18=Saisie_plannif_EQT[Avion])*($E$3=Saisie_plannif_EQT[Nom de l''equipement])*(S$29&gt;=Saisie_plannif_EQT[Semaine de Début])*(S$29&lt;=Saisie_plannif_EQT[Semaine de Fin])*Saisie_plannif_EQT[Quantité])</f>
        <v>0</v>
      </c>
      <c r="T18" s="21">
        <f>SUMPRODUCT(($E18=Saisie_plannif_EQT[Avion])*($E$3=Saisie_plannif_EQT[Nom de l''equipement])*(T$29&gt;=Saisie_plannif_EQT[Semaine de Début])*(T$29&lt;=Saisie_plannif_EQT[Semaine de Fin])*Saisie_plannif_EQT[Quantité])</f>
        <v>0</v>
      </c>
      <c r="U18" s="21">
        <f>SUMPRODUCT(($E18=Saisie_plannif_EQT[Avion])*($E$3=Saisie_plannif_EQT[Nom de l''equipement])*(U$29&gt;=Saisie_plannif_EQT[Semaine de Début])*(U$29&lt;=Saisie_plannif_EQT[Semaine de Fin])*Saisie_plannif_EQT[Quantité])</f>
        <v>0</v>
      </c>
      <c r="V18" s="21">
        <f>SUMPRODUCT(($E18=Saisie_plannif_EQT[Avion])*($E$3=Saisie_plannif_EQT[Nom de l''equipement])*(V$29&gt;=Saisie_plannif_EQT[Semaine de Début])*(V$29&lt;=Saisie_plannif_EQT[Semaine de Fin])*Saisie_plannif_EQT[Quantité])</f>
        <v>0</v>
      </c>
      <c r="W18" s="21">
        <f>SUMPRODUCT(($E18=Saisie_plannif_EQT[Avion])*($E$3=Saisie_plannif_EQT[Nom de l''equipement])*(W$29&gt;=Saisie_plannif_EQT[Semaine de Début])*(W$29&lt;=Saisie_plannif_EQT[Semaine de Fin])*Saisie_plannif_EQT[Quantité])</f>
        <v>0</v>
      </c>
      <c r="X18" s="21">
        <f>SUMPRODUCT(($E18=Saisie_plannif_EQT[Avion])*($E$3=Saisie_plannif_EQT[Nom de l''equipement])*(X$29&gt;=Saisie_plannif_EQT[Semaine de Début])*(X$29&lt;=Saisie_plannif_EQT[Semaine de Fin])*Saisie_plannif_EQT[Quantité])</f>
        <v>0</v>
      </c>
      <c r="Y18" s="21">
        <f>SUMPRODUCT(($E18=Saisie_plannif_EQT[Avion])*($E$3=Saisie_plannif_EQT[Nom de l''equipement])*(Y$29&gt;=Saisie_plannif_EQT[Semaine de Début])*(Y$29&lt;=Saisie_plannif_EQT[Semaine de Fin])*Saisie_plannif_EQT[Quantité])</f>
        <v>0</v>
      </c>
      <c r="Z18" s="21">
        <f>SUMPRODUCT(($E18=Saisie_plannif_EQT[Avion])*($E$3=Saisie_plannif_EQT[Nom de l''equipement])*(Z$29&gt;=Saisie_plannif_EQT[Semaine de Début])*(Z$29&lt;=Saisie_plannif_EQT[Semaine de Fin])*Saisie_plannif_EQT[Quantité])</f>
        <v>0</v>
      </c>
      <c r="AA18" s="21">
        <f>SUMPRODUCT(($E18=Saisie_plannif_EQT[Avion])*($E$3=Saisie_plannif_EQT[Nom de l''equipement])*(AA$29&gt;=Saisie_plannif_EQT[Semaine de Début])*(AA$29&lt;=Saisie_plannif_EQT[Semaine de Fin])*Saisie_plannif_EQT[Quantité])</f>
        <v>0</v>
      </c>
      <c r="AB18" s="21">
        <f>SUMPRODUCT(($E18=Saisie_plannif_EQT[Avion])*($E$3=Saisie_plannif_EQT[Nom de l''equipement])*(AB$29&gt;=Saisie_plannif_EQT[Semaine de Début])*(AB$29&lt;=Saisie_plannif_EQT[Semaine de Fin])*Saisie_plannif_EQT[Quantité])</f>
        <v>0</v>
      </c>
      <c r="AC18" s="21">
        <f>SUMPRODUCT(($E18=Saisie_plannif_EQT[Avion])*($E$3=Saisie_plannif_EQT[Nom de l''equipement])*(AC$29&gt;=Saisie_plannif_EQT[Semaine de Début])*(AC$29&lt;=Saisie_plannif_EQT[Semaine de Fin])*Saisie_plannif_EQT[Quantité])</f>
        <v>0</v>
      </c>
      <c r="AD18" s="21">
        <f>SUMPRODUCT(($E18=Saisie_plannif_EQT[Avion])*($E$3=Saisie_plannif_EQT[Nom de l''equipement])*(AD$29&gt;=Saisie_plannif_EQT[Semaine de Début])*(AD$29&lt;=Saisie_plannif_EQT[Semaine de Fin])*Saisie_plannif_EQT[Quantité])</f>
        <v>0</v>
      </c>
      <c r="AE18" s="21">
        <f>SUMPRODUCT(($E18=Saisie_plannif_EQT[Avion])*($E$3=Saisie_plannif_EQT[Nom de l''equipement])*(AE$29&gt;=Saisie_plannif_EQT[Semaine de Début])*(AE$29&lt;=Saisie_plannif_EQT[Semaine de Fin])*Saisie_plannif_EQT[Quantité])</f>
        <v>0</v>
      </c>
      <c r="AF18" s="21">
        <f>SUMPRODUCT(($E18=Saisie_plannif_EQT[Avion])*($E$3=Saisie_plannif_EQT[Nom de l''equipement])*(AF$29&gt;=Saisie_plannif_EQT[Semaine de Début])*(AF$29&lt;=Saisie_plannif_EQT[Semaine de Fin])*Saisie_plannif_EQT[Quantité])</f>
        <v>0</v>
      </c>
      <c r="AG18" s="21">
        <f>SUMPRODUCT(($E18=Saisie_plannif_EQT[Avion])*($E$3=Saisie_plannif_EQT[Nom de l''equipement])*(AG$29&gt;=Saisie_plannif_EQT[Semaine de Début])*(AG$29&lt;=Saisie_plannif_EQT[Semaine de Fin])*Saisie_plannif_EQT[Quantité])</f>
        <v>0</v>
      </c>
      <c r="AH18" s="21">
        <f>SUMPRODUCT(($E18=Saisie_plannif_EQT[Avion])*($E$3=Saisie_plannif_EQT[Nom de l''equipement])*(AH$29&gt;=Saisie_plannif_EQT[Semaine de Début])*(AH$29&lt;=Saisie_plannif_EQT[Semaine de Fin])*Saisie_plannif_EQT[Quantité])</f>
        <v>0</v>
      </c>
      <c r="AI18" s="21">
        <f>SUMPRODUCT(($E18=Saisie_plannif_EQT[Avion])*($E$3=Saisie_plannif_EQT[Nom de l''equipement])*(AI$29&gt;=Saisie_plannif_EQT[Semaine de Début])*(AI$29&lt;=Saisie_plannif_EQT[Semaine de Fin])*Saisie_plannif_EQT[Quantité])</f>
        <v>0</v>
      </c>
      <c r="AJ18" s="21">
        <f>SUMPRODUCT(($E18=Saisie_plannif_EQT[Avion])*($E$3=Saisie_plannif_EQT[Nom de l''equipement])*(AJ$29&gt;=Saisie_plannif_EQT[Semaine de Début])*(AJ$29&lt;=Saisie_plannif_EQT[Semaine de Fin])*Saisie_plannif_EQT[Quantité])</f>
        <v>0</v>
      </c>
      <c r="AK18" s="21">
        <f>SUMPRODUCT(($E18=Saisie_plannif_EQT[Avion])*($E$3=Saisie_plannif_EQT[Nom de l''equipement])*(AK$29&gt;=Saisie_plannif_EQT[Semaine de Début])*(AK$29&lt;=Saisie_plannif_EQT[Semaine de Fin])*Saisie_plannif_EQT[Quantité])</f>
        <v>0</v>
      </c>
      <c r="AL18" s="21">
        <f>SUMPRODUCT(($E18=Saisie_plannif_EQT[Avion])*($E$3=Saisie_plannif_EQT[Nom de l''equipement])*(AL$29&gt;=Saisie_plannif_EQT[Semaine de Début])*(AL$29&lt;=Saisie_plannif_EQT[Semaine de Fin])*Saisie_plannif_EQT[Quantité])</f>
        <v>0</v>
      </c>
      <c r="AM18" s="21">
        <f>SUMPRODUCT(($E18=Saisie_plannif_EQT[Avion])*($E$3=Saisie_plannif_EQT[Nom de l''equipement])*(AM$29&gt;=Saisie_plannif_EQT[Semaine de Début])*(AM$29&lt;=Saisie_plannif_EQT[Semaine de Fin])*Saisie_plannif_EQT[Quantité])</f>
        <v>0</v>
      </c>
      <c r="AN18" s="21">
        <f>SUMPRODUCT(($E18=Saisie_plannif_EQT[Avion])*($E$3=Saisie_plannif_EQT[Nom de l''equipement])*(AN$29&gt;=Saisie_plannif_EQT[Semaine de Début])*(AN$29&lt;=Saisie_plannif_EQT[Semaine de Fin])*Saisie_plannif_EQT[Quantité])</f>
        <v>0</v>
      </c>
      <c r="AO18" s="21">
        <f>SUMPRODUCT(($E18=Saisie_plannif_EQT[Avion])*($E$3=Saisie_plannif_EQT[Nom de l''equipement])*(AO$29&gt;=Saisie_plannif_EQT[Semaine de Début])*(AO$29&lt;=Saisie_plannif_EQT[Semaine de Fin])*Saisie_plannif_EQT[Quantité])</f>
        <v>0</v>
      </c>
      <c r="AP18" s="21">
        <f>SUMPRODUCT(($E18=Saisie_plannif_EQT[Avion])*($E$3=Saisie_plannif_EQT[Nom de l''equipement])*(AP$29&gt;=Saisie_plannif_EQT[Semaine de Début])*(AP$29&lt;=Saisie_plannif_EQT[Semaine de Fin])*Saisie_plannif_EQT[Quantité])</f>
        <v>0</v>
      </c>
      <c r="AQ18" s="21">
        <f>SUMPRODUCT(($E18=Saisie_plannif_EQT[Avion])*($E$3=Saisie_plannif_EQT[Nom de l''equipement])*(AQ$29&gt;=Saisie_plannif_EQT[Semaine de Début])*(AQ$29&lt;=Saisie_plannif_EQT[Semaine de Fin])*Saisie_plannif_EQT[Quantité])</f>
        <v>0</v>
      </c>
      <c r="AR18" s="21">
        <f>SUMPRODUCT(($E18=Saisie_plannif_EQT[Avion])*($E$3=Saisie_plannif_EQT[Nom de l''equipement])*(AR$29&gt;=Saisie_plannif_EQT[Semaine de Début])*(AR$29&lt;=Saisie_plannif_EQT[Semaine de Fin])*Saisie_plannif_EQT[Quantité])</f>
        <v>0</v>
      </c>
      <c r="AS18" s="21">
        <f>SUMPRODUCT(($E18=Saisie_plannif_EQT[Avion])*($E$3=Saisie_plannif_EQT[Nom de l''equipement])*(AS$29&gt;=Saisie_plannif_EQT[Semaine de Début])*(AS$29&lt;=Saisie_plannif_EQT[Semaine de Fin])*Saisie_plannif_EQT[Quantité])</f>
        <v>0</v>
      </c>
      <c r="AT18" s="21">
        <f>SUMPRODUCT(($E18=Saisie_plannif_EQT[Avion])*($E$3=Saisie_plannif_EQT[Nom de l''equipement])*(AT$29&gt;=Saisie_plannif_EQT[Semaine de Début])*(AT$29&lt;=Saisie_plannif_EQT[Semaine de Fin])*Saisie_plannif_EQT[Quantité])</f>
        <v>0</v>
      </c>
      <c r="AU18" s="21">
        <f>SUMPRODUCT(($E18=Saisie_plannif_EQT[Avion])*($E$3=Saisie_plannif_EQT[Nom de l''equipement])*(AU$29&gt;=Saisie_plannif_EQT[Semaine de Début])*(AU$29&lt;=Saisie_plannif_EQT[Semaine de Fin])*Saisie_plannif_EQT[Quantité])</f>
        <v>0</v>
      </c>
      <c r="AV18" s="21">
        <f>SUMPRODUCT(($E18=Saisie_plannif_EQT[Avion])*($E$3=Saisie_plannif_EQT[Nom de l''equipement])*(AV$29&gt;=Saisie_plannif_EQT[Semaine de Début])*(AV$29&lt;=Saisie_plannif_EQT[Semaine de Fin])*Saisie_plannif_EQT[Quantité])</f>
        <v>0</v>
      </c>
      <c r="AW18" s="21">
        <f>SUMPRODUCT(($E18=Saisie_plannif_EQT[Avion])*($E$3=Saisie_plannif_EQT[Nom de l''equipement])*(AW$29&gt;=Saisie_plannif_EQT[Semaine de Début])*(AW$29&lt;=Saisie_plannif_EQT[Semaine de Fin])*Saisie_plannif_EQT[Quantité])</f>
        <v>0</v>
      </c>
      <c r="AX18" s="21">
        <f>SUMPRODUCT(($E18=Saisie_plannif_EQT[Avion])*($E$3=Saisie_plannif_EQT[Nom de l''equipement])*(AX$29&gt;=Saisie_plannif_EQT[Semaine de Début])*(AX$29&lt;=Saisie_plannif_EQT[Semaine de Fin])*Saisie_plannif_EQT[Quantité])</f>
        <v>0</v>
      </c>
      <c r="AY18" s="21">
        <f>SUMPRODUCT(($E18=Saisie_plannif_EQT[Avion])*($E$3=Saisie_plannif_EQT[Nom de l''equipement])*(AY$29&gt;=Saisie_plannif_EQT[Semaine de Début])*(AY$29&lt;=Saisie_plannif_EQT[Semaine de Fin])*Saisie_plannif_EQT[Quantité])</f>
        <v>0</v>
      </c>
      <c r="AZ18" s="21">
        <f>SUMPRODUCT(($E18=Saisie_plannif_EQT[Avion])*($E$3=Saisie_plannif_EQT[Nom de l''equipement])*(AZ$29&gt;=Saisie_plannif_EQT[Semaine de Début])*(AZ$29&lt;=Saisie_plannif_EQT[Semaine de Fin])*Saisie_plannif_EQT[Quantité])</f>
        <v>0</v>
      </c>
      <c r="BA18" s="21">
        <f>SUMPRODUCT(($E18=Saisie_plannif_EQT[Avion])*($E$3=Saisie_plannif_EQT[Nom de l''equipement])*(BA$29&gt;=Saisie_plannif_EQT[Semaine de Début])*(BA$29&lt;=Saisie_plannif_EQT[Semaine de Fin])*Saisie_plannif_EQT[Quantité])</f>
        <v>0</v>
      </c>
      <c r="BB18" s="21">
        <f>SUMPRODUCT(($E18=Saisie_plannif_EQT[Avion])*($E$3=Saisie_plannif_EQT[Nom de l''equipement])*(BB$29&gt;=Saisie_plannif_EQT[Semaine de Début])*(BB$29&lt;=Saisie_plannif_EQT[Semaine de Fin])*Saisie_plannif_EQT[Quantité])</f>
        <v>0</v>
      </c>
      <c r="BC18" s="21">
        <f>SUMPRODUCT(($E18=Saisie_plannif_EQT[Avion])*($E$3=Saisie_plannif_EQT[Nom de l''equipement])*(BC$29&gt;=Saisie_plannif_EQT[Semaine de Début])*(BC$29&lt;=Saisie_plannif_EQT[Semaine de Fin])*Saisie_plannif_EQT[Quantité])</f>
        <v>0</v>
      </c>
      <c r="BD18" s="21">
        <f>SUMPRODUCT(($E18=Saisie_plannif_EQT[Avion])*($E$3=Saisie_plannif_EQT[Nom de l''equipement])*(BD$29&gt;=Saisie_plannif_EQT[Semaine de Début])*(BD$29&lt;=Saisie_plannif_EQT[Semaine de Fin])*Saisie_plannif_EQT[Quantité])</f>
        <v>0</v>
      </c>
      <c r="BE18" s="21">
        <f>SUMPRODUCT(($E18=Saisie_plannif_EQT[Avion])*($E$3=Saisie_plannif_EQT[Nom de l''equipement])*(BE$29&gt;=Saisie_plannif_EQT[Semaine de Début])*(BE$29&lt;=Saisie_plannif_EQT[Semaine de Fin])*Saisie_plannif_EQT[Quantité])</f>
        <v>0</v>
      </c>
      <c r="BF18" s="26">
        <f>SUMPRODUCT(($E18=Saisie_plannif_EQT[Avion])*($E$3=Saisie_plannif_EQT[Nom de l''equipement])*(BF$29&gt;=Saisie_plannif_EQT[Semaine de Début])*(BF$29&lt;=Saisie_plannif_EQT[Semaine de Fin])*Saisie_plannif_EQT[Quantité])</f>
        <v>0</v>
      </c>
      <c r="BG18" s="113">
        <f>SUMPRODUCT(($E18=Saisie_plannif_EQT[Avion])*($E$3=Saisie_plannif_EQT[Nom de l''equipement])*(BG$29&gt;=Saisie_plannif_EQT[Semaine de Début])*(BG$29&lt;=Saisie_plannif_EQT[Semaine de Fin])*Saisie_plannif_EQT[Quantité])</f>
        <v>0</v>
      </c>
      <c r="BH18" s="113">
        <f>SUMPRODUCT(($E18=Saisie_plannif_EQT[Avion])*($E$3=Saisie_plannif_EQT[Nom de l''equipement])*(BH$29&gt;=Saisie_plannif_EQT[Semaine de Début])*(BH$29&lt;=Saisie_plannif_EQT[Semaine de Fin])*Saisie_plannif_EQT[Quantité])</f>
        <v>0</v>
      </c>
      <c r="BI18" s="113">
        <f>SUMPRODUCT(($E18=Saisie_plannif_EQT[Avion])*($E$3=Saisie_plannif_EQT[Nom de l''equipement])*(BI$29&gt;=Saisie_plannif_EQT[Semaine de Début])*(BI$29&lt;=Saisie_plannif_EQT[Semaine de Fin])*Saisie_plannif_EQT[Quantité])</f>
        <v>0</v>
      </c>
      <c r="BJ18" s="113">
        <f>SUMPRODUCT(($E18=Saisie_plannif_EQT[Avion])*($E$3=Saisie_plannif_EQT[Nom de l''equipement])*(BJ$29&gt;=Saisie_plannif_EQT[Semaine de Début])*(BJ$29&lt;=Saisie_plannif_EQT[Semaine de Fin])*Saisie_plannif_EQT[Quantité])</f>
        <v>0</v>
      </c>
      <c r="BK18" s="113">
        <f>SUMPRODUCT(($E18=Saisie_plannif_EQT[Avion])*($E$3=Saisie_plannif_EQT[Nom de l''equipement])*(BK$29&gt;=Saisie_plannif_EQT[Semaine de Début])*(BK$29&lt;=Saisie_plannif_EQT[Semaine de Fin])*Saisie_plannif_EQT[Quantité])</f>
        <v>0</v>
      </c>
      <c r="BL18" s="113">
        <f>SUMPRODUCT(($E18=Saisie_plannif_EQT[Avion])*($E$3=Saisie_plannif_EQT[Nom de l''equipement])*(BL$29&gt;=Saisie_plannif_EQT[Semaine de Début])*(BL$29&lt;=Saisie_plannif_EQT[Semaine de Fin])*Saisie_plannif_EQT[Quantité])</f>
        <v>0</v>
      </c>
      <c r="BM18" s="113">
        <f>SUMPRODUCT(($E18=Saisie_plannif_EQT[Avion])*($E$3=Saisie_plannif_EQT[Nom de l''equipement])*(BM$29&gt;=Saisie_plannif_EQT[Semaine de Début])*(BM$29&lt;=Saisie_plannif_EQT[Semaine de Fin])*Saisie_plannif_EQT[Quantité])</f>
        <v>0</v>
      </c>
      <c r="BN18" s="113">
        <f>SUMPRODUCT(($E18=Saisie_plannif_EQT[Avion])*($E$3=Saisie_plannif_EQT[Nom de l''equipement])*(BN$29&gt;=Saisie_plannif_EQT[Semaine de Début])*(BN$29&lt;=Saisie_plannif_EQT[Semaine de Fin])*Saisie_plannif_EQT[Quantité])</f>
        <v>0</v>
      </c>
      <c r="BO18" s="113">
        <f>SUMPRODUCT(($E18=Saisie_plannif_EQT[Avion])*($E$3=Saisie_plannif_EQT[Nom de l''equipement])*(BO$29&gt;=Saisie_plannif_EQT[Semaine de Début])*(BO$29&lt;=Saisie_plannif_EQT[Semaine de Fin])*Saisie_plannif_EQT[Quantité])</f>
        <v>0</v>
      </c>
      <c r="BP18" s="113">
        <f>SUMPRODUCT(($E18=Saisie_plannif_EQT[Avion])*($E$3=Saisie_plannif_EQT[Nom de l''equipement])*(BP$29&gt;=Saisie_plannif_EQT[Semaine de Début])*(BP$29&lt;=Saisie_plannif_EQT[Semaine de Fin])*Saisie_plannif_EQT[Quantité])</f>
        <v>0</v>
      </c>
      <c r="BQ18" s="113">
        <f>SUMPRODUCT(($E18=Saisie_plannif_EQT[Avion])*($E$3=Saisie_plannif_EQT[Nom de l''equipement])*(BQ$29&gt;=Saisie_plannif_EQT[Semaine de Début])*(BQ$29&lt;=Saisie_plannif_EQT[Semaine de Fin])*Saisie_plannif_EQT[Quantité])</f>
        <v>0</v>
      </c>
      <c r="BR18" s="113">
        <f>SUMPRODUCT(($E18=Saisie_plannif_EQT[Avion])*($E$3=Saisie_plannif_EQT[Nom de l''equipement])*(BR$29&gt;=Saisie_plannif_EQT[Semaine de Début])*(BR$29&lt;=Saisie_plannif_EQT[Semaine de Fin])*Saisie_plannif_EQT[Quantité])</f>
        <v>0</v>
      </c>
      <c r="BS18" s="113">
        <f>SUMPRODUCT(($E18=Saisie_plannif_EQT[Avion])*($E$3=Saisie_plannif_EQT[Nom de l''equipement])*(BS$29&gt;=Saisie_plannif_EQT[Semaine de Début])*(BS$29&lt;=Saisie_plannif_EQT[Semaine de Fin])*Saisie_plannif_EQT[Quantité])</f>
        <v>0</v>
      </c>
      <c r="BT18" s="113">
        <f>SUMPRODUCT(($E18=Saisie_plannif_EQT[Avion])*($E$3=Saisie_plannif_EQT[Nom de l''equipement])*(BT$29&gt;=Saisie_plannif_EQT[Semaine de Début])*(BT$29&lt;=Saisie_plannif_EQT[Semaine de Fin])*Saisie_plannif_EQT[Quantité])</f>
        <v>0</v>
      </c>
      <c r="BU18" s="113">
        <f>SUMPRODUCT(($E18=Saisie_plannif_EQT[Avion])*($E$3=Saisie_plannif_EQT[Nom de l''equipement])*(BU$29&gt;=Saisie_plannif_EQT[Semaine de Début])*(BU$29&lt;=Saisie_plannif_EQT[Semaine de Fin])*Saisie_plannif_EQT[Quantité])</f>
        <v>0</v>
      </c>
      <c r="BV18" s="113">
        <f>SUMPRODUCT(($E18=Saisie_plannif_EQT[Avion])*($E$3=Saisie_plannif_EQT[Nom de l''equipement])*(BV$29&gt;=Saisie_plannif_EQT[Semaine de Début])*(BV$29&lt;=Saisie_plannif_EQT[Semaine de Fin])*Saisie_plannif_EQT[Quantité])</f>
        <v>0</v>
      </c>
      <c r="BW18" s="113">
        <f>SUMPRODUCT(($E18=Saisie_plannif_EQT[Avion])*($E$3=Saisie_plannif_EQT[Nom de l''equipement])*(BW$29&gt;=Saisie_plannif_EQT[Semaine de Début])*(BW$29&lt;=Saisie_plannif_EQT[Semaine de Fin])*Saisie_plannif_EQT[Quantité])</f>
        <v>0</v>
      </c>
      <c r="BX18" s="113">
        <f>SUMPRODUCT(($E18=Saisie_plannif_EQT[Avion])*($E$3=Saisie_plannif_EQT[Nom de l''equipement])*(BX$29&gt;=Saisie_plannif_EQT[Semaine de Début])*(BX$29&lt;=Saisie_plannif_EQT[Semaine de Fin])*Saisie_plannif_EQT[Quantité])</f>
        <v>0</v>
      </c>
      <c r="BY18" s="113">
        <f>SUMPRODUCT(($E18=Saisie_plannif_EQT[Avion])*($E$3=Saisie_plannif_EQT[Nom de l''equipement])*(BY$29&gt;=Saisie_plannif_EQT[Semaine de Début])*(BY$29&lt;=Saisie_plannif_EQT[Semaine de Fin])*Saisie_plannif_EQT[Quantité])</f>
        <v>0</v>
      </c>
      <c r="BZ18" s="113">
        <f>SUMPRODUCT(($E18=Saisie_plannif_EQT[Avion])*($E$3=Saisie_plannif_EQT[Nom de l''equipement])*(BZ$29&gt;=Saisie_plannif_EQT[Semaine de Début])*(BZ$29&lt;=Saisie_plannif_EQT[Semaine de Fin])*Saisie_plannif_EQT[Quantité])</f>
        <v>0</v>
      </c>
      <c r="CA18" s="113">
        <f>SUMPRODUCT(($E18=Saisie_plannif_EQT[Avion])*($E$3=Saisie_plannif_EQT[Nom de l''equipement])*(CA$29&gt;=Saisie_plannif_EQT[Semaine de Début])*(CA$29&lt;=Saisie_plannif_EQT[Semaine de Fin])*Saisie_plannif_EQT[Quantité])</f>
        <v>0</v>
      </c>
      <c r="CB18" s="113">
        <f>SUMPRODUCT(($E18=Saisie_plannif_EQT[Avion])*($E$3=Saisie_plannif_EQT[Nom de l''equipement])*(CB$29&gt;=Saisie_plannif_EQT[Semaine de Début])*(CB$29&lt;=Saisie_plannif_EQT[Semaine de Fin])*Saisie_plannif_EQT[Quantité])</f>
        <v>0</v>
      </c>
      <c r="CC18" s="113">
        <f>SUMPRODUCT(($E18=Saisie_plannif_EQT[Avion])*($E$3=Saisie_plannif_EQT[Nom de l''equipement])*(CC$29&gt;=Saisie_plannif_EQT[Semaine de Début])*(CC$29&lt;=Saisie_plannif_EQT[Semaine de Fin])*Saisie_plannif_EQT[Quantité])</f>
        <v>0</v>
      </c>
      <c r="CD18" s="113">
        <f>SUMPRODUCT(($E18=Saisie_plannif_EQT[Avion])*($E$3=Saisie_plannif_EQT[Nom de l''equipement])*(CD$29&gt;=Saisie_plannif_EQT[Semaine de Début])*(CD$29&lt;=Saisie_plannif_EQT[Semaine de Fin])*Saisie_plannif_EQT[Quantité])</f>
        <v>0</v>
      </c>
      <c r="CE18" s="113">
        <f>SUMPRODUCT(($E18=Saisie_plannif_EQT[Avion])*($E$3=Saisie_plannif_EQT[Nom de l''equipement])*(CE$29&gt;=Saisie_plannif_EQT[Semaine de Début])*(CE$29&lt;=Saisie_plannif_EQT[Semaine de Fin])*Saisie_plannif_EQT[Quantité])</f>
        <v>0</v>
      </c>
      <c r="CF18" s="113">
        <f>SUMPRODUCT(($E18=Saisie_plannif_EQT[Avion])*($E$3=Saisie_plannif_EQT[Nom de l''equipement])*(CF$29&gt;=Saisie_plannif_EQT[Semaine de Début])*(CF$29&lt;=Saisie_plannif_EQT[Semaine de Fin])*Saisie_plannif_EQT[Quantité])</f>
        <v>0</v>
      </c>
      <c r="CG18" s="113">
        <f>SUMPRODUCT(($E18=Saisie_plannif_EQT[Avion])*($E$3=Saisie_plannif_EQT[Nom de l''equipement])*(CG$29&gt;=Saisie_plannif_EQT[Semaine de Début])*(CG$29&lt;=Saisie_plannif_EQT[Semaine de Fin])*Saisie_plannif_EQT[Quantité])</f>
        <v>0</v>
      </c>
      <c r="CH18" s="113">
        <f>SUMPRODUCT(($E18=Saisie_plannif_EQT[Avion])*($E$3=Saisie_plannif_EQT[Nom de l''equipement])*(CH$29&gt;=Saisie_plannif_EQT[Semaine de Début])*(CH$29&lt;=Saisie_plannif_EQT[Semaine de Fin])*Saisie_plannif_EQT[Quantité])</f>
        <v>0</v>
      </c>
      <c r="CI18" s="113">
        <f>SUMPRODUCT(($E18=Saisie_plannif_EQT[Avion])*($E$3=Saisie_plannif_EQT[Nom de l''equipement])*(CI$29&gt;=Saisie_plannif_EQT[Semaine de Début])*(CI$29&lt;=Saisie_plannif_EQT[Semaine de Fin])*Saisie_plannif_EQT[Quantité])</f>
        <v>0</v>
      </c>
      <c r="CJ18" s="113">
        <f>SUMPRODUCT(($E18=Saisie_plannif_EQT[Avion])*($E$3=Saisie_plannif_EQT[Nom de l''equipement])*(CJ$29&gt;=Saisie_plannif_EQT[Semaine de Début])*(CJ$29&lt;=Saisie_plannif_EQT[Semaine de Fin])*Saisie_plannif_EQT[Quantité])</f>
        <v>0</v>
      </c>
      <c r="CK18" s="113">
        <f>SUMPRODUCT(($E18=Saisie_plannif_EQT[Avion])*($E$3=Saisie_plannif_EQT[Nom de l''equipement])*(CK$29&gt;=Saisie_plannif_EQT[Semaine de Début])*(CK$29&lt;=Saisie_plannif_EQT[Semaine de Fin])*Saisie_plannif_EQT[Quantité])</f>
        <v>0</v>
      </c>
      <c r="CL18" s="113">
        <f>SUMPRODUCT(($E18=Saisie_plannif_EQT[Avion])*($E$3=Saisie_plannif_EQT[Nom de l''equipement])*(CL$29&gt;=Saisie_plannif_EQT[Semaine de Début])*(CL$29&lt;=Saisie_plannif_EQT[Semaine de Fin])*Saisie_plannif_EQT[Quantité])</f>
        <v>0</v>
      </c>
      <c r="CM18" s="113">
        <f>SUMPRODUCT(($E18=Saisie_plannif_EQT[Avion])*($E$3=Saisie_plannif_EQT[Nom de l''equipement])*(CM$29&gt;=Saisie_plannif_EQT[Semaine de Début])*(CM$29&lt;=Saisie_plannif_EQT[Semaine de Fin])*Saisie_plannif_EQT[Quantité])</f>
        <v>0</v>
      </c>
      <c r="CN18" s="113">
        <f>SUMPRODUCT(($E18=Saisie_plannif_EQT[Avion])*($E$3=Saisie_plannif_EQT[Nom de l''equipement])*(CN$29&gt;=Saisie_plannif_EQT[Semaine de Début])*(CN$29&lt;=Saisie_plannif_EQT[Semaine de Fin])*Saisie_plannif_EQT[Quantité])</f>
        <v>0</v>
      </c>
      <c r="CO18" s="113">
        <f>SUMPRODUCT(($E18=Saisie_plannif_EQT[Avion])*($E$3=Saisie_plannif_EQT[Nom de l''equipement])*(CO$29&gt;=Saisie_plannif_EQT[Semaine de Début])*(CO$29&lt;=Saisie_plannif_EQT[Semaine de Fin])*Saisie_plannif_EQT[Quantité])</f>
        <v>0</v>
      </c>
      <c r="CP18" s="113">
        <f>SUMPRODUCT(($E18=Saisie_plannif_EQT[Avion])*($E$3=Saisie_plannif_EQT[Nom de l''equipement])*(CP$29&gt;=Saisie_plannif_EQT[Semaine de Début])*(CP$29&lt;=Saisie_plannif_EQT[Semaine de Fin])*Saisie_plannif_EQT[Quantité])</f>
        <v>0</v>
      </c>
      <c r="CQ18" s="113">
        <f>SUMPRODUCT(($E18=Saisie_plannif_EQT[Avion])*($E$3=Saisie_plannif_EQT[Nom de l''equipement])*(CQ$29&gt;=Saisie_plannif_EQT[Semaine de Début])*(CQ$29&lt;=Saisie_plannif_EQT[Semaine de Fin])*Saisie_plannif_EQT[Quantité])</f>
        <v>0</v>
      </c>
      <c r="CR18" s="113">
        <f>SUMPRODUCT(($E18=Saisie_plannif_EQT[Avion])*($E$3=Saisie_plannif_EQT[Nom de l''equipement])*(CR$29&gt;=Saisie_plannif_EQT[Semaine de Début])*(CR$29&lt;=Saisie_plannif_EQT[Semaine de Fin])*Saisie_plannif_EQT[Quantité])</f>
        <v>0</v>
      </c>
      <c r="CS18" s="113">
        <f>SUMPRODUCT(($E18=Saisie_plannif_EQT[Avion])*($E$3=Saisie_plannif_EQT[Nom de l''equipement])*(CS$29&gt;=Saisie_plannif_EQT[Semaine de Début])*(CS$29&lt;=Saisie_plannif_EQT[Semaine de Fin])*Saisie_plannif_EQT[Quantité])</f>
        <v>0</v>
      </c>
      <c r="CT18" s="113">
        <f>SUMPRODUCT(($E18=Saisie_plannif_EQT[Avion])*($E$3=Saisie_plannif_EQT[Nom de l''equipement])*(CT$29&gt;=Saisie_plannif_EQT[Semaine de Début])*(CT$29&lt;=Saisie_plannif_EQT[Semaine de Fin])*Saisie_plannif_EQT[Quantité])</f>
        <v>0</v>
      </c>
      <c r="CU18" s="113">
        <f>SUMPRODUCT(($E18=Saisie_plannif_EQT[Avion])*($E$3=Saisie_plannif_EQT[Nom de l''equipement])*(CU$29&gt;=Saisie_plannif_EQT[Semaine de Début])*(CU$29&lt;=Saisie_plannif_EQT[Semaine de Fin])*Saisie_plannif_EQT[Quantité])</f>
        <v>0</v>
      </c>
      <c r="CV18" s="113">
        <f>SUMPRODUCT(($E18=Saisie_plannif_EQT[Avion])*($E$3=Saisie_plannif_EQT[Nom de l''equipement])*(CV$29&gt;=Saisie_plannif_EQT[Semaine de Début])*(CV$29&lt;=Saisie_plannif_EQT[Semaine de Fin])*Saisie_plannif_EQT[Quantité])</f>
        <v>0</v>
      </c>
      <c r="CW18" s="113">
        <f>SUMPRODUCT(($E18=Saisie_plannif_EQT[Avion])*($E$3=Saisie_plannif_EQT[Nom de l''equipement])*(CW$29&gt;=Saisie_plannif_EQT[Semaine de Début])*(CW$29&lt;=Saisie_plannif_EQT[Semaine de Fin])*Saisie_plannif_EQT[Quantité])</f>
        <v>0</v>
      </c>
      <c r="CX18" s="113">
        <f>SUMPRODUCT(($E18=Saisie_plannif_EQT[Avion])*($E$3=Saisie_plannif_EQT[Nom de l''equipement])*(CX$29&gt;=Saisie_plannif_EQT[Semaine de Début])*(CX$29&lt;=Saisie_plannif_EQT[Semaine de Fin])*Saisie_plannif_EQT[Quantité])</f>
        <v>0</v>
      </c>
      <c r="CY18" s="113">
        <f>SUMPRODUCT(($E18=Saisie_plannif_EQT[Avion])*($E$3=Saisie_plannif_EQT[Nom de l''equipement])*(CY$29&gt;=Saisie_plannif_EQT[Semaine de Début])*(CY$29&lt;=Saisie_plannif_EQT[Semaine de Fin])*Saisie_plannif_EQT[Quantité])</f>
        <v>0</v>
      </c>
      <c r="CZ18" s="113">
        <f>SUMPRODUCT(($E18=Saisie_plannif_EQT[Avion])*($E$3=Saisie_plannif_EQT[Nom de l''equipement])*(CZ$29&gt;=Saisie_plannif_EQT[Semaine de Début])*(CZ$29&lt;=Saisie_plannif_EQT[Semaine de Fin])*Saisie_plannif_EQT[Quantité])</f>
        <v>0</v>
      </c>
      <c r="DA18" s="113">
        <f>SUMPRODUCT(($E18=Saisie_plannif_EQT[Avion])*($E$3=Saisie_plannif_EQT[Nom de l''equipement])*(DA$29&gt;=Saisie_plannif_EQT[Semaine de Début])*(DA$29&lt;=Saisie_plannif_EQT[Semaine de Fin])*Saisie_plannif_EQT[Quantité])</f>
        <v>0</v>
      </c>
      <c r="DB18" s="113">
        <f>SUMPRODUCT(($E18=Saisie_plannif_EQT[Avion])*($E$3=Saisie_plannif_EQT[Nom de l''equipement])*(DB$29&gt;=Saisie_plannif_EQT[Semaine de Début])*(DB$29&lt;=Saisie_plannif_EQT[Semaine de Fin])*Saisie_plannif_EQT[Quantité])</f>
        <v>0</v>
      </c>
      <c r="DC18" s="113">
        <f>SUMPRODUCT(($E18=Saisie_plannif_EQT[Avion])*($E$3=Saisie_plannif_EQT[Nom de l''equipement])*(DC$29&gt;=Saisie_plannif_EQT[Semaine de Début])*(DC$29&lt;=Saisie_plannif_EQT[Semaine de Fin])*Saisie_plannif_EQT[Quantité])</f>
        <v>0</v>
      </c>
      <c r="DD18" s="113">
        <f>SUMPRODUCT(($E18=Saisie_plannif_EQT[Avion])*($E$3=Saisie_plannif_EQT[Nom de l''equipement])*(DD$29&gt;=Saisie_plannif_EQT[Semaine de Début])*(DD$29&lt;=Saisie_plannif_EQT[Semaine de Fin])*Saisie_plannif_EQT[Quantité])</f>
        <v>0</v>
      </c>
      <c r="DE18" s="113">
        <f>SUMPRODUCT(($E18=Saisie_plannif_EQT[Avion])*($E$3=Saisie_plannif_EQT[Nom de l''equipement])*(DE$29&gt;=Saisie_plannif_EQT[Semaine de Début])*(DE$29&lt;=Saisie_plannif_EQT[Semaine de Fin])*Saisie_plannif_EQT[Quantité])</f>
        <v>0</v>
      </c>
    </row>
    <row r="19" spans="4:109" x14ac:dyDescent="0.3">
      <c r="E19" s="69" t="s">
        <v>801</v>
      </c>
      <c r="F19" s="16"/>
      <c r="G19" s="25">
        <f>SUMPRODUCT(($E19=Saisie_plannif_EQT[Avion])*($E$3=Saisie_plannif_EQT[Nom de l''equipement])*(G$29&gt;=Saisie_plannif_EQT[Semaine de Début])*(G$29&lt;=Saisie_plannif_EQT[Semaine de Fin])*Saisie_plannif_EQT[Quantité])</f>
        <v>0</v>
      </c>
      <c r="H19" s="21">
        <f>SUMPRODUCT(($E19=Saisie_plannif_EQT[Avion])*($E$3=Saisie_plannif_EQT[Nom de l''equipement])*(H$29&gt;=Saisie_plannif_EQT[Semaine de Début])*(H$29&lt;=Saisie_plannif_EQT[Semaine de Fin])*Saisie_plannif_EQT[Quantité])</f>
        <v>0</v>
      </c>
      <c r="I19" s="21">
        <f>SUMPRODUCT(($E19=Saisie_plannif_EQT[Avion])*($E$3=Saisie_plannif_EQT[Nom de l''equipement])*(I$29&gt;=Saisie_plannif_EQT[Semaine de Début])*(I$29&lt;=Saisie_plannif_EQT[Semaine de Fin])*Saisie_plannif_EQT[Quantité])</f>
        <v>0</v>
      </c>
      <c r="J19" s="21">
        <f>SUMPRODUCT(($E19=Saisie_plannif_EQT[Avion])*($E$3=Saisie_plannif_EQT[Nom de l''equipement])*(J$29&gt;=Saisie_plannif_EQT[Semaine de Début])*(J$29&lt;=Saisie_plannif_EQT[Semaine de Fin])*Saisie_plannif_EQT[Quantité])</f>
        <v>0</v>
      </c>
      <c r="K19" s="21">
        <f>SUMPRODUCT(($E19=Saisie_plannif_EQT[Avion])*($E$3=Saisie_plannif_EQT[Nom de l''equipement])*(K$29&gt;=Saisie_plannif_EQT[Semaine de Début])*(K$29&lt;=Saisie_plannif_EQT[Semaine de Fin])*Saisie_plannif_EQT[Quantité])</f>
        <v>0</v>
      </c>
      <c r="L19" s="21">
        <f>SUMPRODUCT(($E19=Saisie_plannif_EQT[Avion])*($E$3=Saisie_plannif_EQT[Nom de l''equipement])*(L$29&gt;=Saisie_plannif_EQT[Semaine de Début])*(L$29&lt;=Saisie_plannif_EQT[Semaine de Fin])*Saisie_plannif_EQT[Quantité])</f>
        <v>0</v>
      </c>
      <c r="M19" s="21">
        <f>SUMPRODUCT(($E19=Saisie_plannif_EQT[Avion])*($E$3=Saisie_plannif_EQT[Nom de l''equipement])*(M$29&gt;=Saisie_plannif_EQT[Semaine de Début])*(M$29&lt;=Saisie_plannif_EQT[Semaine de Fin])*Saisie_plannif_EQT[Quantité])</f>
        <v>0</v>
      </c>
      <c r="N19" s="21">
        <f>SUMPRODUCT(($E19=Saisie_plannif_EQT[Avion])*($E$3=Saisie_plannif_EQT[Nom de l''equipement])*(N$29&gt;=Saisie_plannif_EQT[Semaine de Début])*(N$29&lt;=Saisie_plannif_EQT[Semaine de Fin])*Saisie_plannif_EQT[Quantité])</f>
        <v>0</v>
      </c>
      <c r="O19" s="21">
        <f>SUMPRODUCT(($E19=Saisie_plannif_EQT[Avion])*($E$3=Saisie_plannif_EQT[Nom de l''equipement])*(O$29&gt;=Saisie_plannif_EQT[Semaine de Début])*(O$29&lt;=Saisie_plannif_EQT[Semaine de Fin])*Saisie_plannif_EQT[Quantité])</f>
        <v>0</v>
      </c>
      <c r="P19" s="21">
        <f>SUMPRODUCT(($E19=Saisie_plannif_EQT[Avion])*($E$3=Saisie_plannif_EQT[Nom de l''equipement])*(P$29&gt;=Saisie_plannif_EQT[Semaine de Début])*(P$29&lt;=Saisie_plannif_EQT[Semaine de Fin])*Saisie_plannif_EQT[Quantité])</f>
        <v>0</v>
      </c>
      <c r="Q19" s="21">
        <f>SUMPRODUCT(($E19=Saisie_plannif_EQT[Avion])*($E$3=Saisie_plannif_EQT[Nom de l''equipement])*(Q$29&gt;=Saisie_plannif_EQT[Semaine de Début])*(Q$29&lt;=Saisie_plannif_EQT[Semaine de Fin])*Saisie_plannif_EQT[Quantité])</f>
        <v>0</v>
      </c>
      <c r="R19" s="21">
        <f>SUMPRODUCT(($E19=Saisie_plannif_EQT[Avion])*($E$3=Saisie_plannif_EQT[Nom de l''equipement])*(R$29&gt;=Saisie_plannif_EQT[Semaine de Début])*(R$29&lt;=Saisie_plannif_EQT[Semaine de Fin])*Saisie_plannif_EQT[Quantité])</f>
        <v>0</v>
      </c>
      <c r="S19" s="21">
        <f>SUMPRODUCT(($E19=Saisie_plannif_EQT[Avion])*($E$3=Saisie_plannif_EQT[Nom de l''equipement])*(S$29&gt;=Saisie_plannif_EQT[Semaine de Début])*(S$29&lt;=Saisie_plannif_EQT[Semaine de Fin])*Saisie_plannif_EQT[Quantité])</f>
        <v>0</v>
      </c>
      <c r="T19" s="21">
        <f>SUMPRODUCT(($E19=Saisie_plannif_EQT[Avion])*($E$3=Saisie_plannif_EQT[Nom de l''equipement])*(T$29&gt;=Saisie_plannif_EQT[Semaine de Début])*(T$29&lt;=Saisie_plannif_EQT[Semaine de Fin])*Saisie_plannif_EQT[Quantité])</f>
        <v>0</v>
      </c>
      <c r="U19" s="21">
        <f>SUMPRODUCT(($E19=Saisie_plannif_EQT[Avion])*($E$3=Saisie_plannif_EQT[Nom de l''equipement])*(U$29&gt;=Saisie_plannif_EQT[Semaine de Début])*(U$29&lt;=Saisie_plannif_EQT[Semaine de Fin])*Saisie_plannif_EQT[Quantité])</f>
        <v>0</v>
      </c>
      <c r="V19" s="21">
        <f>SUMPRODUCT(($E19=Saisie_plannif_EQT[Avion])*($E$3=Saisie_plannif_EQT[Nom de l''equipement])*(V$29&gt;=Saisie_plannif_EQT[Semaine de Début])*(V$29&lt;=Saisie_plannif_EQT[Semaine de Fin])*Saisie_plannif_EQT[Quantité])</f>
        <v>0</v>
      </c>
      <c r="W19" s="21">
        <f>SUMPRODUCT(($E19=Saisie_plannif_EQT[Avion])*($E$3=Saisie_plannif_EQT[Nom de l''equipement])*(W$29&gt;=Saisie_plannif_EQT[Semaine de Début])*(W$29&lt;=Saisie_plannif_EQT[Semaine de Fin])*Saisie_plannif_EQT[Quantité])</f>
        <v>0</v>
      </c>
      <c r="X19" s="21">
        <f>SUMPRODUCT(($E19=Saisie_plannif_EQT[Avion])*($E$3=Saisie_plannif_EQT[Nom de l''equipement])*(X$29&gt;=Saisie_plannif_EQT[Semaine de Début])*(X$29&lt;=Saisie_plannif_EQT[Semaine de Fin])*Saisie_plannif_EQT[Quantité])</f>
        <v>0</v>
      </c>
      <c r="Y19" s="21">
        <f>SUMPRODUCT(($E19=Saisie_plannif_EQT[Avion])*($E$3=Saisie_plannif_EQT[Nom de l''equipement])*(Y$29&gt;=Saisie_plannif_EQT[Semaine de Début])*(Y$29&lt;=Saisie_plannif_EQT[Semaine de Fin])*Saisie_plannif_EQT[Quantité])</f>
        <v>0</v>
      </c>
      <c r="Z19" s="21">
        <f>SUMPRODUCT(($E19=Saisie_plannif_EQT[Avion])*($E$3=Saisie_plannif_EQT[Nom de l''equipement])*(Z$29&gt;=Saisie_plannif_EQT[Semaine de Début])*(Z$29&lt;=Saisie_plannif_EQT[Semaine de Fin])*Saisie_plannif_EQT[Quantité])</f>
        <v>0</v>
      </c>
      <c r="AA19" s="21">
        <f>SUMPRODUCT(($E19=Saisie_plannif_EQT[Avion])*($E$3=Saisie_plannif_EQT[Nom de l''equipement])*(AA$29&gt;=Saisie_plannif_EQT[Semaine de Début])*(AA$29&lt;=Saisie_plannif_EQT[Semaine de Fin])*Saisie_plannif_EQT[Quantité])</f>
        <v>0</v>
      </c>
      <c r="AB19" s="21">
        <f>SUMPRODUCT(($E19=Saisie_plannif_EQT[Avion])*($E$3=Saisie_plannif_EQT[Nom de l''equipement])*(AB$29&gt;=Saisie_plannif_EQT[Semaine de Début])*(AB$29&lt;=Saisie_plannif_EQT[Semaine de Fin])*Saisie_plannif_EQT[Quantité])</f>
        <v>0</v>
      </c>
      <c r="AC19" s="21">
        <f>SUMPRODUCT(($E19=Saisie_plannif_EQT[Avion])*($E$3=Saisie_plannif_EQT[Nom de l''equipement])*(AC$29&gt;=Saisie_plannif_EQT[Semaine de Début])*(AC$29&lt;=Saisie_plannif_EQT[Semaine de Fin])*Saisie_plannif_EQT[Quantité])</f>
        <v>0</v>
      </c>
      <c r="AD19" s="21">
        <f>SUMPRODUCT(($E19=Saisie_plannif_EQT[Avion])*($E$3=Saisie_plannif_EQT[Nom de l''equipement])*(AD$29&gt;=Saisie_plannif_EQT[Semaine de Début])*(AD$29&lt;=Saisie_plannif_EQT[Semaine de Fin])*Saisie_plannif_EQT[Quantité])</f>
        <v>0</v>
      </c>
      <c r="AE19" s="21">
        <f>SUMPRODUCT(($E19=Saisie_plannif_EQT[Avion])*($E$3=Saisie_plannif_EQT[Nom de l''equipement])*(AE$29&gt;=Saisie_plannif_EQT[Semaine de Début])*(AE$29&lt;=Saisie_plannif_EQT[Semaine de Fin])*Saisie_plannif_EQT[Quantité])</f>
        <v>0</v>
      </c>
      <c r="AF19" s="21">
        <f>SUMPRODUCT(($E19=Saisie_plannif_EQT[Avion])*($E$3=Saisie_plannif_EQT[Nom de l''equipement])*(AF$29&gt;=Saisie_plannif_EQT[Semaine de Début])*(AF$29&lt;=Saisie_plannif_EQT[Semaine de Fin])*Saisie_plannif_EQT[Quantité])</f>
        <v>0</v>
      </c>
      <c r="AG19" s="21">
        <f>SUMPRODUCT(($E19=Saisie_plannif_EQT[Avion])*($E$3=Saisie_plannif_EQT[Nom de l''equipement])*(AG$29&gt;=Saisie_plannif_EQT[Semaine de Début])*(AG$29&lt;=Saisie_plannif_EQT[Semaine de Fin])*Saisie_plannif_EQT[Quantité])</f>
        <v>0</v>
      </c>
      <c r="AH19" s="21">
        <f>SUMPRODUCT(($E19=Saisie_plannif_EQT[Avion])*($E$3=Saisie_plannif_EQT[Nom de l''equipement])*(AH$29&gt;=Saisie_plannif_EQT[Semaine de Début])*(AH$29&lt;=Saisie_plannif_EQT[Semaine de Fin])*Saisie_plannif_EQT[Quantité])</f>
        <v>0</v>
      </c>
      <c r="AI19" s="21">
        <f>SUMPRODUCT(($E19=Saisie_plannif_EQT[Avion])*($E$3=Saisie_plannif_EQT[Nom de l''equipement])*(AI$29&gt;=Saisie_plannif_EQT[Semaine de Début])*(AI$29&lt;=Saisie_plannif_EQT[Semaine de Fin])*Saisie_plannif_EQT[Quantité])</f>
        <v>0</v>
      </c>
      <c r="AJ19" s="21">
        <f>SUMPRODUCT(($E19=Saisie_plannif_EQT[Avion])*($E$3=Saisie_plannif_EQT[Nom de l''equipement])*(AJ$29&gt;=Saisie_plannif_EQT[Semaine de Début])*(AJ$29&lt;=Saisie_plannif_EQT[Semaine de Fin])*Saisie_plannif_EQT[Quantité])</f>
        <v>0</v>
      </c>
      <c r="AK19" s="21">
        <f>SUMPRODUCT(($E19=Saisie_plannif_EQT[Avion])*($E$3=Saisie_plannif_EQT[Nom de l''equipement])*(AK$29&gt;=Saisie_plannif_EQT[Semaine de Début])*(AK$29&lt;=Saisie_plannif_EQT[Semaine de Fin])*Saisie_plannif_EQT[Quantité])</f>
        <v>0</v>
      </c>
      <c r="AL19" s="21">
        <f>SUMPRODUCT(($E19=Saisie_plannif_EQT[Avion])*($E$3=Saisie_plannif_EQT[Nom de l''equipement])*(AL$29&gt;=Saisie_plannif_EQT[Semaine de Début])*(AL$29&lt;=Saisie_plannif_EQT[Semaine de Fin])*Saisie_plannif_EQT[Quantité])</f>
        <v>0</v>
      </c>
      <c r="AM19" s="21">
        <f>SUMPRODUCT(($E19=Saisie_plannif_EQT[Avion])*($E$3=Saisie_plannif_EQT[Nom de l''equipement])*(AM$29&gt;=Saisie_plannif_EQT[Semaine de Début])*(AM$29&lt;=Saisie_plannif_EQT[Semaine de Fin])*Saisie_plannif_EQT[Quantité])</f>
        <v>0</v>
      </c>
      <c r="AN19" s="21">
        <f>SUMPRODUCT(($E19=Saisie_plannif_EQT[Avion])*($E$3=Saisie_plannif_EQT[Nom de l''equipement])*(AN$29&gt;=Saisie_plannif_EQT[Semaine de Début])*(AN$29&lt;=Saisie_plannif_EQT[Semaine de Fin])*Saisie_plannif_EQT[Quantité])</f>
        <v>0</v>
      </c>
      <c r="AO19" s="21">
        <f>SUMPRODUCT(($E19=Saisie_plannif_EQT[Avion])*($E$3=Saisie_plannif_EQT[Nom de l''equipement])*(AO$29&gt;=Saisie_plannif_EQT[Semaine de Début])*(AO$29&lt;=Saisie_plannif_EQT[Semaine de Fin])*Saisie_plannif_EQT[Quantité])</f>
        <v>0</v>
      </c>
      <c r="AP19" s="21">
        <f>SUMPRODUCT(($E19=Saisie_plannif_EQT[Avion])*($E$3=Saisie_plannif_EQT[Nom de l''equipement])*(AP$29&gt;=Saisie_plannif_EQT[Semaine de Début])*(AP$29&lt;=Saisie_plannif_EQT[Semaine de Fin])*Saisie_plannif_EQT[Quantité])</f>
        <v>0</v>
      </c>
      <c r="AQ19" s="21">
        <f>SUMPRODUCT(($E19=Saisie_plannif_EQT[Avion])*($E$3=Saisie_plannif_EQT[Nom de l''equipement])*(AQ$29&gt;=Saisie_plannif_EQT[Semaine de Début])*(AQ$29&lt;=Saisie_plannif_EQT[Semaine de Fin])*Saisie_plannif_EQT[Quantité])</f>
        <v>0</v>
      </c>
      <c r="AR19" s="21">
        <f>SUMPRODUCT(($E19=Saisie_plannif_EQT[Avion])*($E$3=Saisie_plannif_EQT[Nom de l''equipement])*(AR$29&gt;=Saisie_plannif_EQT[Semaine de Début])*(AR$29&lt;=Saisie_plannif_EQT[Semaine de Fin])*Saisie_plannif_EQT[Quantité])</f>
        <v>0</v>
      </c>
      <c r="AS19" s="21">
        <f>SUMPRODUCT(($E19=Saisie_plannif_EQT[Avion])*($E$3=Saisie_plannif_EQT[Nom de l''equipement])*(AS$29&gt;=Saisie_plannif_EQT[Semaine de Début])*(AS$29&lt;=Saisie_plannif_EQT[Semaine de Fin])*Saisie_plannif_EQT[Quantité])</f>
        <v>0</v>
      </c>
      <c r="AT19" s="21">
        <f>SUMPRODUCT(($E19=Saisie_plannif_EQT[Avion])*($E$3=Saisie_plannif_EQT[Nom de l''equipement])*(AT$29&gt;=Saisie_plannif_EQT[Semaine de Début])*(AT$29&lt;=Saisie_plannif_EQT[Semaine de Fin])*Saisie_plannif_EQT[Quantité])</f>
        <v>0</v>
      </c>
      <c r="AU19" s="21">
        <f>SUMPRODUCT(($E19=Saisie_plannif_EQT[Avion])*($E$3=Saisie_plannif_EQT[Nom de l''equipement])*(AU$29&gt;=Saisie_plannif_EQT[Semaine de Début])*(AU$29&lt;=Saisie_plannif_EQT[Semaine de Fin])*Saisie_plannif_EQT[Quantité])</f>
        <v>0</v>
      </c>
      <c r="AV19" s="21">
        <f>SUMPRODUCT(($E19=Saisie_plannif_EQT[Avion])*($E$3=Saisie_plannif_EQT[Nom de l''equipement])*(AV$29&gt;=Saisie_plannif_EQT[Semaine de Début])*(AV$29&lt;=Saisie_plannif_EQT[Semaine de Fin])*Saisie_plannif_EQT[Quantité])</f>
        <v>0</v>
      </c>
      <c r="AW19" s="21">
        <f>SUMPRODUCT(($E19=Saisie_plannif_EQT[Avion])*($E$3=Saisie_plannif_EQT[Nom de l''equipement])*(AW$29&gt;=Saisie_plannif_EQT[Semaine de Début])*(AW$29&lt;=Saisie_plannif_EQT[Semaine de Fin])*Saisie_plannif_EQT[Quantité])</f>
        <v>0</v>
      </c>
      <c r="AX19" s="21">
        <f>SUMPRODUCT(($E19=Saisie_plannif_EQT[Avion])*($E$3=Saisie_plannif_EQT[Nom de l''equipement])*(AX$29&gt;=Saisie_plannif_EQT[Semaine de Début])*(AX$29&lt;=Saisie_plannif_EQT[Semaine de Fin])*Saisie_plannif_EQT[Quantité])</f>
        <v>0</v>
      </c>
      <c r="AY19" s="21">
        <f>SUMPRODUCT(($E19=Saisie_plannif_EQT[Avion])*($E$3=Saisie_plannif_EQT[Nom de l''equipement])*(AY$29&gt;=Saisie_plannif_EQT[Semaine de Début])*(AY$29&lt;=Saisie_plannif_EQT[Semaine de Fin])*Saisie_plannif_EQT[Quantité])</f>
        <v>0</v>
      </c>
      <c r="AZ19" s="21">
        <f>SUMPRODUCT(($E19=Saisie_plannif_EQT[Avion])*($E$3=Saisie_plannif_EQT[Nom de l''equipement])*(AZ$29&gt;=Saisie_plannif_EQT[Semaine de Début])*(AZ$29&lt;=Saisie_plannif_EQT[Semaine de Fin])*Saisie_plannif_EQT[Quantité])</f>
        <v>0</v>
      </c>
      <c r="BA19" s="21">
        <f>SUMPRODUCT(($E19=Saisie_plannif_EQT[Avion])*($E$3=Saisie_plannif_EQT[Nom de l''equipement])*(BA$29&gt;=Saisie_plannif_EQT[Semaine de Début])*(BA$29&lt;=Saisie_plannif_EQT[Semaine de Fin])*Saisie_plannif_EQT[Quantité])</f>
        <v>0</v>
      </c>
      <c r="BB19" s="21">
        <f>SUMPRODUCT(($E19=Saisie_plannif_EQT[Avion])*($E$3=Saisie_plannif_EQT[Nom de l''equipement])*(BB$29&gt;=Saisie_plannif_EQT[Semaine de Début])*(BB$29&lt;=Saisie_plannif_EQT[Semaine de Fin])*Saisie_plannif_EQT[Quantité])</f>
        <v>0</v>
      </c>
      <c r="BC19" s="21">
        <f>SUMPRODUCT(($E19=Saisie_plannif_EQT[Avion])*($E$3=Saisie_plannif_EQT[Nom de l''equipement])*(BC$29&gt;=Saisie_plannif_EQT[Semaine de Début])*(BC$29&lt;=Saisie_plannif_EQT[Semaine de Fin])*Saisie_plannif_EQT[Quantité])</f>
        <v>0</v>
      </c>
      <c r="BD19" s="21">
        <f>SUMPRODUCT(($E19=Saisie_plannif_EQT[Avion])*($E$3=Saisie_plannif_EQT[Nom de l''equipement])*(BD$29&gt;=Saisie_plannif_EQT[Semaine de Début])*(BD$29&lt;=Saisie_plannif_EQT[Semaine de Fin])*Saisie_plannif_EQT[Quantité])</f>
        <v>0</v>
      </c>
      <c r="BE19" s="21">
        <f>SUMPRODUCT(($E19=Saisie_plannif_EQT[Avion])*($E$3=Saisie_plannif_EQT[Nom de l''equipement])*(BE$29&gt;=Saisie_plannif_EQT[Semaine de Début])*(BE$29&lt;=Saisie_plannif_EQT[Semaine de Fin])*Saisie_plannif_EQT[Quantité])</f>
        <v>0</v>
      </c>
      <c r="BF19" s="26">
        <f>SUMPRODUCT(($E19=Saisie_plannif_EQT[Avion])*($E$3=Saisie_plannif_EQT[Nom de l''equipement])*(BF$29&gt;=Saisie_plannif_EQT[Semaine de Début])*(BF$29&lt;=Saisie_plannif_EQT[Semaine de Fin])*Saisie_plannif_EQT[Quantité])</f>
        <v>0</v>
      </c>
      <c r="BG19" s="113">
        <f>SUMPRODUCT(($E19=Saisie_plannif_EQT[Avion])*($E$3=Saisie_plannif_EQT[Nom de l''equipement])*(BG$29&gt;=Saisie_plannif_EQT[Semaine de Début])*(BG$29&lt;=Saisie_plannif_EQT[Semaine de Fin])*Saisie_plannif_EQT[Quantité])</f>
        <v>0</v>
      </c>
      <c r="BH19" s="113">
        <f>SUMPRODUCT(($E19=Saisie_plannif_EQT[Avion])*($E$3=Saisie_plannif_EQT[Nom de l''equipement])*(BH$29&gt;=Saisie_plannif_EQT[Semaine de Début])*(BH$29&lt;=Saisie_plannif_EQT[Semaine de Fin])*Saisie_plannif_EQT[Quantité])</f>
        <v>0</v>
      </c>
      <c r="BI19" s="113">
        <f>SUMPRODUCT(($E19=Saisie_plannif_EQT[Avion])*($E$3=Saisie_plannif_EQT[Nom de l''equipement])*(BI$29&gt;=Saisie_plannif_EQT[Semaine de Début])*(BI$29&lt;=Saisie_plannif_EQT[Semaine de Fin])*Saisie_plannif_EQT[Quantité])</f>
        <v>0</v>
      </c>
      <c r="BJ19" s="113">
        <f>SUMPRODUCT(($E19=Saisie_plannif_EQT[Avion])*($E$3=Saisie_plannif_EQT[Nom de l''equipement])*(BJ$29&gt;=Saisie_plannif_EQT[Semaine de Début])*(BJ$29&lt;=Saisie_plannif_EQT[Semaine de Fin])*Saisie_plannif_EQT[Quantité])</f>
        <v>0</v>
      </c>
      <c r="BK19" s="113">
        <f>SUMPRODUCT(($E19=Saisie_plannif_EQT[Avion])*($E$3=Saisie_plannif_EQT[Nom de l''equipement])*(BK$29&gt;=Saisie_plannif_EQT[Semaine de Début])*(BK$29&lt;=Saisie_plannif_EQT[Semaine de Fin])*Saisie_plannif_EQT[Quantité])</f>
        <v>0</v>
      </c>
      <c r="BL19" s="113">
        <f>SUMPRODUCT(($E19=Saisie_plannif_EQT[Avion])*($E$3=Saisie_plannif_EQT[Nom de l''equipement])*(BL$29&gt;=Saisie_plannif_EQT[Semaine de Début])*(BL$29&lt;=Saisie_plannif_EQT[Semaine de Fin])*Saisie_plannif_EQT[Quantité])</f>
        <v>0</v>
      </c>
      <c r="BM19" s="113">
        <f>SUMPRODUCT(($E19=Saisie_plannif_EQT[Avion])*($E$3=Saisie_plannif_EQT[Nom de l''equipement])*(BM$29&gt;=Saisie_plannif_EQT[Semaine de Début])*(BM$29&lt;=Saisie_plannif_EQT[Semaine de Fin])*Saisie_plannif_EQT[Quantité])</f>
        <v>0</v>
      </c>
      <c r="BN19" s="113">
        <f>SUMPRODUCT(($E19=Saisie_plannif_EQT[Avion])*($E$3=Saisie_plannif_EQT[Nom de l''equipement])*(BN$29&gt;=Saisie_plannif_EQT[Semaine de Début])*(BN$29&lt;=Saisie_plannif_EQT[Semaine de Fin])*Saisie_plannif_EQT[Quantité])</f>
        <v>0</v>
      </c>
      <c r="BO19" s="113">
        <f>SUMPRODUCT(($E19=Saisie_plannif_EQT[Avion])*($E$3=Saisie_plannif_EQT[Nom de l''equipement])*(BO$29&gt;=Saisie_plannif_EQT[Semaine de Début])*(BO$29&lt;=Saisie_plannif_EQT[Semaine de Fin])*Saisie_plannif_EQT[Quantité])</f>
        <v>0</v>
      </c>
      <c r="BP19" s="113">
        <f>SUMPRODUCT(($E19=Saisie_plannif_EQT[Avion])*($E$3=Saisie_plannif_EQT[Nom de l''equipement])*(BP$29&gt;=Saisie_plannif_EQT[Semaine de Début])*(BP$29&lt;=Saisie_plannif_EQT[Semaine de Fin])*Saisie_plannif_EQT[Quantité])</f>
        <v>0</v>
      </c>
      <c r="BQ19" s="113">
        <f>SUMPRODUCT(($E19=Saisie_plannif_EQT[Avion])*($E$3=Saisie_plannif_EQT[Nom de l''equipement])*(BQ$29&gt;=Saisie_plannif_EQT[Semaine de Début])*(BQ$29&lt;=Saisie_plannif_EQT[Semaine de Fin])*Saisie_plannif_EQT[Quantité])</f>
        <v>0</v>
      </c>
      <c r="BR19" s="113">
        <f>SUMPRODUCT(($E19=Saisie_plannif_EQT[Avion])*($E$3=Saisie_plannif_EQT[Nom de l''equipement])*(BR$29&gt;=Saisie_plannif_EQT[Semaine de Début])*(BR$29&lt;=Saisie_plannif_EQT[Semaine de Fin])*Saisie_plannif_EQT[Quantité])</f>
        <v>0</v>
      </c>
      <c r="BS19" s="113">
        <f>SUMPRODUCT(($E19=Saisie_plannif_EQT[Avion])*($E$3=Saisie_plannif_EQT[Nom de l''equipement])*(BS$29&gt;=Saisie_plannif_EQT[Semaine de Début])*(BS$29&lt;=Saisie_plannif_EQT[Semaine de Fin])*Saisie_plannif_EQT[Quantité])</f>
        <v>0</v>
      </c>
      <c r="BT19" s="113">
        <f>SUMPRODUCT(($E19=Saisie_plannif_EQT[Avion])*($E$3=Saisie_plannif_EQT[Nom de l''equipement])*(BT$29&gt;=Saisie_plannif_EQT[Semaine de Début])*(BT$29&lt;=Saisie_plannif_EQT[Semaine de Fin])*Saisie_plannif_EQT[Quantité])</f>
        <v>0</v>
      </c>
      <c r="BU19" s="113">
        <f>SUMPRODUCT(($E19=Saisie_plannif_EQT[Avion])*($E$3=Saisie_plannif_EQT[Nom de l''equipement])*(BU$29&gt;=Saisie_plannif_EQT[Semaine de Début])*(BU$29&lt;=Saisie_plannif_EQT[Semaine de Fin])*Saisie_plannif_EQT[Quantité])</f>
        <v>0</v>
      </c>
      <c r="BV19" s="113">
        <f>SUMPRODUCT(($E19=Saisie_plannif_EQT[Avion])*($E$3=Saisie_plannif_EQT[Nom de l''equipement])*(BV$29&gt;=Saisie_plannif_EQT[Semaine de Début])*(BV$29&lt;=Saisie_plannif_EQT[Semaine de Fin])*Saisie_plannif_EQT[Quantité])</f>
        <v>0</v>
      </c>
      <c r="BW19" s="113">
        <f>SUMPRODUCT(($E19=Saisie_plannif_EQT[Avion])*($E$3=Saisie_plannif_EQT[Nom de l''equipement])*(BW$29&gt;=Saisie_plannif_EQT[Semaine de Début])*(BW$29&lt;=Saisie_plannif_EQT[Semaine de Fin])*Saisie_plannif_EQT[Quantité])</f>
        <v>0</v>
      </c>
      <c r="BX19" s="113">
        <f>SUMPRODUCT(($E19=Saisie_plannif_EQT[Avion])*($E$3=Saisie_plannif_EQT[Nom de l''equipement])*(BX$29&gt;=Saisie_plannif_EQT[Semaine de Début])*(BX$29&lt;=Saisie_plannif_EQT[Semaine de Fin])*Saisie_plannif_EQT[Quantité])</f>
        <v>0</v>
      </c>
      <c r="BY19" s="113">
        <f>SUMPRODUCT(($E19=Saisie_plannif_EQT[Avion])*($E$3=Saisie_plannif_EQT[Nom de l''equipement])*(BY$29&gt;=Saisie_plannif_EQT[Semaine de Début])*(BY$29&lt;=Saisie_plannif_EQT[Semaine de Fin])*Saisie_plannif_EQT[Quantité])</f>
        <v>0</v>
      </c>
      <c r="BZ19" s="113">
        <f>SUMPRODUCT(($E19=Saisie_plannif_EQT[Avion])*($E$3=Saisie_plannif_EQT[Nom de l''equipement])*(BZ$29&gt;=Saisie_plannif_EQT[Semaine de Début])*(BZ$29&lt;=Saisie_plannif_EQT[Semaine de Fin])*Saisie_plannif_EQT[Quantité])</f>
        <v>0</v>
      </c>
      <c r="CA19" s="113">
        <f>SUMPRODUCT(($E19=Saisie_plannif_EQT[Avion])*($E$3=Saisie_plannif_EQT[Nom de l''equipement])*(CA$29&gt;=Saisie_plannif_EQT[Semaine de Début])*(CA$29&lt;=Saisie_plannif_EQT[Semaine de Fin])*Saisie_plannif_EQT[Quantité])</f>
        <v>0</v>
      </c>
      <c r="CB19" s="113">
        <f>SUMPRODUCT(($E19=Saisie_plannif_EQT[Avion])*($E$3=Saisie_plannif_EQT[Nom de l''equipement])*(CB$29&gt;=Saisie_plannif_EQT[Semaine de Début])*(CB$29&lt;=Saisie_plannif_EQT[Semaine de Fin])*Saisie_plannif_EQT[Quantité])</f>
        <v>0</v>
      </c>
      <c r="CC19" s="113">
        <f>SUMPRODUCT(($E19=Saisie_plannif_EQT[Avion])*($E$3=Saisie_plannif_EQT[Nom de l''equipement])*(CC$29&gt;=Saisie_plannif_EQT[Semaine de Début])*(CC$29&lt;=Saisie_plannif_EQT[Semaine de Fin])*Saisie_plannif_EQT[Quantité])</f>
        <v>0</v>
      </c>
      <c r="CD19" s="113">
        <f>SUMPRODUCT(($E19=Saisie_plannif_EQT[Avion])*($E$3=Saisie_plannif_EQT[Nom de l''equipement])*(CD$29&gt;=Saisie_plannif_EQT[Semaine de Début])*(CD$29&lt;=Saisie_plannif_EQT[Semaine de Fin])*Saisie_plannif_EQT[Quantité])</f>
        <v>0</v>
      </c>
      <c r="CE19" s="113">
        <f>SUMPRODUCT(($E19=Saisie_plannif_EQT[Avion])*($E$3=Saisie_plannif_EQT[Nom de l''equipement])*(CE$29&gt;=Saisie_plannif_EQT[Semaine de Début])*(CE$29&lt;=Saisie_plannif_EQT[Semaine de Fin])*Saisie_plannif_EQT[Quantité])</f>
        <v>0</v>
      </c>
      <c r="CF19" s="113">
        <f>SUMPRODUCT(($E19=Saisie_plannif_EQT[Avion])*($E$3=Saisie_plannif_EQT[Nom de l''equipement])*(CF$29&gt;=Saisie_plannif_EQT[Semaine de Début])*(CF$29&lt;=Saisie_plannif_EQT[Semaine de Fin])*Saisie_plannif_EQT[Quantité])</f>
        <v>0</v>
      </c>
      <c r="CG19" s="113">
        <f>SUMPRODUCT(($E19=Saisie_plannif_EQT[Avion])*($E$3=Saisie_plannif_EQT[Nom de l''equipement])*(CG$29&gt;=Saisie_plannif_EQT[Semaine de Début])*(CG$29&lt;=Saisie_plannif_EQT[Semaine de Fin])*Saisie_plannif_EQT[Quantité])</f>
        <v>0</v>
      </c>
      <c r="CH19" s="113">
        <f>SUMPRODUCT(($E19=Saisie_plannif_EQT[Avion])*($E$3=Saisie_plannif_EQT[Nom de l''equipement])*(CH$29&gt;=Saisie_plannif_EQT[Semaine de Début])*(CH$29&lt;=Saisie_plannif_EQT[Semaine de Fin])*Saisie_plannif_EQT[Quantité])</f>
        <v>0</v>
      </c>
      <c r="CI19" s="113">
        <f>SUMPRODUCT(($E19=Saisie_plannif_EQT[Avion])*($E$3=Saisie_plannif_EQT[Nom de l''equipement])*(CI$29&gt;=Saisie_plannif_EQT[Semaine de Début])*(CI$29&lt;=Saisie_plannif_EQT[Semaine de Fin])*Saisie_plannif_EQT[Quantité])</f>
        <v>0</v>
      </c>
      <c r="CJ19" s="113">
        <f>SUMPRODUCT(($E19=Saisie_plannif_EQT[Avion])*($E$3=Saisie_plannif_EQT[Nom de l''equipement])*(CJ$29&gt;=Saisie_plannif_EQT[Semaine de Début])*(CJ$29&lt;=Saisie_plannif_EQT[Semaine de Fin])*Saisie_plannif_EQT[Quantité])</f>
        <v>0</v>
      </c>
      <c r="CK19" s="113">
        <f>SUMPRODUCT(($E19=Saisie_plannif_EQT[Avion])*($E$3=Saisie_plannif_EQT[Nom de l''equipement])*(CK$29&gt;=Saisie_plannif_EQT[Semaine de Début])*(CK$29&lt;=Saisie_plannif_EQT[Semaine de Fin])*Saisie_plannif_EQT[Quantité])</f>
        <v>0</v>
      </c>
      <c r="CL19" s="113">
        <f>SUMPRODUCT(($E19=Saisie_plannif_EQT[Avion])*($E$3=Saisie_plannif_EQT[Nom de l''equipement])*(CL$29&gt;=Saisie_plannif_EQT[Semaine de Début])*(CL$29&lt;=Saisie_plannif_EQT[Semaine de Fin])*Saisie_plannif_EQT[Quantité])</f>
        <v>0</v>
      </c>
      <c r="CM19" s="113">
        <f>SUMPRODUCT(($E19=Saisie_plannif_EQT[Avion])*($E$3=Saisie_plannif_EQT[Nom de l''equipement])*(CM$29&gt;=Saisie_plannif_EQT[Semaine de Début])*(CM$29&lt;=Saisie_plannif_EQT[Semaine de Fin])*Saisie_plannif_EQT[Quantité])</f>
        <v>0</v>
      </c>
      <c r="CN19" s="113">
        <f>SUMPRODUCT(($E19=Saisie_plannif_EQT[Avion])*($E$3=Saisie_plannif_EQT[Nom de l''equipement])*(CN$29&gt;=Saisie_plannif_EQT[Semaine de Début])*(CN$29&lt;=Saisie_plannif_EQT[Semaine de Fin])*Saisie_plannif_EQT[Quantité])</f>
        <v>0</v>
      </c>
      <c r="CO19" s="113">
        <f>SUMPRODUCT(($E19=Saisie_plannif_EQT[Avion])*($E$3=Saisie_plannif_EQT[Nom de l''equipement])*(CO$29&gt;=Saisie_plannif_EQT[Semaine de Début])*(CO$29&lt;=Saisie_plannif_EQT[Semaine de Fin])*Saisie_plannif_EQT[Quantité])</f>
        <v>0</v>
      </c>
      <c r="CP19" s="113">
        <f>SUMPRODUCT(($E19=Saisie_plannif_EQT[Avion])*($E$3=Saisie_plannif_EQT[Nom de l''equipement])*(CP$29&gt;=Saisie_plannif_EQT[Semaine de Début])*(CP$29&lt;=Saisie_plannif_EQT[Semaine de Fin])*Saisie_plannif_EQT[Quantité])</f>
        <v>0</v>
      </c>
      <c r="CQ19" s="113">
        <f>SUMPRODUCT(($E19=Saisie_plannif_EQT[Avion])*($E$3=Saisie_plannif_EQT[Nom de l''equipement])*(CQ$29&gt;=Saisie_plannif_EQT[Semaine de Début])*(CQ$29&lt;=Saisie_plannif_EQT[Semaine de Fin])*Saisie_plannif_EQT[Quantité])</f>
        <v>0</v>
      </c>
      <c r="CR19" s="113">
        <f>SUMPRODUCT(($E19=Saisie_plannif_EQT[Avion])*($E$3=Saisie_plannif_EQT[Nom de l''equipement])*(CR$29&gt;=Saisie_plannif_EQT[Semaine de Début])*(CR$29&lt;=Saisie_plannif_EQT[Semaine de Fin])*Saisie_plannif_EQT[Quantité])</f>
        <v>0</v>
      </c>
      <c r="CS19" s="113">
        <f>SUMPRODUCT(($E19=Saisie_plannif_EQT[Avion])*($E$3=Saisie_plannif_EQT[Nom de l''equipement])*(CS$29&gt;=Saisie_plannif_EQT[Semaine de Début])*(CS$29&lt;=Saisie_plannif_EQT[Semaine de Fin])*Saisie_plannif_EQT[Quantité])</f>
        <v>0</v>
      </c>
      <c r="CT19" s="113">
        <f>SUMPRODUCT(($E19=Saisie_plannif_EQT[Avion])*($E$3=Saisie_plannif_EQT[Nom de l''equipement])*(CT$29&gt;=Saisie_plannif_EQT[Semaine de Début])*(CT$29&lt;=Saisie_plannif_EQT[Semaine de Fin])*Saisie_plannif_EQT[Quantité])</f>
        <v>0</v>
      </c>
      <c r="CU19" s="113">
        <f>SUMPRODUCT(($E19=Saisie_plannif_EQT[Avion])*($E$3=Saisie_plannif_EQT[Nom de l''equipement])*(CU$29&gt;=Saisie_plannif_EQT[Semaine de Début])*(CU$29&lt;=Saisie_plannif_EQT[Semaine de Fin])*Saisie_plannif_EQT[Quantité])</f>
        <v>0</v>
      </c>
      <c r="CV19" s="113">
        <f>SUMPRODUCT(($E19=Saisie_plannif_EQT[Avion])*($E$3=Saisie_plannif_EQT[Nom de l''equipement])*(CV$29&gt;=Saisie_plannif_EQT[Semaine de Début])*(CV$29&lt;=Saisie_plannif_EQT[Semaine de Fin])*Saisie_plannif_EQT[Quantité])</f>
        <v>0</v>
      </c>
      <c r="CW19" s="113">
        <f>SUMPRODUCT(($E19=Saisie_plannif_EQT[Avion])*($E$3=Saisie_plannif_EQT[Nom de l''equipement])*(CW$29&gt;=Saisie_plannif_EQT[Semaine de Début])*(CW$29&lt;=Saisie_plannif_EQT[Semaine de Fin])*Saisie_plannif_EQT[Quantité])</f>
        <v>0</v>
      </c>
      <c r="CX19" s="113">
        <f>SUMPRODUCT(($E19=Saisie_plannif_EQT[Avion])*($E$3=Saisie_plannif_EQT[Nom de l''equipement])*(CX$29&gt;=Saisie_plannif_EQT[Semaine de Début])*(CX$29&lt;=Saisie_plannif_EQT[Semaine de Fin])*Saisie_plannif_EQT[Quantité])</f>
        <v>0</v>
      </c>
      <c r="CY19" s="113">
        <f>SUMPRODUCT(($E19=Saisie_plannif_EQT[Avion])*($E$3=Saisie_plannif_EQT[Nom de l''equipement])*(CY$29&gt;=Saisie_plannif_EQT[Semaine de Début])*(CY$29&lt;=Saisie_plannif_EQT[Semaine de Fin])*Saisie_plannif_EQT[Quantité])</f>
        <v>0</v>
      </c>
      <c r="CZ19" s="113">
        <f>SUMPRODUCT(($E19=Saisie_plannif_EQT[Avion])*($E$3=Saisie_plannif_EQT[Nom de l''equipement])*(CZ$29&gt;=Saisie_plannif_EQT[Semaine de Début])*(CZ$29&lt;=Saisie_plannif_EQT[Semaine de Fin])*Saisie_plannif_EQT[Quantité])</f>
        <v>0</v>
      </c>
      <c r="DA19" s="113">
        <f>SUMPRODUCT(($E19=Saisie_plannif_EQT[Avion])*($E$3=Saisie_plannif_EQT[Nom de l''equipement])*(DA$29&gt;=Saisie_plannif_EQT[Semaine de Début])*(DA$29&lt;=Saisie_plannif_EQT[Semaine de Fin])*Saisie_plannif_EQT[Quantité])</f>
        <v>0</v>
      </c>
      <c r="DB19" s="113">
        <f>SUMPRODUCT(($E19=Saisie_plannif_EQT[Avion])*($E$3=Saisie_plannif_EQT[Nom de l''equipement])*(DB$29&gt;=Saisie_plannif_EQT[Semaine de Début])*(DB$29&lt;=Saisie_plannif_EQT[Semaine de Fin])*Saisie_plannif_EQT[Quantité])</f>
        <v>0</v>
      </c>
      <c r="DC19" s="113">
        <f>SUMPRODUCT(($E19=Saisie_plannif_EQT[Avion])*($E$3=Saisie_plannif_EQT[Nom de l''equipement])*(DC$29&gt;=Saisie_plannif_EQT[Semaine de Début])*(DC$29&lt;=Saisie_plannif_EQT[Semaine de Fin])*Saisie_plannif_EQT[Quantité])</f>
        <v>0</v>
      </c>
      <c r="DD19" s="113">
        <f>SUMPRODUCT(($E19=Saisie_plannif_EQT[Avion])*($E$3=Saisie_plannif_EQT[Nom de l''equipement])*(DD$29&gt;=Saisie_plannif_EQT[Semaine de Début])*(DD$29&lt;=Saisie_plannif_EQT[Semaine de Fin])*Saisie_plannif_EQT[Quantité])</f>
        <v>0</v>
      </c>
      <c r="DE19" s="113">
        <f>SUMPRODUCT(($E19=Saisie_plannif_EQT[Avion])*($E$3=Saisie_plannif_EQT[Nom de l''equipement])*(DE$29&gt;=Saisie_plannif_EQT[Semaine de Début])*(DE$29&lt;=Saisie_plannif_EQT[Semaine de Fin])*Saisie_plannif_EQT[Quantité])</f>
        <v>0</v>
      </c>
    </row>
    <row r="20" spans="4:109" ht="14.25" customHeight="1" x14ac:dyDescent="0.3">
      <c r="E20" s="70" t="s">
        <v>802</v>
      </c>
      <c r="F20" s="17"/>
      <c r="G20" s="25">
        <f>SUMPRODUCT(($E20=Saisie_plannif_EQT[Avion])*($E$3=Saisie_plannif_EQT[Nom de l''equipement])*(G$29&gt;=Saisie_plannif_EQT[Semaine de Début])*(G$29&lt;=Saisie_plannif_EQT[Semaine de Fin])*Saisie_plannif_EQT[Quantité])</f>
        <v>0</v>
      </c>
      <c r="H20" s="21">
        <f>SUMPRODUCT(($E20=Saisie_plannif_EQT[Avion])*($E$3=Saisie_plannif_EQT[Nom de l''equipement])*(H$29&gt;=Saisie_plannif_EQT[Semaine de Début])*(H$29&lt;=Saisie_plannif_EQT[Semaine de Fin])*Saisie_plannif_EQT[Quantité])</f>
        <v>0</v>
      </c>
      <c r="I20" s="21">
        <f>SUMPRODUCT(($E20=Saisie_plannif_EQT[Avion])*($E$3=Saisie_plannif_EQT[Nom de l''equipement])*(I$29&gt;=Saisie_plannif_EQT[Semaine de Début])*(I$29&lt;=Saisie_plannif_EQT[Semaine de Fin])*Saisie_plannif_EQT[Quantité])</f>
        <v>0</v>
      </c>
      <c r="J20" s="21">
        <f>SUMPRODUCT(($E20=Saisie_plannif_EQT[Avion])*($E$3=Saisie_plannif_EQT[Nom de l''equipement])*(J$29&gt;=Saisie_plannif_EQT[Semaine de Début])*(J$29&lt;=Saisie_plannif_EQT[Semaine de Fin])*Saisie_plannif_EQT[Quantité])</f>
        <v>0</v>
      </c>
      <c r="K20" s="21">
        <f>SUMPRODUCT(($E20=Saisie_plannif_EQT[Avion])*($E$3=Saisie_plannif_EQT[Nom de l''equipement])*(K$29&gt;=Saisie_plannif_EQT[Semaine de Début])*(K$29&lt;=Saisie_plannif_EQT[Semaine de Fin])*Saisie_plannif_EQT[Quantité])</f>
        <v>0</v>
      </c>
      <c r="L20" s="21">
        <f>SUMPRODUCT(($E20=Saisie_plannif_EQT[Avion])*($E$3=Saisie_plannif_EQT[Nom de l''equipement])*(L$29&gt;=Saisie_plannif_EQT[Semaine de Début])*(L$29&lt;=Saisie_plannif_EQT[Semaine de Fin])*Saisie_plannif_EQT[Quantité])</f>
        <v>0</v>
      </c>
      <c r="M20" s="21">
        <f>SUMPRODUCT(($E20=Saisie_plannif_EQT[Avion])*($E$3=Saisie_plannif_EQT[Nom de l''equipement])*(M$29&gt;=Saisie_plannif_EQT[Semaine de Début])*(M$29&lt;=Saisie_plannif_EQT[Semaine de Fin])*Saisie_plannif_EQT[Quantité])</f>
        <v>0</v>
      </c>
      <c r="N20" s="21">
        <f>SUMPRODUCT(($E20=Saisie_plannif_EQT[Avion])*($E$3=Saisie_plannif_EQT[Nom de l''equipement])*(N$29&gt;=Saisie_plannif_EQT[Semaine de Début])*(N$29&lt;=Saisie_plannif_EQT[Semaine de Fin])*Saisie_plannif_EQT[Quantité])</f>
        <v>0</v>
      </c>
      <c r="O20" s="21">
        <f>SUMPRODUCT(($E20=Saisie_plannif_EQT[Avion])*($E$3=Saisie_plannif_EQT[Nom de l''equipement])*(O$29&gt;=Saisie_plannif_EQT[Semaine de Début])*(O$29&lt;=Saisie_plannif_EQT[Semaine de Fin])*Saisie_plannif_EQT[Quantité])</f>
        <v>0</v>
      </c>
      <c r="P20" s="21">
        <f>SUMPRODUCT(($E20=Saisie_plannif_EQT[Avion])*($E$3=Saisie_plannif_EQT[Nom de l''equipement])*(P$29&gt;=Saisie_plannif_EQT[Semaine de Début])*(P$29&lt;=Saisie_plannif_EQT[Semaine de Fin])*Saisie_plannif_EQT[Quantité])</f>
        <v>0</v>
      </c>
      <c r="Q20" s="21">
        <f>SUMPRODUCT(($E20=Saisie_plannif_EQT[Avion])*($E$3=Saisie_plannif_EQT[Nom de l''equipement])*(Q$29&gt;=Saisie_plannif_EQT[Semaine de Début])*(Q$29&lt;=Saisie_plannif_EQT[Semaine de Fin])*Saisie_plannif_EQT[Quantité])</f>
        <v>0</v>
      </c>
      <c r="R20" s="21">
        <f>SUMPRODUCT(($E20=Saisie_plannif_EQT[Avion])*($E$3=Saisie_plannif_EQT[Nom de l''equipement])*(R$29&gt;=Saisie_plannif_EQT[Semaine de Début])*(R$29&lt;=Saisie_plannif_EQT[Semaine de Fin])*Saisie_plannif_EQT[Quantité])</f>
        <v>0</v>
      </c>
      <c r="S20" s="21">
        <f>SUMPRODUCT(($E20=Saisie_plannif_EQT[Avion])*($E$3=Saisie_plannif_EQT[Nom de l''equipement])*(S$29&gt;=Saisie_plannif_EQT[Semaine de Début])*(S$29&lt;=Saisie_plannif_EQT[Semaine de Fin])*Saisie_plannif_EQT[Quantité])</f>
        <v>0</v>
      </c>
      <c r="T20" s="21">
        <f>SUMPRODUCT(($E20=Saisie_plannif_EQT[Avion])*($E$3=Saisie_plannif_EQT[Nom de l''equipement])*(T$29&gt;=Saisie_plannif_EQT[Semaine de Début])*(T$29&lt;=Saisie_plannif_EQT[Semaine de Fin])*Saisie_plannif_EQT[Quantité])</f>
        <v>0</v>
      </c>
      <c r="U20" s="21">
        <f>SUMPRODUCT(($E20=Saisie_plannif_EQT[Avion])*($E$3=Saisie_plannif_EQT[Nom de l''equipement])*(U$29&gt;=Saisie_plannif_EQT[Semaine de Début])*(U$29&lt;=Saisie_plannif_EQT[Semaine de Fin])*Saisie_plannif_EQT[Quantité])</f>
        <v>0</v>
      </c>
      <c r="V20" s="21">
        <f>SUMPRODUCT(($E20=Saisie_plannif_EQT[Avion])*($E$3=Saisie_plannif_EQT[Nom de l''equipement])*(V$29&gt;=Saisie_plannif_EQT[Semaine de Début])*(V$29&lt;=Saisie_plannif_EQT[Semaine de Fin])*Saisie_plannif_EQT[Quantité])</f>
        <v>0</v>
      </c>
      <c r="W20" s="21">
        <f>SUMPRODUCT(($E20=Saisie_plannif_EQT[Avion])*($E$3=Saisie_plannif_EQT[Nom de l''equipement])*(W$29&gt;=Saisie_plannif_EQT[Semaine de Début])*(W$29&lt;=Saisie_plannif_EQT[Semaine de Fin])*Saisie_plannif_EQT[Quantité])</f>
        <v>0</v>
      </c>
      <c r="X20" s="21">
        <f>SUMPRODUCT(($E20=Saisie_plannif_EQT[Avion])*($E$3=Saisie_plannif_EQT[Nom de l''equipement])*(X$29&gt;=Saisie_plannif_EQT[Semaine de Début])*(X$29&lt;=Saisie_plannif_EQT[Semaine de Fin])*Saisie_plannif_EQT[Quantité])</f>
        <v>0</v>
      </c>
      <c r="Y20" s="21">
        <f>SUMPRODUCT(($E20=Saisie_plannif_EQT[Avion])*($E$3=Saisie_plannif_EQT[Nom de l''equipement])*(Y$29&gt;=Saisie_plannif_EQT[Semaine de Début])*(Y$29&lt;=Saisie_plannif_EQT[Semaine de Fin])*Saisie_plannif_EQT[Quantité])</f>
        <v>0</v>
      </c>
      <c r="Z20" s="21">
        <f>SUMPRODUCT(($E20=Saisie_plannif_EQT[Avion])*($E$3=Saisie_plannif_EQT[Nom de l''equipement])*(Z$29&gt;=Saisie_plannif_EQT[Semaine de Début])*(Z$29&lt;=Saisie_plannif_EQT[Semaine de Fin])*Saisie_plannif_EQT[Quantité])</f>
        <v>0</v>
      </c>
      <c r="AA20" s="21">
        <f>SUMPRODUCT(($E20=Saisie_plannif_EQT[Avion])*($E$3=Saisie_plannif_EQT[Nom de l''equipement])*(AA$29&gt;=Saisie_plannif_EQT[Semaine de Début])*(AA$29&lt;=Saisie_plannif_EQT[Semaine de Fin])*Saisie_plannif_EQT[Quantité])</f>
        <v>0</v>
      </c>
      <c r="AB20" s="21">
        <f>SUMPRODUCT(($E20=Saisie_plannif_EQT[Avion])*($E$3=Saisie_plannif_EQT[Nom de l''equipement])*(AB$29&gt;=Saisie_plannif_EQT[Semaine de Début])*(AB$29&lt;=Saisie_plannif_EQT[Semaine de Fin])*Saisie_plannif_EQT[Quantité])</f>
        <v>0</v>
      </c>
      <c r="AC20" s="21">
        <f>SUMPRODUCT(($E20=Saisie_plannif_EQT[Avion])*($E$3=Saisie_plannif_EQT[Nom de l''equipement])*(AC$29&gt;=Saisie_plannif_EQT[Semaine de Début])*(AC$29&lt;=Saisie_plannif_EQT[Semaine de Fin])*Saisie_plannif_EQT[Quantité])</f>
        <v>0</v>
      </c>
      <c r="AD20" s="21">
        <f>SUMPRODUCT(($E20=Saisie_plannif_EQT[Avion])*($E$3=Saisie_plannif_EQT[Nom de l''equipement])*(AD$29&gt;=Saisie_plannif_EQT[Semaine de Début])*(AD$29&lt;=Saisie_plannif_EQT[Semaine de Fin])*Saisie_plannif_EQT[Quantité])</f>
        <v>0</v>
      </c>
      <c r="AE20" s="21">
        <f>SUMPRODUCT(($E20=Saisie_plannif_EQT[Avion])*($E$3=Saisie_plannif_EQT[Nom de l''equipement])*(AE$29&gt;=Saisie_plannif_EQT[Semaine de Début])*(AE$29&lt;=Saisie_plannif_EQT[Semaine de Fin])*Saisie_plannif_EQT[Quantité])</f>
        <v>0</v>
      </c>
      <c r="AF20" s="21">
        <f>SUMPRODUCT(($E20=Saisie_plannif_EQT[Avion])*($E$3=Saisie_plannif_EQT[Nom de l''equipement])*(AF$29&gt;=Saisie_plannif_EQT[Semaine de Début])*(AF$29&lt;=Saisie_plannif_EQT[Semaine de Fin])*Saisie_plannif_EQT[Quantité])</f>
        <v>0</v>
      </c>
      <c r="AG20" s="21">
        <f>SUMPRODUCT(($E20=Saisie_plannif_EQT[Avion])*($E$3=Saisie_plannif_EQT[Nom de l''equipement])*(AG$29&gt;=Saisie_plannif_EQT[Semaine de Début])*(AG$29&lt;=Saisie_plannif_EQT[Semaine de Fin])*Saisie_plannif_EQT[Quantité])</f>
        <v>0</v>
      </c>
      <c r="AH20" s="21">
        <f>SUMPRODUCT(($E20=Saisie_plannif_EQT[Avion])*($E$3=Saisie_plannif_EQT[Nom de l''equipement])*(AH$29&gt;=Saisie_plannif_EQT[Semaine de Début])*(AH$29&lt;=Saisie_plannif_EQT[Semaine de Fin])*Saisie_plannif_EQT[Quantité])</f>
        <v>0</v>
      </c>
      <c r="AI20" s="21">
        <f>SUMPRODUCT(($E20=Saisie_plannif_EQT[Avion])*($E$3=Saisie_plannif_EQT[Nom de l''equipement])*(AI$29&gt;=Saisie_plannif_EQT[Semaine de Début])*(AI$29&lt;=Saisie_plannif_EQT[Semaine de Fin])*Saisie_plannif_EQT[Quantité])</f>
        <v>0</v>
      </c>
      <c r="AJ20" s="21">
        <f>SUMPRODUCT(($E20=Saisie_plannif_EQT[Avion])*($E$3=Saisie_plannif_EQT[Nom de l''equipement])*(AJ$29&gt;=Saisie_plannif_EQT[Semaine de Début])*(AJ$29&lt;=Saisie_plannif_EQT[Semaine de Fin])*Saisie_plannif_EQT[Quantité])</f>
        <v>0</v>
      </c>
      <c r="AK20" s="21">
        <f>SUMPRODUCT(($E20=Saisie_plannif_EQT[Avion])*($E$3=Saisie_plannif_EQT[Nom de l''equipement])*(AK$29&gt;=Saisie_plannif_EQT[Semaine de Début])*(AK$29&lt;=Saisie_plannif_EQT[Semaine de Fin])*Saisie_plannif_EQT[Quantité])</f>
        <v>0</v>
      </c>
      <c r="AL20" s="21">
        <f>SUMPRODUCT(($E20=Saisie_plannif_EQT[Avion])*($E$3=Saisie_plannif_EQT[Nom de l''equipement])*(AL$29&gt;=Saisie_plannif_EQT[Semaine de Début])*(AL$29&lt;=Saisie_plannif_EQT[Semaine de Fin])*Saisie_plannif_EQT[Quantité])</f>
        <v>0</v>
      </c>
      <c r="AM20" s="21">
        <f>SUMPRODUCT(($E20=Saisie_plannif_EQT[Avion])*($E$3=Saisie_plannif_EQT[Nom de l''equipement])*(AM$29&gt;=Saisie_plannif_EQT[Semaine de Début])*(AM$29&lt;=Saisie_plannif_EQT[Semaine de Fin])*Saisie_plannif_EQT[Quantité])</f>
        <v>0</v>
      </c>
      <c r="AN20" s="21">
        <f>SUMPRODUCT(($E20=Saisie_plannif_EQT[Avion])*($E$3=Saisie_plannif_EQT[Nom de l''equipement])*(AN$29&gt;=Saisie_plannif_EQT[Semaine de Début])*(AN$29&lt;=Saisie_plannif_EQT[Semaine de Fin])*Saisie_plannif_EQT[Quantité])</f>
        <v>0</v>
      </c>
      <c r="AO20" s="21">
        <f>SUMPRODUCT(($E20=Saisie_plannif_EQT[Avion])*($E$3=Saisie_plannif_EQT[Nom de l''equipement])*(AO$29&gt;=Saisie_plannif_EQT[Semaine de Début])*(AO$29&lt;=Saisie_plannif_EQT[Semaine de Fin])*Saisie_plannif_EQT[Quantité])</f>
        <v>0</v>
      </c>
      <c r="AP20" s="21">
        <f>SUMPRODUCT(($E20=Saisie_plannif_EQT[Avion])*($E$3=Saisie_plannif_EQT[Nom de l''equipement])*(AP$29&gt;=Saisie_plannif_EQT[Semaine de Début])*(AP$29&lt;=Saisie_plannif_EQT[Semaine de Fin])*Saisie_plannif_EQT[Quantité])</f>
        <v>0</v>
      </c>
      <c r="AQ20" s="21">
        <f>SUMPRODUCT(($E20=Saisie_plannif_EQT[Avion])*($E$3=Saisie_plannif_EQT[Nom de l''equipement])*(AQ$29&gt;=Saisie_plannif_EQT[Semaine de Début])*(AQ$29&lt;=Saisie_plannif_EQT[Semaine de Fin])*Saisie_plannif_EQT[Quantité])</f>
        <v>0</v>
      </c>
      <c r="AR20" s="21">
        <f>SUMPRODUCT(($E20=Saisie_plannif_EQT[Avion])*($E$3=Saisie_plannif_EQT[Nom de l''equipement])*(AR$29&gt;=Saisie_plannif_EQT[Semaine de Début])*(AR$29&lt;=Saisie_plannif_EQT[Semaine de Fin])*Saisie_plannif_EQT[Quantité])</f>
        <v>0</v>
      </c>
      <c r="AS20" s="21">
        <f>SUMPRODUCT(($E20=Saisie_plannif_EQT[Avion])*($E$3=Saisie_plannif_EQT[Nom de l''equipement])*(AS$29&gt;=Saisie_plannif_EQT[Semaine de Début])*(AS$29&lt;=Saisie_plannif_EQT[Semaine de Fin])*Saisie_plannif_EQT[Quantité])</f>
        <v>0</v>
      </c>
      <c r="AT20" s="21">
        <f>SUMPRODUCT(($E20=Saisie_plannif_EQT[Avion])*($E$3=Saisie_plannif_EQT[Nom de l''equipement])*(AT$29&gt;=Saisie_plannif_EQT[Semaine de Début])*(AT$29&lt;=Saisie_plannif_EQT[Semaine de Fin])*Saisie_plannif_EQT[Quantité])</f>
        <v>0</v>
      </c>
      <c r="AU20" s="21">
        <f>SUMPRODUCT(($E20=Saisie_plannif_EQT[Avion])*($E$3=Saisie_plannif_EQT[Nom de l''equipement])*(AU$29&gt;=Saisie_plannif_EQT[Semaine de Début])*(AU$29&lt;=Saisie_plannif_EQT[Semaine de Fin])*Saisie_plannif_EQT[Quantité])</f>
        <v>0</v>
      </c>
      <c r="AV20" s="21">
        <f>SUMPRODUCT(($E20=Saisie_plannif_EQT[Avion])*($E$3=Saisie_plannif_EQT[Nom de l''equipement])*(AV$29&gt;=Saisie_plannif_EQT[Semaine de Début])*(AV$29&lt;=Saisie_plannif_EQT[Semaine de Fin])*Saisie_plannif_EQT[Quantité])</f>
        <v>0</v>
      </c>
      <c r="AW20" s="21">
        <f>SUMPRODUCT(($E20=Saisie_plannif_EQT[Avion])*($E$3=Saisie_plannif_EQT[Nom de l''equipement])*(AW$29&gt;=Saisie_plannif_EQT[Semaine de Début])*(AW$29&lt;=Saisie_plannif_EQT[Semaine de Fin])*Saisie_plannif_EQT[Quantité])</f>
        <v>0</v>
      </c>
      <c r="AX20" s="21">
        <f>SUMPRODUCT(($E20=Saisie_plannif_EQT[Avion])*($E$3=Saisie_plannif_EQT[Nom de l''equipement])*(AX$29&gt;=Saisie_plannif_EQT[Semaine de Début])*(AX$29&lt;=Saisie_plannif_EQT[Semaine de Fin])*Saisie_plannif_EQT[Quantité])</f>
        <v>0</v>
      </c>
      <c r="AY20" s="21">
        <f>SUMPRODUCT(($E20=Saisie_plannif_EQT[Avion])*($E$3=Saisie_plannif_EQT[Nom de l''equipement])*(AY$29&gt;=Saisie_plannif_EQT[Semaine de Début])*(AY$29&lt;=Saisie_plannif_EQT[Semaine de Fin])*Saisie_plannif_EQT[Quantité])</f>
        <v>0</v>
      </c>
      <c r="AZ20" s="21">
        <f>SUMPRODUCT(($E20=Saisie_plannif_EQT[Avion])*($E$3=Saisie_plannif_EQT[Nom de l''equipement])*(AZ$29&gt;=Saisie_plannif_EQT[Semaine de Début])*(AZ$29&lt;=Saisie_plannif_EQT[Semaine de Fin])*Saisie_plannif_EQT[Quantité])</f>
        <v>0</v>
      </c>
      <c r="BA20" s="21">
        <f>SUMPRODUCT(($E20=Saisie_plannif_EQT[Avion])*($E$3=Saisie_plannif_EQT[Nom de l''equipement])*(BA$29&gt;=Saisie_plannif_EQT[Semaine de Début])*(BA$29&lt;=Saisie_plannif_EQT[Semaine de Fin])*Saisie_plannif_EQT[Quantité])</f>
        <v>0</v>
      </c>
      <c r="BB20" s="21">
        <f>SUMPRODUCT(($E20=Saisie_plannif_EQT[Avion])*($E$3=Saisie_plannif_EQT[Nom de l''equipement])*(BB$29&gt;=Saisie_plannif_EQT[Semaine de Début])*(BB$29&lt;=Saisie_plannif_EQT[Semaine de Fin])*Saisie_plannif_EQT[Quantité])</f>
        <v>0</v>
      </c>
      <c r="BC20" s="21">
        <f>SUMPRODUCT(($E20=Saisie_plannif_EQT[Avion])*($E$3=Saisie_plannif_EQT[Nom de l''equipement])*(BC$29&gt;=Saisie_plannif_EQT[Semaine de Début])*(BC$29&lt;=Saisie_plannif_EQT[Semaine de Fin])*Saisie_plannif_EQT[Quantité])</f>
        <v>0</v>
      </c>
      <c r="BD20" s="21">
        <f>SUMPRODUCT(($E20=Saisie_plannif_EQT[Avion])*($E$3=Saisie_plannif_EQT[Nom de l''equipement])*(BD$29&gt;=Saisie_plannif_EQT[Semaine de Début])*(BD$29&lt;=Saisie_plannif_EQT[Semaine de Fin])*Saisie_plannif_EQT[Quantité])</f>
        <v>0</v>
      </c>
      <c r="BE20" s="21">
        <f>SUMPRODUCT(($E20=Saisie_plannif_EQT[Avion])*($E$3=Saisie_plannif_EQT[Nom de l''equipement])*(BE$29&gt;=Saisie_plannif_EQT[Semaine de Début])*(BE$29&lt;=Saisie_plannif_EQT[Semaine de Fin])*Saisie_plannif_EQT[Quantité])</f>
        <v>0</v>
      </c>
      <c r="BF20" s="26">
        <f>SUMPRODUCT(($E20=Saisie_plannif_EQT[Avion])*($E$3=Saisie_plannif_EQT[Nom de l''equipement])*(BF$29&gt;=Saisie_plannif_EQT[Semaine de Début])*(BF$29&lt;=Saisie_plannif_EQT[Semaine de Fin])*Saisie_plannif_EQT[Quantité])</f>
        <v>0</v>
      </c>
      <c r="BG20" s="113">
        <f>SUMPRODUCT(($E20=Saisie_plannif_EQT[Avion])*($E$3=Saisie_plannif_EQT[Nom de l''equipement])*(BG$29&gt;=Saisie_plannif_EQT[Semaine de Début])*(BG$29&lt;=Saisie_plannif_EQT[Semaine de Fin])*Saisie_plannif_EQT[Quantité])</f>
        <v>0</v>
      </c>
      <c r="BH20" s="113">
        <f>SUMPRODUCT(($E20=Saisie_plannif_EQT[Avion])*($E$3=Saisie_plannif_EQT[Nom de l''equipement])*(BH$29&gt;=Saisie_plannif_EQT[Semaine de Début])*(BH$29&lt;=Saisie_plannif_EQT[Semaine de Fin])*Saisie_plannif_EQT[Quantité])</f>
        <v>0</v>
      </c>
      <c r="BI20" s="113">
        <f>SUMPRODUCT(($E20=Saisie_plannif_EQT[Avion])*($E$3=Saisie_plannif_EQT[Nom de l''equipement])*(BI$29&gt;=Saisie_plannif_EQT[Semaine de Début])*(BI$29&lt;=Saisie_plannif_EQT[Semaine de Fin])*Saisie_plannif_EQT[Quantité])</f>
        <v>0</v>
      </c>
      <c r="BJ20" s="113">
        <f>SUMPRODUCT(($E20=Saisie_plannif_EQT[Avion])*($E$3=Saisie_plannif_EQT[Nom de l''equipement])*(BJ$29&gt;=Saisie_plannif_EQT[Semaine de Début])*(BJ$29&lt;=Saisie_plannif_EQT[Semaine de Fin])*Saisie_plannif_EQT[Quantité])</f>
        <v>0</v>
      </c>
      <c r="BK20" s="113">
        <f>SUMPRODUCT(($E20=Saisie_plannif_EQT[Avion])*($E$3=Saisie_plannif_EQT[Nom de l''equipement])*(BK$29&gt;=Saisie_plannif_EQT[Semaine de Début])*(BK$29&lt;=Saisie_plannif_EQT[Semaine de Fin])*Saisie_plannif_EQT[Quantité])</f>
        <v>0</v>
      </c>
      <c r="BL20" s="113">
        <f>SUMPRODUCT(($E20=Saisie_plannif_EQT[Avion])*($E$3=Saisie_plannif_EQT[Nom de l''equipement])*(BL$29&gt;=Saisie_plannif_EQT[Semaine de Début])*(BL$29&lt;=Saisie_plannif_EQT[Semaine de Fin])*Saisie_plannif_EQT[Quantité])</f>
        <v>0</v>
      </c>
      <c r="BM20" s="113">
        <f>SUMPRODUCT(($E20=Saisie_plannif_EQT[Avion])*($E$3=Saisie_plannif_EQT[Nom de l''equipement])*(BM$29&gt;=Saisie_plannif_EQT[Semaine de Début])*(BM$29&lt;=Saisie_plannif_EQT[Semaine de Fin])*Saisie_plannif_EQT[Quantité])</f>
        <v>0</v>
      </c>
      <c r="BN20" s="113">
        <f>SUMPRODUCT(($E20=Saisie_plannif_EQT[Avion])*($E$3=Saisie_plannif_EQT[Nom de l''equipement])*(BN$29&gt;=Saisie_plannif_EQT[Semaine de Début])*(BN$29&lt;=Saisie_plannif_EQT[Semaine de Fin])*Saisie_plannif_EQT[Quantité])</f>
        <v>0</v>
      </c>
      <c r="BO20" s="113">
        <f>SUMPRODUCT(($E20=Saisie_plannif_EQT[Avion])*($E$3=Saisie_plannif_EQT[Nom de l''equipement])*(BO$29&gt;=Saisie_plannif_EQT[Semaine de Début])*(BO$29&lt;=Saisie_plannif_EQT[Semaine de Fin])*Saisie_plannif_EQT[Quantité])</f>
        <v>0</v>
      </c>
      <c r="BP20" s="113">
        <f>SUMPRODUCT(($E20=Saisie_plannif_EQT[Avion])*($E$3=Saisie_plannif_EQT[Nom de l''equipement])*(BP$29&gt;=Saisie_plannif_EQT[Semaine de Début])*(BP$29&lt;=Saisie_plannif_EQT[Semaine de Fin])*Saisie_plannif_EQT[Quantité])</f>
        <v>0</v>
      </c>
      <c r="BQ20" s="113">
        <f>SUMPRODUCT(($E20=Saisie_plannif_EQT[Avion])*($E$3=Saisie_plannif_EQT[Nom de l''equipement])*(BQ$29&gt;=Saisie_plannif_EQT[Semaine de Début])*(BQ$29&lt;=Saisie_plannif_EQT[Semaine de Fin])*Saisie_plannif_EQT[Quantité])</f>
        <v>0</v>
      </c>
      <c r="BR20" s="113">
        <f>SUMPRODUCT(($E20=Saisie_plannif_EQT[Avion])*($E$3=Saisie_plannif_EQT[Nom de l''equipement])*(BR$29&gt;=Saisie_plannif_EQT[Semaine de Début])*(BR$29&lt;=Saisie_plannif_EQT[Semaine de Fin])*Saisie_plannif_EQT[Quantité])</f>
        <v>0</v>
      </c>
      <c r="BS20" s="113">
        <f>SUMPRODUCT(($E20=Saisie_plannif_EQT[Avion])*($E$3=Saisie_plannif_EQT[Nom de l''equipement])*(BS$29&gt;=Saisie_plannif_EQT[Semaine de Début])*(BS$29&lt;=Saisie_plannif_EQT[Semaine de Fin])*Saisie_plannif_EQT[Quantité])</f>
        <v>0</v>
      </c>
      <c r="BT20" s="113">
        <f>SUMPRODUCT(($E20=Saisie_plannif_EQT[Avion])*($E$3=Saisie_plannif_EQT[Nom de l''equipement])*(BT$29&gt;=Saisie_plannif_EQT[Semaine de Début])*(BT$29&lt;=Saisie_plannif_EQT[Semaine de Fin])*Saisie_plannif_EQT[Quantité])</f>
        <v>0</v>
      </c>
      <c r="BU20" s="113">
        <f>SUMPRODUCT(($E20=Saisie_plannif_EQT[Avion])*($E$3=Saisie_plannif_EQT[Nom de l''equipement])*(BU$29&gt;=Saisie_plannif_EQT[Semaine de Début])*(BU$29&lt;=Saisie_plannif_EQT[Semaine de Fin])*Saisie_plannif_EQT[Quantité])</f>
        <v>0</v>
      </c>
      <c r="BV20" s="113">
        <f>SUMPRODUCT(($E20=Saisie_plannif_EQT[Avion])*($E$3=Saisie_plannif_EQT[Nom de l''equipement])*(BV$29&gt;=Saisie_plannif_EQT[Semaine de Début])*(BV$29&lt;=Saisie_plannif_EQT[Semaine de Fin])*Saisie_plannif_EQT[Quantité])</f>
        <v>0</v>
      </c>
      <c r="BW20" s="113">
        <f>SUMPRODUCT(($E20=Saisie_plannif_EQT[Avion])*($E$3=Saisie_plannif_EQT[Nom de l''equipement])*(BW$29&gt;=Saisie_plannif_EQT[Semaine de Début])*(BW$29&lt;=Saisie_plannif_EQT[Semaine de Fin])*Saisie_plannif_EQT[Quantité])</f>
        <v>0</v>
      </c>
      <c r="BX20" s="113">
        <f>SUMPRODUCT(($E20=Saisie_plannif_EQT[Avion])*($E$3=Saisie_plannif_EQT[Nom de l''equipement])*(BX$29&gt;=Saisie_plannif_EQT[Semaine de Début])*(BX$29&lt;=Saisie_plannif_EQT[Semaine de Fin])*Saisie_plannif_EQT[Quantité])</f>
        <v>0</v>
      </c>
      <c r="BY20" s="113">
        <f>SUMPRODUCT(($E20=Saisie_plannif_EQT[Avion])*($E$3=Saisie_plannif_EQT[Nom de l''equipement])*(BY$29&gt;=Saisie_plannif_EQT[Semaine de Début])*(BY$29&lt;=Saisie_plannif_EQT[Semaine de Fin])*Saisie_plannif_EQT[Quantité])</f>
        <v>0</v>
      </c>
      <c r="BZ20" s="113">
        <f>SUMPRODUCT(($E20=Saisie_plannif_EQT[Avion])*($E$3=Saisie_plannif_EQT[Nom de l''equipement])*(BZ$29&gt;=Saisie_plannif_EQT[Semaine de Début])*(BZ$29&lt;=Saisie_plannif_EQT[Semaine de Fin])*Saisie_plannif_EQT[Quantité])</f>
        <v>0</v>
      </c>
      <c r="CA20" s="113">
        <f>SUMPRODUCT(($E20=Saisie_plannif_EQT[Avion])*($E$3=Saisie_plannif_EQT[Nom de l''equipement])*(CA$29&gt;=Saisie_plannif_EQT[Semaine de Début])*(CA$29&lt;=Saisie_plannif_EQT[Semaine de Fin])*Saisie_plannif_EQT[Quantité])</f>
        <v>0</v>
      </c>
      <c r="CB20" s="113">
        <f>SUMPRODUCT(($E20=Saisie_plannif_EQT[Avion])*($E$3=Saisie_plannif_EQT[Nom de l''equipement])*(CB$29&gt;=Saisie_plannif_EQT[Semaine de Début])*(CB$29&lt;=Saisie_plannif_EQT[Semaine de Fin])*Saisie_plannif_EQT[Quantité])</f>
        <v>0</v>
      </c>
      <c r="CC20" s="113">
        <f>SUMPRODUCT(($E20=Saisie_plannif_EQT[Avion])*($E$3=Saisie_plannif_EQT[Nom de l''equipement])*(CC$29&gt;=Saisie_plannif_EQT[Semaine de Début])*(CC$29&lt;=Saisie_plannif_EQT[Semaine de Fin])*Saisie_plannif_EQT[Quantité])</f>
        <v>0</v>
      </c>
      <c r="CD20" s="113">
        <f>SUMPRODUCT(($E20=Saisie_plannif_EQT[Avion])*($E$3=Saisie_plannif_EQT[Nom de l''equipement])*(CD$29&gt;=Saisie_plannif_EQT[Semaine de Début])*(CD$29&lt;=Saisie_plannif_EQT[Semaine de Fin])*Saisie_plannif_EQT[Quantité])</f>
        <v>0</v>
      </c>
      <c r="CE20" s="113">
        <f>SUMPRODUCT(($E20=Saisie_plannif_EQT[Avion])*($E$3=Saisie_plannif_EQT[Nom de l''equipement])*(CE$29&gt;=Saisie_plannif_EQT[Semaine de Début])*(CE$29&lt;=Saisie_plannif_EQT[Semaine de Fin])*Saisie_plannif_EQT[Quantité])</f>
        <v>0</v>
      </c>
      <c r="CF20" s="113">
        <f>SUMPRODUCT(($E20=Saisie_plannif_EQT[Avion])*($E$3=Saisie_plannif_EQT[Nom de l''equipement])*(CF$29&gt;=Saisie_plannif_EQT[Semaine de Début])*(CF$29&lt;=Saisie_plannif_EQT[Semaine de Fin])*Saisie_plannif_EQT[Quantité])</f>
        <v>0</v>
      </c>
      <c r="CG20" s="113">
        <f>SUMPRODUCT(($E20=Saisie_plannif_EQT[Avion])*($E$3=Saisie_plannif_EQT[Nom de l''equipement])*(CG$29&gt;=Saisie_plannif_EQT[Semaine de Début])*(CG$29&lt;=Saisie_plannif_EQT[Semaine de Fin])*Saisie_plannif_EQT[Quantité])</f>
        <v>0</v>
      </c>
      <c r="CH20" s="113">
        <f>SUMPRODUCT(($E20=Saisie_plannif_EQT[Avion])*($E$3=Saisie_plannif_EQT[Nom de l''equipement])*(CH$29&gt;=Saisie_plannif_EQT[Semaine de Début])*(CH$29&lt;=Saisie_plannif_EQT[Semaine de Fin])*Saisie_plannif_EQT[Quantité])</f>
        <v>0</v>
      </c>
      <c r="CI20" s="113">
        <f>SUMPRODUCT(($E20=Saisie_plannif_EQT[Avion])*($E$3=Saisie_plannif_EQT[Nom de l''equipement])*(CI$29&gt;=Saisie_plannif_EQT[Semaine de Début])*(CI$29&lt;=Saisie_plannif_EQT[Semaine de Fin])*Saisie_plannif_EQT[Quantité])</f>
        <v>0</v>
      </c>
      <c r="CJ20" s="113">
        <f>SUMPRODUCT(($E20=Saisie_plannif_EQT[Avion])*($E$3=Saisie_plannif_EQT[Nom de l''equipement])*(CJ$29&gt;=Saisie_plannif_EQT[Semaine de Début])*(CJ$29&lt;=Saisie_plannif_EQT[Semaine de Fin])*Saisie_plannif_EQT[Quantité])</f>
        <v>0</v>
      </c>
      <c r="CK20" s="113">
        <f>SUMPRODUCT(($E20=Saisie_plannif_EQT[Avion])*($E$3=Saisie_plannif_EQT[Nom de l''equipement])*(CK$29&gt;=Saisie_plannif_EQT[Semaine de Début])*(CK$29&lt;=Saisie_plannif_EQT[Semaine de Fin])*Saisie_plannif_EQT[Quantité])</f>
        <v>0</v>
      </c>
      <c r="CL20" s="113">
        <f>SUMPRODUCT(($E20=Saisie_plannif_EQT[Avion])*($E$3=Saisie_plannif_EQT[Nom de l''equipement])*(CL$29&gt;=Saisie_plannif_EQT[Semaine de Début])*(CL$29&lt;=Saisie_plannif_EQT[Semaine de Fin])*Saisie_plannif_EQT[Quantité])</f>
        <v>0</v>
      </c>
      <c r="CM20" s="113">
        <f>SUMPRODUCT(($E20=Saisie_plannif_EQT[Avion])*($E$3=Saisie_plannif_EQT[Nom de l''equipement])*(CM$29&gt;=Saisie_plannif_EQT[Semaine de Début])*(CM$29&lt;=Saisie_plannif_EQT[Semaine de Fin])*Saisie_plannif_EQT[Quantité])</f>
        <v>0</v>
      </c>
      <c r="CN20" s="113">
        <f>SUMPRODUCT(($E20=Saisie_plannif_EQT[Avion])*($E$3=Saisie_plannif_EQT[Nom de l''equipement])*(CN$29&gt;=Saisie_plannif_EQT[Semaine de Début])*(CN$29&lt;=Saisie_plannif_EQT[Semaine de Fin])*Saisie_plannif_EQT[Quantité])</f>
        <v>0</v>
      </c>
      <c r="CO20" s="113">
        <f>SUMPRODUCT(($E20=Saisie_plannif_EQT[Avion])*($E$3=Saisie_plannif_EQT[Nom de l''equipement])*(CO$29&gt;=Saisie_plannif_EQT[Semaine de Début])*(CO$29&lt;=Saisie_plannif_EQT[Semaine de Fin])*Saisie_plannif_EQT[Quantité])</f>
        <v>0</v>
      </c>
      <c r="CP20" s="113">
        <f>SUMPRODUCT(($E20=Saisie_plannif_EQT[Avion])*($E$3=Saisie_plannif_EQT[Nom de l''equipement])*(CP$29&gt;=Saisie_plannif_EQT[Semaine de Début])*(CP$29&lt;=Saisie_plannif_EQT[Semaine de Fin])*Saisie_plannif_EQT[Quantité])</f>
        <v>0</v>
      </c>
      <c r="CQ20" s="113">
        <f>SUMPRODUCT(($E20=Saisie_plannif_EQT[Avion])*($E$3=Saisie_plannif_EQT[Nom de l''equipement])*(CQ$29&gt;=Saisie_plannif_EQT[Semaine de Début])*(CQ$29&lt;=Saisie_plannif_EQT[Semaine de Fin])*Saisie_plannif_EQT[Quantité])</f>
        <v>0</v>
      </c>
      <c r="CR20" s="113">
        <f>SUMPRODUCT(($E20=Saisie_plannif_EQT[Avion])*($E$3=Saisie_plannif_EQT[Nom de l''equipement])*(CR$29&gt;=Saisie_plannif_EQT[Semaine de Début])*(CR$29&lt;=Saisie_plannif_EQT[Semaine de Fin])*Saisie_plannif_EQT[Quantité])</f>
        <v>0</v>
      </c>
      <c r="CS20" s="113">
        <f>SUMPRODUCT(($E20=Saisie_plannif_EQT[Avion])*($E$3=Saisie_plannif_EQT[Nom de l''equipement])*(CS$29&gt;=Saisie_plannif_EQT[Semaine de Début])*(CS$29&lt;=Saisie_plannif_EQT[Semaine de Fin])*Saisie_plannif_EQT[Quantité])</f>
        <v>0</v>
      </c>
      <c r="CT20" s="113">
        <f>SUMPRODUCT(($E20=Saisie_plannif_EQT[Avion])*($E$3=Saisie_plannif_EQT[Nom de l''equipement])*(CT$29&gt;=Saisie_plannif_EQT[Semaine de Début])*(CT$29&lt;=Saisie_plannif_EQT[Semaine de Fin])*Saisie_plannif_EQT[Quantité])</f>
        <v>0</v>
      </c>
      <c r="CU20" s="113">
        <f>SUMPRODUCT(($E20=Saisie_plannif_EQT[Avion])*($E$3=Saisie_plannif_EQT[Nom de l''equipement])*(CU$29&gt;=Saisie_plannif_EQT[Semaine de Début])*(CU$29&lt;=Saisie_plannif_EQT[Semaine de Fin])*Saisie_plannif_EQT[Quantité])</f>
        <v>0</v>
      </c>
      <c r="CV20" s="113">
        <f>SUMPRODUCT(($E20=Saisie_plannif_EQT[Avion])*($E$3=Saisie_plannif_EQT[Nom de l''equipement])*(CV$29&gt;=Saisie_plannif_EQT[Semaine de Début])*(CV$29&lt;=Saisie_plannif_EQT[Semaine de Fin])*Saisie_plannif_EQT[Quantité])</f>
        <v>0</v>
      </c>
      <c r="CW20" s="113">
        <f>SUMPRODUCT(($E20=Saisie_plannif_EQT[Avion])*($E$3=Saisie_plannif_EQT[Nom de l''equipement])*(CW$29&gt;=Saisie_plannif_EQT[Semaine de Début])*(CW$29&lt;=Saisie_plannif_EQT[Semaine de Fin])*Saisie_plannif_EQT[Quantité])</f>
        <v>0</v>
      </c>
      <c r="CX20" s="113">
        <f>SUMPRODUCT(($E20=Saisie_plannif_EQT[Avion])*($E$3=Saisie_plannif_EQT[Nom de l''equipement])*(CX$29&gt;=Saisie_plannif_EQT[Semaine de Début])*(CX$29&lt;=Saisie_plannif_EQT[Semaine de Fin])*Saisie_plannif_EQT[Quantité])</f>
        <v>0</v>
      </c>
      <c r="CY20" s="113">
        <f>SUMPRODUCT(($E20=Saisie_plannif_EQT[Avion])*($E$3=Saisie_plannif_EQT[Nom de l''equipement])*(CY$29&gt;=Saisie_plannif_EQT[Semaine de Début])*(CY$29&lt;=Saisie_plannif_EQT[Semaine de Fin])*Saisie_plannif_EQT[Quantité])</f>
        <v>0</v>
      </c>
      <c r="CZ20" s="113">
        <f>SUMPRODUCT(($E20=Saisie_plannif_EQT[Avion])*($E$3=Saisie_plannif_EQT[Nom de l''equipement])*(CZ$29&gt;=Saisie_plannif_EQT[Semaine de Début])*(CZ$29&lt;=Saisie_plannif_EQT[Semaine de Fin])*Saisie_plannif_EQT[Quantité])</f>
        <v>0</v>
      </c>
      <c r="DA20" s="113">
        <f>SUMPRODUCT(($E20=Saisie_plannif_EQT[Avion])*($E$3=Saisie_plannif_EQT[Nom de l''equipement])*(DA$29&gt;=Saisie_plannif_EQT[Semaine de Début])*(DA$29&lt;=Saisie_plannif_EQT[Semaine de Fin])*Saisie_plannif_EQT[Quantité])</f>
        <v>0</v>
      </c>
      <c r="DB20" s="113">
        <f>SUMPRODUCT(($E20=Saisie_plannif_EQT[Avion])*($E$3=Saisie_plannif_EQT[Nom de l''equipement])*(DB$29&gt;=Saisie_plannif_EQT[Semaine de Début])*(DB$29&lt;=Saisie_plannif_EQT[Semaine de Fin])*Saisie_plannif_EQT[Quantité])</f>
        <v>0</v>
      </c>
      <c r="DC20" s="113">
        <f>SUMPRODUCT(($E20=Saisie_plannif_EQT[Avion])*($E$3=Saisie_plannif_EQT[Nom de l''equipement])*(DC$29&gt;=Saisie_plannif_EQT[Semaine de Début])*(DC$29&lt;=Saisie_plannif_EQT[Semaine de Fin])*Saisie_plannif_EQT[Quantité])</f>
        <v>0</v>
      </c>
      <c r="DD20" s="113">
        <f>SUMPRODUCT(($E20=Saisie_plannif_EQT[Avion])*($E$3=Saisie_plannif_EQT[Nom de l''equipement])*(DD$29&gt;=Saisie_plannif_EQT[Semaine de Début])*(DD$29&lt;=Saisie_plannif_EQT[Semaine de Fin])*Saisie_plannif_EQT[Quantité])</f>
        <v>0</v>
      </c>
      <c r="DE20" s="113">
        <f>SUMPRODUCT(($E20=Saisie_plannif_EQT[Avion])*($E$3=Saisie_plannif_EQT[Nom de l''equipement])*(DE$29&gt;=Saisie_plannif_EQT[Semaine de Début])*(DE$29&lt;=Saisie_plannif_EQT[Semaine de Fin])*Saisie_plannif_EQT[Quantité])</f>
        <v>0</v>
      </c>
    </row>
    <row r="21" spans="4:109" x14ac:dyDescent="0.3">
      <c r="E21" s="70" t="s">
        <v>803</v>
      </c>
      <c r="F21" s="17"/>
      <c r="G21" s="25">
        <f>SUMPRODUCT(($E21=Saisie_plannif_EQT[Avion])*($E$3=Saisie_plannif_EQT[Nom de l''equipement])*(G$29&gt;=Saisie_plannif_EQT[Semaine de Début])*(G$29&lt;=Saisie_plannif_EQT[Semaine de Fin])*Saisie_plannif_EQT[Quantité])</f>
        <v>0</v>
      </c>
      <c r="H21" s="21">
        <f>SUMPRODUCT(($E21=Saisie_plannif_EQT[Avion])*($E$3=Saisie_plannif_EQT[Nom de l''equipement])*(H$29&gt;=Saisie_plannif_EQT[Semaine de Début])*(H$29&lt;=Saisie_plannif_EQT[Semaine de Fin])*Saisie_plannif_EQT[Quantité])</f>
        <v>0</v>
      </c>
      <c r="I21" s="21">
        <f>SUMPRODUCT(($E21=Saisie_plannif_EQT[Avion])*($E$3=Saisie_plannif_EQT[Nom de l''equipement])*(I$29&gt;=Saisie_plannif_EQT[Semaine de Début])*(I$29&lt;=Saisie_plannif_EQT[Semaine de Fin])*Saisie_plannif_EQT[Quantité])</f>
        <v>0</v>
      </c>
      <c r="J21" s="21">
        <f>SUMPRODUCT(($E21=Saisie_plannif_EQT[Avion])*($E$3=Saisie_plannif_EQT[Nom de l''equipement])*(J$29&gt;=Saisie_plannif_EQT[Semaine de Début])*(J$29&lt;=Saisie_plannif_EQT[Semaine de Fin])*Saisie_plannif_EQT[Quantité])</f>
        <v>0</v>
      </c>
      <c r="K21" s="21">
        <f>SUMPRODUCT(($E21=Saisie_plannif_EQT[Avion])*($E$3=Saisie_plannif_EQT[Nom de l''equipement])*(K$29&gt;=Saisie_plannif_EQT[Semaine de Début])*(K$29&lt;=Saisie_plannif_EQT[Semaine de Fin])*Saisie_plannif_EQT[Quantité])</f>
        <v>0</v>
      </c>
      <c r="L21" s="21">
        <f>SUMPRODUCT(($E21=Saisie_plannif_EQT[Avion])*($E$3=Saisie_plannif_EQT[Nom de l''equipement])*(L$29&gt;=Saisie_plannif_EQT[Semaine de Début])*(L$29&lt;=Saisie_plannif_EQT[Semaine de Fin])*Saisie_plannif_EQT[Quantité])</f>
        <v>0</v>
      </c>
      <c r="M21" s="21">
        <f>SUMPRODUCT(($E21=Saisie_plannif_EQT[Avion])*($E$3=Saisie_plannif_EQT[Nom de l''equipement])*(M$29&gt;=Saisie_plannif_EQT[Semaine de Début])*(M$29&lt;=Saisie_plannif_EQT[Semaine de Fin])*Saisie_plannif_EQT[Quantité])</f>
        <v>0</v>
      </c>
      <c r="N21" s="21">
        <f>SUMPRODUCT(($E21=Saisie_plannif_EQT[Avion])*($E$3=Saisie_plannif_EQT[Nom de l''equipement])*(N$29&gt;=Saisie_plannif_EQT[Semaine de Début])*(N$29&lt;=Saisie_plannif_EQT[Semaine de Fin])*Saisie_plannif_EQT[Quantité])</f>
        <v>0</v>
      </c>
      <c r="O21" s="21">
        <f>SUMPRODUCT(($E21=Saisie_plannif_EQT[Avion])*($E$3=Saisie_plannif_EQT[Nom de l''equipement])*(O$29&gt;=Saisie_plannif_EQT[Semaine de Début])*(O$29&lt;=Saisie_plannif_EQT[Semaine de Fin])*Saisie_plannif_EQT[Quantité])</f>
        <v>0</v>
      </c>
      <c r="P21" s="21">
        <f>SUMPRODUCT(($E21=Saisie_plannif_EQT[Avion])*($E$3=Saisie_plannif_EQT[Nom de l''equipement])*(P$29&gt;=Saisie_plannif_EQT[Semaine de Début])*(P$29&lt;=Saisie_plannif_EQT[Semaine de Fin])*Saisie_plannif_EQT[Quantité])</f>
        <v>0</v>
      </c>
      <c r="Q21" s="21">
        <f>SUMPRODUCT(($E21=Saisie_plannif_EQT[Avion])*($E$3=Saisie_plannif_EQT[Nom de l''equipement])*(Q$29&gt;=Saisie_plannif_EQT[Semaine de Début])*(Q$29&lt;=Saisie_plannif_EQT[Semaine de Fin])*Saisie_plannif_EQT[Quantité])</f>
        <v>0</v>
      </c>
      <c r="R21" s="21">
        <f>SUMPRODUCT(($E21=Saisie_plannif_EQT[Avion])*($E$3=Saisie_plannif_EQT[Nom de l''equipement])*(R$29&gt;=Saisie_plannif_EQT[Semaine de Début])*(R$29&lt;=Saisie_plannif_EQT[Semaine de Fin])*Saisie_plannif_EQT[Quantité])</f>
        <v>0</v>
      </c>
      <c r="S21" s="21">
        <f>SUMPRODUCT(($E21=Saisie_plannif_EQT[Avion])*($E$3=Saisie_plannif_EQT[Nom de l''equipement])*(S$29&gt;=Saisie_plannif_EQT[Semaine de Début])*(S$29&lt;=Saisie_plannif_EQT[Semaine de Fin])*Saisie_plannif_EQT[Quantité])</f>
        <v>0</v>
      </c>
      <c r="T21" s="21">
        <f>SUMPRODUCT(($E21=Saisie_plannif_EQT[Avion])*($E$3=Saisie_plannif_EQT[Nom de l''equipement])*(T$29&gt;=Saisie_plannif_EQT[Semaine de Début])*(T$29&lt;=Saisie_plannif_EQT[Semaine de Fin])*Saisie_plannif_EQT[Quantité])</f>
        <v>0</v>
      </c>
      <c r="U21" s="21">
        <f>SUMPRODUCT(($E21=Saisie_plannif_EQT[Avion])*($E$3=Saisie_plannif_EQT[Nom de l''equipement])*(U$29&gt;=Saisie_plannif_EQT[Semaine de Début])*(U$29&lt;=Saisie_plannif_EQT[Semaine de Fin])*Saisie_plannif_EQT[Quantité])</f>
        <v>0</v>
      </c>
      <c r="V21" s="21">
        <f>SUMPRODUCT(($E21=Saisie_plannif_EQT[Avion])*($E$3=Saisie_plannif_EQT[Nom de l''equipement])*(V$29&gt;=Saisie_plannif_EQT[Semaine de Début])*(V$29&lt;=Saisie_plannif_EQT[Semaine de Fin])*Saisie_plannif_EQT[Quantité])</f>
        <v>0</v>
      </c>
      <c r="W21" s="21">
        <f>SUMPRODUCT(($E21=Saisie_plannif_EQT[Avion])*($E$3=Saisie_plannif_EQT[Nom de l''equipement])*(W$29&gt;=Saisie_plannif_EQT[Semaine de Début])*(W$29&lt;=Saisie_plannif_EQT[Semaine de Fin])*Saisie_plannif_EQT[Quantité])</f>
        <v>0</v>
      </c>
      <c r="X21" s="21">
        <f>SUMPRODUCT(($E21=Saisie_plannif_EQT[Avion])*($E$3=Saisie_plannif_EQT[Nom de l''equipement])*(X$29&gt;=Saisie_plannif_EQT[Semaine de Début])*(X$29&lt;=Saisie_plannif_EQT[Semaine de Fin])*Saisie_plannif_EQT[Quantité])</f>
        <v>0</v>
      </c>
      <c r="Y21" s="21">
        <f>SUMPRODUCT(($E21=Saisie_plannif_EQT[Avion])*($E$3=Saisie_plannif_EQT[Nom de l''equipement])*(Y$29&gt;=Saisie_plannif_EQT[Semaine de Début])*(Y$29&lt;=Saisie_plannif_EQT[Semaine de Fin])*Saisie_plannif_EQT[Quantité])</f>
        <v>0</v>
      </c>
      <c r="Z21" s="21">
        <f>SUMPRODUCT(($E21=Saisie_plannif_EQT[Avion])*($E$3=Saisie_plannif_EQT[Nom de l''equipement])*(Z$29&gt;=Saisie_plannif_EQT[Semaine de Début])*(Z$29&lt;=Saisie_plannif_EQT[Semaine de Fin])*Saisie_plannif_EQT[Quantité])</f>
        <v>0</v>
      </c>
      <c r="AA21" s="21">
        <f>SUMPRODUCT(($E21=Saisie_plannif_EQT[Avion])*($E$3=Saisie_plannif_EQT[Nom de l''equipement])*(AA$29&gt;=Saisie_plannif_EQT[Semaine de Début])*(AA$29&lt;=Saisie_plannif_EQT[Semaine de Fin])*Saisie_plannif_EQT[Quantité])</f>
        <v>0</v>
      </c>
      <c r="AB21" s="21">
        <f>SUMPRODUCT(($E21=Saisie_plannif_EQT[Avion])*($E$3=Saisie_plannif_EQT[Nom de l''equipement])*(AB$29&gt;=Saisie_plannif_EQT[Semaine de Début])*(AB$29&lt;=Saisie_plannif_EQT[Semaine de Fin])*Saisie_plannif_EQT[Quantité])</f>
        <v>0</v>
      </c>
      <c r="AC21" s="21">
        <f>SUMPRODUCT(($E21=Saisie_plannif_EQT[Avion])*($E$3=Saisie_plannif_EQT[Nom de l''equipement])*(AC$29&gt;=Saisie_plannif_EQT[Semaine de Début])*(AC$29&lt;=Saisie_plannif_EQT[Semaine de Fin])*Saisie_plannif_EQT[Quantité])</f>
        <v>0</v>
      </c>
      <c r="AD21" s="21">
        <f>SUMPRODUCT(($E21=Saisie_plannif_EQT[Avion])*($E$3=Saisie_plannif_EQT[Nom de l''equipement])*(AD$29&gt;=Saisie_plannif_EQT[Semaine de Début])*(AD$29&lt;=Saisie_plannif_EQT[Semaine de Fin])*Saisie_plannif_EQT[Quantité])</f>
        <v>0</v>
      </c>
      <c r="AE21" s="21">
        <f>SUMPRODUCT(($E21=Saisie_plannif_EQT[Avion])*($E$3=Saisie_plannif_EQT[Nom de l''equipement])*(AE$29&gt;=Saisie_plannif_EQT[Semaine de Début])*(AE$29&lt;=Saisie_plannif_EQT[Semaine de Fin])*Saisie_plannif_EQT[Quantité])</f>
        <v>0</v>
      </c>
      <c r="AF21" s="21">
        <f>SUMPRODUCT(($E21=Saisie_plannif_EQT[Avion])*($E$3=Saisie_plannif_EQT[Nom de l''equipement])*(AF$29&gt;=Saisie_plannif_EQT[Semaine de Début])*(AF$29&lt;=Saisie_plannif_EQT[Semaine de Fin])*Saisie_plannif_EQT[Quantité])</f>
        <v>0</v>
      </c>
      <c r="AG21" s="21">
        <f>SUMPRODUCT(($E21=Saisie_plannif_EQT[Avion])*($E$3=Saisie_plannif_EQT[Nom de l''equipement])*(AG$29&gt;=Saisie_plannif_EQT[Semaine de Début])*(AG$29&lt;=Saisie_plannif_EQT[Semaine de Fin])*Saisie_plannif_EQT[Quantité])</f>
        <v>0</v>
      </c>
      <c r="AH21" s="21">
        <f>SUMPRODUCT(($E21=Saisie_plannif_EQT[Avion])*($E$3=Saisie_plannif_EQT[Nom de l''equipement])*(AH$29&gt;=Saisie_plannif_EQT[Semaine de Début])*(AH$29&lt;=Saisie_plannif_EQT[Semaine de Fin])*Saisie_plannif_EQT[Quantité])</f>
        <v>0</v>
      </c>
      <c r="AI21" s="21">
        <f>SUMPRODUCT(($E21=Saisie_plannif_EQT[Avion])*($E$3=Saisie_plannif_EQT[Nom de l''equipement])*(AI$29&gt;=Saisie_plannif_EQT[Semaine de Début])*(AI$29&lt;=Saisie_plannif_EQT[Semaine de Fin])*Saisie_plannif_EQT[Quantité])</f>
        <v>0</v>
      </c>
      <c r="AJ21" s="21">
        <f>SUMPRODUCT(($E21=Saisie_plannif_EQT[Avion])*($E$3=Saisie_plannif_EQT[Nom de l''equipement])*(AJ$29&gt;=Saisie_plannif_EQT[Semaine de Début])*(AJ$29&lt;=Saisie_plannif_EQT[Semaine de Fin])*Saisie_plannif_EQT[Quantité])</f>
        <v>0</v>
      </c>
      <c r="AK21" s="21">
        <f>SUMPRODUCT(($E21=Saisie_plannif_EQT[Avion])*($E$3=Saisie_plannif_EQT[Nom de l''equipement])*(AK$29&gt;=Saisie_plannif_EQT[Semaine de Début])*(AK$29&lt;=Saisie_plannif_EQT[Semaine de Fin])*Saisie_plannif_EQT[Quantité])</f>
        <v>0</v>
      </c>
      <c r="AL21" s="21">
        <f>SUMPRODUCT(($E21=Saisie_plannif_EQT[Avion])*($E$3=Saisie_plannif_EQT[Nom de l''equipement])*(AL$29&gt;=Saisie_plannif_EQT[Semaine de Début])*(AL$29&lt;=Saisie_plannif_EQT[Semaine de Fin])*Saisie_plannif_EQT[Quantité])</f>
        <v>0</v>
      </c>
      <c r="AM21" s="21">
        <f>SUMPRODUCT(($E21=Saisie_plannif_EQT[Avion])*($E$3=Saisie_plannif_EQT[Nom de l''equipement])*(AM$29&gt;=Saisie_plannif_EQT[Semaine de Début])*(AM$29&lt;=Saisie_plannif_EQT[Semaine de Fin])*Saisie_plannif_EQT[Quantité])</f>
        <v>0</v>
      </c>
      <c r="AN21" s="21">
        <f>SUMPRODUCT(($E21=Saisie_plannif_EQT[Avion])*($E$3=Saisie_plannif_EQT[Nom de l''equipement])*(AN$29&gt;=Saisie_plannif_EQT[Semaine de Début])*(AN$29&lt;=Saisie_plannif_EQT[Semaine de Fin])*Saisie_plannif_EQT[Quantité])</f>
        <v>0</v>
      </c>
      <c r="AO21" s="21">
        <f>SUMPRODUCT(($E21=Saisie_plannif_EQT[Avion])*($E$3=Saisie_plannif_EQT[Nom de l''equipement])*(AO$29&gt;=Saisie_plannif_EQT[Semaine de Début])*(AO$29&lt;=Saisie_plannif_EQT[Semaine de Fin])*Saisie_plannif_EQT[Quantité])</f>
        <v>0</v>
      </c>
      <c r="AP21" s="21">
        <f>SUMPRODUCT(($E21=Saisie_plannif_EQT[Avion])*($E$3=Saisie_plannif_EQT[Nom de l''equipement])*(AP$29&gt;=Saisie_plannif_EQT[Semaine de Début])*(AP$29&lt;=Saisie_plannif_EQT[Semaine de Fin])*Saisie_plannif_EQT[Quantité])</f>
        <v>0</v>
      </c>
      <c r="AQ21" s="21">
        <f>SUMPRODUCT(($E21=Saisie_plannif_EQT[Avion])*($E$3=Saisie_plannif_EQT[Nom de l''equipement])*(AQ$29&gt;=Saisie_plannif_EQT[Semaine de Début])*(AQ$29&lt;=Saisie_plannif_EQT[Semaine de Fin])*Saisie_plannif_EQT[Quantité])</f>
        <v>0</v>
      </c>
      <c r="AR21" s="21">
        <f>SUMPRODUCT(($E21=Saisie_plannif_EQT[Avion])*($E$3=Saisie_plannif_EQT[Nom de l''equipement])*(AR$29&gt;=Saisie_plannif_EQT[Semaine de Début])*(AR$29&lt;=Saisie_plannif_EQT[Semaine de Fin])*Saisie_plannif_EQT[Quantité])</f>
        <v>0</v>
      </c>
      <c r="AS21" s="21">
        <f>SUMPRODUCT(($E21=Saisie_plannif_EQT[Avion])*($E$3=Saisie_plannif_EQT[Nom de l''equipement])*(AS$29&gt;=Saisie_plannif_EQT[Semaine de Début])*(AS$29&lt;=Saisie_plannif_EQT[Semaine de Fin])*Saisie_plannif_EQT[Quantité])</f>
        <v>0</v>
      </c>
      <c r="AT21" s="21">
        <f>SUMPRODUCT(($E21=Saisie_plannif_EQT[Avion])*($E$3=Saisie_plannif_EQT[Nom de l''equipement])*(AT$29&gt;=Saisie_plannif_EQT[Semaine de Début])*(AT$29&lt;=Saisie_plannif_EQT[Semaine de Fin])*Saisie_plannif_EQT[Quantité])</f>
        <v>0</v>
      </c>
      <c r="AU21" s="21">
        <f>SUMPRODUCT(($E21=Saisie_plannif_EQT[Avion])*($E$3=Saisie_plannif_EQT[Nom de l''equipement])*(AU$29&gt;=Saisie_plannif_EQT[Semaine de Début])*(AU$29&lt;=Saisie_plannif_EQT[Semaine de Fin])*Saisie_plannif_EQT[Quantité])</f>
        <v>0</v>
      </c>
      <c r="AV21" s="21">
        <f>SUMPRODUCT(($E21=Saisie_plannif_EQT[Avion])*($E$3=Saisie_plannif_EQT[Nom de l''equipement])*(AV$29&gt;=Saisie_plannif_EQT[Semaine de Début])*(AV$29&lt;=Saisie_plannif_EQT[Semaine de Fin])*Saisie_plannif_EQT[Quantité])</f>
        <v>0</v>
      </c>
      <c r="AW21" s="21">
        <f>SUMPRODUCT(($E21=Saisie_plannif_EQT[Avion])*($E$3=Saisie_plannif_EQT[Nom de l''equipement])*(AW$29&gt;=Saisie_plannif_EQT[Semaine de Début])*(AW$29&lt;=Saisie_plannif_EQT[Semaine de Fin])*Saisie_plannif_EQT[Quantité])</f>
        <v>0</v>
      </c>
      <c r="AX21" s="21">
        <f>SUMPRODUCT(($E21=Saisie_plannif_EQT[Avion])*($E$3=Saisie_plannif_EQT[Nom de l''equipement])*(AX$29&gt;=Saisie_plannif_EQT[Semaine de Début])*(AX$29&lt;=Saisie_plannif_EQT[Semaine de Fin])*Saisie_plannif_EQT[Quantité])</f>
        <v>0</v>
      </c>
      <c r="AY21" s="21">
        <f>SUMPRODUCT(($E21=Saisie_plannif_EQT[Avion])*($E$3=Saisie_plannif_EQT[Nom de l''equipement])*(AY$29&gt;=Saisie_plannif_EQT[Semaine de Début])*(AY$29&lt;=Saisie_plannif_EQT[Semaine de Fin])*Saisie_plannif_EQT[Quantité])</f>
        <v>0</v>
      </c>
      <c r="AZ21" s="21">
        <f>SUMPRODUCT(($E21=Saisie_plannif_EQT[Avion])*($E$3=Saisie_plannif_EQT[Nom de l''equipement])*(AZ$29&gt;=Saisie_plannif_EQT[Semaine de Début])*(AZ$29&lt;=Saisie_plannif_EQT[Semaine de Fin])*Saisie_plannif_EQT[Quantité])</f>
        <v>0</v>
      </c>
      <c r="BA21" s="21">
        <f>SUMPRODUCT(($E21=Saisie_plannif_EQT[Avion])*($E$3=Saisie_plannif_EQT[Nom de l''equipement])*(BA$29&gt;=Saisie_plannif_EQT[Semaine de Début])*(BA$29&lt;=Saisie_plannif_EQT[Semaine de Fin])*Saisie_plannif_EQT[Quantité])</f>
        <v>0</v>
      </c>
      <c r="BB21" s="21">
        <f>SUMPRODUCT(($E21=Saisie_plannif_EQT[Avion])*($E$3=Saisie_plannif_EQT[Nom de l''equipement])*(BB$29&gt;=Saisie_plannif_EQT[Semaine de Début])*(BB$29&lt;=Saisie_plannif_EQT[Semaine de Fin])*Saisie_plannif_EQT[Quantité])</f>
        <v>0</v>
      </c>
      <c r="BC21" s="21">
        <f>SUMPRODUCT(($E21=Saisie_plannif_EQT[Avion])*($E$3=Saisie_plannif_EQT[Nom de l''equipement])*(BC$29&gt;=Saisie_plannif_EQT[Semaine de Début])*(BC$29&lt;=Saisie_plannif_EQT[Semaine de Fin])*Saisie_plannif_EQT[Quantité])</f>
        <v>0</v>
      </c>
      <c r="BD21" s="21">
        <f>SUMPRODUCT(($E21=Saisie_plannif_EQT[Avion])*($E$3=Saisie_plannif_EQT[Nom de l''equipement])*(BD$29&gt;=Saisie_plannif_EQT[Semaine de Début])*(BD$29&lt;=Saisie_plannif_EQT[Semaine de Fin])*Saisie_plannif_EQT[Quantité])</f>
        <v>0</v>
      </c>
      <c r="BE21" s="21">
        <f>SUMPRODUCT(($E21=Saisie_plannif_EQT[Avion])*($E$3=Saisie_plannif_EQT[Nom de l''equipement])*(BE$29&gt;=Saisie_plannif_EQT[Semaine de Début])*(BE$29&lt;=Saisie_plannif_EQT[Semaine de Fin])*Saisie_plannif_EQT[Quantité])</f>
        <v>0</v>
      </c>
      <c r="BF21" s="26">
        <f>SUMPRODUCT(($E21=Saisie_plannif_EQT[Avion])*($E$3=Saisie_plannif_EQT[Nom de l''equipement])*(BF$29&gt;=Saisie_plannif_EQT[Semaine de Début])*(BF$29&lt;=Saisie_plannif_EQT[Semaine de Fin])*Saisie_plannif_EQT[Quantité])</f>
        <v>0</v>
      </c>
      <c r="BG21" s="113">
        <f>SUMPRODUCT(($E21=Saisie_plannif_EQT[Avion])*($E$3=Saisie_plannif_EQT[Nom de l''equipement])*(BG$29&gt;=Saisie_plannif_EQT[Semaine de Début])*(BG$29&lt;=Saisie_plannif_EQT[Semaine de Fin])*Saisie_plannif_EQT[Quantité])</f>
        <v>0</v>
      </c>
      <c r="BH21" s="113">
        <f>SUMPRODUCT(($E21=Saisie_plannif_EQT[Avion])*($E$3=Saisie_plannif_EQT[Nom de l''equipement])*(BH$29&gt;=Saisie_plannif_EQT[Semaine de Début])*(BH$29&lt;=Saisie_plannif_EQT[Semaine de Fin])*Saisie_plannif_EQT[Quantité])</f>
        <v>0</v>
      </c>
      <c r="BI21" s="113">
        <f>SUMPRODUCT(($E21=Saisie_plannif_EQT[Avion])*($E$3=Saisie_plannif_EQT[Nom de l''equipement])*(BI$29&gt;=Saisie_plannif_EQT[Semaine de Début])*(BI$29&lt;=Saisie_plannif_EQT[Semaine de Fin])*Saisie_plannif_EQT[Quantité])</f>
        <v>0</v>
      </c>
      <c r="BJ21" s="113">
        <f>SUMPRODUCT(($E21=Saisie_plannif_EQT[Avion])*($E$3=Saisie_plannif_EQT[Nom de l''equipement])*(BJ$29&gt;=Saisie_plannif_EQT[Semaine de Début])*(BJ$29&lt;=Saisie_plannif_EQT[Semaine de Fin])*Saisie_plannif_EQT[Quantité])</f>
        <v>0</v>
      </c>
      <c r="BK21" s="113">
        <f>SUMPRODUCT(($E21=Saisie_plannif_EQT[Avion])*($E$3=Saisie_plannif_EQT[Nom de l''equipement])*(BK$29&gt;=Saisie_plannif_EQT[Semaine de Début])*(BK$29&lt;=Saisie_plannif_EQT[Semaine de Fin])*Saisie_plannif_EQT[Quantité])</f>
        <v>0</v>
      </c>
      <c r="BL21" s="113">
        <f>SUMPRODUCT(($E21=Saisie_plannif_EQT[Avion])*($E$3=Saisie_plannif_EQT[Nom de l''equipement])*(BL$29&gt;=Saisie_plannif_EQT[Semaine de Début])*(BL$29&lt;=Saisie_plannif_EQT[Semaine de Fin])*Saisie_plannif_EQT[Quantité])</f>
        <v>0</v>
      </c>
      <c r="BM21" s="113">
        <f>SUMPRODUCT(($E21=Saisie_plannif_EQT[Avion])*($E$3=Saisie_plannif_EQT[Nom de l''equipement])*(BM$29&gt;=Saisie_plannif_EQT[Semaine de Début])*(BM$29&lt;=Saisie_plannif_EQT[Semaine de Fin])*Saisie_plannif_EQT[Quantité])</f>
        <v>0</v>
      </c>
      <c r="BN21" s="113">
        <f>SUMPRODUCT(($E21=Saisie_plannif_EQT[Avion])*($E$3=Saisie_plannif_EQT[Nom de l''equipement])*(BN$29&gt;=Saisie_plannif_EQT[Semaine de Début])*(BN$29&lt;=Saisie_plannif_EQT[Semaine de Fin])*Saisie_plannif_EQT[Quantité])</f>
        <v>0</v>
      </c>
      <c r="BO21" s="113">
        <f>SUMPRODUCT(($E21=Saisie_plannif_EQT[Avion])*($E$3=Saisie_plannif_EQT[Nom de l''equipement])*(BO$29&gt;=Saisie_plannif_EQT[Semaine de Début])*(BO$29&lt;=Saisie_plannif_EQT[Semaine de Fin])*Saisie_plannif_EQT[Quantité])</f>
        <v>0</v>
      </c>
      <c r="BP21" s="113">
        <f>SUMPRODUCT(($E21=Saisie_plannif_EQT[Avion])*($E$3=Saisie_plannif_EQT[Nom de l''equipement])*(BP$29&gt;=Saisie_plannif_EQT[Semaine de Début])*(BP$29&lt;=Saisie_plannif_EQT[Semaine de Fin])*Saisie_plannif_EQT[Quantité])</f>
        <v>0</v>
      </c>
      <c r="BQ21" s="113">
        <f>SUMPRODUCT(($E21=Saisie_plannif_EQT[Avion])*($E$3=Saisie_plannif_EQT[Nom de l''equipement])*(BQ$29&gt;=Saisie_plannif_EQT[Semaine de Début])*(BQ$29&lt;=Saisie_plannif_EQT[Semaine de Fin])*Saisie_plannif_EQT[Quantité])</f>
        <v>0</v>
      </c>
      <c r="BR21" s="113">
        <f>SUMPRODUCT(($E21=Saisie_plannif_EQT[Avion])*($E$3=Saisie_plannif_EQT[Nom de l''equipement])*(BR$29&gt;=Saisie_plannif_EQT[Semaine de Début])*(BR$29&lt;=Saisie_plannif_EQT[Semaine de Fin])*Saisie_plannif_EQT[Quantité])</f>
        <v>0</v>
      </c>
      <c r="BS21" s="113">
        <f>SUMPRODUCT(($E21=Saisie_plannif_EQT[Avion])*($E$3=Saisie_plannif_EQT[Nom de l''equipement])*(BS$29&gt;=Saisie_plannif_EQT[Semaine de Début])*(BS$29&lt;=Saisie_plannif_EQT[Semaine de Fin])*Saisie_plannif_EQT[Quantité])</f>
        <v>0</v>
      </c>
      <c r="BT21" s="113">
        <f>SUMPRODUCT(($E21=Saisie_plannif_EQT[Avion])*($E$3=Saisie_plannif_EQT[Nom de l''equipement])*(BT$29&gt;=Saisie_plannif_EQT[Semaine de Début])*(BT$29&lt;=Saisie_plannif_EQT[Semaine de Fin])*Saisie_plannif_EQT[Quantité])</f>
        <v>0</v>
      </c>
      <c r="BU21" s="113">
        <f>SUMPRODUCT(($E21=Saisie_plannif_EQT[Avion])*($E$3=Saisie_plannif_EQT[Nom de l''equipement])*(BU$29&gt;=Saisie_plannif_EQT[Semaine de Début])*(BU$29&lt;=Saisie_plannif_EQT[Semaine de Fin])*Saisie_plannif_EQT[Quantité])</f>
        <v>0</v>
      </c>
      <c r="BV21" s="113">
        <f>SUMPRODUCT(($E21=Saisie_plannif_EQT[Avion])*($E$3=Saisie_plannif_EQT[Nom de l''equipement])*(BV$29&gt;=Saisie_plannif_EQT[Semaine de Début])*(BV$29&lt;=Saisie_plannif_EQT[Semaine de Fin])*Saisie_plannif_EQT[Quantité])</f>
        <v>0</v>
      </c>
      <c r="BW21" s="113">
        <f>SUMPRODUCT(($E21=Saisie_plannif_EQT[Avion])*($E$3=Saisie_plannif_EQT[Nom de l''equipement])*(BW$29&gt;=Saisie_plannif_EQT[Semaine de Début])*(BW$29&lt;=Saisie_plannif_EQT[Semaine de Fin])*Saisie_plannif_EQT[Quantité])</f>
        <v>0</v>
      </c>
      <c r="BX21" s="113">
        <f>SUMPRODUCT(($E21=Saisie_plannif_EQT[Avion])*($E$3=Saisie_plannif_EQT[Nom de l''equipement])*(BX$29&gt;=Saisie_plannif_EQT[Semaine de Début])*(BX$29&lt;=Saisie_plannif_EQT[Semaine de Fin])*Saisie_plannif_EQT[Quantité])</f>
        <v>0</v>
      </c>
      <c r="BY21" s="113">
        <f>SUMPRODUCT(($E21=Saisie_plannif_EQT[Avion])*($E$3=Saisie_plannif_EQT[Nom de l''equipement])*(BY$29&gt;=Saisie_plannif_EQT[Semaine de Début])*(BY$29&lt;=Saisie_plannif_EQT[Semaine de Fin])*Saisie_plannif_EQT[Quantité])</f>
        <v>0</v>
      </c>
      <c r="BZ21" s="113">
        <f>SUMPRODUCT(($E21=Saisie_plannif_EQT[Avion])*($E$3=Saisie_plannif_EQT[Nom de l''equipement])*(BZ$29&gt;=Saisie_plannif_EQT[Semaine de Début])*(BZ$29&lt;=Saisie_plannif_EQT[Semaine de Fin])*Saisie_plannif_EQT[Quantité])</f>
        <v>0</v>
      </c>
      <c r="CA21" s="113">
        <f>SUMPRODUCT(($E21=Saisie_plannif_EQT[Avion])*($E$3=Saisie_plannif_EQT[Nom de l''equipement])*(CA$29&gt;=Saisie_plannif_EQT[Semaine de Début])*(CA$29&lt;=Saisie_plannif_EQT[Semaine de Fin])*Saisie_plannif_EQT[Quantité])</f>
        <v>0</v>
      </c>
      <c r="CB21" s="113">
        <f>SUMPRODUCT(($E21=Saisie_plannif_EQT[Avion])*($E$3=Saisie_plannif_EQT[Nom de l''equipement])*(CB$29&gt;=Saisie_plannif_EQT[Semaine de Début])*(CB$29&lt;=Saisie_plannif_EQT[Semaine de Fin])*Saisie_plannif_EQT[Quantité])</f>
        <v>0</v>
      </c>
      <c r="CC21" s="113">
        <f>SUMPRODUCT(($E21=Saisie_plannif_EQT[Avion])*($E$3=Saisie_plannif_EQT[Nom de l''equipement])*(CC$29&gt;=Saisie_plannif_EQT[Semaine de Début])*(CC$29&lt;=Saisie_plannif_EQT[Semaine de Fin])*Saisie_plannif_EQT[Quantité])</f>
        <v>0</v>
      </c>
      <c r="CD21" s="113">
        <f>SUMPRODUCT(($E21=Saisie_plannif_EQT[Avion])*($E$3=Saisie_plannif_EQT[Nom de l''equipement])*(CD$29&gt;=Saisie_plannif_EQT[Semaine de Début])*(CD$29&lt;=Saisie_plannif_EQT[Semaine de Fin])*Saisie_plannif_EQT[Quantité])</f>
        <v>0</v>
      </c>
      <c r="CE21" s="113">
        <f>SUMPRODUCT(($E21=Saisie_plannif_EQT[Avion])*($E$3=Saisie_plannif_EQT[Nom de l''equipement])*(CE$29&gt;=Saisie_plannif_EQT[Semaine de Début])*(CE$29&lt;=Saisie_plannif_EQT[Semaine de Fin])*Saisie_plannif_EQT[Quantité])</f>
        <v>0</v>
      </c>
      <c r="CF21" s="113">
        <f>SUMPRODUCT(($E21=Saisie_plannif_EQT[Avion])*($E$3=Saisie_plannif_EQT[Nom de l''equipement])*(CF$29&gt;=Saisie_plannif_EQT[Semaine de Début])*(CF$29&lt;=Saisie_plannif_EQT[Semaine de Fin])*Saisie_plannif_EQT[Quantité])</f>
        <v>0</v>
      </c>
      <c r="CG21" s="113">
        <f>SUMPRODUCT(($E21=Saisie_plannif_EQT[Avion])*($E$3=Saisie_plannif_EQT[Nom de l''equipement])*(CG$29&gt;=Saisie_plannif_EQT[Semaine de Début])*(CG$29&lt;=Saisie_plannif_EQT[Semaine de Fin])*Saisie_plannif_EQT[Quantité])</f>
        <v>0</v>
      </c>
      <c r="CH21" s="113">
        <f>SUMPRODUCT(($E21=Saisie_plannif_EQT[Avion])*($E$3=Saisie_plannif_EQT[Nom de l''equipement])*(CH$29&gt;=Saisie_plannif_EQT[Semaine de Début])*(CH$29&lt;=Saisie_plannif_EQT[Semaine de Fin])*Saisie_plannif_EQT[Quantité])</f>
        <v>0</v>
      </c>
      <c r="CI21" s="113">
        <f>SUMPRODUCT(($E21=Saisie_plannif_EQT[Avion])*($E$3=Saisie_plannif_EQT[Nom de l''equipement])*(CI$29&gt;=Saisie_plannif_EQT[Semaine de Début])*(CI$29&lt;=Saisie_plannif_EQT[Semaine de Fin])*Saisie_plannif_EQT[Quantité])</f>
        <v>0</v>
      </c>
      <c r="CJ21" s="113">
        <f>SUMPRODUCT(($E21=Saisie_plannif_EQT[Avion])*($E$3=Saisie_plannif_EQT[Nom de l''equipement])*(CJ$29&gt;=Saisie_plannif_EQT[Semaine de Début])*(CJ$29&lt;=Saisie_plannif_EQT[Semaine de Fin])*Saisie_plannif_EQT[Quantité])</f>
        <v>0</v>
      </c>
      <c r="CK21" s="113">
        <f>SUMPRODUCT(($E21=Saisie_plannif_EQT[Avion])*($E$3=Saisie_plannif_EQT[Nom de l''equipement])*(CK$29&gt;=Saisie_plannif_EQT[Semaine de Début])*(CK$29&lt;=Saisie_plannif_EQT[Semaine de Fin])*Saisie_plannif_EQT[Quantité])</f>
        <v>0</v>
      </c>
      <c r="CL21" s="113">
        <f>SUMPRODUCT(($E21=Saisie_plannif_EQT[Avion])*($E$3=Saisie_plannif_EQT[Nom de l''equipement])*(CL$29&gt;=Saisie_plannif_EQT[Semaine de Début])*(CL$29&lt;=Saisie_plannif_EQT[Semaine de Fin])*Saisie_plannif_EQT[Quantité])</f>
        <v>0</v>
      </c>
      <c r="CM21" s="113">
        <f>SUMPRODUCT(($E21=Saisie_plannif_EQT[Avion])*($E$3=Saisie_plannif_EQT[Nom de l''equipement])*(CM$29&gt;=Saisie_plannif_EQT[Semaine de Début])*(CM$29&lt;=Saisie_plannif_EQT[Semaine de Fin])*Saisie_plannif_EQT[Quantité])</f>
        <v>0</v>
      </c>
      <c r="CN21" s="113">
        <f>SUMPRODUCT(($E21=Saisie_plannif_EQT[Avion])*($E$3=Saisie_plannif_EQT[Nom de l''equipement])*(CN$29&gt;=Saisie_plannif_EQT[Semaine de Début])*(CN$29&lt;=Saisie_plannif_EQT[Semaine de Fin])*Saisie_plannif_EQT[Quantité])</f>
        <v>0</v>
      </c>
      <c r="CO21" s="113">
        <f>SUMPRODUCT(($E21=Saisie_plannif_EQT[Avion])*($E$3=Saisie_plannif_EQT[Nom de l''equipement])*(CO$29&gt;=Saisie_plannif_EQT[Semaine de Début])*(CO$29&lt;=Saisie_plannif_EQT[Semaine de Fin])*Saisie_plannif_EQT[Quantité])</f>
        <v>0</v>
      </c>
      <c r="CP21" s="113">
        <f>SUMPRODUCT(($E21=Saisie_plannif_EQT[Avion])*($E$3=Saisie_plannif_EQT[Nom de l''equipement])*(CP$29&gt;=Saisie_plannif_EQT[Semaine de Début])*(CP$29&lt;=Saisie_plannif_EQT[Semaine de Fin])*Saisie_plannif_EQT[Quantité])</f>
        <v>0</v>
      </c>
      <c r="CQ21" s="113">
        <f>SUMPRODUCT(($E21=Saisie_plannif_EQT[Avion])*($E$3=Saisie_plannif_EQT[Nom de l''equipement])*(CQ$29&gt;=Saisie_plannif_EQT[Semaine de Début])*(CQ$29&lt;=Saisie_plannif_EQT[Semaine de Fin])*Saisie_plannif_EQT[Quantité])</f>
        <v>0</v>
      </c>
      <c r="CR21" s="113">
        <f>SUMPRODUCT(($E21=Saisie_plannif_EQT[Avion])*($E$3=Saisie_plannif_EQT[Nom de l''equipement])*(CR$29&gt;=Saisie_plannif_EQT[Semaine de Début])*(CR$29&lt;=Saisie_plannif_EQT[Semaine de Fin])*Saisie_plannif_EQT[Quantité])</f>
        <v>0</v>
      </c>
      <c r="CS21" s="113">
        <f>SUMPRODUCT(($E21=Saisie_plannif_EQT[Avion])*($E$3=Saisie_plannif_EQT[Nom de l''equipement])*(CS$29&gt;=Saisie_plannif_EQT[Semaine de Début])*(CS$29&lt;=Saisie_plannif_EQT[Semaine de Fin])*Saisie_plannif_EQT[Quantité])</f>
        <v>0</v>
      </c>
      <c r="CT21" s="113">
        <f>SUMPRODUCT(($E21=Saisie_plannif_EQT[Avion])*($E$3=Saisie_plannif_EQT[Nom de l''equipement])*(CT$29&gt;=Saisie_plannif_EQT[Semaine de Début])*(CT$29&lt;=Saisie_plannif_EQT[Semaine de Fin])*Saisie_plannif_EQT[Quantité])</f>
        <v>0</v>
      </c>
      <c r="CU21" s="113">
        <f>SUMPRODUCT(($E21=Saisie_plannif_EQT[Avion])*($E$3=Saisie_plannif_EQT[Nom de l''equipement])*(CU$29&gt;=Saisie_plannif_EQT[Semaine de Début])*(CU$29&lt;=Saisie_plannif_EQT[Semaine de Fin])*Saisie_plannif_EQT[Quantité])</f>
        <v>0</v>
      </c>
      <c r="CV21" s="113">
        <f>SUMPRODUCT(($E21=Saisie_plannif_EQT[Avion])*($E$3=Saisie_plannif_EQT[Nom de l''equipement])*(CV$29&gt;=Saisie_plannif_EQT[Semaine de Début])*(CV$29&lt;=Saisie_plannif_EQT[Semaine de Fin])*Saisie_plannif_EQT[Quantité])</f>
        <v>0</v>
      </c>
      <c r="CW21" s="113">
        <f>SUMPRODUCT(($E21=Saisie_plannif_EQT[Avion])*($E$3=Saisie_plannif_EQT[Nom de l''equipement])*(CW$29&gt;=Saisie_plannif_EQT[Semaine de Début])*(CW$29&lt;=Saisie_plannif_EQT[Semaine de Fin])*Saisie_plannif_EQT[Quantité])</f>
        <v>0</v>
      </c>
      <c r="CX21" s="113">
        <f>SUMPRODUCT(($E21=Saisie_plannif_EQT[Avion])*($E$3=Saisie_plannif_EQT[Nom de l''equipement])*(CX$29&gt;=Saisie_plannif_EQT[Semaine de Début])*(CX$29&lt;=Saisie_plannif_EQT[Semaine de Fin])*Saisie_plannif_EQT[Quantité])</f>
        <v>0</v>
      </c>
      <c r="CY21" s="113">
        <f>SUMPRODUCT(($E21=Saisie_plannif_EQT[Avion])*($E$3=Saisie_plannif_EQT[Nom de l''equipement])*(CY$29&gt;=Saisie_plannif_EQT[Semaine de Début])*(CY$29&lt;=Saisie_plannif_EQT[Semaine de Fin])*Saisie_plannif_EQT[Quantité])</f>
        <v>0</v>
      </c>
      <c r="CZ21" s="113">
        <f>SUMPRODUCT(($E21=Saisie_plannif_EQT[Avion])*($E$3=Saisie_plannif_EQT[Nom de l''equipement])*(CZ$29&gt;=Saisie_plannif_EQT[Semaine de Début])*(CZ$29&lt;=Saisie_plannif_EQT[Semaine de Fin])*Saisie_plannif_EQT[Quantité])</f>
        <v>0</v>
      </c>
      <c r="DA21" s="113">
        <f>SUMPRODUCT(($E21=Saisie_plannif_EQT[Avion])*($E$3=Saisie_plannif_EQT[Nom de l''equipement])*(DA$29&gt;=Saisie_plannif_EQT[Semaine de Début])*(DA$29&lt;=Saisie_plannif_EQT[Semaine de Fin])*Saisie_plannif_EQT[Quantité])</f>
        <v>0</v>
      </c>
      <c r="DB21" s="113">
        <f>SUMPRODUCT(($E21=Saisie_plannif_EQT[Avion])*($E$3=Saisie_plannif_EQT[Nom de l''equipement])*(DB$29&gt;=Saisie_plannif_EQT[Semaine de Début])*(DB$29&lt;=Saisie_plannif_EQT[Semaine de Fin])*Saisie_plannif_EQT[Quantité])</f>
        <v>0</v>
      </c>
      <c r="DC21" s="113">
        <f>SUMPRODUCT(($E21=Saisie_plannif_EQT[Avion])*($E$3=Saisie_plannif_EQT[Nom de l''equipement])*(DC$29&gt;=Saisie_plannif_EQT[Semaine de Début])*(DC$29&lt;=Saisie_plannif_EQT[Semaine de Fin])*Saisie_plannif_EQT[Quantité])</f>
        <v>0</v>
      </c>
      <c r="DD21" s="113">
        <f>SUMPRODUCT(($E21=Saisie_plannif_EQT[Avion])*($E$3=Saisie_plannif_EQT[Nom de l''equipement])*(DD$29&gt;=Saisie_plannif_EQT[Semaine de Début])*(DD$29&lt;=Saisie_plannif_EQT[Semaine de Fin])*Saisie_plannif_EQT[Quantité])</f>
        <v>0</v>
      </c>
      <c r="DE21" s="113">
        <f>SUMPRODUCT(($E21=Saisie_plannif_EQT[Avion])*($E$3=Saisie_plannif_EQT[Nom de l''equipement])*(DE$29&gt;=Saisie_plannif_EQT[Semaine de Début])*(DE$29&lt;=Saisie_plannif_EQT[Semaine de Fin])*Saisie_plannif_EQT[Quantité])</f>
        <v>0</v>
      </c>
    </row>
    <row r="22" spans="4:109" x14ac:dyDescent="0.3">
      <c r="E22" s="70" t="s">
        <v>804</v>
      </c>
      <c r="F22" s="17"/>
      <c r="G22" s="25">
        <f>SUMPRODUCT(($E22=Saisie_plannif_EQT[Avion])*($E$3=Saisie_plannif_EQT[Nom de l''equipement])*(G$29&gt;=Saisie_plannif_EQT[Semaine de Début])*(G$29&lt;=Saisie_plannif_EQT[Semaine de Fin])*Saisie_plannif_EQT[Quantité])</f>
        <v>0</v>
      </c>
      <c r="H22" s="21">
        <f>SUMPRODUCT(($E22=Saisie_plannif_EQT[Avion])*($E$3=Saisie_plannif_EQT[Nom de l''equipement])*(H$29&gt;=Saisie_plannif_EQT[Semaine de Début])*(H$29&lt;=Saisie_plannif_EQT[Semaine de Fin])*Saisie_plannif_EQT[Quantité])</f>
        <v>0</v>
      </c>
      <c r="I22" s="21">
        <f>SUMPRODUCT(($E22=Saisie_plannif_EQT[Avion])*($E$3=Saisie_plannif_EQT[Nom de l''equipement])*(I$29&gt;=Saisie_plannif_EQT[Semaine de Début])*(I$29&lt;=Saisie_plannif_EQT[Semaine de Fin])*Saisie_plannif_EQT[Quantité])</f>
        <v>0</v>
      </c>
      <c r="J22" s="21">
        <f>SUMPRODUCT(($E22=Saisie_plannif_EQT[Avion])*($E$3=Saisie_plannif_EQT[Nom de l''equipement])*(J$29&gt;=Saisie_plannif_EQT[Semaine de Début])*(J$29&lt;=Saisie_plannif_EQT[Semaine de Fin])*Saisie_plannif_EQT[Quantité])</f>
        <v>0</v>
      </c>
      <c r="K22" s="21">
        <f>SUMPRODUCT(($E22=Saisie_plannif_EQT[Avion])*($E$3=Saisie_plannif_EQT[Nom de l''equipement])*(K$29&gt;=Saisie_plannif_EQT[Semaine de Début])*(K$29&lt;=Saisie_plannif_EQT[Semaine de Fin])*Saisie_plannif_EQT[Quantité])</f>
        <v>0</v>
      </c>
      <c r="L22" s="21">
        <f>SUMPRODUCT(($E22=Saisie_plannif_EQT[Avion])*($E$3=Saisie_plannif_EQT[Nom de l''equipement])*(L$29&gt;=Saisie_plannif_EQT[Semaine de Début])*(L$29&lt;=Saisie_plannif_EQT[Semaine de Fin])*Saisie_plannif_EQT[Quantité])</f>
        <v>0</v>
      </c>
      <c r="M22" s="21">
        <f>SUMPRODUCT(($E22=Saisie_plannif_EQT[Avion])*($E$3=Saisie_plannif_EQT[Nom de l''equipement])*(M$29&gt;=Saisie_plannif_EQT[Semaine de Début])*(M$29&lt;=Saisie_plannif_EQT[Semaine de Fin])*Saisie_plannif_EQT[Quantité])</f>
        <v>0</v>
      </c>
      <c r="N22" s="21">
        <f>SUMPRODUCT(($E22=Saisie_plannif_EQT[Avion])*($E$3=Saisie_plannif_EQT[Nom de l''equipement])*(N$29&gt;=Saisie_plannif_EQT[Semaine de Début])*(N$29&lt;=Saisie_plannif_EQT[Semaine de Fin])*Saisie_plannif_EQT[Quantité])</f>
        <v>0</v>
      </c>
      <c r="O22" s="21">
        <f>SUMPRODUCT(($E22=Saisie_plannif_EQT[Avion])*($E$3=Saisie_plannif_EQT[Nom de l''equipement])*(O$29&gt;=Saisie_plannif_EQT[Semaine de Début])*(O$29&lt;=Saisie_plannif_EQT[Semaine de Fin])*Saisie_plannif_EQT[Quantité])</f>
        <v>0</v>
      </c>
      <c r="P22" s="21">
        <f>SUMPRODUCT(($E22=Saisie_plannif_EQT[Avion])*($E$3=Saisie_plannif_EQT[Nom de l''equipement])*(P$29&gt;=Saisie_plannif_EQT[Semaine de Début])*(P$29&lt;=Saisie_plannif_EQT[Semaine de Fin])*Saisie_plannif_EQT[Quantité])</f>
        <v>0</v>
      </c>
      <c r="Q22" s="21">
        <f>SUMPRODUCT(($E22=Saisie_plannif_EQT[Avion])*($E$3=Saisie_plannif_EQT[Nom de l''equipement])*(Q$29&gt;=Saisie_plannif_EQT[Semaine de Début])*(Q$29&lt;=Saisie_plannif_EQT[Semaine de Fin])*Saisie_plannif_EQT[Quantité])</f>
        <v>0</v>
      </c>
      <c r="R22" s="21">
        <f>SUMPRODUCT(($E22=Saisie_plannif_EQT[Avion])*($E$3=Saisie_plannif_EQT[Nom de l''equipement])*(R$29&gt;=Saisie_plannif_EQT[Semaine de Début])*(R$29&lt;=Saisie_plannif_EQT[Semaine de Fin])*Saisie_plannif_EQT[Quantité])</f>
        <v>0</v>
      </c>
      <c r="S22" s="21">
        <f>SUMPRODUCT(($E22=Saisie_plannif_EQT[Avion])*($E$3=Saisie_plannif_EQT[Nom de l''equipement])*(S$29&gt;=Saisie_plannif_EQT[Semaine de Début])*(S$29&lt;=Saisie_plannif_EQT[Semaine de Fin])*Saisie_plannif_EQT[Quantité])</f>
        <v>0</v>
      </c>
      <c r="T22" s="21">
        <f>SUMPRODUCT(($E22=Saisie_plannif_EQT[Avion])*($E$3=Saisie_plannif_EQT[Nom de l''equipement])*(T$29&gt;=Saisie_plannif_EQT[Semaine de Début])*(T$29&lt;=Saisie_plannif_EQT[Semaine de Fin])*Saisie_plannif_EQT[Quantité])</f>
        <v>0</v>
      </c>
      <c r="U22" s="21">
        <f>SUMPRODUCT(($E22=Saisie_plannif_EQT[Avion])*($E$3=Saisie_plannif_EQT[Nom de l''equipement])*(U$29&gt;=Saisie_plannif_EQT[Semaine de Début])*(U$29&lt;=Saisie_plannif_EQT[Semaine de Fin])*Saisie_plannif_EQT[Quantité])</f>
        <v>0</v>
      </c>
      <c r="V22" s="21">
        <f>SUMPRODUCT(($E22=Saisie_plannif_EQT[Avion])*($E$3=Saisie_plannif_EQT[Nom de l''equipement])*(V$29&gt;=Saisie_plannif_EQT[Semaine de Début])*(V$29&lt;=Saisie_plannif_EQT[Semaine de Fin])*Saisie_plannif_EQT[Quantité])</f>
        <v>0</v>
      </c>
      <c r="W22" s="21">
        <f>SUMPRODUCT(($E22=Saisie_plannif_EQT[Avion])*($E$3=Saisie_plannif_EQT[Nom de l''equipement])*(W$29&gt;=Saisie_plannif_EQT[Semaine de Début])*(W$29&lt;=Saisie_plannif_EQT[Semaine de Fin])*Saisie_plannif_EQT[Quantité])</f>
        <v>0</v>
      </c>
      <c r="X22" s="21">
        <f>SUMPRODUCT(($E22=Saisie_plannif_EQT[Avion])*($E$3=Saisie_plannif_EQT[Nom de l''equipement])*(X$29&gt;=Saisie_plannif_EQT[Semaine de Début])*(X$29&lt;=Saisie_plannif_EQT[Semaine de Fin])*Saisie_plannif_EQT[Quantité])</f>
        <v>0</v>
      </c>
      <c r="Y22" s="21">
        <f>SUMPRODUCT(($E22=Saisie_plannif_EQT[Avion])*($E$3=Saisie_plannif_EQT[Nom de l''equipement])*(Y$29&gt;=Saisie_plannif_EQT[Semaine de Début])*(Y$29&lt;=Saisie_plannif_EQT[Semaine de Fin])*Saisie_plannif_EQT[Quantité])</f>
        <v>0</v>
      </c>
      <c r="Z22" s="21">
        <f>SUMPRODUCT(($E22=Saisie_plannif_EQT[Avion])*($E$3=Saisie_plannif_EQT[Nom de l''equipement])*(Z$29&gt;=Saisie_plannif_EQT[Semaine de Début])*(Z$29&lt;=Saisie_plannif_EQT[Semaine de Fin])*Saisie_plannif_EQT[Quantité])</f>
        <v>0</v>
      </c>
      <c r="AA22" s="21">
        <f>SUMPRODUCT(($E22=Saisie_plannif_EQT[Avion])*($E$3=Saisie_plannif_EQT[Nom de l''equipement])*(AA$29&gt;=Saisie_plannif_EQT[Semaine de Début])*(AA$29&lt;=Saisie_plannif_EQT[Semaine de Fin])*Saisie_plannif_EQT[Quantité])</f>
        <v>0</v>
      </c>
      <c r="AB22" s="21">
        <f>SUMPRODUCT(($E22=Saisie_plannif_EQT[Avion])*($E$3=Saisie_plannif_EQT[Nom de l''equipement])*(AB$29&gt;=Saisie_plannif_EQT[Semaine de Début])*(AB$29&lt;=Saisie_plannif_EQT[Semaine de Fin])*Saisie_plannif_EQT[Quantité])</f>
        <v>0</v>
      </c>
      <c r="AC22" s="21">
        <f>SUMPRODUCT(($E22=Saisie_plannif_EQT[Avion])*($E$3=Saisie_plannif_EQT[Nom de l''equipement])*(AC$29&gt;=Saisie_plannif_EQT[Semaine de Début])*(AC$29&lt;=Saisie_plannif_EQT[Semaine de Fin])*Saisie_plannif_EQT[Quantité])</f>
        <v>0</v>
      </c>
      <c r="AD22" s="21">
        <f>SUMPRODUCT(($E22=Saisie_plannif_EQT[Avion])*($E$3=Saisie_plannif_EQT[Nom de l''equipement])*(AD$29&gt;=Saisie_plannif_EQT[Semaine de Début])*(AD$29&lt;=Saisie_plannif_EQT[Semaine de Fin])*Saisie_plannif_EQT[Quantité])</f>
        <v>0</v>
      </c>
      <c r="AE22" s="21">
        <f>SUMPRODUCT(($E22=Saisie_plannif_EQT[Avion])*($E$3=Saisie_plannif_EQT[Nom de l''equipement])*(AE$29&gt;=Saisie_plannif_EQT[Semaine de Début])*(AE$29&lt;=Saisie_plannif_EQT[Semaine de Fin])*Saisie_plannif_EQT[Quantité])</f>
        <v>0</v>
      </c>
      <c r="AF22" s="21">
        <f>SUMPRODUCT(($E22=Saisie_plannif_EQT[Avion])*($E$3=Saisie_plannif_EQT[Nom de l''equipement])*(AF$29&gt;=Saisie_plannif_EQT[Semaine de Début])*(AF$29&lt;=Saisie_plannif_EQT[Semaine de Fin])*Saisie_plannif_EQT[Quantité])</f>
        <v>0</v>
      </c>
      <c r="AG22" s="21">
        <f>SUMPRODUCT(($E22=Saisie_plannif_EQT[Avion])*($E$3=Saisie_plannif_EQT[Nom de l''equipement])*(AG$29&gt;=Saisie_plannif_EQT[Semaine de Début])*(AG$29&lt;=Saisie_plannif_EQT[Semaine de Fin])*Saisie_plannif_EQT[Quantité])</f>
        <v>0</v>
      </c>
      <c r="AH22" s="21">
        <f>SUMPRODUCT(($E22=Saisie_plannif_EQT[Avion])*($E$3=Saisie_plannif_EQT[Nom de l''equipement])*(AH$29&gt;=Saisie_plannif_EQT[Semaine de Début])*(AH$29&lt;=Saisie_plannif_EQT[Semaine de Fin])*Saisie_plannif_EQT[Quantité])</f>
        <v>0</v>
      </c>
      <c r="AI22" s="21">
        <f>SUMPRODUCT(($E22=Saisie_plannif_EQT[Avion])*($E$3=Saisie_plannif_EQT[Nom de l''equipement])*(AI$29&gt;=Saisie_plannif_EQT[Semaine de Début])*(AI$29&lt;=Saisie_plannif_EQT[Semaine de Fin])*Saisie_plannif_EQT[Quantité])</f>
        <v>0</v>
      </c>
      <c r="AJ22" s="21">
        <f>SUMPRODUCT(($E22=Saisie_plannif_EQT[Avion])*($E$3=Saisie_plannif_EQT[Nom de l''equipement])*(AJ$29&gt;=Saisie_plannif_EQT[Semaine de Début])*(AJ$29&lt;=Saisie_plannif_EQT[Semaine de Fin])*Saisie_plannif_EQT[Quantité])</f>
        <v>0</v>
      </c>
      <c r="AK22" s="21">
        <f>SUMPRODUCT(($E22=Saisie_plannif_EQT[Avion])*($E$3=Saisie_plannif_EQT[Nom de l''equipement])*(AK$29&gt;=Saisie_plannif_EQT[Semaine de Début])*(AK$29&lt;=Saisie_plannif_EQT[Semaine de Fin])*Saisie_plannif_EQT[Quantité])</f>
        <v>0</v>
      </c>
      <c r="AL22" s="21">
        <f>SUMPRODUCT(($E22=Saisie_plannif_EQT[Avion])*($E$3=Saisie_plannif_EQT[Nom de l''equipement])*(AL$29&gt;=Saisie_plannif_EQT[Semaine de Début])*(AL$29&lt;=Saisie_plannif_EQT[Semaine de Fin])*Saisie_plannif_EQT[Quantité])</f>
        <v>0</v>
      </c>
      <c r="AM22" s="21">
        <f>SUMPRODUCT(($E22=Saisie_plannif_EQT[Avion])*($E$3=Saisie_plannif_EQT[Nom de l''equipement])*(AM$29&gt;=Saisie_plannif_EQT[Semaine de Début])*(AM$29&lt;=Saisie_plannif_EQT[Semaine de Fin])*Saisie_plannif_EQT[Quantité])</f>
        <v>0</v>
      </c>
      <c r="AN22" s="21">
        <f>SUMPRODUCT(($E22=Saisie_plannif_EQT[Avion])*($E$3=Saisie_plannif_EQT[Nom de l''equipement])*(AN$29&gt;=Saisie_plannif_EQT[Semaine de Début])*(AN$29&lt;=Saisie_plannif_EQT[Semaine de Fin])*Saisie_plannif_EQT[Quantité])</f>
        <v>0</v>
      </c>
      <c r="AO22" s="21">
        <f>SUMPRODUCT(($E22=Saisie_plannif_EQT[Avion])*($E$3=Saisie_plannif_EQT[Nom de l''equipement])*(AO$29&gt;=Saisie_plannif_EQT[Semaine de Début])*(AO$29&lt;=Saisie_plannif_EQT[Semaine de Fin])*Saisie_plannif_EQT[Quantité])</f>
        <v>0</v>
      </c>
      <c r="AP22" s="21">
        <f>SUMPRODUCT(($E22=Saisie_plannif_EQT[Avion])*($E$3=Saisie_plannif_EQT[Nom de l''equipement])*(AP$29&gt;=Saisie_plannif_EQT[Semaine de Début])*(AP$29&lt;=Saisie_plannif_EQT[Semaine de Fin])*Saisie_plannif_EQT[Quantité])</f>
        <v>0</v>
      </c>
      <c r="AQ22" s="21">
        <f>SUMPRODUCT(($E22=Saisie_plannif_EQT[Avion])*($E$3=Saisie_plannif_EQT[Nom de l''equipement])*(AQ$29&gt;=Saisie_plannif_EQT[Semaine de Début])*(AQ$29&lt;=Saisie_plannif_EQT[Semaine de Fin])*Saisie_plannif_EQT[Quantité])</f>
        <v>0</v>
      </c>
      <c r="AR22" s="21">
        <f>SUMPRODUCT(($E22=Saisie_plannif_EQT[Avion])*($E$3=Saisie_plannif_EQT[Nom de l''equipement])*(AR$29&gt;=Saisie_plannif_EQT[Semaine de Début])*(AR$29&lt;=Saisie_plannif_EQT[Semaine de Fin])*Saisie_plannif_EQT[Quantité])</f>
        <v>0</v>
      </c>
      <c r="AS22" s="21">
        <f>SUMPRODUCT(($E22=Saisie_plannif_EQT[Avion])*($E$3=Saisie_plannif_EQT[Nom de l''equipement])*(AS$29&gt;=Saisie_plannif_EQT[Semaine de Début])*(AS$29&lt;=Saisie_plannif_EQT[Semaine de Fin])*Saisie_plannif_EQT[Quantité])</f>
        <v>0</v>
      </c>
      <c r="AT22" s="21">
        <f>SUMPRODUCT(($E22=Saisie_plannif_EQT[Avion])*($E$3=Saisie_plannif_EQT[Nom de l''equipement])*(AT$29&gt;=Saisie_plannif_EQT[Semaine de Début])*(AT$29&lt;=Saisie_plannif_EQT[Semaine de Fin])*Saisie_plannif_EQT[Quantité])</f>
        <v>0</v>
      </c>
      <c r="AU22" s="21">
        <f>SUMPRODUCT(($E22=Saisie_plannif_EQT[Avion])*($E$3=Saisie_plannif_EQT[Nom de l''equipement])*(AU$29&gt;=Saisie_plannif_EQT[Semaine de Début])*(AU$29&lt;=Saisie_plannif_EQT[Semaine de Fin])*Saisie_plannif_EQT[Quantité])</f>
        <v>0</v>
      </c>
      <c r="AV22" s="21">
        <f>SUMPRODUCT(($E22=Saisie_plannif_EQT[Avion])*($E$3=Saisie_plannif_EQT[Nom de l''equipement])*(AV$29&gt;=Saisie_plannif_EQT[Semaine de Début])*(AV$29&lt;=Saisie_plannif_EQT[Semaine de Fin])*Saisie_plannif_EQT[Quantité])</f>
        <v>0</v>
      </c>
      <c r="AW22" s="21">
        <f>SUMPRODUCT(($E22=Saisie_plannif_EQT[Avion])*($E$3=Saisie_plannif_EQT[Nom de l''equipement])*(AW$29&gt;=Saisie_plannif_EQT[Semaine de Début])*(AW$29&lt;=Saisie_plannif_EQT[Semaine de Fin])*Saisie_plannif_EQT[Quantité])</f>
        <v>0</v>
      </c>
      <c r="AX22" s="21">
        <f>SUMPRODUCT(($E22=Saisie_plannif_EQT[Avion])*($E$3=Saisie_plannif_EQT[Nom de l''equipement])*(AX$29&gt;=Saisie_plannif_EQT[Semaine de Début])*(AX$29&lt;=Saisie_plannif_EQT[Semaine de Fin])*Saisie_plannif_EQT[Quantité])</f>
        <v>0</v>
      </c>
      <c r="AY22" s="21">
        <f>SUMPRODUCT(($E22=Saisie_plannif_EQT[Avion])*($E$3=Saisie_plannif_EQT[Nom de l''equipement])*(AY$29&gt;=Saisie_plannif_EQT[Semaine de Début])*(AY$29&lt;=Saisie_plannif_EQT[Semaine de Fin])*Saisie_plannif_EQT[Quantité])</f>
        <v>0</v>
      </c>
      <c r="AZ22" s="21">
        <f>SUMPRODUCT(($E22=Saisie_plannif_EQT[Avion])*($E$3=Saisie_plannif_EQT[Nom de l''equipement])*(AZ$29&gt;=Saisie_plannif_EQT[Semaine de Début])*(AZ$29&lt;=Saisie_plannif_EQT[Semaine de Fin])*Saisie_plannif_EQT[Quantité])</f>
        <v>0</v>
      </c>
      <c r="BA22" s="21">
        <f>SUMPRODUCT(($E22=Saisie_plannif_EQT[Avion])*($E$3=Saisie_plannif_EQT[Nom de l''equipement])*(BA$29&gt;=Saisie_plannif_EQT[Semaine de Début])*(BA$29&lt;=Saisie_plannif_EQT[Semaine de Fin])*Saisie_plannif_EQT[Quantité])</f>
        <v>0</v>
      </c>
      <c r="BB22" s="21">
        <f>SUMPRODUCT(($E22=Saisie_plannif_EQT[Avion])*($E$3=Saisie_plannif_EQT[Nom de l''equipement])*(BB$29&gt;=Saisie_plannif_EQT[Semaine de Début])*(BB$29&lt;=Saisie_plannif_EQT[Semaine de Fin])*Saisie_plannif_EQT[Quantité])</f>
        <v>0</v>
      </c>
      <c r="BC22" s="21">
        <f>SUMPRODUCT(($E22=Saisie_plannif_EQT[Avion])*($E$3=Saisie_plannif_EQT[Nom de l''equipement])*(BC$29&gt;=Saisie_plannif_EQT[Semaine de Début])*(BC$29&lt;=Saisie_plannif_EQT[Semaine de Fin])*Saisie_plannif_EQT[Quantité])</f>
        <v>0</v>
      </c>
      <c r="BD22" s="21">
        <f>SUMPRODUCT(($E22=Saisie_plannif_EQT[Avion])*($E$3=Saisie_plannif_EQT[Nom de l''equipement])*(BD$29&gt;=Saisie_plannif_EQT[Semaine de Début])*(BD$29&lt;=Saisie_plannif_EQT[Semaine de Fin])*Saisie_plannif_EQT[Quantité])</f>
        <v>0</v>
      </c>
      <c r="BE22" s="21">
        <f>SUMPRODUCT(($E22=Saisie_plannif_EQT[Avion])*($E$3=Saisie_plannif_EQT[Nom de l''equipement])*(BE$29&gt;=Saisie_plannif_EQT[Semaine de Début])*(BE$29&lt;=Saisie_plannif_EQT[Semaine de Fin])*Saisie_plannif_EQT[Quantité])</f>
        <v>0</v>
      </c>
      <c r="BF22" s="26">
        <f>SUMPRODUCT(($E22=Saisie_plannif_EQT[Avion])*($E$3=Saisie_plannif_EQT[Nom de l''equipement])*(BF$29&gt;=Saisie_plannif_EQT[Semaine de Début])*(BF$29&lt;=Saisie_plannif_EQT[Semaine de Fin])*Saisie_plannif_EQT[Quantité])</f>
        <v>0</v>
      </c>
      <c r="BG22" s="113">
        <f>SUMPRODUCT(($E22=Saisie_plannif_EQT[Avion])*($E$3=Saisie_plannif_EQT[Nom de l''equipement])*(BG$29&gt;=Saisie_plannif_EQT[Semaine de Début])*(BG$29&lt;=Saisie_plannif_EQT[Semaine de Fin])*Saisie_plannif_EQT[Quantité])</f>
        <v>0</v>
      </c>
      <c r="BH22" s="113">
        <f>SUMPRODUCT(($E22=Saisie_plannif_EQT[Avion])*($E$3=Saisie_plannif_EQT[Nom de l''equipement])*(BH$29&gt;=Saisie_plannif_EQT[Semaine de Début])*(BH$29&lt;=Saisie_plannif_EQT[Semaine de Fin])*Saisie_plannif_EQT[Quantité])</f>
        <v>0</v>
      </c>
      <c r="BI22" s="113">
        <f>SUMPRODUCT(($E22=Saisie_plannif_EQT[Avion])*($E$3=Saisie_plannif_EQT[Nom de l''equipement])*(BI$29&gt;=Saisie_plannif_EQT[Semaine de Début])*(BI$29&lt;=Saisie_plannif_EQT[Semaine de Fin])*Saisie_plannif_EQT[Quantité])</f>
        <v>0</v>
      </c>
      <c r="BJ22" s="113">
        <f>SUMPRODUCT(($E22=Saisie_plannif_EQT[Avion])*($E$3=Saisie_plannif_EQT[Nom de l''equipement])*(BJ$29&gt;=Saisie_plannif_EQT[Semaine de Début])*(BJ$29&lt;=Saisie_plannif_EQT[Semaine de Fin])*Saisie_plannif_EQT[Quantité])</f>
        <v>0</v>
      </c>
      <c r="BK22" s="113">
        <f>SUMPRODUCT(($E22=Saisie_plannif_EQT[Avion])*($E$3=Saisie_plannif_EQT[Nom de l''equipement])*(BK$29&gt;=Saisie_plannif_EQT[Semaine de Début])*(BK$29&lt;=Saisie_plannif_EQT[Semaine de Fin])*Saisie_plannif_EQT[Quantité])</f>
        <v>0</v>
      </c>
      <c r="BL22" s="113">
        <f>SUMPRODUCT(($E22=Saisie_plannif_EQT[Avion])*($E$3=Saisie_plannif_EQT[Nom de l''equipement])*(BL$29&gt;=Saisie_plannif_EQT[Semaine de Début])*(BL$29&lt;=Saisie_plannif_EQT[Semaine de Fin])*Saisie_plannif_EQT[Quantité])</f>
        <v>0</v>
      </c>
      <c r="BM22" s="113">
        <f>SUMPRODUCT(($E22=Saisie_plannif_EQT[Avion])*($E$3=Saisie_plannif_EQT[Nom de l''equipement])*(BM$29&gt;=Saisie_plannif_EQT[Semaine de Début])*(BM$29&lt;=Saisie_plannif_EQT[Semaine de Fin])*Saisie_plannif_EQT[Quantité])</f>
        <v>0</v>
      </c>
      <c r="BN22" s="113">
        <f>SUMPRODUCT(($E22=Saisie_plannif_EQT[Avion])*($E$3=Saisie_plannif_EQT[Nom de l''equipement])*(BN$29&gt;=Saisie_plannif_EQT[Semaine de Début])*(BN$29&lt;=Saisie_plannif_EQT[Semaine de Fin])*Saisie_plannif_EQT[Quantité])</f>
        <v>0</v>
      </c>
      <c r="BO22" s="113">
        <f>SUMPRODUCT(($E22=Saisie_plannif_EQT[Avion])*($E$3=Saisie_plannif_EQT[Nom de l''equipement])*(BO$29&gt;=Saisie_plannif_EQT[Semaine de Début])*(BO$29&lt;=Saisie_plannif_EQT[Semaine de Fin])*Saisie_plannif_EQT[Quantité])</f>
        <v>0</v>
      </c>
      <c r="BP22" s="113">
        <f>SUMPRODUCT(($E22=Saisie_plannif_EQT[Avion])*($E$3=Saisie_plannif_EQT[Nom de l''equipement])*(BP$29&gt;=Saisie_plannif_EQT[Semaine de Début])*(BP$29&lt;=Saisie_plannif_EQT[Semaine de Fin])*Saisie_plannif_EQT[Quantité])</f>
        <v>0</v>
      </c>
      <c r="BQ22" s="113">
        <f>SUMPRODUCT(($E22=Saisie_plannif_EQT[Avion])*($E$3=Saisie_plannif_EQT[Nom de l''equipement])*(BQ$29&gt;=Saisie_plannif_EQT[Semaine de Début])*(BQ$29&lt;=Saisie_plannif_EQT[Semaine de Fin])*Saisie_plannif_EQT[Quantité])</f>
        <v>0</v>
      </c>
      <c r="BR22" s="113">
        <f>SUMPRODUCT(($E22=Saisie_plannif_EQT[Avion])*($E$3=Saisie_plannif_EQT[Nom de l''equipement])*(BR$29&gt;=Saisie_plannif_EQT[Semaine de Début])*(BR$29&lt;=Saisie_plannif_EQT[Semaine de Fin])*Saisie_plannif_EQT[Quantité])</f>
        <v>0</v>
      </c>
      <c r="BS22" s="113">
        <f>SUMPRODUCT(($E22=Saisie_plannif_EQT[Avion])*($E$3=Saisie_plannif_EQT[Nom de l''equipement])*(BS$29&gt;=Saisie_plannif_EQT[Semaine de Début])*(BS$29&lt;=Saisie_plannif_EQT[Semaine de Fin])*Saisie_plannif_EQT[Quantité])</f>
        <v>0</v>
      </c>
      <c r="BT22" s="113">
        <f>SUMPRODUCT(($E22=Saisie_plannif_EQT[Avion])*($E$3=Saisie_plannif_EQT[Nom de l''equipement])*(BT$29&gt;=Saisie_plannif_EQT[Semaine de Début])*(BT$29&lt;=Saisie_plannif_EQT[Semaine de Fin])*Saisie_plannif_EQT[Quantité])</f>
        <v>0</v>
      </c>
      <c r="BU22" s="113">
        <f>SUMPRODUCT(($E22=Saisie_plannif_EQT[Avion])*($E$3=Saisie_plannif_EQT[Nom de l''equipement])*(BU$29&gt;=Saisie_plannif_EQT[Semaine de Début])*(BU$29&lt;=Saisie_plannif_EQT[Semaine de Fin])*Saisie_plannif_EQT[Quantité])</f>
        <v>0</v>
      </c>
      <c r="BV22" s="113">
        <f>SUMPRODUCT(($E22=Saisie_plannif_EQT[Avion])*($E$3=Saisie_plannif_EQT[Nom de l''equipement])*(BV$29&gt;=Saisie_plannif_EQT[Semaine de Début])*(BV$29&lt;=Saisie_plannif_EQT[Semaine de Fin])*Saisie_plannif_EQT[Quantité])</f>
        <v>0</v>
      </c>
      <c r="BW22" s="113">
        <f>SUMPRODUCT(($E22=Saisie_plannif_EQT[Avion])*($E$3=Saisie_plannif_EQT[Nom de l''equipement])*(BW$29&gt;=Saisie_plannif_EQT[Semaine de Début])*(BW$29&lt;=Saisie_plannif_EQT[Semaine de Fin])*Saisie_plannif_EQT[Quantité])</f>
        <v>0</v>
      </c>
      <c r="BX22" s="113">
        <f>SUMPRODUCT(($E22=Saisie_plannif_EQT[Avion])*($E$3=Saisie_plannif_EQT[Nom de l''equipement])*(BX$29&gt;=Saisie_plannif_EQT[Semaine de Début])*(BX$29&lt;=Saisie_plannif_EQT[Semaine de Fin])*Saisie_plannif_EQT[Quantité])</f>
        <v>0</v>
      </c>
      <c r="BY22" s="113">
        <f>SUMPRODUCT(($E22=Saisie_plannif_EQT[Avion])*($E$3=Saisie_plannif_EQT[Nom de l''equipement])*(BY$29&gt;=Saisie_plannif_EQT[Semaine de Début])*(BY$29&lt;=Saisie_plannif_EQT[Semaine de Fin])*Saisie_plannif_EQT[Quantité])</f>
        <v>0</v>
      </c>
      <c r="BZ22" s="113">
        <f>SUMPRODUCT(($E22=Saisie_plannif_EQT[Avion])*($E$3=Saisie_plannif_EQT[Nom de l''equipement])*(BZ$29&gt;=Saisie_plannif_EQT[Semaine de Début])*(BZ$29&lt;=Saisie_plannif_EQT[Semaine de Fin])*Saisie_plannif_EQT[Quantité])</f>
        <v>0</v>
      </c>
      <c r="CA22" s="113">
        <f>SUMPRODUCT(($E22=Saisie_plannif_EQT[Avion])*($E$3=Saisie_plannif_EQT[Nom de l''equipement])*(CA$29&gt;=Saisie_plannif_EQT[Semaine de Début])*(CA$29&lt;=Saisie_plannif_EQT[Semaine de Fin])*Saisie_plannif_EQT[Quantité])</f>
        <v>0</v>
      </c>
      <c r="CB22" s="113">
        <f>SUMPRODUCT(($E22=Saisie_plannif_EQT[Avion])*($E$3=Saisie_plannif_EQT[Nom de l''equipement])*(CB$29&gt;=Saisie_plannif_EQT[Semaine de Début])*(CB$29&lt;=Saisie_plannif_EQT[Semaine de Fin])*Saisie_plannif_EQT[Quantité])</f>
        <v>0</v>
      </c>
      <c r="CC22" s="113">
        <f>SUMPRODUCT(($E22=Saisie_plannif_EQT[Avion])*($E$3=Saisie_plannif_EQT[Nom de l''equipement])*(CC$29&gt;=Saisie_plannif_EQT[Semaine de Début])*(CC$29&lt;=Saisie_plannif_EQT[Semaine de Fin])*Saisie_plannif_EQT[Quantité])</f>
        <v>0</v>
      </c>
      <c r="CD22" s="113">
        <f>SUMPRODUCT(($E22=Saisie_plannif_EQT[Avion])*($E$3=Saisie_plannif_EQT[Nom de l''equipement])*(CD$29&gt;=Saisie_plannif_EQT[Semaine de Début])*(CD$29&lt;=Saisie_plannif_EQT[Semaine de Fin])*Saisie_plannif_EQT[Quantité])</f>
        <v>0</v>
      </c>
      <c r="CE22" s="113">
        <f>SUMPRODUCT(($E22=Saisie_plannif_EQT[Avion])*($E$3=Saisie_plannif_EQT[Nom de l''equipement])*(CE$29&gt;=Saisie_plannif_EQT[Semaine de Début])*(CE$29&lt;=Saisie_plannif_EQT[Semaine de Fin])*Saisie_plannif_EQT[Quantité])</f>
        <v>0</v>
      </c>
      <c r="CF22" s="113">
        <f>SUMPRODUCT(($E22=Saisie_plannif_EQT[Avion])*($E$3=Saisie_plannif_EQT[Nom de l''equipement])*(CF$29&gt;=Saisie_plannif_EQT[Semaine de Début])*(CF$29&lt;=Saisie_plannif_EQT[Semaine de Fin])*Saisie_plannif_EQT[Quantité])</f>
        <v>0</v>
      </c>
      <c r="CG22" s="113">
        <f>SUMPRODUCT(($E22=Saisie_plannif_EQT[Avion])*($E$3=Saisie_plannif_EQT[Nom de l''equipement])*(CG$29&gt;=Saisie_plannif_EQT[Semaine de Début])*(CG$29&lt;=Saisie_plannif_EQT[Semaine de Fin])*Saisie_plannif_EQT[Quantité])</f>
        <v>0</v>
      </c>
      <c r="CH22" s="113">
        <f>SUMPRODUCT(($E22=Saisie_plannif_EQT[Avion])*($E$3=Saisie_plannif_EQT[Nom de l''equipement])*(CH$29&gt;=Saisie_plannif_EQT[Semaine de Début])*(CH$29&lt;=Saisie_plannif_EQT[Semaine de Fin])*Saisie_plannif_EQT[Quantité])</f>
        <v>0</v>
      </c>
      <c r="CI22" s="113">
        <f>SUMPRODUCT(($E22=Saisie_plannif_EQT[Avion])*($E$3=Saisie_plannif_EQT[Nom de l''equipement])*(CI$29&gt;=Saisie_plannif_EQT[Semaine de Début])*(CI$29&lt;=Saisie_plannif_EQT[Semaine de Fin])*Saisie_plannif_EQT[Quantité])</f>
        <v>0</v>
      </c>
      <c r="CJ22" s="113">
        <f>SUMPRODUCT(($E22=Saisie_plannif_EQT[Avion])*($E$3=Saisie_plannif_EQT[Nom de l''equipement])*(CJ$29&gt;=Saisie_plannif_EQT[Semaine de Début])*(CJ$29&lt;=Saisie_plannif_EQT[Semaine de Fin])*Saisie_plannif_EQT[Quantité])</f>
        <v>0</v>
      </c>
      <c r="CK22" s="113">
        <f>SUMPRODUCT(($E22=Saisie_plannif_EQT[Avion])*($E$3=Saisie_plannif_EQT[Nom de l''equipement])*(CK$29&gt;=Saisie_plannif_EQT[Semaine de Début])*(CK$29&lt;=Saisie_plannif_EQT[Semaine de Fin])*Saisie_plannif_EQT[Quantité])</f>
        <v>0</v>
      </c>
      <c r="CL22" s="113">
        <f>SUMPRODUCT(($E22=Saisie_plannif_EQT[Avion])*($E$3=Saisie_plannif_EQT[Nom de l''equipement])*(CL$29&gt;=Saisie_plannif_EQT[Semaine de Début])*(CL$29&lt;=Saisie_plannif_EQT[Semaine de Fin])*Saisie_plannif_EQT[Quantité])</f>
        <v>0</v>
      </c>
      <c r="CM22" s="113">
        <f>SUMPRODUCT(($E22=Saisie_plannif_EQT[Avion])*($E$3=Saisie_plannif_EQT[Nom de l''equipement])*(CM$29&gt;=Saisie_plannif_EQT[Semaine de Début])*(CM$29&lt;=Saisie_plannif_EQT[Semaine de Fin])*Saisie_plannif_EQT[Quantité])</f>
        <v>0</v>
      </c>
      <c r="CN22" s="113">
        <f>SUMPRODUCT(($E22=Saisie_plannif_EQT[Avion])*($E$3=Saisie_plannif_EQT[Nom de l''equipement])*(CN$29&gt;=Saisie_plannif_EQT[Semaine de Début])*(CN$29&lt;=Saisie_plannif_EQT[Semaine de Fin])*Saisie_plannif_EQT[Quantité])</f>
        <v>0</v>
      </c>
      <c r="CO22" s="113">
        <f>SUMPRODUCT(($E22=Saisie_plannif_EQT[Avion])*($E$3=Saisie_plannif_EQT[Nom de l''equipement])*(CO$29&gt;=Saisie_plannif_EQT[Semaine de Début])*(CO$29&lt;=Saisie_plannif_EQT[Semaine de Fin])*Saisie_plannif_EQT[Quantité])</f>
        <v>0</v>
      </c>
      <c r="CP22" s="113">
        <f>SUMPRODUCT(($E22=Saisie_plannif_EQT[Avion])*($E$3=Saisie_plannif_EQT[Nom de l''equipement])*(CP$29&gt;=Saisie_plannif_EQT[Semaine de Début])*(CP$29&lt;=Saisie_plannif_EQT[Semaine de Fin])*Saisie_plannif_EQT[Quantité])</f>
        <v>0</v>
      </c>
      <c r="CQ22" s="113">
        <f>SUMPRODUCT(($E22=Saisie_plannif_EQT[Avion])*($E$3=Saisie_plannif_EQT[Nom de l''equipement])*(CQ$29&gt;=Saisie_plannif_EQT[Semaine de Début])*(CQ$29&lt;=Saisie_plannif_EQT[Semaine de Fin])*Saisie_plannif_EQT[Quantité])</f>
        <v>0</v>
      </c>
      <c r="CR22" s="113">
        <f>SUMPRODUCT(($E22=Saisie_plannif_EQT[Avion])*($E$3=Saisie_plannif_EQT[Nom de l''equipement])*(CR$29&gt;=Saisie_plannif_EQT[Semaine de Début])*(CR$29&lt;=Saisie_plannif_EQT[Semaine de Fin])*Saisie_plannif_EQT[Quantité])</f>
        <v>0</v>
      </c>
      <c r="CS22" s="113">
        <f>SUMPRODUCT(($E22=Saisie_plannif_EQT[Avion])*($E$3=Saisie_plannif_EQT[Nom de l''equipement])*(CS$29&gt;=Saisie_plannif_EQT[Semaine de Début])*(CS$29&lt;=Saisie_plannif_EQT[Semaine de Fin])*Saisie_plannif_EQT[Quantité])</f>
        <v>0</v>
      </c>
      <c r="CT22" s="113">
        <f>SUMPRODUCT(($E22=Saisie_plannif_EQT[Avion])*($E$3=Saisie_plannif_EQT[Nom de l''equipement])*(CT$29&gt;=Saisie_plannif_EQT[Semaine de Début])*(CT$29&lt;=Saisie_plannif_EQT[Semaine de Fin])*Saisie_plannif_EQT[Quantité])</f>
        <v>0</v>
      </c>
      <c r="CU22" s="113">
        <f>SUMPRODUCT(($E22=Saisie_plannif_EQT[Avion])*($E$3=Saisie_plannif_EQT[Nom de l''equipement])*(CU$29&gt;=Saisie_plannif_EQT[Semaine de Début])*(CU$29&lt;=Saisie_plannif_EQT[Semaine de Fin])*Saisie_plannif_EQT[Quantité])</f>
        <v>0</v>
      </c>
      <c r="CV22" s="113">
        <f>SUMPRODUCT(($E22=Saisie_plannif_EQT[Avion])*($E$3=Saisie_plannif_EQT[Nom de l''equipement])*(CV$29&gt;=Saisie_plannif_EQT[Semaine de Début])*(CV$29&lt;=Saisie_plannif_EQT[Semaine de Fin])*Saisie_plannif_EQT[Quantité])</f>
        <v>0</v>
      </c>
      <c r="CW22" s="113">
        <f>SUMPRODUCT(($E22=Saisie_plannif_EQT[Avion])*($E$3=Saisie_plannif_EQT[Nom de l''equipement])*(CW$29&gt;=Saisie_plannif_EQT[Semaine de Début])*(CW$29&lt;=Saisie_plannif_EQT[Semaine de Fin])*Saisie_plannif_EQT[Quantité])</f>
        <v>0</v>
      </c>
      <c r="CX22" s="113">
        <f>SUMPRODUCT(($E22=Saisie_plannif_EQT[Avion])*($E$3=Saisie_plannif_EQT[Nom de l''equipement])*(CX$29&gt;=Saisie_plannif_EQT[Semaine de Début])*(CX$29&lt;=Saisie_plannif_EQT[Semaine de Fin])*Saisie_plannif_EQT[Quantité])</f>
        <v>0</v>
      </c>
      <c r="CY22" s="113">
        <f>SUMPRODUCT(($E22=Saisie_plannif_EQT[Avion])*($E$3=Saisie_plannif_EQT[Nom de l''equipement])*(CY$29&gt;=Saisie_plannif_EQT[Semaine de Début])*(CY$29&lt;=Saisie_plannif_EQT[Semaine de Fin])*Saisie_plannif_EQT[Quantité])</f>
        <v>0</v>
      </c>
      <c r="CZ22" s="113">
        <f>SUMPRODUCT(($E22=Saisie_plannif_EQT[Avion])*($E$3=Saisie_plannif_EQT[Nom de l''equipement])*(CZ$29&gt;=Saisie_plannif_EQT[Semaine de Début])*(CZ$29&lt;=Saisie_plannif_EQT[Semaine de Fin])*Saisie_plannif_EQT[Quantité])</f>
        <v>0</v>
      </c>
      <c r="DA22" s="113">
        <f>SUMPRODUCT(($E22=Saisie_plannif_EQT[Avion])*($E$3=Saisie_plannif_EQT[Nom de l''equipement])*(DA$29&gt;=Saisie_plannif_EQT[Semaine de Début])*(DA$29&lt;=Saisie_plannif_EQT[Semaine de Fin])*Saisie_plannif_EQT[Quantité])</f>
        <v>0</v>
      </c>
      <c r="DB22" s="113">
        <f>SUMPRODUCT(($E22=Saisie_plannif_EQT[Avion])*($E$3=Saisie_plannif_EQT[Nom de l''equipement])*(DB$29&gt;=Saisie_plannif_EQT[Semaine de Début])*(DB$29&lt;=Saisie_plannif_EQT[Semaine de Fin])*Saisie_plannif_EQT[Quantité])</f>
        <v>0</v>
      </c>
      <c r="DC22" s="113">
        <f>SUMPRODUCT(($E22=Saisie_plannif_EQT[Avion])*($E$3=Saisie_plannif_EQT[Nom de l''equipement])*(DC$29&gt;=Saisie_plannif_EQT[Semaine de Début])*(DC$29&lt;=Saisie_plannif_EQT[Semaine de Fin])*Saisie_plannif_EQT[Quantité])</f>
        <v>0</v>
      </c>
      <c r="DD22" s="113">
        <f>SUMPRODUCT(($E22=Saisie_plannif_EQT[Avion])*($E$3=Saisie_plannif_EQT[Nom de l''equipement])*(DD$29&gt;=Saisie_plannif_EQT[Semaine de Début])*(DD$29&lt;=Saisie_plannif_EQT[Semaine de Fin])*Saisie_plannif_EQT[Quantité])</f>
        <v>0</v>
      </c>
      <c r="DE22" s="113">
        <f>SUMPRODUCT(($E22=Saisie_plannif_EQT[Avion])*($E$3=Saisie_plannif_EQT[Nom de l''equipement])*(DE$29&gt;=Saisie_plannif_EQT[Semaine de Début])*(DE$29&lt;=Saisie_plannif_EQT[Semaine de Fin])*Saisie_plannif_EQT[Quantité])</f>
        <v>0</v>
      </c>
    </row>
    <row r="23" spans="4:109" x14ac:dyDescent="0.3">
      <c r="E23" s="70" t="s">
        <v>805</v>
      </c>
      <c r="F23" s="17"/>
      <c r="G23" s="25">
        <f>SUMPRODUCT(($E23=Saisie_plannif_EQT[Avion])*($E$3=Saisie_plannif_EQT[Nom de l''equipement])*(G$29&gt;=Saisie_plannif_EQT[Semaine de Début])*(G$29&lt;=Saisie_plannif_EQT[Semaine de Fin])*Saisie_plannif_EQT[Quantité])</f>
        <v>0</v>
      </c>
      <c r="H23" s="21">
        <f>SUMPRODUCT(($E23=Saisie_plannif_EQT[Avion])*($E$3=Saisie_plannif_EQT[Nom de l''equipement])*(H$29&gt;=Saisie_plannif_EQT[Semaine de Début])*(H$29&lt;=Saisie_plannif_EQT[Semaine de Fin])*Saisie_plannif_EQT[Quantité])</f>
        <v>0</v>
      </c>
      <c r="I23" s="21">
        <f>SUMPRODUCT(($E23=Saisie_plannif_EQT[Avion])*($E$3=Saisie_plannif_EQT[Nom de l''equipement])*(I$29&gt;=Saisie_plannif_EQT[Semaine de Début])*(I$29&lt;=Saisie_plannif_EQT[Semaine de Fin])*Saisie_plannif_EQT[Quantité])</f>
        <v>0</v>
      </c>
      <c r="J23" s="21">
        <f>SUMPRODUCT(($E23=Saisie_plannif_EQT[Avion])*($E$3=Saisie_plannif_EQT[Nom de l''equipement])*(J$29&gt;=Saisie_plannif_EQT[Semaine de Début])*(J$29&lt;=Saisie_plannif_EQT[Semaine de Fin])*Saisie_plannif_EQT[Quantité])</f>
        <v>0</v>
      </c>
      <c r="K23" s="21">
        <f>SUMPRODUCT(($E23=Saisie_plannif_EQT[Avion])*($E$3=Saisie_plannif_EQT[Nom de l''equipement])*(K$29&gt;=Saisie_plannif_EQT[Semaine de Début])*(K$29&lt;=Saisie_plannif_EQT[Semaine de Fin])*Saisie_plannif_EQT[Quantité])</f>
        <v>0</v>
      </c>
      <c r="L23" s="21">
        <f>SUMPRODUCT(($E23=Saisie_plannif_EQT[Avion])*($E$3=Saisie_plannif_EQT[Nom de l''equipement])*(L$29&gt;=Saisie_plannif_EQT[Semaine de Début])*(L$29&lt;=Saisie_plannif_EQT[Semaine de Fin])*Saisie_plannif_EQT[Quantité])</f>
        <v>0</v>
      </c>
      <c r="M23" s="21">
        <f>SUMPRODUCT(($E23=Saisie_plannif_EQT[Avion])*($E$3=Saisie_plannif_EQT[Nom de l''equipement])*(M$29&gt;=Saisie_plannif_EQT[Semaine de Début])*(M$29&lt;=Saisie_plannif_EQT[Semaine de Fin])*Saisie_plannif_EQT[Quantité])</f>
        <v>0</v>
      </c>
      <c r="N23" s="21">
        <f>SUMPRODUCT(($E23=Saisie_plannif_EQT[Avion])*($E$3=Saisie_plannif_EQT[Nom de l''equipement])*(N$29&gt;=Saisie_plannif_EQT[Semaine de Début])*(N$29&lt;=Saisie_plannif_EQT[Semaine de Fin])*Saisie_plannif_EQT[Quantité])</f>
        <v>0</v>
      </c>
      <c r="O23" s="21">
        <f>SUMPRODUCT(($E23=Saisie_plannif_EQT[Avion])*($E$3=Saisie_plannif_EQT[Nom de l''equipement])*(O$29&gt;=Saisie_plannif_EQT[Semaine de Début])*(O$29&lt;=Saisie_plannif_EQT[Semaine de Fin])*Saisie_plannif_EQT[Quantité])</f>
        <v>0</v>
      </c>
      <c r="P23" s="21">
        <f>SUMPRODUCT(($E23=Saisie_plannif_EQT[Avion])*($E$3=Saisie_plannif_EQT[Nom de l''equipement])*(P$29&gt;=Saisie_plannif_EQT[Semaine de Début])*(P$29&lt;=Saisie_plannif_EQT[Semaine de Fin])*Saisie_plannif_EQT[Quantité])</f>
        <v>0</v>
      </c>
      <c r="Q23" s="21">
        <f>SUMPRODUCT(($E23=Saisie_plannif_EQT[Avion])*($E$3=Saisie_plannif_EQT[Nom de l''equipement])*(Q$29&gt;=Saisie_plannif_EQT[Semaine de Début])*(Q$29&lt;=Saisie_plannif_EQT[Semaine de Fin])*Saisie_plannif_EQT[Quantité])</f>
        <v>0</v>
      </c>
      <c r="R23" s="21">
        <f>SUMPRODUCT(($E23=Saisie_plannif_EQT[Avion])*($E$3=Saisie_plannif_EQT[Nom de l''equipement])*(R$29&gt;=Saisie_plannif_EQT[Semaine de Début])*(R$29&lt;=Saisie_plannif_EQT[Semaine de Fin])*Saisie_plannif_EQT[Quantité])</f>
        <v>0</v>
      </c>
      <c r="S23" s="21">
        <f>SUMPRODUCT(($E23=Saisie_plannif_EQT[Avion])*($E$3=Saisie_plannif_EQT[Nom de l''equipement])*(S$29&gt;=Saisie_plannif_EQT[Semaine de Début])*(S$29&lt;=Saisie_plannif_EQT[Semaine de Fin])*Saisie_plannif_EQT[Quantité])</f>
        <v>0</v>
      </c>
      <c r="T23" s="21">
        <f>SUMPRODUCT(($E23=Saisie_plannif_EQT[Avion])*($E$3=Saisie_plannif_EQT[Nom de l''equipement])*(T$29&gt;=Saisie_plannif_EQT[Semaine de Début])*(T$29&lt;=Saisie_plannif_EQT[Semaine de Fin])*Saisie_plannif_EQT[Quantité])</f>
        <v>0</v>
      </c>
      <c r="U23" s="21">
        <f>SUMPRODUCT(($E23=Saisie_plannif_EQT[Avion])*($E$3=Saisie_plannif_EQT[Nom de l''equipement])*(U$29&gt;=Saisie_plannif_EQT[Semaine de Début])*(U$29&lt;=Saisie_plannif_EQT[Semaine de Fin])*Saisie_plannif_EQT[Quantité])</f>
        <v>0</v>
      </c>
      <c r="V23" s="21">
        <f>SUMPRODUCT(($E23=Saisie_plannif_EQT[Avion])*($E$3=Saisie_plannif_EQT[Nom de l''equipement])*(V$29&gt;=Saisie_plannif_EQT[Semaine de Début])*(V$29&lt;=Saisie_plannif_EQT[Semaine de Fin])*Saisie_plannif_EQT[Quantité])</f>
        <v>0</v>
      </c>
      <c r="W23" s="21">
        <f>SUMPRODUCT(($E23=Saisie_plannif_EQT[Avion])*($E$3=Saisie_plannif_EQT[Nom de l''equipement])*(W$29&gt;=Saisie_plannif_EQT[Semaine de Début])*(W$29&lt;=Saisie_plannif_EQT[Semaine de Fin])*Saisie_plannif_EQT[Quantité])</f>
        <v>0</v>
      </c>
      <c r="X23" s="21">
        <f>SUMPRODUCT(($E23=Saisie_plannif_EQT[Avion])*($E$3=Saisie_plannif_EQT[Nom de l''equipement])*(X$29&gt;=Saisie_plannif_EQT[Semaine de Début])*(X$29&lt;=Saisie_plannif_EQT[Semaine de Fin])*Saisie_plannif_EQT[Quantité])</f>
        <v>0</v>
      </c>
      <c r="Y23" s="21">
        <f>SUMPRODUCT(($E23=Saisie_plannif_EQT[Avion])*($E$3=Saisie_plannif_EQT[Nom de l''equipement])*(Y$29&gt;=Saisie_plannif_EQT[Semaine de Début])*(Y$29&lt;=Saisie_plannif_EQT[Semaine de Fin])*Saisie_plannif_EQT[Quantité])</f>
        <v>0</v>
      </c>
      <c r="Z23" s="21">
        <f>SUMPRODUCT(($E23=Saisie_plannif_EQT[Avion])*($E$3=Saisie_plannif_EQT[Nom de l''equipement])*(Z$29&gt;=Saisie_plannif_EQT[Semaine de Début])*(Z$29&lt;=Saisie_plannif_EQT[Semaine de Fin])*Saisie_plannif_EQT[Quantité])</f>
        <v>0</v>
      </c>
      <c r="AA23" s="21">
        <f>SUMPRODUCT(($E23=Saisie_plannif_EQT[Avion])*($E$3=Saisie_plannif_EQT[Nom de l''equipement])*(AA$29&gt;=Saisie_plannif_EQT[Semaine de Début])*(AA$29&lt;=Saisie_plannif_EQT[Semaine de Fin])*Saisie_plannif_EQT[Quantité])</f>
        <v>0</v>
      </c>
      <c r="AB23" s="21">
        <f>SUMPRODUCT(($E23=Saisie_plannif_EQT[Avion])*($E$3=Saisie_plannif_EQT[Nom de l''equipement])*(AB$29&gt;=Saisie_plannif_EQT[Semaine de Début])*(AB$29&lt;=Saisie_plannif_EQT[Semaine de Fin])*Saisie_plannif_EQT[Quantité])</f>
        <v>0</v>
      </c>
      <c r="AC23" s="21">
        <f>SUMPRODUCT(($E23=Saisie_plannif_EQT[Avion])*($E$3=Saisie_plannif_EQT[Nom de l''equipement])*(AC$29&gt;=Saisie_plannif_EQT[Semaine de Début])*(AC$29&lt;=Saisie_plannif_EQT[Semaine de Fin])*Saisie_plannif_EQT[Quantité])</f>
        <v>0</v>
      </c>
      <c r="AD23" s="21">
        <f>SUMPRODUCT(($E23=Saisie_plannif_EQT[Avion])*($E$3=Saisie_plannif_EQT[Nom de l''equipement])*(AD$29&gt;=Saisie_plannif_EQT[Semaine de Début])*(AD$29&lt;=Saisie_plannif_EQT[Semaine de Fin])*Saisie_plannif_EQT[Quantité])</f>
        <v>0</v>
      </c>
      <c r="AE23" s="21">
        <f>SUMPRODUCT(($E23=Saisie_plannif_EQT[Avion])*($E$3=Saisie_plannif_EQT[Nom de l''equipement])*(AE$29&gt;=Saisie_plannif_EQT[Semaine de Début])*(AE$29&lt;=Saisie_plannif_EQT[Semaine de Fin])*Saisie_plannif_EQT[Quantité])</f>
        <v>0</v>
      </c>
      <c r="AF23" s="21">
        <f>SUMPRODUCT(($E23=Saisie_plannif_EQT[Avion])*($E$3=Saisie_plannif_EQT[Nom de l''equipement])*(AF$29&gt;=Saisie_plannif_EQT[Semaine de Début])*(AF$29&lt;=Saisie_plannif_EQT[Semaine de Fin])*Saisie_plannif_EQT[Quantité])</f>
        <v>0</v>
      </c>
      <c r="AG23" s="21">
        <f>SUMPRODUCT(($E23=Saisie_plannif_EQT[Avion])*($E$3=Saisie_plannif_EQT[Nom de l''equipement])*(AG$29&gt;=Saisie_plannif_EQT[Semaine de Début])*(AG$29&lt;=Saisie_plannif_EQT[Semaine de Fin])*Saisie_plannif_EQT[Quantité])</f>
        <v>0</v>
      </c>
      <c r="AH23" s="21">
        <f>SUMPRODUCT(($E23=Saisie_plannif_EQT[Avion])*($E$3=Saisie_plannif_EQT[Nom de l''equipement])*(AH$29&gt;=Saisie_plannif_EQT[Semaine de Début])*(AH$29&lt;=Saisie_plannif_EQT[Semaine de Fin])*Saisie_plannif_EQT[Quantité])</f>
        <v>0</v>
      </c>
      <c r="AI23" s="21">
        <f>SUMPRODUCT(($E23=Saisie_plannif_EQT[Avion])*($E$3=Saisie_plannif_EQT[Nom de l''equipement])*(AI$29&gt;=Saisie_plannif_EQT[Semaine de Début])*(AI$29&lt;=Saisie_plannif_EQT[Semaine de Fin])*Saisie_plannif_EQT[Quantité])</f>
        <v>0</v>
      </c>
      <c r="AJ23" s="21">
        <f>SUMPRODUCT(($E23=Saisie_plannif_EQT[Avion])*($E$3=Saisie_plannif_EQT[Nom de l''equipement])*(AJ$29&gt;=Saisie_plannif_EQT[Semaine de Début])*(AJ$29&lt;=Saisie_plannif_EQT[Semaine de Fin])*Saisie_plannif_EQT[Quantité])</f>
        <v>0</v>
      </c>
      <c r="AK23" s="21">
        <f>SUMPRODUCT(($E23=Saisie_plannif_EQT[Avion])*($E$3=Saisie_plannif_EQT[Nom de l''equipement])*(AK$29&gt;=Saisie_plannif_EQT[Semaine de Début])*(AK$29&lt;=Saisie_plannif_EQT[Semaine de Fin])*Saisie_plannif_EQT[Quantité])</f>
        <v>0</v>
      </c>
      <c r="AL23" s="21">
        <f>SUMPRODUCT(($E23=Saisie_plannif_EQT[Avion])*($E$3=Saisie_plannif_EQT[Nom de l''equipement])*(AL$29&gt;=Saisie_plannif_EQT[Semaine de Début])*(AL$29&lt;=Saisie_plannif_EQT[Semaine de Fin])*Saisie_plannif_EQT[Quantité])</f>
        <v>0</v>
      </c>
      <c r="AM23" s="21">
        <f>SUMPRODUCT(($E23=Saisie_plannif_EQT[Avion])*($E$3=Saisie_plannif_EQT[Nom de l''equipement])*(AM$29&gt;=Saisie_plannif_EQT[Semaine de Début])*(AM$29&lt;=Saisie_plannif_EQT[Semaine de Fin])*Saisie_plannif_EQT[Quantité])</f>
        <v>0</v>
      </c>
      <c r="AN23" s="21">
        <f>SUMPRODUCT(($E23=Saisie_plannif_EQT[Avion])*($E$3=Saisie_plannif_EQT[Nom de l''equipement])*(AN$29&gt;=Saisie_plannif_EQT[Semaine de Début])*(AN$29&lt;=Saisie_plannif_EQT[Semaine de Fin])*Saisie_plannif_EQT[Quantité])</f>
        <v>0</v>
      </c>
      <c r="AO23" s="21">
        <f>SUMPRODUCT(($E23=Saisie_plannif_EQT[Avion])*($E$3=Saisie_plannif_EQT[Nom de l''equipement])*(AO$29&gt;=Saisie_plannif_EQT[Semaine de Début])*(AO$29&lt;=Saisie_plannif_EQT[Semaine de Fin])*Saisie_plannif_EQT[Quantité])</f>
        <v>0</v>
      </c>
      <c r="AP23" s="21">
        <f>SUMPRODUCT(($E23=Saisie_plannif_EQT[Avion])*($E$3=Saisie_plannif_EQT[Nom de l''equipement])*(AP$29&gt;=Saisie_plannif_EQT[Semaine de Début])*(AP$29&lt;=Saisie_plannif_EQT[Semaine de Fin])*Saisie_plannif_EQT[Quantité])</f>
        <v>0</v>
      </c>
      <c r="AQ23" s="21">
        <f>SUMPRODUCT(($E23=Saisie_plannif_EQT[Avion])*($E$3=Saisie_plannif_EQT[Nom de l''equipement])*(AQ$29&gt;=Saisie_plannif_EQT[Semaine de Début])*(AQ$29&lt;=Saisie_plannif_EQT[Semaine de Fin])*Saisie_plannif_EQT[Quantité])</f>
        <v>0</v>
      </c>
      <c r="AR23" s="21">
        <f>SUMPRODUCT(($E23=Saisie_plannif_EQT[Avion])*($E$3=Saisie_plannif_EQT[Nom de l''equipement])*(AR$29&gt;=Saisie_plannif_EQT[Semaine de Début])*(AR$29&lt;=Saisie_plannif_EQT[Semaine de Fin])*Saisie_plannif_EQT[Quantité])</f>
        <v>0</v>
      </c>
      <c r="AS23" s="21">
        <f>SUMPRODUCT(($E23=Saisie_plannif_EQT[Avion])*($E$3=Saisie_plannif_EQT[Nom de l''equipement])*(AS$29&gt;=Saisie_plannif_EQT[Semaine de Début])*(AS$29&lt;=Saisie_plannif_EQT[Semaine de Fin])*Saisie_plannif_EQT[Quantité])</f>
        <v>0</v>
      </c>
      <c r="AT23" s="21">
        <f>SUMPRODUCT(($E23=Saisie_plannif_EQT[Avion])*($E$3=Saisie_plannif_EQT[Nom de l''equipement])*(AT$29&gt;=Saisie_plannif_EQT[Semaine de Début])*(AT$29&lt;=Saisie_plannif_EQT[Semaine de Fin])*Saisie_plannif_EQT[Quantité])</f>
        <v>0</v>
      </c>
      <c r="AU23" s="21">
        <f>SUMPRODUCT(($E23=Saisie_plannif_EQT[Avion])*($E$3=Saisie_plannif_EQT[Nom de l''equipement])*(AU$29&gt;=Saisie_plannif_EQT[Semaine de Début])*(AU$29&lt;=Saisie_plannif_EQT[Semaine de Fin])*Saisie_plannif_EQT[Quantité])</f>
        <v>0</v>
      </c>
      <c r="AV23" s="21">
        <f>SUMPRODUCT(($E23=Saisie_plannif_EQT[Avion])*($E$3=Saisie_plannif_EQT[Nom de l''equipement])*(AV$29&gt;=Saisie_plannif_EQT[Semaine de Début])*(AV$29&lt;=Saisie_plannif_EQT[Semaine de Fin])*Saisie_plannif_EQT[Quantité])</f>
        <v>0</v>
      </c>
      <c r="AW23" s="21">
        <f>SUMPRODUCT(($E23=Saisie_plannif_EQT[Avion])*($E$3=Saisie_plannif_EQT[Nom de l''equipement])*(AW$29&gt;=Saisie_plannif_EQT[Semaine de Début])*(AW$29&lt;=Saisie_plannif_EQT[Semaine de Fin])*Saisie_plannif_EQT[Quantité])</f>
        <v>0</v>
      </c>
      <c r="AX23" s="21">
        <f>SUMPRODUCT(($E23=Saisie_plannif_EQT[Avion])*($E$3=Saisie_plannif_EQT[Nom de l''equipement])*(AX$29&gt;=Saisie_plannif_EQT[Semaine de Début])*(AX$29&lt;=Saisie_plannif_EQT[Semaine de Fin])*Saisie_plannif_EQT[Quantité])</f>
        <v>0</v>
      </c>
      <c r="AY23" s="21">
        <f>SUMPRODUCT(($E23=Saisie_plannif_EQT[Avion])*($E$3=Saisie_plannif_EQT[Nom de l''equipement])*(AY$29&gt;=Saisie_plannif_EQT[Semaine de Début])*(AY$29&lt;=Saisie_plannif_EQT[Semaine de Fin])*Saisie_plannif_EQT[Quantité])</f>
        <v>0</v>
      </c>
      <c r="AZ23" s="21">
        <f>SUMPRODUCT(($E23=Saisie_plannif_EQT[Avion])*($E$3=Saisie_plannif_EQT[Nom de l''equipement])*(AZ$29&gt;=Saisie_plannif_EQT[Semaine de Début])*(AZ$29&lt;=Saisie_plannif_EQT[Semaine de Fin])*Saisie_plannif_EQT[Quantité])</f>
        <v>0</v>
      </c>
      <c r="BA23" s="21">
        <f>SUMPRODUCT(($E23=Saisie_plannif_EQT[Avion])*($E$3=Saisie_plannif_EQT[Nom de l''equipement])*(BA$29&gt;=Saisie_plannif_EQT[Semaine de Début])*(BA$29&lt;=Saisie_plannif_EQT[Semaine de Fin])*Saisie_plannif_EQT[Quantité])</f>
        <v>0</v>
      </c>
      <c r="BB23" s="21">
        <f>SUMPRODUCT(($E23=Saisie_plannif_EQT[Avion])*($E$3=Saisie_plannif_EQT[Nom de l''equipement])*(BB$29&gt;=Saisie_plannif_EQT[Semaine de Début])*(BB$29&lt;=Saisie_plannif_EQT[Semaine de Fin])*Saisie_plannif_EQT[Quantité])</f>
        <v>0</v>
      </c>
      <c r="BC23" s="21">
        <f>SUMPRODUCT(($E23=Saisie_plannif_EQT[Avion])*($E$3=Saisie_plannif_EQT[Nom de l''equipement])*(BC$29&gt;=Saisie_plannif_EQT[Semaine de Début])*(BC$29&lt;=Saisie_plannif_EQT[Semaine de Fin])*Saisie_plannif_EQT[Quantité])</f>
        <v>0</v>
      </c>
      <c r="BD23" s="21">
        <f>SUMPRODUCT(($E23=Saisie_plannif_EQT[Avion])*($E$3=Saisie_plannif_EQT[Nom de l''equipement])*(BD$29&gt;=Saisie_plannif_EQT[Semaine de Début])*(BD$29&lt;=Saisie_plannif_EQT[Semaine de Fin])*Saisie_plannif_EQT[Quantité])</f>
        <v>0</v>
      </c>
      <c r="BE23" s="21">
        <f>SUMPRODUCT(($E23=Saisie_plannif_EQT[Avion])*($E$3=Saisie_plannif_EQT[Nom de l''equipement])*(BE$29&gt;=Saisie_plannif_EQT[Semaine de Début])*(BE$29&lt;=Saisie_plannif_EQT[Semaine de Fin])*Saisie_plannif_EQT[Quantité])</f>
        <v>0</v>
      </c>
      <c r="BF23" s="26">
        <f>SUMPRODUCT(($E23=Saisie_plannif_EQT[Avion])*($E$3=Saisie_plannif_EQT[Nom de l''equipement])*(BF$29&gt;=Saisie_plannif_EQT[Semaine de Début])*(BF$29&lt;=Saisie_plannif_EQT[Semaine de Fin])*Saisie_plannif_EQT[Quantité])</f>
        <v>0</v>
      </c>
      <c r="BG23" s="113">
        <f>SUMPRODUCT(($E23=Saisie_plannif_EQT[Avion])*($E$3=Saisie_plannif_EQT[Nom de l''equipement])*(BG$29&gt;=Saisie_plannif_EQT[Semaine de Début])*(BG$29&lt;=Saisie_plannif_EQT[Semaine de Fin])*Saisie_plannif_EQT[Quantité])</f>
        <v>0</v>
      </c>
      <c r="BH23" s="113">
        <f>SUMPRODUCT(($E23=Saisie_plannif_EQT[Avion])*($E$3=Saisie_plannif_EQT[Nom de l''equipement])*(BH$29&gt;=Saisie_plannif_EQT[Semaine de Début])*(BH$29&lt;=Saisie_plannif_EQT[Semaine de Fin])*Saisie_plannif_EQT[Quantité])</f>
        <v>0</v>
      </c>
      <c r="BI23" s="113">
        <f>SUMPRODUCT(($E23=Saisie_plannif_EQT[Avion])*($E$3=Saisie_plannif_EQT[Nom de l''equipement])*(BI$29&gt;=Saisie_plannif_EQT[Semaine de Début])*(BI$29&lt;=Saisie_plannif_EQT[Semaine de Fin])*Saisie_plannif_EQT[Quantité])</f>
        <v>0</v>
      </c>
      <c r="BJ23" s="113">
        <f>SUMPRODUCT(($E23=Saisie_plannif_EQT[Avion])*($E$3=Saisie_plannif_EQT[Nom de l''equipement])*(BJ$29&gt;=Saisie_plannif_EQT[Semaine de Début])*(BJ$29&lt;=Saisie_plannif_EQT[Semaine de Fin])*Saisie_plannif_EQT[Quantité])</f>
        <v>0</v>
      </c>
      <c r="BK23" s="113">
        <f>SUMPRODUCT(($E23=Saisie_plannif_EQT[Avion])*($E$3=Saisie_plannif_EQT[Nom de l''equipement])*(BK$29&gt;=Saisie_plannif_EQT[Semaine de Début])*(BK$29&lt;=Saisie_plannif_EQT[Semaine de Fin])*Saisie_plannif_EQT[Quantité])</f>
        <v>0</v>
      </c>
      <c r="BL23" s="113">
        <f>SUMPRODUCT(($E23=Saisie_plannif_EQT[Avion])*($E$3=Saisie_plannif_EQT[Nom de l''equipement])*(BL$29&gt;=Saisie_plannif_EQT[Semaine de Début])*(BL$29&lt;=Saisie_plannif_EQT[Semaine de Fin])*Saisie_plannif_EQT[Quantité])</f>
        <v>0</v>
      </c>
      <c r="BM23" s="113">
        <f>SUMPRODUCT(($E23=Saisie_plannif_EQT[Avion])*($E$3=Saisie_plannif_EQT[Nom de l''equipement])*(BM$29&gt;=Saisie_plannif_EQT[Semaine de Début])*(BM$29&lt;=Saisie_plannif_EQT[Semaine de Fin])*Saisie_plannif_EQT[Quantité])</f>
        <v>0</v>
      </c>
      <c r="BN23" s="113">
        <f>SUMPRODUCT(($E23=Saisie_plannif_EQT[Avion])*($E$3=Saisie_plannif_EQT[Nom de l''equipement])*(BN$29&gt;=Saisie_plannif_EQT[Semaine de Début])*(BN$29&lt;=Saisie_plannif_EQT[Semaine de Fin])*Saisie_plannif_EQT[Quantité])</f>
        <v>0</v>
      </c>
      <c r="BO23" s="113">
        <f>SUMPRODUCT(($E23=Saisie_plannif_EQT[Avion])*($E$3=Saisie_plannif_EQT[Nom de l''equipement])*(BO$29&gt;=Saisie_plannif_EQT[Semaine de Début])*(BO$29&lt;=Saisie_plannif_EQT[Semaine de Fin])*Saisie_plannif_EQT[Quantité])</f>
        <v>0</v>
      </c>
      <c r="BP23" s="113">
        <f>SUMPRODUCT(($E23=Saisie_plannif_EQT[Avion])*($E$3=Saisie_plannif_EQT[Nom de l''equipement])*(BP$29&gt;=Saisie_plannif_EQT[Semaine de Début])*(BP$29&lt;=Saisie_plannif_EQT[Semaine de Fin])*Saisie_plannif_EQT[Quantité])</f>
        <v>0</v>
      </c>
      <c r="BQ23" s="113">
        <f>SUMPRODUCT(($E23=Saisie_plannif_EQT[Avion])*($E$3=Saisie_plannif_EQT[Nom de l''equipement])*(BQ$29&gt;=Saisie_plannif_EQT[Semaine de Début])*(BQ$29&lt;=Saisie_plannif_EQT[Semaine de Fin])*Saisie_plannif_EQT[Quantité])</f>
        <v>0</v>
      </c>
      <c r="BR23" s="113">
        <f>SUMPRODUCT(($E23=Saisie_plannif_EQT[Avion])*($E$3=Saisie_plannif_EQT[Nom de l''equipement])*(BR$29&gt;=Saisie_plannif_EQT[Semaine de Début])*(BR$29&lt;=Saisie_plannif_EQT[Semaine de Fin])*Saisie_plannif_EQT[Quantité])</f>
        <v>0</v>
      </c>
      <c r="BS23" s="113">
        <f>SUMPRODUCT(($E23=Saisie_plannif_EQT[Avion])*($E$3=Saisie_plannif_EQT[Nom de l''equipement])*(BS$29&gt;=Saisie_plannif_EQT[Semaine de Début])*(BS$29&lt;=Saisie_plannif_EQT[Semaine de Fin])*Saisie_plannif_EQT[Quantité])</f>
        <v>0</v>
      </c>
      <c r="BT23" s="113">
        <f>SUMPRODUCT(($E23=Saisie_plannif_EQT[Avion])*($E$3=Saisie_plannif_EQT[Nom de l''equipement])*(BT$29&gt;=Saisie_plannif_EQT[Semaine de Début])*(BT$29&lt;=Saisie_plannif_EQT[Semaine de Fin])*Saisie_plannif_EQT[Quantité])</f>
        <v>0</v>
      </c>
      <c r="BU23" s="113">
        <f>SUMPRODUCT(($E23=Saisie_plannif_EQT[Avion])*($E$3=Saisie_plannif_EQT[Nom de l''equipement])*(BU$29&gt;=Saisie_plannif_EQT[Semaine de Début])*(BU$29&lt;=Saisie_plannif_EQT[Semaine de Fin])*Saisie_plannif_EQT[Quantité])</f>
        <v>0</v>
      </c>
      <c r="BV23" s="113">
        <f>SUMPRODUCT(($E23=Saisie_plannif_EQT[Avion])*($E$3=Saisie_plannif_EQT[Nom de l''equipement])*(BV$29&gt;=Saisie_plannif_EQT[Semaine de Début])*(BV$29&lt;=Saisie_plannif_EQT[Semaine de Fin])*Saisie_plannif_EQT[Quantité])</f>
        <v>0</v>
      </c>
      <c r="BW23" s="113">
        <f>SUMPRODUCT(($E23=Saisie_plannif_EQT[Avion])*($E$3=Saisie_plannif_EQT[Nom de l''equipement])*(BW$29&gt;=Saisie_plannif_EQT[Semaine de Début])*(BW$29&lt;=Saisie_plannif_EQT[Semaine de Fin])*Saisie_plannif_EQT[Quantité])</f>
        <v>0</v>
      </c>
      <c r="BX23" s="113">
        <f>SUMPRODUCT(($E23=Saisie_plannif_EQT[Avion])*($E$3=Saisie_plannif_EQT[Nom de l''equipement])*(BX$29&gt;=Saisie_plannif_EQT[Semaine de Début])*(BX$29&lt;=Saisie_plannif_EQT[Semaine de Fin])*Saisie_plannif_EQT[Quantité])</f>
        <v>0</v>
      </c>
      <c r="BY23" s="113">
        <f>SUMPRODUCT(($E23=Saisie_plannif_EQT[Avion])*($E$3=Saisie_plannif_EQT[Nom de l''equipement])*(BY$29&gt;=Saisie_plannif_EQT[Semaine de Début])*(BY$29&lt;=Saisie_plannif_EQT[Semaine de Fin])*Saisie_plannif_EQT[Quantité])</f>
        <v>0</v>
      </c>
      <c r="BZ23" s="113">
        <f>SUMPRODUCT(($E23=Saisie_plannif_EQT[Avion])*($E$3=Saisie_plannif_EQT[Nom de l''equipement])*(BZ$29&gt;=Saisie_plannif_EQT[Semaine de Début])*(BZ$29&lt;=Saisie_plannif_EQT[Semaine de Fin])*Saisie_plannif_EQT[Quantité])</f>
        <v>0</v>
      </c>
      <c r="CA23" s="113">
        <f>SUMPRODUCT(($E23=Saisie_plannif_EQT[Avion])*($E$3=Saisie_plannif_EQT[Nom de l''equipement])*(CA$29&gt;=Saisie_plannif_EQT[Semaine de Début])*(CA$29&lt;=Saisie_plannif_EQT[Semaine de Fin])*Saisie_plannif_EQT[Quantité])</f>
        <v>0</v>
      </c>
      <c r="CB23" s="113">
        <f>SUMPRODUCT(($E23=Saisie_plannif_EQT[Avion])*($E$3=Saisie_plannif_EQT[Nom de l''equipement])*(CB$29&gt;=Saisie_plannif_EQT[Semaine de Début])*(CB$29&lt;=Saisie_plannif_EQT[Semaine de Fin])*Saisie_plannif_EQT[Quantité])</f>
        <v>0</v>
      </c>
      <c r="CC23" s="113">
        <f>SUMPRODUCT(($E23=Saisie_plannif_EQT[Avion])*($E$3=Saisie_plannif_EQT[Nom de l''equipement])*(CC$29&gt;=Saisie_plannif_EQT[Semaine de Début])*(CC$29&lt;=Saisie_plannif_EQT[Semaine de Fin])*Saisie_plannif_EQT[Quantité])</f>
        <v>0</v>
      </c>
      <c r="CD23" s="113">
        <f>SUMPRODUCT(($E23=Saisie_plannif_EQT[Avion])*($E$3=Saisie_plannif_EQT[Nom de l''equipement])*(CD$29&gt;=Saisie_plannif_EQT[Semaine de Début])*(CD$29&lt;=Saisie_plannif_EQT[Semaine de Fin])*Saisie_plannif_EQT[Quantité])</f>
        <v>0</v>
      </c>
      <c r="CE23" s="113">
        <f>SUMPRODUCT(($E23=Saisie_plannif_EQT[Avion])*($E$3=Saisie_plannif_EQT[Nom de l''equipement])*(CE$29&gt;=Saisie_plannif_EQT[Semaine de Début])*(CE$29&lt;=Saisie_plannif_EQT[Semaine de Fin])*Saisie_plannif_EQT[Quantité])</f>
        <v>0</v>
      </c>
      <c r="CF23" s="113">
        <f>SUMPRODUCT(($E23=Saisie_plannif_EQT[Avion])*($E$3=Saisie_plannif_EQT[Nom de l''equipement])*(CF$29&gt;=Saisie_plannif_EQT[Semaine de Début])*(CF$29&lt;=Saisie_plannif_EQT[Semaine de Fin])*Saisie_plannif_EQT[Quantité])</f>
        <v>0</v>
      </c>
      <c r="CG23" s="113">
        <f>SUMPRODUCT(($E23=Saisie_plannif_EQT[Avion])*($E$3=Saisie_plannif_EQT[Nom de l''equipement])*(CG$29&gt;=Saisie_plannif_EQT[Semaine de Début])*(CG$29&lt;=Saisie_plannif_EQT[Semaine de Fin])*Saisie_plannif_EQT[Quantité])</f>
        <v>0</v>
      </c>
      <c r="CH23" s="113">
        <f>SUMPRODUCT(($E23=Saisie_plannif_EQT[Avion])*($E$3=Saisie_plannif_EQT[Nom de l''equipement])*(CH$29&gt;=Saisie_plannif_EQT[Semaine de Début])*(CH$29&lt;=Saisie_plannif_EQT[Semaine de Fin])*Saisie_plannif_EQT[Quantité])</f>
        <v>0</v>
      </c>
      <c r="CI23" s="113">
        <f>SUMPRODUCT(($E23=Saisie_plannif_EQT[Avion])*($E$3=Saisie_plannif_EQT[Nom de l''equipement])*(CI$29&gt;=Saisie_plannif_EQT[Semaine de Début])*(CI$29&lt;=Saisie_plannif_EQT[Semaine de Fin])*Saisie_plannif_EQT[Quantité])</f>
        <v>0</v>
      </c>
      <c r="CJ23" s="113">
        <f>SUMPRODUCT(($E23=Saisie_plannif_EQT[Avion])*($E$3=Saisie_plannif_EQT[Nom de l''equipement])*(CJ$29&gt;=Saisie_plannif_EQT[Semaine de Début])*(CJ$29&lt;=Saisie_plannif_EQT[Semaine de Fin])*Saisie_plannif_EQT[Quantité])</f>
        <v>0</v>
      </c>
      <c r="CK23" s="113">
        <f>SUMPRODUCT(($E23=Saisie_plannif_EQT[Avion])*($E$3=Saisie_plannif_EQT[Nom de l''equipement])*(CK$29&gt;=Saisie_plannif_EQT[Semaine de Début])*(CK$29&lt;=Saisie_plannif_EQT[Semaine de Fin])*Saisie_plannif_EQT[Quantité])</f>
        <v>0</v>
      </c>
      <c r="CL23" s="113">
        <f>SUMPRODUCT(($E23=Saisie_plannif_EQT[Avion])*($E$3=Saisie_plannif_EQT[Nom de l''equipement])*(CL$29&gt;=Saisie_plannif_EQT[Semaine de Début])*(CL$29&lt;=Saisie_plannif_EQT[Semaine de Fin])*Saisie_plannif_EQT[Quantité])</f>
        <v>0</v>
      </c>
      <c r="CM23" s="113">
        <f>SUMPRODUCT(($E23=Saisie_plannif_EQT[Avion])*($E$3=Saisie_plannif_EQT[Nom de l''equipement])*(CM$29&gt;=Saisie_plannif_EQT[Semaine de Début])*(CM$29&lt;=Saisie_plannif_EQT[Semaine de Fin])*Saisie_plannif_EQT[Quantité])</f>
        <v>0</v>
      </c>
      <c r="CN23" s="113">
        <f>SUMPRODUCT(($E23=Saisie_plannif_EQT[Avion])*($E$3=Saisie_plannif_EQT[Nom de l''equipement])*(CN$29&gt;=Saisie_plannif_EQT[Semaine de Début])*(CN$29&lt;=Saisie_plannif_EQT[Semaine de Fin])*Saisie_plannif_EQT[Quantité])</f>
        <v>0</v>
      </c>
      <c r="CO23" s="113">
        <f>SUMPRODUCT(($E23=Saisie_plannif_EQT[Avion])*($E$3=Saisie_plannif_EQT[Nom de l''equipement])*(CO$29&gt;=Saisie_plannif_EQT[Semaine de Début])*(CO$29&lt;=Saisie_plannif_EQT[Semaine de Fin])*Saisie_plannif_EQT[Quantité])</f>
        <v>0</v>
      </c>
      <c r="CP23" s="113">
        <f>SUMPRODUCT(($E23=Saisie_plannif_EQT[Avion])*($E$3=Saisie_plannif_EQT[Nom de l''equipement])*(CP$29&gt;=Saisie_plannif_EQT[Semaine de Début])*(CP$29&lt;=Saisie_plannif_EQT[Semaine de Fin])*Saisie_plannif_EQT[Quantité])</f>
        <v>0</v>
      </c>
      <c r="CQ23" s="113">
        <f>SUMPRODUCT(($E23=Saisie_plannif_EQT[Avion])*($E$3=Saisie_plannif_EQT[Nom de l''equipement])*(CQ$29&gt;=Saisie_plannif_EQT[Semaine de Début])*(CQ$29&lt;=Saisie_plannif_EQT[Semaine de Fin])*Saisie_plannif_EQT[Quantité])</f>
        <v>0</v>
      </c>
      <c r="CR23" s="113">
        <f>SUMPRODUCT(($E23=Saisie_plannif_EQT[Avion])*($E$3=Saisie_plannif_EQT[Nom de l''equipement])*(CR$29&gt;=Saisie_plannif_EQT[Semaine de Début])*(CR$29&lt;=Saisie_plannif_EQT[Semaine de Fin])*Saisie_plannif_EQT[Quantité])</f>
        <v>0</v>
      </c>
      <c r="CS23" s="113">
        <f>SUMPRODUCT(($E23=Saisie_plannif_EQT[Avion])*($E$3=Saisie_plannif_EQT[Nom de l''equipement])*(CS$29&gt;=Saisie_plannif_EQT[Semaine de Début])*(CS$29&lt;=Saisie_plannif_EQT[Semaine de Fin])*Saisie_plannif_EQT[Quantité])</f>
        <v>0</v>
      </c>
      <c r="CT23" s="113">
        <f>SUMPRODUCT(($E23=Saisie_plannif_EQT[Avion])*($E$3=Saisie_plannif_EQT[Nom de l''equipement])*(CT$29&gt;=Saisie_plannif_EQT[Semaine de Début])*(CT$29&lt;=Saisie_plannif_EQT[Semaine de Fin])*Saisie_plannif_EQT[Quantité])</f>
        <v>0</v>
      </c>
      <c r="CU23" s="113">
        <f>SUMPRODUCT(($E23=Saisie_plannif_EQT[Avion])*($E$3=Saisie_plannif_EQT[Nom de l''equipement])*(CU$29&gt;=Saisie_plannif_EQT[Semaine de Début])*(CU$29&lt;=Saisie_plannif_EQT[Semaine de Fin])*Saisie_plannif_EQT[Quantité])</f>
        <v>0</v>
      </c>
      <c r="CV23" s="113">
        <f>SUMPRODUCT(($E23=Saisie_plannif_EQT[Avion])*($E$3=Saisie_plannif_EQT[Nom de l''equipement])*(CV$29&gt;=Saisie_plannif_EQT[Semaine de Début])*(CV$29&lt;=Saisie_plannif_EQT[Semaine de Fin])*Saisie_plannif_EQT[Quantité])</f>
        <v>0</v>
      </c>
      <c r="CW23" s="113">
        <f>SUMPRODUCT(($E23=Saisie_plannif_EQT[Avion])*($E$3=Saisie_plannif_EQT[Nom de l''equipement])*(CW$29&gt;=Saisie_plannif_EQT[Semaine de Début])*(CW$29&lt;=Saisie_plannif_EQT[Semaine de Fin])*Saisie_plannif_EQT[Quantité])</f>
        <v>0</v>
      </c>
      <c r="CX23" s="113">
        <f>SUMPRODUCT(($E23=Saisie_plannif_EQT[Avion])*($E$3=Saisie_plannif_EQT[Nom de l''equipement])*(CX$29&gt;=Saisie_plannif_EQT[Semaine de Début])*(CX$29&lt;=Saisie_plannif_EQT[Semaine de Fin])*Saisie_plannif_EQT[Quantité])</f>
        <v>0</v>
      </c>
      <c r="CY23" s="113">
        <f>SUMPRODUCT(($E23=Saisie_plannif_EQT[Avion])*($E$3=Saisie_plannif_EQT[Nom de l''equipement])*(CY$29&gt;=Saisie_plannif_EQT[Semaine de Début])*(CY$29&lt;=Saisie_plannif_EQT[Semaine de Fin])*Saisie_plannif_EQT[Quantité])</f>
        <v>0</v>
      </c>
      <c r="CZ23" s="113">
        <f>SUMPRODUCT(($E23=Saisie_plannif_EQT[Avion])*($E$3=Saisie_plannif_EQT[Nom de l''equipement])*(CZ$29&gt;=Saisie_plannif_EQT[Semaine de Début])*(CZ$29&lt;=Saisie_plannif_EQT[Semaine de Fin])*Saisie_plannif_EQT[Quantité])</f>
        <v>0</v>
      </c>
      <c r="DA23" s="113">
        <f>SUMPRODUCT(($E23=Saisie_plannif_EQT[Avion])*($E$3=Saisie_plannif_EQT[Nom de l''equipement])*(DA$29&gt;=Saisie_plannif_EQT[Semaine de Début])*(DA$29&lt;=Saisie_plannif_EQT[Semaine de Fin])*Saisie_plannif_EQT[Quantité])</f>
        <v>0</v>
      </c>
      <c r="DB23" s="113">
        <f>SUMPRODUCT(($E23=Saisie_plannif_EQT[Avion])*($E$3=Saisie_plannif_EQT[Nom de l''equipement])*(DB$29&gt;=Saisie_plannif_EQT[Semaine de Début])*(DB$29&lt;=Saisie_plannif_EQT[Semaine de Fin])*Saisie_plannif_EQT[Quantité])</f>
        <v>0</v>
      </c>
      <c r="DC23" s="113">
        <f>SUMPRODUCT(($E23=Saisie_plannif_EQT[Avion])*($E$3=Saisie_plannif_EQT[Nom de l''equipement])*(DC$29&gt;=Saisie_plannif_EQT[Semaine de Début])*(DC$29&lt;=Saisie_plannif_EQT[Semaine de Fin])*Saisie_plannif_EQT[Quantité])</f>
        <v>0</v>
      </c>
      <c r="DD23" s="113">
        <f>SUMPRODUCT(($E23=Saisie_plannif_EQT[Avion])*($E$3=Saisie_plannif_EQT[Nom de l''equipement])*(DD$29&gt;=Saisie_plannif_EQT[Semaine de Début])*(DD$29&lt;=Saisie_plannif_EQT[Semaine de Fin])*Saisie_plannif_EQT[Quantité])</f>
        <v>0</v>
      </c>
      <c r="DE23" s="113">
        <f>SUMPRODUCT(($E23=Saisie_plannif_EQT[Avion])*($E$3=Saisie_plannif_EQT[Nom de l''equipement])*(DE$29&gt;=Saisie_plannif_EQT[Semaine de Début])*(DE$29&lt;=Saisie_plannif_EQT[Semaine de Fin])*Saisie_plannif_EQT[Quantité])</f>
        <v>0</v>
      </c>
    </row>
    <row r="24" spans="4:109" x14ac:dyDescent="0.3">
      <c r="E24" s="103" t="s">
        <v>806</v>
      </c>
      <c r="F24" s="17"/>
      <c r="G24" s="25">
        <f>SUMPRODUCT(($E24=Saisie_plannif_EQT[Avion])*($E$3=Saisie_plannif_EQT[Nom de l''equipement])*(G$29&gt;=Saisie_plannif_EQT[Semaine de Début])*(G$29&lt;=Saisie_plannif_EQT[Semaine de Fin])*Saisie_plannif_EQT[Quantité])</f>
        <v>0</v>
      </c>
      <c r="H24" s="21">
        <f>SUMPRODUCT(($E24=Saisie_plannif_EQT[Avion])*($E$3=Saisie_plannif_EQT[Nom de l''equipement])*(H$29&gt;=Saisie_plannif_EQT[Semaine de Début])*(H$29&lt;=Saisie_plannif_EQT[Semaine de Fin])*Saisie_plannif_EQT[Quantité])</f>
        <v>0</v>
      </c>
      <c r="I24" s="21">
        <f>SUMPRODUCT(($E24=Saisie_plannif_EQT[Avion])*($E$3=Saisie_plannif_EQT[Nom de l''equipement])*(I$29&gt;=Saisie_plannif_EQT[Semaine de Début])*(I$29&lt;=Saisie_plannif_EQT[Semaine de Fin])*Saisie_plannif_EQT[Quantité])</f>
        <v>0</v>
      </c>
      <c r="J24" s="21">
        <f>SUMPRODUCT(($E24=Saisie_plannif_EQT[Avion])*($E$3=Saisie_plannif_EQT[Nom de l''equipement])*(J$29&gt;=Saisie_plannif_EQT[Semaine de Début])*(J$29&lt;=Saisie_plannif_EQT[Semaine de Fin])*Saisie_plannif_EQT[Quantité])</f>
        <v>0</v>
      </c>
      <c r="K24" s="21">
        <f>SUMPRODUCT(($E24=Saisie_plannif_EQT[Avion])*($E$3=Saisie_plannif_EQT[Nom de l''equipement])*(K$29&gt;=Saisie_plannif_EQT[Semaine de Début])*(K$29&lt;=Saisie_plannif_EQT[Semaine de Fin])*Saisie_plannif_EQT[Quantité])</f>
        <v>0</v>
      </c>
      <c r="L24" s="21">
        <f>SUMPRODUCT(($E24=Saisie_plannif_EQT[Avion])*($E$3=Saisie_plannif_EQT[Nom de l''equipement])*(L$29&gt;=Saisie_plannif_EQT[Semaine de Début])*(L$29&lt;=Saisie_plannif_EQT[Semaine de Fin])*Saisie_plannif_EQT[Quantité])</f>
        <v>0</v>
      </c>
      <c r="M24" s="21">
        <f>SUMPRODUCT(($E24=Saisie_plannif_EQT[Avion])*($E$3=Saisie_plannif_EQT[Nom de l''equipement])*(M$29&gt;=Saisie_plannif_EQT[Semaine de Début])*(M$29&lt;=Saisie_plannif_EQT[Semaine de Fin])*Saisie_plannif_EQT[Quantité])</f>
        <v>0</v>
      </c>
      <c r="N24" s="21">
        <f>SUMPRODUCT(($E24=Saisie_plannif_EQT[Avion])*($E$3=Saisie_plannif_EQT[Nom de l''equipement])*(N$29&gt;=Saisie_plannif_EQT[Semaine de Début])*(N$29&lt;=Saisie_plannif_EQT[Semaine de Fin])*Saisie_plannif_EQT[Quantité])</f>
        <v>0</v>
      </c>
      <c r="O24" s="21">
        <f>SUMPRODUCT(($E24=Saisie_plannif_EQT[Avion])*($E$3=Saisie_plannif_EQT[Nom de l''equipement])*(O$29&gt;=Saisie_plannif_EQT[Semaine de Début])*(O$29&lt;=Saisie_plannif_EQT[Semaine de Fin])*Saisie_plannif_EQT[Quantité])</f>
        <v>0</v>
      </c>
      <c r="P24" s="21">
        <f>SUMPRODUCT(($E24=Saisie_plannif_EQT[Avion])*($E$3=Saisie_plannif_EQT[Nom de l''equipement])*(P$29&gt;=Saisie_plannif_EQT[Semaine de Début])*(P$29&lt;=Saisie_plannif_EQT[Semaine de Fin])*Saisie_plannif_EQT[Quantité])</f>
        <v>0</v>
      </c>
      <c r="Q24" s="21">
        <f>SUMPRODUCT(($E24=Saisie_plannif_EQT[Avion])*($E$3=Saisie_plannif_EQT[Nom de l''equipement])*(Q$29&gt;=Saisie_plannif_EQT[Semaine de Début])*(Q$29&lt;=Saisie_plannif_EQT[Semaine de Fin])*Saisie_plannif_EQT[Quantité])</f>
        <v>0</v>
      </c>
      <c r="R24" s="21">
        <f>SUMPRODUCT(($E24=Saisie_plannif_EQT[Avion])*($E$3=Saisie_plannif_EQT[Nom de l''equipement])*(R$29&gt;=Saisie_plannif_EQT[Semaine de Début])*(R$29&lt;=Saisie_plannif_EQT[Semaine de Fin])*Saisie_plannif_EQT[Quantité])</f>
        <v>0</v>
      </c>
      <c r="S24" s="21">
        <f>SUMPRODUCT(($E24=Saisie_plannif_EQT[Avion])*($E$3=Saisie_plannif_EQT[Nom de l''equipement])*(S$29&gt;=Saisie_plannif_EQT[Semaine de Début])*(S$29&lt;=Saisie_plannif_EQT[Semaine de Fin])*Saisie_plannif_EQT[Quantité])</f>
        <v>0</v>
      </c>
      <c r="T24" s="21">
        <f>SUMPRODUCT(($E24=Saisie_plannif_EQT[Avion])*($E$3=Saisie_plannif_EQT[Nom de l''equipement])*(T$29&gt;=Saisie_plannif_EQT[Semaine de Début])*(T$29&lt;=Saisie_plannif_EQT[Semaine de Fin])*Saisie_plannif_EQT[Quantité])</f>
        <v>0</v>
      </c>
      <c r="U24" s="21">
        <f>SUMPRODUCT(($E24=Saisie_plannif_EQT[Avion])*($E$3=Saisie_plannif_EQT[Nom de l''equipement])*(U$29&gt;=Saisie_plannif_EQT[Semaine de Début])*(U$29&lt;=Saisie_plannif_EQT[Semaine de Fin])*Saisie_plannif_EQT[Quantité])</f>
        <v>0</v>
      </c>
      <c r="V24" s="21">
        <f>SUMPRODUCT(($E24=Saisie_plannif_EQT[Avion])*($E$3=Saisie_plannif_EQT[Nom de l''equipement])*(V$29&gt;=Saisie_plannif_EQT[Semaine de Début])*(V$29&lt;=Saisie_plannif_EQT[Semaine de Fin])*Saisie_plannif_EQT[Quantité])</f>
        <v>0</v>
      </c>
      <c r="W24" s="21">
        <f>SUMPRODUCT(($E24=Saisie_plannif_EQT[Avion])*($E$3=Saisie_plannif_EQT[Nom de l''equipement])*(W$29&gt;=Saisie_plannif_EQT[Semaine de Début])*(W$29&lt;=Saisie_plannif_EQT[Semaine de Fin])*Saisie_plannif_EQT[Quantité])</f>
        <v>0</v>
      </c>
      <c r="X24" s="21">
        <f>SUMPRODUCT(($E24=Saisie_plannif_EQT[Avion])*($E$3=Saisie_plannif_EQT[Nom de l''equipement])*(X$29&gt;=Saisie_plannif_EQT[Semaine de Début])*(X$29&lt;=Saisie_plannif_EQT[Semaine de Fin])*Saisie_plannif_EQT[Quantité])</f>
        <v>0</v>
      </c>
      <c r="Y24" s="21">
        <f>SUMPRODUCT(($E24=Saisie_plannif_EQT[Avion])*($E$3=Saisie_plannif_EQT[Nom de l''equipement])*(Y$29&gt;=Saisie_plannif_EQT[Semaine de Début])*(Y$29&lt;=Saisie_plannif_EQT[Semaine de Fin])*Saisie_plannif_EQT[Quantité])</f>
        <v>0</v>
      </c>
      <c r="Z24" s="21">
        <f>SUMPRODUCT(($E24=Saisie_plannif_EQT[Avion])*($E$3=Saisie_plannif_EQT[Nom de l''equipement])*(Z$29&gt;=Saisie_plannif_EQT[Semaine de Début])*(Z$29&lt;=Saisie_plannif_EQT[Semaine de Fin])*Saisie_plannif_EQT[Quantité])</f>
        <v>0</v>
      </c>
      <c r="AA24" s="21">
        <f>SUMPRODUCT(($E24=Saisie_plannif_EQT[Avion])*($E$3=Saisie_plannif_EQT[Nom de l''equipement])*(AA$29&gt;=Saisie_plannif_EQT[Semaine de Début])*(AA$29&lt;=Saisie_plannif_EQT[Semaine de Fin])*Saisie_plannif_EQT[Quantité])</f>
        <v>0</v>
      </c>
      <c r="AB24" s="21">
        <f>SUMPRODUCT(($E24=Saisie_plannif_EQT[Avion])*($E$3=Saisie_plannif_EQT[Nom de l''equipement])*(AB$29&gt;=Saisie_plannif_EQT[Semaine de Début])*(AB$29&lt;=Saisie_plannif_EQT[Semaine de Fin])*Saisie_plannif_EQT[Quantité])</f>
        <v>0</v>
      </c>
      <c r="AC24" s="21">
        <f>SUMPRODUCT(($E24=Saisie_plannif_EQT[Avion])*($E$3=Saisie_plannif_EQT[Nom de l''equipement])*(AC$29&gt;=Saisie_plannif_EQT[Semaine de Début])*(AC$29&lt;=Saisie_plannif_EQT[Semaine de Fin])*Saisie_plannif_EQT[Quantité])</f>
        <v>0</v>
      </c>
      <c r="AD24" s="21">
        <f>SUMPRODUCT(($E24=Saisie_plannif_EQT[Avion])*($E$3=Saisie_plannif_EQT[Nom de l''equipement])*(AD$29&gt;=Saisie_plannif_EQT[Semaine de Début])*(AD$29&lt;=Saisie_plannif_EQT[Semaine de Fin])*Saisie_plannif_EQT[Quantité])</f>
        <v>0</v>
      </c>
      <c r="AE24" s="21">
        <f>SUMPRODUCT(($E24=Saisie_plannif_EQT[Avion])*($E$3=Saisie_plannif_EQT[Nom de l''equipement])*(AE$29&gt;=Saisie_plannif_EQT[Semaine de Début])*(AE$29&lt;=Saisie_plannif_EQT[Semaine de Fin])*Saisie_plannif_EQT[Quantité])</f>
        <v>0</v>
      </c>
      <c r="AF24" s="21">
        <f>SUMPRODUCT(($E24=Saisie_plannif_EQT[Avion])*($E$3=Saisie_plannif_EQT[Nom de l''equipement])*(AF$29&gt;=Saisie_plannif_EQT[Semaine de Début])*(AF$29&lt;=Saisie_plannif_EQT[Semaine de Fin])*Saisie_plannif_EQT[Quantité])</f>
        <v>0</v>
      </c>
      <c r="AG24" s="21">
        <f>SUMPRODUCT(($E24=Saisie_plannif_EQT[Avion])*($E$3=Saisie_plannif_EQT[Nom de l''equipement])*(AG$29&gt;=Saisie_plannif_EQT[Semaine de Début])*(AG$29&lt;=Saisie_plannif_EQT[Semaine de Fin])*Saisie_plannif_EQT[Quantité])</f>
        <v>0</v>
      </c>
      <c r="AH24" s="21">
        <f>SUMPRODUCT(($E24=Saisie_plannif_EQT[Avion])*($E$3=Saisie_plannif_EQT[Nom de l''equipement])*(AH$29&gt;=Saisie_plannif_EQT[Semaine de Début])*(AH$29&lt;=Saisie_plannif_EQT[Semaine de Fin])*Saisie_plannif_EQT[Quantité])</f>
        <v>0</v>
      </c>
      <c r="AI24" s="21">
        <f>SUMPRODUCT(($E24=Saisie_plannif_EQT[Avion])*($E$3=Saisie_plannif_EQT[Nom de l''equipement])*(AI$29&gt;=Saisie_plannif_EQT[Semaine de Début])*(AI$29&lt;=Saisie_plannif_EQT[Semaine de Fin])*Saisie_plannif_EQT[Quantité])</f>
        <v>0</v>
      </c>
      <c r="AJ24" s="21">
        <f>SUMPRODUCT(($E24=Saisie_plannif_EQT[Avion])*($E$3=Saisie_plannif_EQT[Nom de l''equipement])*(AJ$29&gt;=Saisie_plannif_EQT[Semaine de Début])*(AJ$29&lt;=Saisie_plannif_EQT[Semaine de Fin])*Saisie_plannif_EQT[Quantité])</f>
        <v>0</v>
      </c>
      <c r="AK24" s="21">
        <f>SUMPRODUCT(($E24=Saisie_plannif_EQT[Avion])*($E$3=Saisie_plannif_EQT[Nom de l''equipement])*(AK$29&gt;=Saisie_plannif_EQT[Semaine de Début])*(AK$29&lt;=Saisie_plannif_EQT[Semaine de Fin])*Saisie_plannif_EQT[Quantité])</f>
        <v>0</v>
      </c>
      <c r="AL24" s="21">
        <f>SUMPRODUCT(($E24=Saisie_plannif_EQT[Avion])*($E$3=Saisie_plannif_EQT[Nom de l''equipement])*(AL$29&gt;=Saisie_plannif_EQT[Semaine de Début])*(AL$29&lt;=Saisie_plannif_EQT[Semaine de Fin])*Saisie_plannif_EQT[Quantité])</f>
        <v>0</v>
      </c>
      <c r="AM24" s="21">
        <f>SUMPRODUCT(($E24=Saisie_plannif_EQT[Avion])*($E$3=Saisie_plannif_EQT[Nom de l''equipement])*(AM$29&gt;=Saisie_plannif_EQT[Semaine de Début])*(AM$29&lt;=Saisie_plannif_EQT[Semaine de Fin])*Saisie_plannif_EQT[Quantité])</f>
        <v>0</v>
      </c>
      <c r="AN24" s="21">
        <f>SUMPRODUCT(($E24=Saisie_plannif_EQT[Avion])*($E$3=Saisie_plannif_EQT[Nom de l''equipement])*(AN$29&gt;=Saisie_plannif_EQT[Semaine de Début])*(AN$29&lt;=Saisie_plannif_EQT[Semaine de Fin])*Saisie_plannif_EQT[Quantité])</f>
        <v>0</v>
      </c>
      <c r="AO24" s="21">
        <f>SUMPRODUCT(($E24=Saisie_plannif_EQT[Avion])*($E$3=Saisie_plannif_EQT[Nom de l''equipement])*(AO$29&gt;=Saisie_plannif_EQT[Semaine de Début])*(AO$29&lt;=Saisie_plannif_EQT[Semaine de Fin])*Saisie_plannif_EQT[Quantité])</f>
        <v>0</v>
      </c>
      <c r="AP24" s="21">
        <f>SUMPRODUCT(($E24=Saisie_plannif_EQT[Avion])*($E$3=Saisie_plannif_EQT[Nom de l''equipement])*(AP$29&gt;=Saisie_plannif_EQT[Semaine de Début])*(AP$29&lt;=Saisie_plannif_EQT[Semaine de Fin])*Saisie_plannif_EQT[Quantité])</f>
        <v>0</v>
      </c>
      <c r="AQ24" s="21">
        <f>SUMPRODUCT(($E24=Saisie_plannif_EQT[Avion])*($E$3=Saisie_plannif_EQT[Nom de l''equipement])*(AQ$29&gt;=Saisie_plannif_EQT[Semaine de Début])*(AQ$29&lt;=Saisie_plannif_EQT[Semaine de Fin])*Saisie_plannif_EQT[Quantité])</f>
        <v>0</v>
      </c>
      <c r="AR24" s="21">
        <f>SUMPRODUCT(($E24=Saisie_plannif_EQT[Avion])*($E$3=Saisie_plannif_EQT[Nom de l''equipement])*(AR$29&gt;=Saisie_plannif_EQT[Semaine de Début])*(AR$29&lt;=Saisie_plannif_EQT[Semaine de Fin])*Saisie_plannif_EQT[Quantité])</f>
        <v>0</v>
      </c>
      <c r="AS24" s="21">
        <f>SUMPRODUCT(($E24=Saisie_plannif_EQT[Avion])*($E$3=Saisie_plannif_EQT[Nom de l''equipement])*(AS$29&gt;=Saisie_plannif_EQT[Semaine de Début])*(AS$29&lt;=Saisie_plannif_EQT[Semaine de Fin])*Saisie_plannif_EQT[Quantité])</f>
        <v>0</v>
      </c>
      <c r="AT24" s="21">
        <f>SUMPRODUCT(($E24=Saisie_plannif_EQT[Avion])*($E$3=Saisie_plannif_EQT[Nom de l''equipement])*(AT$29&gt;=Saisie_plannif_EQT[Semaine de Début])*(AT$29&lt;=Saisie_plannif_EQT[Semaine de Fin])*Saisie_plannif_EQT[Quantité])</f>
        <v>0</v>
      </c>
      <c r="AU24" s="21">
        <f>SUMPRODUCT(($E24=Saisie_plannif_EQT[Avion])*($E$3=Saisie_plannif_EQT[Nom de l''equipement])*(AU$29&gt;=Saisie_plannif_EQT[Semaine de Début])*(AU$29&lt;=Saisie_plannif_EQT[Semaine de Fin])*Saisie_plannif_EQT[Quantité])</f>
        <v>0</v>
      </c>
      <c r="AV24" s="21">
        <f>SUMPRODUCT(($E24=Saisie_plannif_EQT[Avion])*($E$3=Saisie_plannif_EQT[Nom de l''equipement])*(AV$29&gt;=Saisie_plannif_EQT[Semaine de Début])*(AV$29&lt;=Saisie_plannif_EQT[Semaine de Fin])*Saisie_plannif_EQT[Quantité])</f>
        <v>0</v>
      </c>
      <c r="AW24" s="21">
        <f>SUMPRODUCT(($E24=Saisie_plannif_EQT[Avion])*($E$3=Saisie_plannif_EQT[Nom de l''equipement])*(AW$29&gt;=Saisie_plannif_EQT[Semaine de Début])*(AW$29&lt;=Saisie_plannif_EQT[Semaine de Fin])*Saisie_plannif_EQT[Quantité])</f>
        <v>0</v>
      </c>
      <c r="AX24" s="21">
        <f>SUMPRODUCT(($E24=Saisie_plannif_EQT[Avion])*($E$3=Saisie_plannif_EQT[Nom de l''equipement])*(AX$29&gt;=Saisie_plannif_EQT[Semaine de Début])*(AX$29&lt;=Saisie_plannif_EQT[Semaine de Fin])*Saisie_plannif_EQT[Quantité])</f>
        <v>0</v>
      </c>
      <c r="AY24" s="21">
        <f>SUMPRODUCT(($E24=Saisie_plannif_EQT[Avion])*($E$3=Saisie_plannif_EQT[Nom de l''equipement])*(AY$29&gt;=Saisie_plannif_EQT[Semaine de Début])*(AY$29&lt;=Saisie_plannif_EQT[Semaine de Fin])*Saisie_plannif_EQT[Quantité])</f>
        <v>0</v>
      </c>
      <c r="AZ24" s="21">
        <f>SUMPRODUCT(($E24=Saisie_plannif_EQT[Avion])*($E$3=Saisie_plannif_EQT[Nom de l''equipement])*(AZ$29&gt;=Saisie_plannif_EQT[Semaine de Début])*(AZ$29&lt;=Saisie_plannif_EQT[Semaine de Fin])*Saisie_plannif_EQT[Quantité])</f>
        <v>0</v>
      </c>
      <c r="BA24" s="21">
        <f>SUMPRODUCT(($E24=Saisie_plannif_EQT[Avion])*($E$3=Saisie_plannif_EQT[Nom de l''equipement])*(BA$29&gt;=Saisie_plannif_EQT[Semaine de Début])*(BA$29&lt;=Saisie_plannif_EQT[Semaine de Fin])*Saisie_plannif_EQT[Quantité])</f>
        <v>0</v>
      </c>
      <c r="BB24" s="21">
        <f>SUMPRODUCT(($E24=Saisie_plannif_EQT[Avion])*($E$3=Saisie_plannif_EQT[Nom de l''equipement])*(BB$29&gt;=Saisie_plannif_EQT[Semaine de Début])*(BB$29&lt;=Saisie_plannif_EQT[Semaine de Fin])*Saisie_plannif_EQT[Quantité])</f>
        <v>0</v>
      </c>
      <c r="BC24" s="21">
        <f>SUMPRODUCT(($E24=Saisie_plannif_EQT[Avion])*($E$3=Saisie_plannif_EQT[Nom de l''equipement])*(BC$29&gt;=Saisie_plannif_EQT[Semaine de Début])*(BC$29&lt;=Saisie_plannif_EQT[Semaine de Fin])*Saisie_plannif_EQT[Quantité])</f>
        <v>0</v>
      </c>
      <c r="BD24" s="21">
        <f>SUMPRODUCT(($E24=Saisie_plannif_EQT[Avion])*($E$3=Saisie_plannif_EQT[Nom de l''equipement])*(BD$29&gt;=Saisie_plannif_EQT[Semaine de Début])*(BD$29&lt;=Saisie_plannif_EQT[Semaine de Fin])*Saisie_plannif_EQT[Quantité])</f>
        <v>0</v>
      </c>
      <c r="BE24" s="21">
        <f>SUMPRODUCT(($E24=Saisie_plannif_EQT[Avion])*($E$3=Saisie_plannif_EQT[Nom de l''equipement])*(BE$29&gt;=Saisie_plannif_EQT[Semaine de Début])*(BE$29&lt;=Saisie_plannif_EQT[Semaine de Fin])*Saisie_plannif_EQT[Quantité])</f>
        <v>0</v>
      </c>
      <c r="BF24" s="26">
        <f>SUMPRODUCT(($E24=Saisie_plannif_EQT[Avion])*($E$3=Saisie_plannif_EQT[Nom de l''equipement])*(BF$29&gt;=Saisie_plannif_EQT[Semaine de Début])*(BF$29&lt;=Saisie_plannif_EQT[Semaine de Fin])*Saisie_plannif_EQT[Quantité])</f>
        <v>0</v>
      </c>
      <c r="BG24" s="113">
        <f>SUMPRODUCT(($E24=Saisie_plannif_EQT[Avion])*($E$3=Saisie_plannif_EQT[Nom de l''equipement])*(BG$29&gt;=Saisie_plannif_EQT[Semaine de Début])*(BG$29&lt;=Saisie_plannif_EQT[Semaine de Fin])*Saisie_plannif_EQT[Quantité])</f>
        <v>0</v>
      </c>
      <c r="BH24" s="113">
        <f>SUMPRODUCT(($E24=Saisie_plannif_EQT[Avion])*($E$3=Saisie_plannif_EQT[Nom de l''equipement])*(BH$29&gt;=Saisie_plannif_EQT[Semaine de Début])*(BH$29&lt;=Saisie_plannif_EQT[Semaine de Fin])*Saisie_plannif_EQT[Quantité])</f>
        <v>0</v>
      </c>
      <c r="BI24" s="113">
        <f>SUMPRODUCT(($E24=Saisie_plannif_EQT[Avion])*($E$3=Saisie_plannif_EQT[Nom de l''equipement])*(BI$29&gt;=Saisie_plannif_EQT[Semaine de Début])*(BI$29&lt;=Saisie_plannif_EQT[Semaine de Fin])*Saisie_plannif_EQT[Quantité])</f>
        <v>0</v>
      </c>
      <c r="BJ24" s="113">
        <f>SUMPRODUCT(($E24=Saisie_plannif_EQT[Avion])*($E$3=Saisie_plannif_EQT[Nom de l''equipement])*(BJ$29&gt;=Saisie_plannif_EQT[Semaine de Début])*(BJ$29&lt;=Saisie_plannif_EQT[Semaine de Fin])*Saisie_plannif_EQT[Quantité])</f>
        <v>0</v>
      </c>
      <c r="BK24" s="113">
        <f>SUMPRODUCT(($E24=Saisie_plannif_EQT[Avion])*($E$3=Saisie_plannif_EQT[Nom de l''equipement])*(BK$29&gt;=Saisie_plannif_EQT[Semaine de Début])*(BK$29&lt;=Saisie_plannif_EQT[Semaine de Fin])*Saisie_plannif_EQT[Quantité])</f>
        <v>0</v>
      </c>
      <c r="BL24" s="113">
        <f>SUMPRODUCT(($E24=Saisie_plannif_EQT[Avion])*($E$3=Saisie_plannif_EQT[Nom de l''equipement])*(BL$29&gt;=Saisie_plannif_EQT[Semaine de Début])*(BL$29&lt;=Saisie_plannif_EQT[Semaine de Fin])*Saisie_plannif_EQT[Quantité])</f>
        <v>0</v>
      </c>
      <c r="BM24" s="113">
        <f>SUMPRODUCT(($E24=Saisie_plannif_EQT[Avion])*($E$3=Saisie_plannif_EQT[Nom de l''equipement])*(BM$29&gt;=Saisie_plannif_EQT[Semaine de Début])*(BM$29&lt;=Saisie_plannif_EQT[Semaine de Fin])*Saisie_plannif_EQT[Quantité])</f>
        <v>0</v>
      </c>
      <c r="BN24" s="113">
        <f>SUMPRODUCT(($E24=Saisie_plannif_EQT[Avion])*($E$3=Saisie_plannif_EQT[Nom de l''equipement])*(BN$29&gt;=Saisie_plannif_EQT[Semaine de Début])*(BN$29&lt;=Saisie_plannif_EQT[Semaine de Fin])*Saisie_plannif_EQT[Quantité])</f>
        <v>0</v>
      </c>
      <c r="BO24" s="113">
        <f>SUMPRODUCT(($E24=Saisie_plannif_EQT[Avion])*($E$3=Saisie_plannif_EQT[Nom de l''equipement])*(BO$29&gt;=Saisie_plannif_EQT[Semaine de Début])*(BO$29&lt;=Saisie_plannif_EQT[Semaine de Fin])*Saisie_plannif_EQT[Quantité])</f>
        <v>0</v>
      </c>
      <c r="BP24" s="113">
        <f>SUMPRODUCT(($E24=Saisie_plannif_EQT[Avion])*($E$3=Saisie_plannif_EQT[Nom de l''equipement])*(BP$29&gt;=Saisie_plannif_EQT[Semaine de Début])*(BP$29&lt;=Saisie_plannif_EQT[Semaine de Fin])*Saisie_plannif_EQT[Quantité])</f>
        <v>0</v>
      </c>
      <c r="BQ24" s="113">
        <f>SUMPRODUCT(($E24=Saisie_plannif_EQT[Avion])*($E$3=Saisie_plannif_EQT[Nom de l''equipement])*(BQ$29&gt;=Saisie_plannif_EQT[Semaine de Début])*(BQ$29&lt;=Saisie_plannif_EQT[Semaine de Fin])*Saisie_plannif_EQT[Quantité])</f>
        <v>0</v>
      </c>
      <c r="BR24" s="113">
        <f>SUMPRODUCT(($E24=Saisie_plannif_EQT[Avion])*($E$3=Saisie_plannif_EQT[Nom de l''equipement])*(BR$29&gt;=Saisie_plannif_EQT[Semaine de Début])*(BR$29&lt;=Saisie_plannif_EQT[Semaine de Fin])*Saisie_plannif_EQT[Quantité])</f>
        <v>0</v>
      </c>
      <c r="BS24" s="113">
        <f>SUMPRODUCT(($E24=Saisie_plannif_EQT[Avion])*($E$3=Saisie_plannif_EQT[Nom de l''equipement])*(BS$29&gt;=Saisie_plannif_EQT[Semaine de Début])*(BS$29&lt;=Saisie_plannif_EQT[Semaine de Fin])*Saisie_plannif_EQT[Quantité])</f>
        <v>0</v>
      </c>
      <c r="BT24" s="113">
        <f>SUMPRODUCT(($E24=Saisie_plannif_EQT[Avion])*($E$3=Saisie_plannif_EQT[Nom de l''equipement])*(BT$29&gt;=Saisie_plannif_EQT[Semaine de Début])*(BT$29&lt;=Saisie_plannif_EQT[Semaine de Fin])*Saisie_plannif_EQT[Quantité])</f>
        <v>0</v>
      </c>
      <c r="BU24" s="113">
        <f>SUMPRODUCT(($E24=Saisie_plannif_EQT[Avion])*($E$3=Saisie_plannif_EQT[Nom de l''equipement])*(BU$29&gt;=Saisie_plannif_EQT[Semaine de Début])*(BU$29&lt;=Saisie_plannif_EQT[Semaine de Fin])*Saisie_plannif_EQT[Quantité])</f>
        <v>0</v>
      </c>
      <c r="BV24" s="113">
        <f>SUMPRODUCT(($E24=Saisie_plannif_EQT[Avion])*($E$3=Saisie_plannif_EQT[Nom de l''equipement])*(BV$29&gt;=Saisie_plannif_EQT[Semaine de Début])*(BV$29&lt;=Saisie_plannif_EQT[Semaine de Fin])*Saisie_plannif_EQT[Quantité])</f>
        <v>0</v>
      </c>
      <c r="BW24" s="113">
        <f>SUMPRODUCT(($E24=Saisie_plannif_EQT[Avion])*($E$3=Saisie_plannif_EQT[Nom de l''equipement])*(BW$29&gt;=Saisie_plannif_EQT[Semaine de Début])*(BW$29&lt;=Saisie_plannif_EQT[Semaine de Fin])*Saisie_plannif_EQT[Quantité])</f>
        <v>0</v>
      </c>
      <c r="BX24" s="113">
        <f>SUMPRODUCT(($E24=Saisie_plannif_EQT[Avion])*($E$3=Saisie_plannif_EQT[Nom de l''equipement])*(BX$29&gt;=Saisie_plannif_EQT[Semaine de Début])*(BX$29&lt;=Saisie_plannif_EQT[Semaine de Fin])*Saisie_plannif_EQT[Quantité])</f>
        <v>0</v>
      </c>
      <c r="BY24" s="113">
        <f>SUMPRODUCT(($E24=Saisie_plannif_EQT[Avion])*($E$3=Saisie_plannif_EQT[Nom de l''equipement])*(BY$29&gt;=Saisie_plannif_EQT[Semaine de Début])*(BY$29&lt;=Saisie_plannif_EQT[Semaine de Fin])*Saisie_plannif_EQT[Quantité])</f>
        <v>0</v>
      </c>
      <c r="BZ24" s="113">
        <f>SUMPRODUCT(($E24=Saisie_plannif_EQT[Avion])*($E$3=Saisie_plannif_EQT[Nom de l''equipement])*(BZ$29&gt;=Saisie_plannif_EQT[Semaine de Début])*(BZ$29&lt;=Saisie_plannif_EQT[Semaine de Fin])*Saisie_plannif_EQT[Quantité])</f>
        <v>0</v>
      </c>
      <c r="CA24" s="113">
        <f>SUMPRODUCT(($E24=Saisie_plannif_EQT[Avion])*($E$3=Saisie_plannif_EQT[Nom de l''equipement])*(CA$29&gt;=Saisie_plannif_EQT[Semaine de Début])*(CA$29&lt;=Saisie_plannif_EQT[Semaine de Fin])*Saisie_plannif_EQT[Quantité])</f>
        <v>0</v>
      </c>
      <c r="CB24" s="113">
        <f>SUMPRODUCT(($E24=Saisie_plannif_EQT[Avion])*($E$3=Saisie_plannif_EQT[Nom de l''equipement])*(CB$29&gt;=Saisie_plannif_EQT[Semaine de Début])*(CB$29&lt;=Saisie_plannif_EQT[Semaine de Fin])*Saisie_plannif_EQT[Quantité])</f>
        <v>0</v>
      </c>
      <c r="CC24" s="113">
        <f>SUMPRODUCT(($E24=Saisie_plannif_EQT[Avion])*($E$3=Saisie_plannif_EQT[Nom de l''equipement])*(CC$29&gt;=Saisie_plannif_EQT[Semaine de Début])*(CC$29&lt;=Saisie_plannif_EQT[Semaine de Fin])*Saisie_plannif_EQT[Quantité])</f>
        <v>0</v>
      </c>
      <c r="CD24" s="113">
        <f>SUMPRODUCT(($E24=Saisie_plannif_EQT[Avion])*($E$3=Saisie_plannif_EQT[Nom de l''equipement])*(CD$29&gt;=Saisie_plannif_EQT[Semaine de Début])*(CD$29&lt;=Saisie_plannif_EQT[Semaine de Fin])*Saisie_plannif_EQT[Quantité])</f>
        <v>0</v>
      </c>
      <c r="CE24" s="113">
        <f>SUMPRODUCT(($E24=Saisie_plannif_EQT[Avion])*($E$3=Saisie_plannif_EQT[Nom de l''equipement])*(CE$29&gt;=Saisie_plannif_EQT[Semaine de Début])*(CE$29&lt;=Saisie_plannif_EQT[Semaine de Fin])*Saisie_plannif_EQT[Quantité])</f>
        <v>0</v>
      </c>
      <c r="CF24" s="113">
        <f>SUMPRODUCT(($E24=Saisie_plannif_EQT[Avion])*($E$3=Saisie_plannif_EQT[Nom de l''equipement])*(CF$29&gt;=Saisie_plannif_EQT[Semaine de Début])*(CF$29&lt;=Saisie_plannif_EQT[Semaine de Fin])*Saisie_plannif_EQT[Quantité])</f>
        <v>0</v>
      </c>
      <c r="CG24" s="113">
        <f>SUMPRODUCT(($E24=Saisie_plannif_EQT[Avion])*($E$3=Saisie_plannif_EQT[Nom de l''equipement])*(CG$29&gt;=Saisie_plannif_EQT[Semaine de Début])*(CG$29&lt;=Saisie_plannif_EQT[Semaine de Fin])*Saisie_plannif_EQT[Quantité])</f>
        <v>0</v>
      </c>
      <c r="CH24" s="113">
        <f>SUMPRODUCT(($E24=Saisie_plannif_EQT[Avion])*($E$3=Saisie_plannif_EQT[Nom de l''equipement])*(CH$29&gt;=Saisie_plannif_EQT[Semaine de Début])*(CH$29&lt;=Saisie_plannif_EQT[Semaine de Fin])*Saisie_plannif_EQT[Quantité])</f>
        <v>0</v>
      </c>
      <c r="CI24" s="113">
        <f>SUMPRODUCT(($E24=Saisie_plannif_EQT[Avion])*($E$3=Saisie_plannif_EQT[Nom de l''equipement])*(CI$29&gt;=Saisie_plannif_EQT[Semaine de Début])*(CI$29&lt;=Saisie_plannif_EQT[Semaine de Fin])*Saisie_plannif_EQT[Quantité])</f>
        <v>0</v>
      </c>
      <c r="CJ24" s="113">
        <f>SUMPRODUCT(($E24=Saisie_plannif_EQT[Avion])*($E$3=Saisie_plannif_EQT[Nom de l''equipement])*(CJ$29&gt;=Saisie_plannif_EQT[Semaine de Début])*(CJ$29&lt;=Saisie_plannif_EQT[Semaine de Fin])*Saisie_plannif_EQT[Quantité])</f>
        <v>0</v>
      </c>
      <c r="CK24" s="113">
        <f>SUMPRODUCT(($E24=Saisie_plannif_EQT[Avion])*($E$3=Saisie_plannif_EQT[Nom de l''equipement])*(CK$29&gt;=Saisie_plannif_EQT[Semaine de Début])*(CK$29&lt;=Saisie_plannif_EQT[Semaine de Fin])*Saisie_plannif_EQT[Quantité])</f>
        <v>0</v>
      </c>
      <c r="CL24" s="113">
        <f>SUMPRODUCT(($E24=Saisie_plannif_EQT[Avion])*($E$3=Saisie_plannif_EQT[Nom de l''equipement])*(CL$29&gt;=Saisie_plannif_EQT[Semaine de Début])*(CL$29&lt;=Saisie_plannif_EQT[Semaine de Fin])*Saisie_plannif_EQT[Quantité])</f>
        <v>0</v>
      </c>
      <c r="CM24" s="113">
        <f>SUMPRODUCT(($E24=Saisie_plannif_EQT[Avion])*($E$3=Saisie_plannif_EQT[Nom de l''equipement])*(CM$29&gt;=Saisie_plannif_EQT[Semaine de Début])*(CM$29&lt;=Saisie_plannif_EQT[Semaine de Fin])*Saisie_plannif_EQT[Quantité])</f>
        <v>0</v>
      </c>
      <c r="CN24" s="113">
        <f>SUMPRODUCT(($E24=Saisie_plannif_EQT[Avion])*($E$3=Saisie_plannif_EQT[Nom de l''equipement])*(CN$29&gt;=Saisie_plannif_EQT[Semaine de Début])*(CN$29&lt;=Saisie_plannif_EQT[Semaine de Fin])*Saisie_plannif_EQT[Quantité])</f>
        <v>0</v>
      </c>
      <c r="CO24" s="113">
        <f>SUMPRODUCT(($E24=Saisie_plannif_EQT[Avion])*($E$3=Saisie_plannif_EQT[Nom de l''equipement])*(CO$29&gt;=Saisie_plannif_EQT[Semaine de Début])*(CO$29&lt;=Saisie_plannif_EQT[Semaine de Fin])*Saisie_plannif_EQT[Quantité])</f>
        <v>0</v>
      </c>
      <c r="CP24" s="113">
        <f>SUMPRODUCT(($E24=Saisie_plannif_EQT[Avion])*($E$3=Saisie_plannif_EQT[Nom de l''equipement])*(CP$29&gt;=Saisie_plannif_EQT[Semaine de Début])*(CP$29&lt;=Saisie_plannif_EQT[Semaine de Fin])*Saisie_plannif_EQT[Quantité])</f>
        <v>0</v>
      </c>
      <c r="CQ24" s="113">
        <f>SUMPRODUCT(($E24=Saisie_plannif_EQT[Avion])*($E$3=Saisie_plannif_EQT[Nom de l''equipement])*(CQ$29&gt;=Saisie_plannif_EQT[Semaine de Début])*(CQ$29&lt;=Saisie_plannif_EQT[Semaine de Fin])*Saisie_plannif_EQT[Quantité])</f>
        <v>0</v>
      </c>
      <c r="CR24" s="113">
        <f>SUMPRODUCT(($E24=Saisie_plannif_EQT[Avion])*($E$3=Saisie_plannif_EQT[Nom de l''equipement])*(CR$29&gt;=Saisie_plannif_EQT[Semaine de Début])*(CR$29&lt;=Saisie_plannif_EQT[Semaine de Fin])*Saisie_plannif_EQT[Quantité])</f>
        <v>0</v>
      </c>
      <c r="CS24" s="113">
        <f>SUMPRODUCT(($E24=Saisie_plannif_EQT[Avion])*($E$3=Saisie_plannif_EQT[Nom de l''equipement])*(CS$29&gt;=Saisie_plannif_EQT[Semaine de Début])*(CS$29&lt;=Saisie_plannif_EQT[Semaine de Fin])*Saisie_plannif_EQT[Quantité])</f>
        <v>0</v>
      </c>
      <c r="CT24" s="113">
        <f>SUMPRODUCT(($E24=Saisie_plannif_EQT[Avion])*($E$3=Saisie_plannif_EQT[Nom de l''equipement])*(CT$29&gt;=Saisie_plannif_EQT[Semaine de Début])*(CT$29&lt;=Saisie_plannif_EQT[Semaine de Fin])*Saisie_plannif_EQT[Quantité])</f>
        <v>0</v>
      </c>
      <c r="CU24" s="113">
        <f>SUMPRODUCT(($E24=Saisie_plannif_EQT[Avion])*($E$3=Saisie_plannif_EQT[Nom de l''equipement])*(CU$29&gt;=Saisie_plannif_EQT[Semaine de Début])*(CU$29&lt;=Saisie_plannif_EQT[Semaine de Fin])*Saisie_plannif_EQT[Quantité])</f>
        <v>0</v>
      </c>
      <c r="CV24" s="113">
        <f>SUMPRODUCT(($E24=Saisie_plannif_EQT[Avion])*($E$3=Saisie_plannif_EQT[Nom de l''equipement])*(CV$29&gt;=Saisie_plannif_EQT[Semaine de Début])*(CV$29&lt;=Saisie_plannif_EQT[Semaine de Fin])*Saisie_plannif_EQT[Quantité])</f>
        <v>0</v>
      </c>
      <c r="CW24" s="113">
        <f>SUMPRODUCT(($E24=Saisie_plannif_EQT[Avion])*($E$3=Saisie_plannif_EQT[Nom de l''equipement])*(CW$29&gt;=Saisie_plannif_EQT[Semaine de Début])*(CW$29&lt;=Saisie_plannif_EQT[Semaine de Fin])*Saisie_plannif_EQT[Quantité])</f>
        <v>0</v>
      </c>
      <c r="CX24" s="113">
        <f>SUMPRODUCT(($E24=Saisie_plannif_EQT[Avion])*($E$3=Saisie_plannif_EQT[Nom de l''equipement])*(CX$29&gt;=Saisie_plannif_EQT[Semaine de Début])*(CX$29&lt;=Saisie_plannif_EQT[Semaine de Fin])*Saisie_plannif_EQT[Quantité])</f>
        <v>0</v>
      </c>
      <c r="CY24" s="113">
        <f>SUMPRODUCT(($E24=Saisie_plannif_EQT[Avion])*($E$3=Saisie_plannif_EQT[Nom de l''equipement])*(CY$29&gt;=Saisie_plannif_EQT[Semaine de Début])*(CY$29&lt;=Saisie_plannif_EQT[Semaine de Fin])*Saisie_plannif_EQT[Quantité])</f>
        <v>0</v>
      </c>
      <c r="CZ24" s="113">
        <f>SUMPRODUCT(($E24=Saisie_plannif_EQT[Avion])*($E$3=Saisie_plannif_EQT[Nom de l''equipement])*(CZ$29&gt;=Saisie_plannif_EQT[Semaine de Début])*(CZ$29&lt;=Saisie_plannif_EQT[Semaine de Fin])*Saisie_plannif_EQT[Quantité])</f>
        <v>0</v>
      </c>
      <c r="DA24" s="113">
        <f>SUMPRODUCT(($E24=Saisie_plannif_EQT[Avion])*($E$3=Saisie_plannif_EQT[Nom de l''equipement])*(DA$29&gt;=Saisie_plannif_EQT[Semaine de Début])*(DA$29&lt;=Saisie_plannif_EQT[Semaine de Fin])*Saisie_plannif_EQT[Quantité])</f>
        <v>0</v>
      </c>
      <c r="DB24" s="113">
        <f>SUMPRODUCT(($E24=Saisie_plannif_EQT[Avion])*($E$3=Saisie_plannif_EQT[Nom de l''equipement])*(DB$29&gt;=Saisie_plannif_EQT[Semaine de Début])*(DB$29&lt;=Saisie_plannif_EQT[Semaine de Fin])*Saisie_plannif_EQT[Quantité])</f>
        <v>0</v>
      </c>
      <c r="DC24" s="113">
        <f>SUMPRODUCT(($E24=Saisie_plannif_EQT[Avion])*($E$3=Saisie_plannif_EQT[Nom de l''equipement])*(DC$29&gt;=Saisie_plannif_EQT[Semaine de Début])*(DC$29&lt;=Saisie_plannif_EQT[Semaine de Fin])*Saisie_plannif_EQT[Quantité])</f>
        <v>0</v>
      </c>
      <c r="DD24" s="113">
        <f>SUMPRODUCT(($E24=Saisie_plannif_EQT[Avion])*($E$3=Saisie_plannif_EQT[Nom de l''equipement])*(DD$29&gt;=Saisie_plannif_EQT[Semaine de Début])*(DD$29&lt;=Saisie_plannif_EQT[Semaine de Fin])*Saisie_plannif_EQT[Quantité])</f>
        <v>0</v>
      </c>
      <c r="DE24" s="113">
        <f>SUMPRODUCT(($E24=Saisie_plannif_EQT[Avion])*($E$3=Saisie_plannif_EQT[Nom de l''equipement])*(DE$29&gt;=Saisie_plannif_EQT[Semaine de Début])*(DE$29&lt;=Saisie_plannif_EQT[Semaine de Fin])*Saisie_plannif_EQT[Quantité])</f>
        <v>0</v>
      </c>
    </row>
    <row r="25" spans="4:109" x14ac:dyDescent="0.3">
      <c r="E25" s="103" t="s">
        <v>807</v>
      </c>
      <c r="F25" s="17"/>
      <c r="G25" s="25">
        <f>SUMPRODUCT(($E25=Saisie_plannif_EQT[Avion])*($E$3=Saisie_plannif_EQT[Nom de l''equipement])*(G$29&gt;=Saisie_plannif_EQT[Semaine de Début])*(G$29&lt;=Saisie_plannif_EQT[Semaine de Fin])*Saisie_plannif_EQT[Quantité])</f>
        <v>0</v>
      </c>
      <c r="H25" s="21">
        <f>SUMPRODUCT(($E25=Saisie_plannif_EQT[Avion])*($E$3=Saisie_plannif_EQT[Nom de l''equipement])*(H$29&gt;=Saisie_plannif_EQT[Semaine de Début])*(H$29&lt;=Saisie_plannif_EQT[Semaine de Fin])*Saisie_plannif_EQT[Quantité])</f>
        <v>0</v>
      </c>
      <c r="I25" s="21">
        <f>SUMPRODUCT(($E25=Saisie_plannif_EQT[Avion])*($E$3=Saisie_plannif_EQT[Nom de l''equipement])*(I$29&gt;=Saisie_plannif_EQT[Semaine de Début])*(I$29&lt;=Saisie_plannif_EQT[Semaine de Fin])*Saisie_plannif_EQT[Quantité])</f>
        <v>0</v>
      </c>
      <c r="J25" s="21">
        <f>SUMPRODUCT(($E25=Saisie_plannif_EQT[Avion])*($E$3=Saisie_plannif_EQT[Nom de l''equipement])*(J$29&gt;=Saisie_plannif_EQT[Semaine de Début])*(J$29&lt;=Saisie_plannif_EQT[Semaine de Fin])*Saisie_plannif_EQT[Quantité])</f>
        <v>0</v>
      </c>
      <c r="K25" s="21">
        <f>SUMPRODUCT(($E25=Saisie_plannif_EQT[Avion])*($E$3=Saisie_plannif_EQT[Nom de l''equipement])*(K$29&gt;=Saisie_plannif_EQT[Semaine de Début])*(K$29&lt;=Saisie_plannif_EQT[Semaine de Fin])*Saisie_plannif_EQT[Quantité])</f>
        <v>0</v>
      </c>
      <c r="L25" s="21">
        <f>SUMPRODUCT(($E25=Saisie_plannif_EQT[Avion])*($E$3=Saisie_plannif_EQT[Nom de l''equipement])*(L$29&gt;=Saisie_plannif_EQT[Semaine de Début])*(L$29&lt;=Saisie_plannif_EQT[Semaine de Fin])*Saisie_plannif_EQT[Quantité])</f>
        <v>0</v>
      </c>
      <c r="M25" s="21">
        <f>SUMPRODUCT(($E25=Saisie_plannif_EQT[Avion])*($E$3=Saisie_plannif_EQT[Nom de l''equipement])*(M$29&gt;=Saisie_plannif_EQT[Semaine de Début])*(M$29&lt;=Saisie_plannif_EQT[Semaine de Fin])*Saisie_plannif_EQT[Quantité])</f>
        <v>0</v>
      </c>
      <c r="N25" s="21">
        <f>SUMPRODUCT(($E25=Saisie_plannif_EQT[Avion])*($E$3=Saisie_plannif_EQT[Nom de l''equipement])*(N$29&gt;=Saisie_plannif_EQT[Semaine de Début])*(N$29&lt;=Saisie_plannif_EQT[Semaine de Fin])*Saisie_plannif_EQT[Quantité])</f>
        <v>0</v>
      </c>
      <c r="O25" s="21">
        <f>SUMPRODUCT(($E25=Saisie_plannif_EQT[Avion])*($E$3=Saisie_plannif_EQT[Nom de l''equipement])*(O$29&gt;=Saisie_plannif_EQT[Semaine de Début])*(O$29&lt;=Saisie_plannif_EQT[Semaine de Fin])*Saisie_plannif_EQT[Quantité])</f>
        <v>0</v>
      </c>
      <c r="P25" s="21">
        <f>SUMPRODUCT(($E25=Saisie_plannif_EQT[Avion])*($E$3=Saisie_plannif_EQT[Nom de l''equipement])*(P$29&gt;=Saisie_plannif_EQT[Semaine de Début])*(P$29&lt;=Saisie_plannif_EQT[Semaine de Fin])*Saisie_plannif_EQT[Quantité])</f>
        <v>0</v>
      </c>
      <c r="Q25" s="21">
        <f>SUMPRODUCT(($E25=Saisie_plannif_EQT[Avion])*($E$3=Saisie_plannif_EQT[Nom de l''equipement])*(Q$29&gt;=Saisie_plannif_EQT[Semaine de Début])*(Q$29&lt;=Saisie_plannif_EQT[Semaine de Fin])*Saisie_plannif_EQT[Quantité])</f>
        <v>0</v>
      </c>
      <c r="R25" s="21">
        <f>SUMPRODUCT(($E25=Saisie_plannif_EQT[Avion])*($E$3=Saisie_plannif_EQT[Nom de l''equipement])*(R$29&gt;=Saisie_plannif_EQT[Semaine de Début])*(R$29&lt;=Saisie_plannif_EQT[Semaine de Fin])*Saisie_plannif_EQT[Quantité])</f>
        <v>0</v>
      </c>
      <c r="S25" s="21">
        <f>SUMPRODUCT(($E25=Saisie_plannif_EQT[Avion])*($E$3=Saisie_plannif_EQT[Nom de l''equipement])*(S$29&gt;=Saisie_plannif_EQT[Semaine de Début])*(S$29&lt;=Saisie_plannif_EQT[Semaine de Fin])*Saisie_plannif_EQT[Quantité])</f>
        <v>0</v>
      </c>
      <c r="T25" s="21">
        <f>SUMPRODUCT(($E25=Saisie_plannif_EQT[Avion])*($E$3=Saisie_plannif_EQT[Nom de l''equipement])*(T$29&gt;=Saisie_plannif_EQT[Semaine de Début])*(T$29&lt;=Saisie_plannif_EQT[Semaine de Fin])*Saisie_plannif_EQT[Quantité])</f>
        <v>0</v>
      </c>
      <c r="U25" s="21">
        <f>SUMPRODUCT(($E25=Saisie_plannif_EQT[Avion])*($E$3=Saisie_plannif_EQT[Nom de l''equipement])*(U$29&gt;=Saisie_plannif_EQT[Semaine de Début])*(U$29&lt;=Saisie_plannif_EQT[Semaine de Fin])*Saisie_plannif_EQT[Quantité])</f>
        <v>0</v>
      </c>
      <c r="V25" s="21">
        <f>SUMPRODUCT(($E25=Saisie_plannif_EQT[Avion])*($E$3=Saisie_plannif_EQT[Nom de l''equipement])*(V$29&gt;=Saisie_plannif_EQT[Semaine de Début])*(V$29&lt;=Saisie_plannif_EQT[Semaine de Fin])*Saisie_plannif_EQT[Quantité])</f>
        <v>0</v>
      </c>
      <c r="W25" s="21">
        <f>SUMPRODUCT(($E25=Saisie_plannif_EQT[Avion])*($E$3=Saisie_plannif_EQT[Nom de l''equipement])*(W$29&gt;=Saisie_plannif_EQT[Semaine de Début])*(W$29&lt;=Saisie_plannif_EQT[Semaine de Fin])*Saisie_plannif_EQT[Quantité])</f>
        <v>0</v>
      </c>
      <c r="X25" s="21">
        <f>SUMPRODUCT(($E25=Saisie_plannif_EQT[Avion])*($E$3=Saisie_plannif_EQT[Nom de l''equipement])*(X$29&gt;=Saisie_plannif_EQT[Semaine de Début])*(X$29&lt;=Saisie_plannif_EQT[Semaine de Fin])*Saisie_plannif_EQT[Quantité])</f>
        <v>0</v>
      </c>
      <c r="Y25" s="21">
        <f>SUMPRODUCT(($E25=Saisie_plannif_EQT[Avion])*($E$3=Saisie_plannif_EQT[Nom de l''equipement])*(Y$29&gt;=Saisie_plannif_EQT[Semaine de Début])*(Y$29&lt;=Saisie_plannif_EQT[Semaine de Fin])*Saisie_plannif_EQT[Quantité])</f>
        <v>0</v>
      </c>
      <c r="Z25" s="21">
        <f>SUMPRODUCT(($E25=Saisie_plannif_EQT[Avion])*($E$3=Saisie_plannif_EQT[Nom de l''equipement])*(Z$29&gt;=Saisie_plannif_EQT[Semaine de Début])*(Z$29&lt;=Saisie_plannif_EQT[Semaine de Fin])*Saisie_plannif_EQT[Quantité])</f>
        <v>0</v>
      </c>
      <c r="AA25" s="21">
        <f>SUMPRODUCT(($E25=Saisie_plannif_EQT[Avion])*($E$3=Saisie_plannif_EQT[Nom de l''equipement])*(AA$29&gt;=Saisie_plannif_EQT[Semaine de Début])*(AA$29&lt;=Saisie_plannif_EQT[Semaine de Fin])*Saisie_plannif_EQT[Quantité])</f>
        <v>0</v>
      </c>
      <c r="AB25" s="21">
        <f>SUMPRODUCT(($E25=Saisie_plannif_EQT[Avion])*($E$3=Saisie_plannif_EQT[Nom de l''equipement])*(AB$29&gt;=Saisie_plannif_EQT[Semaine de Début])*(AB$29&lt;=Saisie_plannif_EQT[Semaine de Fin])*Saisie_plannif_EQT[Quantité])</f>
        <v>0</v>
      </c>
      <c r="AC25" s="21">
        <f>SUMPRODUCT(($E25=Saisie_plannif_EQT[Avion])*($E$3=Saisie_plannif_EQT[Nom de l''equipement])*(AC$29&gt;=Saisie_plannif_EQT[Semaine de Début])*(AC$29&lt;=Saisie_plannif_EQT[Semaine de Fin])*Saisie_plannif_EQT[Quantité])</f>
        <v>0</v>
      </c>
      <c r="AD25" s="21">
        <f>SUMPRODUCT(($E25=Saisie_plannif_EQT[Avion])*($E$3=Saisie_plannif_EQT[Nom de l''equipement])*(AD$29&gt;=Saisie_plannif_EQT[Semaine de Début])*(AD$29&lt;=Saisie_plannif_EQT[Semaine de Fin])*Saisie_plannif_EQT[Quantité])</f>
        <v>0</v>
      </c>
      <c r="AE25" s="21">
        <f>SUMPRODUCT(($E25=Saisie_plannif_EQT[Avion])*($E$3=Saisie_plannif_EQT[Nom de l''equipement])*(AE$29&gt;=Saisie_plannif_EQT[Semaine de Début])*(AE$29&lt;=Saisie_plannif_EQT[Semaine de Fin])*Saisie_plannif_EQT[Quantité])</f>
        <v>0</v>
      </c>
      <c r="AF25" s="21">
        <f>SUMPRODUCT(($E25=Saisie_plannif_EQT[Avion])*($E$3=Saisie_plannif_EQT[Nom de l''equipement])*(AF$29&gt;=Saisie_plannif_EQT[Semaine de Début])*(AF$29&lt;=Saisie_plannif_EQT[Semaine de Fin])*Saisie_plannif_EQT[Quantité])</f>
        <v>0</v>
      </c>
      <c r="AG25" s="21">
        <f>SUMPRODUCT(($E25=Saisie_plannif_EQT[Avion])*($E$3=Saisie_plannif_EQT[Nom de l''equipement])*(AG$29&gt;=Saisie_plannif_EQT[Semaine de Début])*(AG$29&lt;=Saisie_plannif_EQT[Semaine de Fin])*Saisie_plannif_EQT[Quantité])</f>
        <v>0</v>
      </c>
      <c r="AH25" s="21">
        <f>SUMPRODUCT(($E25=Saisie_plannif_EQT[Avion])*($E$3=Saisie_plannif_EQT[Nom de l''equipement])*(AH$29&gt;=Saisie_plannif_EQT[Semaine de Début])*(AH$29&lt;=Saisie_plannif_EQT[Semaine de Fin])*Saisie_plannif_EQT[Quantité])</f>
        <v>0</v>
      </c>
      <c r="AI25" s="21">
        <f>SUMPRODUCT(($E25=Saisie_plannif_EQT[Avion])*($E$3=Saisie_plannif_EQT[Nom de l''equipement])*(AI$29&gt;=Saisie_plannif_EQT[Semaine de Début])*(AI$29&lt;=Saisie_plannif_EQT[Semaine de Fin])*Saisie_plannif_EQT[Quantité])</f>
        <v>0</v>
      </c>
      <c r="AJ25" s="21">
        <f>SUMPRODUCT(($E25=Saisie_plannif_EQT[Avion])*($E$3=Saisie_plannif_EQT[Nom de l''equipement])*(AJ$29&gt;=Saisie_plannif_EQT[Semaine de Début])*(AJ$29&lt;=Saisie_plannif_EQT[Semaine de Fin])*Saisie_plannif_EQT[Quantité])</f>
        <v>0</v>
      </c>
      <c r="AK25" s="21">
        <f>SUMPRODUCT(($E25=Saisie_plannif_EQT[Avion])*($E$3=Saisie_plannif_EQT[Nom de l''equipement])*(AK$29&gt;=Saisie_plannif_EQT[Semaine de Début])*(AK$29&lt;=Saisie_plannif_EQT[Semaine de Fin])*Saisie_plannif_EQT[Quantité])</f>
        <v>0</v>
      </c>
      <c r="AL25" s="21">
        <f>SUMPRODUCT(($E25=Saisie_plannif_EQT[Avion])*($E$3=Saisie_plannif_EQT[Nom de l''equipement])*(AL$29&gt;=Saisie_plannif_EQT[Semaine de Début])*(AL$29&lt;=Saisie_plannif_EQT[Semaine de Fin])*Saisie_plannif_EQT[Quantité])</f>
        <v>0</v>
      </c>
      <c r="AM25" s="21">
        <f>SUMPRODUCT(($E25=Saisie_plannif_EQT[Avion])*($E$3=Saisie_plannif_EQT[Nom de l''equipement])*(AM$29&gt;=Saisie_plannif_EQT[Semaine de Début])*(AM$29&lt;=Saisie_plannif_EQT[Semaine de Fin])*Saisie_plannif_EQT[Quantité])</f>
        <v>0</v>
      </c>
      <c r="AN25" s="21">
        <f>SUMPRODUCT(($E25=Saisie_plannif_EQT[Avion])*($E$3=Saisie_plannif_EQT[Nom de l''equipement])*(AN$29&gt;=Saisie_plannif_EQT[Semaine de Début])*(AN$29&lt;=Saisie_plannif_EQT[Semaine de Fin])*Saisie_plannif_EQT[Quantité])</f>
        <v>0</v>
      </c>
      <c r="AO25" s="21">
        <f>SUMPRODUCT(($E25=Saisie_plannif_EQT[Avion])*($E$3=Saisie_plannif_EQT[Nom de l''equipement])*(AO$29&gt;=Saisie_plannif_EQT[Semaine de Début])*(AO$29&lt;=Saisie_plannif_EQT[Semaine de Fin])*Saisie_plannif_EQT[Quantité])</f>
        <v>0</v>
      </c>
      <c r="AP25" s="21">
        <f>SUMPRODUCT(($E25=Saisie_plannif_EQT[Avion])*($E$3=Saisie_plannif_EQT[Nom de l''equipement])*(AP$29&gt;=Saisie_plannif_EQT[Semaine de Début])*(AP$29&lt;=Saisie_plannif_EQT[Semaine de Fin])*Saisie_plannif_EQT[Quantité])</f>
        <v>0</v>
      </c>
      <c r="AQ25" s="21">
        <f>SUMPRODUCT(($E25=Saisie_plannif_EQT[Avion])*($E$3=Saisie_plannif_EQT[Nom de l''equipement])*(AQ$29&gt;=Saisie_plannif_EQT[Semaine de Début])*(AQ$29&lt;=Saisie_plannif_EQT[Semaine de Fin])*Saisie_plannif_EQT[Quantité])</f>
        <v>0</v>
      </c>
      <c r="AR25" s="21">
        <f>SUMPRODUCT(($E25=Saisie_plannif_EQT[Avion])*($E$3=Saisie_plannif_EQT[Nom de l''equipement])*(AR$29&gt;=Saisie_plannif_EQT[Semaine de Début])*(AR$29&lt;=Saisie_plannif_EQT[Semaine de Fin])*Saisie_plannif_EQT[Quantité])</f>
        <v>0</v>
      </c>
      <c r="AS25" s="21">
        <f>SUMPRODUCT(($E25=Saisie_plannif_EQT[Avion])*($E$3=Saisie_plannif_EQT[Nom de l''equipement])*(AS$29&gt;=Saisie_plannif_EQT[Semaine de Début])*(AS$29&lt;=Saisie_plannif_EQT[Semaine de Fin])*Saisie_plannif_EQT[Quantité])</f>
        <v>0</v>
      </c>
      <c r="AT25" s="21">
        <f>SUMPRODUCT(($E25=Saisie_plannif_EQT[Avion])*($E$3=Saisie_plannif_EQT[Nom de l''equipement])*(AT$29&gt;=Saisie_plannif_EQT[Semaine de Début])*(AT$29&lt;=Saisie_plannif_EQT[Semaine de Fin])*Saisie_plannif_EQT[Quantité])</f>
        <v>0</v>
      </c>
      <c r="AU25" s="21">
        <f>SUMPRODUCT(($E25=Saisie_plannif_EQT[Avion])*($E$3=Saisie_plannif_EQT[Nom de l''equipement])*(AU$29&gt;=Saisie_plannif_EQT[Semaine de Début])*(AU$29&lt;=Saisie_plannif_EQT[Semaine de Fin])*Saisie_plannif_EQT[Quantité])</f>
        <v>0</v>
      </c>
      <c r="AV25" s="21">
        <f>SUMPRODUCT(($E25=Saisie_plannif_EQT[Avion])*($E$3=Saisie_plannif_EQT[Nom de l''equipement])*(AV$29&gt;=Saisie_plannif_EQT[Semaine de Début])*(AV$29&lt;=Saisie_plannif_EQT[Semaine de Fin])*Saisie_plannif_EQT[Quantité])</f>
        <v>0</v>
      </c>
      <c r="AW25" s="21">
        <f>SUMPRODUCT(($E25=Saisie_plannif_EQT[Avion])*($E$3=Saisie_plannif_EQT[Nom de l''equipement])*(AW$29&gt;=Saisie_plannif_EQT[Semaine de Début])*(AW$29&lt;=Saisie_plannif_EQT[Semaine de Fin])*Saisie_plannif_EQT[Quantité])</f>
        <v>0</v>
      </c>
      <c r="AX25" s="21">
        <f>SUMPRODUCT(($E25=Saisie_plannif_EQT[Avion])*($E$3=Saisie_plannif_EQT[Nom de l''equipement])*(AX$29&gt;=Saisie_plannif_EQT[Semaine de Début])*(AX$29&lt;=Saisie_plannif_EQT[Semaine de Fin])*Saisie_plannif_EQT[Quantité])</f>
        <v>0</v>
      </c>
      <c r="AY25" s="21">
        <f>SUMPRODUCT(($E25=Saisie_plannif_EQT[Avion])*($E$3=Saisie_plannif_EQT[Nom de l''equipement])*(AY$29&gt;=Saisie_plannif_EQT[Semaine de Début])*(AY$29&lt;=Saisie_plannif_EQT[Semaine de Fin])*Saisie_plannif_EQT[Quantité])</f>
        <v>0</v>
      </c>
      <c r="AZ25" s="21">
        <f>SUMPRODUCT(($E25=Saisie_plannif_EQT[Avion])*($E$3=Saisie_plannif_EQT[Nom de l''equipement])*(AZ$29&gt;=Saisie_plannif_EQT[Semaine de Début])*(AZ$29&lt;=Saisie_plannif_EQT[Semaine de Fin])*Saisie_plannif_EQT[Quantité])</f>
        <v>0</v>
      </c>
      <c r="BA25" s="21">
        <f>SUMPRODUCT(($E25=Saisie_plannif_EQT[Avion])*($E$3=Saisie_plannif_EQT[Nom de l''equipement])*(BA$29&gt;=Saisie_plannif_EQT[Semaine de Début])*(BA$29&lt;=Saisie_plannif_EQT[Semaine de Fin])*Saisie_plannif_EQT[Quantité])</f>
        <v>0</v>
      </c>
      <c r="BB25" s="21">
        <f>SUMPRODUCT(($E25=Saisie_plannif_EQT[Avion])*($E$3=Saisie_plannif_EQT[Nom de l''equipement])*(BB$29&gt;=Saisie_plannif_EQT[Semaine de Début])*(BB$29&lt;=Saisie_plannif_EQT[Semaine de Fin])*Saisie_plannif_EQT[Quantité])</f>
        <v>0</v>
      </c>
      <c r="BC25" s="21">
        <f>SUMPRODUCT(($E25=Saisie_plannif_EQT[Avion])*($E$3=Saisie_plannif_EQT[Nom de l''equipement])*(BC$29&gt;=Saisie_plannif_EQT[Semaine de Début])*(BC$29&lt;=Saisie_plannif_EQT[Semaine de Fin])*Saisie_plannif_EQT[Quantité])</f>
        <v>0</v>
      </c>
      <c r="BD25" s="21">
        <f>SUMPRODUCT(($E25=Saisie_plannif_EQT[Avion])*($E$3=Saisie_plannif_EQT[Nom de l''equipement])*(BD$29&gt;=Saisie_plannif_EQT[Semaine de Début])*(BD$29&lt;=Saisie_plannif_EQT[Semaine de Fin])*Saisie_plannif_EQT[Quantité])</f>
        <v>0</v>
      </c>
      <c r="BE25" s="21">
        <f>SUMPRODUCT(($E25=Saisie_plannif_EQT[Avion])*($E$3=Saisie_plannif_EQT[Nom de l''equipement])*(BE$29&gt;=Saisie_plannif_EQT[Semaine de Début])*(BE$29&lt;=Saisie_plannif_EQT[Semaine de Fin])*Saisie_plannif_EQT[Quantité])</f>
        <v>0</v>
      </c>
      <c r="BF25" s="26">
        <f>SUMPRODUCT(($E25=Saisie_plannif_EQT[Avion])*($E$3=Saisie_plannif_EQT[Nom de l''equipement])*(BF$29&gt;=Saisie_plannif_EQT[Semaine de Début])*(BF$29&lt;=Saisie_plannif_EQT[Semaine de Fin])*Saisie_plannif_EQT[Quantité])</f>
        <v>0</v>
      </c>
      <c r="BG25" s="113">
        <f>SUMPRODUCT(($E25=Saisie_plannif_EQT[Avion])*($E$3=Saisie_plannif_EQT[Nom de l''equipement])*(BG$29&gt;=Saisie_plannif_EQT[Semaine de Début])*(BG$29&lt;=Saisie_plannif_EQT[Semaine de Fin])*Saisie_plannif_EQT[Quantité])</f>
        <v>0</v>
      </c>
      <c r="BH25" s="113">
        <f>SUMPRODUCT(($E25=Saisie_plannif_EQT[Avion])*($E$3=Saisie_plannif_EQT[Nom de l''equipement])*(BH$29&gt;=Saisie_plannif_EQT[Semaine de Début])*(BH$29&lt;=Saisie_plannif_EQT[Semaine de Fin])*Saisie_plannif_EQT[Quantité])</f>
        <v>0</v>
      </c>
      <c r="BI25" s="113">
        <f>SUMPRODUCT(($E25=Saisie_plannif_EQT[Avion])*($E$3=Saisie_plannif_EQT[Nom de l''equipement])*(BI$29&gt;=Saisie_plannif_EQT[Semaine de Début])*(BI$29&lt;=Saisie_plannif_EQT[Semaine de Fin])*Saisie_plannif_EQT[Quantité])</f>
        <v>0</v>
      </c>
      <c r="BJ25" s="113">
        <f>SUMPRODUCT(($E25=Saisie_plannif_EQT[Avion])*($E$3=Saisie_plannif_EQT[Nom de l''equipement])*(BJ$29&gt;=Saisie_plannif_EQT[Semaine de Début])*(BJ$29&lt;=Saisie_plannif_EQT[Semaine de Fin])*Saisie_plannif_EQT[Quantité])</f>
        <v>0</v>
      </c>
      <c r="BK25" s="113">
        <f>SUMPRODUCT(($E25=Saisie_plannif_EQT[Avion])*($E$3=Saisie_plannif_EQT[Nom de l''equipement])*(BK$29&gt;=Saisie_plannif_EQT[Semaine de Début])*(BK$29&lt;=Saisie_plannif_EQT[Semaine de Fin])*Saisie_plannif_EQT[Quantité])</f>
        <v>0</v>
      </c>
      <c r="BL25" s="113">
        <f>SUMPRODUCT(($E25=Saisie_plannif_EQT[Avion])*($E$3=Saisie_plannif_EQT[Nom de l''equipement])*(BL$29&gt;=Saisie_plannif_EQT[Semaine de Début])*(BL$29&lt;=Saisie_plannif_EQT[Semaine de Fin])*Saisie_plannif_EQT[Quantité])</f>
        <v>0</v>
      </c>
      <c r="BM25" s="113">
        <f>SUMPRODUCT(($E25=Saisie_plannif_EQT[Avion])*($E$3=Saisie_plannif_EQT[Nom de l''equipement])*(BM$29&gt;=Saisie_plannif_EQT[Semaine de Début])*(BM$29&lt;=Saisie_plannif_EQT[Semaine de Fin])*Saisie_plannif_EQT[Quantité])</f>
        <v>0</v>
      </c>
      <c r="BN25" s="113">
        <f>SUMPRODUCT(($E25=Saisie_plannif_EQT[Avion])*($E$3=Saisie_plannif_EQT[Nom de l''equipement])*(BN$29&gt;=Saisie_plannif_EQT[Semaine de Début])*(BN$29&lt;=Saisie_plannif_EQT[Semaine de Fin])*Saisie_plannif_EQT[Quantité])</f>
        <v>0</v>
      </c>
      <c r="BO25" s="113">
        <f>SUMPRODUCT(($E25=Saisie_plannif_EQT[Avion])*($E$3=Saisie_plannif_EQT[Nom de l''equipement])*(BO$29&gt;=Saisie_plannif_EQT[Semaine de Début])*(BO$29&lt;=Saisie_plannif_EQT[Semaine de Fin])*Saisie_plannif_EQT[Quantité])</f>
        <v>0</v>
      </c>
      <c r="BP25" s="113">
        <f>SUMPRODUCT(($E25=Saisie_plannif_EQT[Avion])*($E$3=Saisie_plannif_EQT[Nom de l''equipement])*(BP$29&gt;=Saisie_plannif_EQT[Semaine de Début])*(BP$29&lt;=Saisie_plannif_EQT[Semaine de Fin])*Saisie_plannif_EQT[Quantité])</f>
        <v>0</v>
      </c>
      <c r="BQ25" s="113">
        <f>SUMPRODUCT(($E25=Saisie_plannif_EQT[Avion])*($E$3=Saisie_plannif_EQT[Nom de l''equipement])*(BQ$29&gt;=Saisie_plannif_EQT[Semaine de Début])*(BQ$29&lt;=Saisie_plannif_EQT[Semaine de Fin])*Saisie_plannif_EQT[Quantité])</f>
        <v>0</v>
      </c>
      <c r="BR25" s="113">
        <f>SUMPRODUCT(($E25=Saisie_plannif_EQT[Avion])*($E$3=Saisie_plannif_EQT[Nom de l''equipement])*(BR$29&gt;=Saisie_plannif_EQT[Semaine de Début])*(BR$29&lt;=Saisie_plannif_EQT[Semaine de Fin])*Saisie_plannif_EQT[Quantité])</f>
        <v>0</v>
      </c>
      <c r="BS25" s="113">
        <f>SUMPRODUCT(($E25=Saisie_plannif_EQT[Avion])*($E$3=Saisie_plannif_EQT[Nom de l''equipement])*(BS$29&gt;=Saisie_plannif_EQT[Semaine de Début])*(BS$29&lt;=Saisie_plannif_EQT[Semaine de Fin])*Saisie_plannif_EQT[Quantité])</f>
        <v>0</v>
      </c>
      <c r="BT25" s="113">
        <f>SUMPRODUCT(($E25=Saisie_plannif_EQT[Avion])*($E$3=Saisie_plannif_EQT[Nom de l''equipement])*(BT$29&gt;=Saisie_plannif_EQT[Semaine de Début])*(BT$29&lt;=Saisie_plannif_EQT[Semaine de Fin])*Saisie_plannif_EQT[Quantité])</f>
        <v>0</v>
      </c>
      <c r="BU25" s="113">
        <f>SUMPRODUCT(($E25=Saisie_plannif_EQT[Avion])*($E$3=Saisie_plannif_EQT[Nom de l''equipement])*(BU$29&gt;=Saisie_plannif_EQT[Semaine de Début])*(BU$29&lt;=Saisie_plannif_EQT[Semaine de Fin])*Saisie_plannif_EQT[Quantité])</f>
        <v>0</v>
      </c>
      <c r="BV25" s="113">
        <f>SUMPRODUCT(($E25=Saisie_plannif_EQT[Avion])*($E$3=Saisie_plannif_EQT[Nom de l''equipement])*(BV$29&gt;=Saisie_plannif_EQT[Semaine de Début])*(BV$29&lt;=Saisie_plannif_EQT[Semaine de Fin])*Saisie_plannif_EQT[Quantité])</f>
        <v>0</v>
      </c>
      <c r="BW25" s="113">
        <f>SUMPRODUCT(($E25=Saisie_plannif_EQT[Avion])*($E$3=Saisie_plannif_EQT[Nom de l''equipement])*(BW$29&gt;=Saisie_plannif_EQT[Semaine de Début])*(BW$29&lt;=Saisie_plannif_EQT[Semaine de Fin])*Saisie_plannif_EQT[Quantité])</f>
        <v>0</v>
      </c>
      <c r="BX25" s="113">
        <f>SUMPRODUCT(($E25=Saisie_plannif_EQT[Avion])*($E$3=Saisie_plannif_EQT[Nom de l''equipement])*(BX$29&gt;=Saisie_plannif_EQT[Semaine de Début])*(BX$29&lt;=Saisie_plannif_EQT[Semaine de Fin])*Saisie_plannif_EQT[Quantité])</f>
        <v>0</v>
      </c>
      <c r="BY25" s="113">
        <f>SUMPRODUCT(($E25=Saisie_plannif_EQT[Avion])*($E$3=Saisie_plannif_EQT[Nom de l''equipement])*(BY$29&gt;=Saisie_plannif_EQT[Semaine de Début])*(BY$29&lt;=Saisie_plannif_EQT[Semaine de Fin])*Saisie_plannif_EQT[Quantité])</f>
        <v>0</v>
      </c>
      <c r="BZ25" s="113">
        <f>SUMPRODUCT(($E25=Saisie_plannif_EQT[Avion])*($E$3=Saisie_plannif_EQT[Nom de l''equipement])*(BZ$29&gt;=Saisie_plannif_EQT[Semaine de Début])*(BZ$29&lt;=Saisie_plannif_EQT[Semaine de Fin])*Saisie_plannif_EQT[Quantité])</f>
        <v>0</v>
      </c>
      <c r="CA25" s="113">
        <f>SUMPRODUCT(($E25=Saisie_plannif_EQT[Avion])*($E$3=Saisie_plannif_EQT[Nom de l''equipement])*(CA$29&gt;=Saisie_plannif_EQT[Semaine de Début])*(CA$29&lt;=Saisie_plannif_EQT[Semaine de Fin])*Saisie_plannif_EQT[Quantité])</f>
        <v>0</v>
      </c>
      <c r="CB25" s="113">
        <f>SUMPRODUCT(($E25=Saisie_plannif_EQT[Avion])*($E$3=Saisie_plannif_EQT[Nom de l''equipement])*(CB$29&gt;=Saisie_plannif_EQT[Semaine de Début])*(CB$29&lt;=Saisie_plannif_EQT[Semaine de Fin])*Saisie_plannif_EQT[Quantité])</f>
        <v>0</v>
      </c>
      <c r="CC25" s="113">
        <f>SUMPRODUCT(($E25=Saisie_plannif_EQT[Avion])*($E$3=Saisie_plannif_EQT[Nom de l''equipement])*(CC$29&gt;=Saisie_plannif_EQT[Semaine de Début])*(CC$29&lt;=Saisie_plannif_EQT[Semaine de Fin])*Saisie_plannif_EQT[Quantité])</f>
        <v>0</v>
      </c>
      <c r="CD25" s="113">
        <f>SUMPRODUCT(($E25=Saisie_plannif_EQT[Avion])*($E$3=Saisie_plannif_EQT[Nom de l''equipement])*(CD$29&gt;=Saisie_plannif_EQT[Semaine de Début])*(CD$29&lt;=Saisie_plannif_EQT[Semaine de Fin])*Saisie_plannif_EQT[Quantité])</f>
        <v>0</v>
      </c>
      <c r="CE25" s="113">
        <f>SUMPRODUCT(($E25=Saisie_plannif_EQT[Avion])*($E$3=Saisie_plannif_EQT[Nom de l''equipement])*(CE$29&gt;=Saisie_plannif_EQT[Semaine de Début])*(CE$29&lt;=Saisie_plannif_EQT[Semaine de Fin])*Saisie_plannif_EQT[Quantité])</f>
        <v>0</v>
      </c>
      <c r="CF25" s="113">
        <f>SUMPRODUCT(($E25=Saisie_plannif_EQT[Avion])*($E$3=Saisie_plannif_EQT[Nom de l''equipement])*(CF$29&gt;=Saisie_plannif_EQT[Semaine de Début])*(CF$29&lt;=Saisie_plannif_EQT[Semaine de Fin])*Saisie_plannif_EQT[Quantité])</f>
        <v>0</v>
      </c>
      <c r="CG25" s="113">
        <f>SUMPRODUCT(($E25=Saisie_plannif_EQT[Avion])*($E$3=Saisie_plannif_EQT[Nom de l''equipement])*(CG$29&gt;=Saisie_plannif_EQT[Semaine de Début])*(CG$29&lt;=Saisie_plannif_EQT[Semaine de Fin])*Saisie_plannif_EQT[Quantité])</f>
        <v>0</v>
      </c>
      <c r="CH25" s="113">
        <f>SUMPRODUCT(($E25=Saisie_plannif_EQT[Avion])*($E$3=Saisie_plannif_EQT[Nom de l''equipement])*(CH$29&gt;=Saisie_plannif_EQT[Semaine de Début])*(CH$29&lt;=Saisie_plannif_EQT[Semaine de Fin])*Saisie_plannif_EQT[Quantité])</f>
        <v>0</v>
      </c>
      <c r="CI25" s="113">
        <f>SUMPRODUCT(($E25=Saisie_plannif_EQT[Avion])*($E$3=Saisie_plannif_EQT[Nom de l''equipement])*(CI$29&gt;=Saisie_plannif_EQT[Semaine de Début])*(CI$29&lt;=Saisie_plannif_EQT[Semaine de Fin])*Saisie_plannif_EQT[Quantité])</f>
        <v>0</v>
      </c>
      <c r="CJ25" s="113">
        <f>SUMPRODUCT(($E25=Saisie_plannif_EQT[Avion])*($E$3=Saisie_plannif_EQT[Nom de l''equipement])*(CJ$29&gt;=Saisie_plannif_EQT[Semaine de Début])*(CJ$29&lt;=Saisie_plannif_EQT[Semaine de Fin])*Saisie_plannif_EQT[Quantité])</f>
        <v>0</v>
      </c>
      <c r="CK25" s="113">
        <f>SUMPRODUCT(($E25=Saisie_plannif_EQT[Avion])*($E$3=Saisie_plannif_EQT[Nom de l''equipement])*(CK$29&gt;=Saisie_plannif_EQT[Semaine de Début])*(CK$29&lt;=Saisie_plannif_EQT[Semaine de Fin])*Saisie_plannif_EQT[Quantité])</f>
        <v>0</v>
      </c>
      <c r="CL25" s="113">
        <f>SUMPRODUCT(($E25=Saisie_plannif_EQT[Avion])*($E$3=Saisie_plannif_EQT[Nom de l''equipement])*(CL$29&gt;=Saisie_plannif_EQT[Semaine de Début])*(CL$29&lt;=Saisie_plannif_EQT[Semaine de Fin])*Saisie_plannif_EQT[Quantité])</f>
        <v>0</v>
      </c>
      <c r="CM25" s="113">
        <f>SUMPRODUCT(($E25=Saisie_plannif_EQT[Avion])*($E$3=Saisie_plannif_EQT[Nom de l''equipement])*(CM$29&gt;=Saisie_plannif_EQT[Semaine de Début])*(CM$29&lt;=Saisie_plannif_EQT[Semaine de Fin])*Saisie_plannif_EQT[Quantité])</f>
        <v>0</v>
      </c>
      <c r="CN25" s="113">
        <f>SUMPRODUCT(($E25=Saisie_plannif_EQT[Avion])*($E$3=Saisie_plannif_EQT[Nom de l''equipement])*(CN$29&gt;=Saisie_plannif_EQT[Semaine de Début])*(CN$29&lt;=Saisie_plannif_EQT[Semaine de Fin])*Saisie_plannif_EQT[Quantité])</f>
        <v>0</v>
      </c>
      <c r="CO25" s="113">
        <f>SUMPRODUCT(($E25=Saisie_plannif_EQT[Avion])*($E$3=Saisie_plannif_EQT[Nom de l''equipement])*(CO$29&gt;=Saisie_plannif_EQT[Semaine de Début])*(CO$29&lt;=Saisie_plannif_EQT[Semaine de Fin])*Saisie_plannif_EQT[Quantité])</f>
        <v>0</v>
      </c>
      <c r="CP25" s="113">
        <f>SUMPRODUCT(($E25=Saisie_plannif_EQT[Avion])*($E$3=Saisie_plannif_EQT[Nom de l''equipement])*(CP$29&gt;=Saisie_plannif_EQT[Semaine de Début])*(CP$29&lt;=Saisie_plannif_EQT[Semaine de Fin])*Saisie_plannif_EQT[Quantité])</f>
        <v>0</v>
      </c>
      <c r="CQ25" s="113">
        <f>SUMPRODUCT(($E25=Saisie_plannif_EQT[Avion])*($E$3=Saisie_plannif_EQT[Nom de l''equipement])*(CQ$29&gt;=Saisie_plannif_EQT[Semaine de Début])*(CQ$29&lt;=Saisie_plannif_EQT[Semaine de Fin])*Saisie_plannif_EQT[Quantité])</f>
        <v>0</v>
      </c>
      <c r="CR25" s="113">
        <f>SUMPRODUCT(($E25=Saisie_plannif_EQT[Avion])*($E$3=Saisie_plannif_EQT[Nom de l''equipement])*(CR$29&gt;=Saisie_plannif_EQT[Semaine de Début])*(CR$29&lt;=Saisie_plannif_EQT[Semaine de Fin])*Saisie_plannif_EQT[Quantité])</f>
        <v>0</v>
      </c>
      <c r="CS25" s="113">
        <f>SUMPRODUCT(($E25=Saisie_plannif_EQT[Avion])*($E$3=Saisie_plannif_EQT[Nom de l''equipement])*(CS$29&gt;=Saisie_plannif_EQT[Semaine de Début])*(CS$29&lt;=Saisie_plannif_EQT[Semaine de Fin])*Saisie_plannif_EQT[Quantité])</f>
        <v>0</v>
      </c>
      <c r="CT25" s="113">
        <f>SUMPRODUCT(($E25=Saisie_plannif_EQT[Avion])*($E$3=Saisie_plannif_EQT[Nom de l''equipement])*(CT$29&gt;=Saisie_plannif_EQT[Semaine de Début])*(CT$29&lt;=Saisie_plannif_EQT[Semaine de Fin])*Saisie_plannif_EQT[Quantité])</f>
        <v>0</v>
      </c>
      <c r="CU25" s="113">
        <f>SUMPRODUCT(($E25=Saisie_plannif_EQT[Avion])*($E$3=Saisie_plannif_EQT[Nom de l''equipement])*(CU$29&gt;=Saisie_plannif_EQT[Semaine de Début])*(CU$29&lt;=Saisie_plannif_EQT[Semaine de Fin])*Saisie_plannif_EQT[Quantité])</f>
        <v>0</v>
      </c>
      <c r="CV25" s="113">
        <f>SUMPRODUCT(($E25=Saisie_plannif_EQT[Avion])*($E$3=Saisie_plannif_EQT[Nom de l''equipement])*(CV$29&gt;=Saisie_plannif_EQT[Semaine de Début])*(CV$29&lt;=Saisie_plannif_EQT[Semaine de Fin])*Saisie_plannif_EQT[Quantité])</f>
        <v>0</v>
      </c>
      <c r="CW25" s="113">
        <f>SUMPRODUCT(($E25=Saisie_plannif_EQT[Avion])*($E$3=Saisie_plannif_EQT[Nom de l''equipement])*(CW$29&gt;=Saisie_plannif_EQT[Semaine de Début])*(CW$29&lt;=Saisie_plannif_EQT[Semaine de Fin])*Saisie_plannif_EQT[Quantité])</f>
        <v>0</v>
      </c>
      <c r="CX25" s="113">
        <f>SUMPRODUCT(($E25=Saisie_plannif_EQT[Avion])*($E$3=Saisie_plannif_EQT[Nom de l''equipement])*(CX$29&gt;=Saisie_plannif_EQT[Semaine de Début])*(CX$29&lt;=Saisie_plannif_EQT[Semaine de Fin])*Saisie_plannif_EQT[Quantité])</f>
        <v>0</v>
      </c>
      <c r="CY25" s="113">
        <f>SUMPRODUCT(($E25=Saisie_plannif_EQT[Avion])*($E$3=Saisie_plannif_EQT[Nom de l''equipement])*(CY$29&gt;=Saisie_plannif_EQT[Semaine de Début])*(CY$29&lt;=Saisie_plannif_EQT[Semaine de Fin])*Saisie_plannif_EQT[Quantité])</f>
        <v>0</v>
      </c>
      <c r="CZ25" s="113">
        <f>SUMPRODUCT(($E25=Saisie_plannif_EQT[Avion])*($E$3=Saisie_plannif_EQT[Nom de l''equipement])*(CZ$29&gt;=Saisie_plannif_EQT[Semaine de Début])*(CZ$29&lt;=Saisie_plannif_EQT[Semaine de Fin])*Saisie_plannif_EQT[Quantité])</f>
        <v>0</v>
      </c>
      <c r="DA25" s="113">
        <f>SUMPRODUCT(($E25=Saisie_plannif_EQT[Avion])*($E$3=Saisie_plannif_EQT[Nom de l''equipement])*(DA$29&gt;=Saisie_plannif_EQT[Semaine de Début])*(DA$29&lt;=Saisie_plannif_EQT[Semaine de Fin])*Saisie_plannif_EQT[Quantité])</f>
        <v>0</v>
      </c>
      <c r="DB25" s="113">
        <f>SUMPRODUCT(($E25=Saisie_plannif_EQT[Avion])*($E$3=Saisie_plannif_EQT[Nom de l''equipement])*(DB$29&gt;=Saisie_plannif_EQT[Semaine de Début])*(DB$29&lt;=Saisie_plannif_EQT[Semaine de Fin])*Saisie_plannif_EQT[Quantité])</f>
        <v>0</v>
      </c>
      <c r="DC25" s="113">
        <f>SUMPRODUCT(($E25=Saisie_plannif_EQT[Avion])*($E$3=Saisie_plannif_EQT[Nom de l''equipement])*(DC$29&gt;=Saisie_plannif_EQT[Semaine de Début])*(DC$29&lt;=Saisie_plannif_EQT[Semaine de Fin])*Saisie_plannif_EQT[Quantité])</f>
        <v>0</v>
      </c>
      <c r="DD25" s="113">
        <f>SUMPRODUCT(($E25=Saisie_plannif_EQT[Avion])*($E$3=Saisie_plannif_EQT[Nom de l''equipement])*(DD$29&gt;=Saisie_plannif_EQT[Semaine de Début])*(DD$29&lt;=Saisie_plannif_EQT[Semaine de Fin])*Saisie_plannif_EQT[Quantité])</f>
        <v>0</v>
      </c>
      <c r="DE25" s="113">
        <f>SUMPRODUCT(($E25=Saisie_plannif_EQT[Avion])*($E$3=Saisie_plannif_EQT[Nom de l''equipement])*(DE$29&gt;=Saisie_plannif_EQT[Semaine de Début])*(DE$29&lt;=Saisie_plannif_EQT[Semaine de Fin])*Saisie_plannif_EQT[Quantité])</f>
        <v>0</v>
      </c>
    </row>
    <row r="26" spans="4:109" x14ac:dyDescent="0.3">
      <c r="E26" s="70" t="s">
        <v>808</v>
      </c>
      <c r="F26" s="17"/>
      <c r="G26" s="25">
        <f>SUMPRODUCT(($E26=Saisie_plannif_EQT[Avion])*($E$3=Saisie_plannif_EQT[Nom de l''equipement])*(G$29&gt;=Saisie_plannif_EQT[Semaine de Début])*(G$29&lt;=Saisie_plannif_EQT[Semaine de Fin])*Saisie_plannif_EQT[Quantité])</f>
        <v>0</v>
      </c>
      <c r="H26" s="21">
        <f>SUMPRODUCT(($E26=Saisie_plannif_EQT[Avion])*($E$3=Saisie_plannif_EQT[Nom de l''equipement])*(H$29&gt;=Saisie_plannif_EQT[Semaine de Début])*(H$29&lt;=Saisie_plannif_EQT[Semaine de Fin])*Saisie_plannif_EQT[Quantité])</f>
        <v>0</v>
      </c>
      <c r="I26" s="21">
        <f>SUMPRODUCT(($E26=Saisie_plannif_EQT[Avion])*($E$3=Saisie_plannif_EQT[Nom de l''equipement])*(I$29&gt;=Saisie_plannif_EQT[Semaine de Début])*(I$29&lt;=Saisie_plannif_EQT[Semaine de Fin])*Saisie_plannif_EQT[Quantité])</f>
        <v>0</v>
      </c>
      <c r="J26" s="21">
        <f>SUMPRODUCT(($E26=Saisie_plannif_EQT[Avion])*($E$3=Saisie_plannif_EQT[Nom de l''equipement])*(J$29&gt;=Saisie_plannif_EQT[Semaine de Début])*(J$29&lt;=Saisie_plannif_EQT[Semaine de Fin])*Saisie_plannif_EQT[Quantité])</f>
        <v>0</v>
      </c>
      <c r="K26" s="21">
        <f>SUMPRODUCT(($E26=Saisie_plannif_EQT[Avion])*($E$3=Saisie_plannif_EQT[Nom de l''equipement])*(K$29&gt;=Saisie_plannif_EQT[Semaine de Début])*(K$29&lt;=Saisie_plannif_EQT[Semaine de Fin])*Saisie_plannif_EQT[Quantité])</f>
        <v>0</v>
      </c>
      <c r="L26" s="21">
        <f>SUMPRODUCT(($E26=Saisie_plannif_EQT[Avion])*($E$3=Saisie_plannif_EQT[Nom de l''equipement])*(L$29&gt;=Saisie_plannif_EQT[Semaine de Début])*(L$29&lt;=Saisie_plannif_EQT[Semaine de Fin])*Saisie_plannif_EQT[Quantité])</f>
        <v>0</v>
      </c>
      <c r="M26" s="21">
        <f>SUMPRODUCT(($E26=Saisie_plannif_EQT[Avion])*($E$3=Saisie_plannif_EQT[Nom de l''equipement])*(M$29&gt;=Saisie_plannif_EQT[Semaine de Début])*(M$29&lt;=Saisie_plannif_EQT[Semaine de Fin])*Saisie_plannif_EQT[Quantité])</f>
        <v>0</v>
      </c>
      <c r="N26" s="21">
        <f>SUMPRODUCT(($E26=Saisie_plannif_EQT[Avion])*($E$3=Saisie_plannif_EQT[Nom de l''equipement])*(N$29&gt;=Saisie_plannif_EQT[Semaine de Début])*(N$29&lt;=Saisie_plannif_EQT[Semaine de Fin])*Saisie_plannif_EQT[Quantité])</f>
        <v>0</v>
      </c>
      <c r="O26" s="21">
        <f>SUMPRODUCT(($E26=Saisie_plannif_EQT[Avion])*($E$3=Saisie_plannif_EQT[Nom de l''equipement])*(O$29&gt;=Saisie_plannif_EQT[Semaine de Début])*(O$29&lt;=Saisie_plannif_EQT[Semaine de Fin])*Saisie_plannif_EQT[Quantité])</f>
        <v>0</v>
      </c>
      <c r="P26" s="21">
        <f>SUMPRODUCT(($E26=Saisie_plannif_EQT[Avion])*($E$3=Saisie_plannif_EQT[Nom de l''equipement])*(P$29&gt;=Saisie_plannif_EQT[Semaine de Début])*(P$29&lt;=Saisie_plannif_EQT[Semaine de Fin])*Saisie_plannif_EQT[Quantité])</f>
        <v>0</v>
      </c>
      <c r="Q26" s="21">
        <f>SUMPRODUCT(($E26=Saisie_plannif_EQT[Avion])*($E$3=Saisie_plannif_EQT[Nom de l''equipement])*(Q$29&gt;=Saisie_plannif_EQT[Semaine de Début])*(Q$29&lt;=Saisie_plannif_EQT[Semaine de Fin])*Saisie_plannif_EQT[Quantité])</f>
        <v>0</v>
      </c>
      <c r="R26" s="21">
        <f>SUMPRODUCT(($E26=Saisie_plannif_EQT[Avion])*($E$3=Saisie_plannif_EQT[Nom de l''equipement])*(R$29&gt;=Saisie_plannif_EQT[Semaine de Début])*(R$29&lt;=Saisie_plannif_EQT[Semaine de Fin])*Saisie_plannif_EQT[Quantité])</f>
        <v>0</v>
      </c>
      <c r="S26" s="21">
        <f>SUMPRODUCT(($E26=Saisie_plannif_EQT[Avion])*($E$3=Saisie_plannif_EQT[Nom de l''equipement])*(S$29&gt;=Saisie_plannif_EQT[Semaine de Début])*(S$29&lt;=Saisie_plannif_EQT[Semaine de Fin])*Saisie_plannif_EQT[Quantité])</f>
        <v>0</v>
      </c>
      <c r="T26" s="21">
        <f>SUMPRODUCT(($E26=Saisie_plannif_EQT[Avion])*($E$3=Saisie_plannif_EQT[Nom de l''equipement])*(T$29&gt;=Saisie_plannif_EQT[Semaine de Début])*(T$29&lt;=Saisie_plannif_EQT[Semaine de Fin])*Saisie_plannif_EQT[Quantité])</f>
        <v>0</v>
      </c>
      <c r="U26" s="21">
        <f>SUMPRODUCT(($E26=Saisie_plannif_EQT[Avion])*($E$3=Saisie_plannif_EQT[Nom de l''equipement])*(U$29&gt;=Saisie_plannif_EQT[Semaine de Début])*(U$29&lt;=Saisie_plannif_EQT[Semaine de Fin])*Saisie_plannif_EQT[Quantité])</f>
        <v>0</v>
      </c>
      <c r="V26" s="21">
        <f>SUMPRODUCT(($E26=Saisie_plannif_EQT[Avion])*($E$3=Saisie_plannif_EQT[Nom de l''equipement])*(V$29&gt;=Saisie_plannif_EQT[Semaine de Début])*(V$29&lt;=Saisie_plannif_EQT[Semaine de Fin])*Saisie_plannif_EQT[Quantité])</f>
        <v>0</v>
      </c>
      <c r="W26" s="21">
        <f>SUMPRODUCT(($E26=Saisie_plannif_EQT[Avion])*($E$3=Saisie_plannif_EQT[Nom de l''equipement])*(W$29&gt;=Saisie_plannif_EQT[Semaine de Début])*(W$29&lt;=Saisie_plannif_EQT[Semaine de Fin])*Saisie_plannif_EQT[Quantité])</f>
        <v>0</v>
      </c>
      <c r="X26" s="21">
        <f>SUMPRODUCT(($E26=Saisie_plannif_EQT[Avion])*($E$3=Saisie_plannif_EQT[Nom de l''equipement])*(X$29&gt;=Saisie_plannif_EQT[Semaine de Début])*(X$29&lt;=Saisie_plannif_EQT[Semaine de Fin])*Saisie_plannif_EQT[Quantité])</f>
        <v>0</v>
      </c>
      <c r="Y26" s="21">
        <f>SUMPRODUCT(($E26=Saisie_plannif_EQT[Avion])*($E$3=Saisie_plannif_EQT[Nom de l''equipement])*(Y$29&gt;=Saisie_plannif_EQT[Semaine de Début])*(Y$29&lt;=Saisie_plannif_EQT[Semaine de Fin])*Saisie_plannif_EQT[Quantité])</f>
        <v>0</v>
      </c>
      <c r="Z26" s="21">
        <f>SUMPRODUCT(($E26=Saisie_plannif_EQT[Avion])*($E$3=Saisie_plannif_EQT[Nom de l''equipement])*(Z$29&gt;=Saisie_plannif_EQT[Semaine de Début])*(Z$29&lt;=Saisie_plannif_EQT[Semaine de Fin])*Saisie_plannif_EQT[Quantité])</f>
        <v>0</v>
      </c>
      <c r="AA26" s="21">
        <f>SUMPRODUCT(($E26=Saisie_plannif_EQT[Avion])*($E$3=Saisie_plannif_EQT[Nom de l''equipement])*(AA$29&gt;=Saisie_plannif_EQT[Semaine de Début])*(AA$29&lt;=Saisie_plannif_EQT[Semaine de Fin])*Saisie_plannif_EQT[Quantité])</f>
        <v>0</v>
      </c>
      <c r="AB26" s="21">
        <f>SUMPRODUCT(($E26=Saisie_plannif_EQT[Avion])*($E$3=Saisie_plannif_EQT[Nom de l''equipement])*(AB$29&gt;=Saisie_plannif_EQT[Semaine de Début])*(AB$29&lt;=Saisie_plannif_EQT[Semaine de Fin])*Saisie_plannif_EQT[Quantité])</f>
        <v>0</v>
      </c>
      <c r="AC26" s="21">
        <f>SUMPRODUCT(($E26=Saisie_plannif_EQT[Avion])*($E$3=Saisie_plannif_EQT[Nom de l''equipement])*(AC$29&gt;=Saisie_plannif_EQT[Semaine de Début])*(AC$29&lt;=Saisie_plannif_EQT[Semaine de Fin])*Saisie_plannif_EQT[Quantité])</f>
        <v>0</v>
      </c>
      <c r="AD26" s="21">
        <f>SUMPRODUCT(($E26=Saisie_plannif_EQT[Avion])*($E$3=Saisie_plannif_EQT[Nom de l''equipement])*(AD$29&gt;=Saisie_plannif_EQT[Semaine de Début])*(AD$29&lt;=Saisie_plannif_EQT[Semaine de Fin])*Saisie_plannif_EQT[Quantité])</f>
        <v>0</v>
      </c>
      <c r="AE26" s="21">
        <f>SUMPRODUCT(($E26=Saisie_plannif_EQT[Avion])*($E$3=Saisie_plannif_EQT[Nom de l''equipement])*(AE$29&gt;=Saisie_plannif_EQT[Semaine de Début])*(AE$29&lt;=Saisie_plannif_EQT[Semaine de Fin])*Saisie_plannif_EQT[Quantité])</f>
        <v>0</v>
      </c>
      <c r="AF26" s="21">
        <f>SUMPRODUCT(($E26=Saisie_plannif_EQT[Avion])*($E$3=Saisie_plannif_EQT[Nom de l''equipement])*(AF$29&gt;=Saisie_plannif_EQT[Semaine de Début])*(AF$29&lt;=Saisie_plannif_EQT[Semaine de Fin])*Saisie_plannif_EQT[Quantité])</f>
        <v>0</v>
      </c>
      <c r="AG26" s="21">
        <f>SUMPRODUCT(($E26=Saisie_plannif_EQT[Avion])*($E$3=Saisie_plannif_EQT[Nom de l''equipement])*(AG$29&gt;=Saisie_plannif_EQT[Semaine de Début])*(AG$29&lt;=Saisie_plannif_EQT[Semaine de Fin])*Saisie_plannif_EQT[Quantité])</f>
        <v>0</v>
      </c>
      <c r="AH26" s="21">
        <f>SUMPRODUCT(($E26=Saisie_plannif_EQT[Avion])*($E$3=Saisie_plannif_EQT[Nom de l''equipement])*(AH$29&gt;=Saisie_plannif_EQT[Semaine de Début])*(AH$29&lt;=Saisie_plannif_EQT[Semaine de Fin])*Saisie_plannif_EQT[Quantité])</f>
        <v>0</v>
      </c>
      <c r="AI26" s="21">
        <f>SUMPRODUCT(($E26=Saisie_plannif_EQT[Avion])*($E$3=Saisie_plannif_EQT[Nom de l''equipement])*(AI$29&gt;=Saisie_plannif_EQT[Semaine de Début])*(AI$29&lt;=Saisie_plannif_EQT[Semaine de Fin])*Saisie_plannif_EQT[Quantité])</f>
        <v>0</v>
      </c>
      <c r="AJ26" s="21">
        <f>SUMPRODUCT(($E26=Saisie_plannif_EQT[Avion])*($E$3=Saisie_plannif_EQT[Nom de l''equipement])*(AJ$29&gt;=Saisie_plannif_EQT[Semaine de Début])*(AJ$29&lt;=Saisie_plannif_EQT[Semaine de Fin])*Saisie_plannif_EQT[Quantité])</f>
        <v>0</v>
      </c>
      <c r="AK26" s="21">
        <f>SUMPRODUCT(($E26=Saisie_plannif_EQT[Avion])*($E$3=Saisie_plannif_EQT[Nom de l''equipement])*(AK$29&gt;=Saisie_plannif_EQT[Semaine de Début])*(AK$29&lt;=Saisie_plannif_EQT[Semaine de Fin])*Saisie_plannif_EQT[Quantité])</f>
        <v>0</v>
      </c>
      <c r="AL26" s="21">
        <f>SUMPRODUCT(($E26=Saisie_plannif_EQT[Avion])*($E$3=Saisie_plannif_EQT[Nom de l''equipement])*(AL$29&gt;=Saisie_plannif_EQT[Semaine de Début])*(AL$29&lt;=Saisie_plannif_EQT[Semaine de Fin])*Saisie_plannif_EQT[Quantité])</f>
        <v>0</v>
      </c>
      <c r="AM26" s="21">
        <f>SUMPRODUCT(($E26=Saisie_plannif_EQT[Avion])*($E$3=Saisie_plannif_EQT[Nom de l''equipement])*(AM$29&gt;=Saisie_plannif_EQT[Semaine de Début])*(AM$29&lt;=Saisie_plannif_EQT[Semaine de Fin])*Saisie_plannif_EQT[Quantité])</f>
        <v>0</v>
      </c>
      <c r="AN26" s="21">
        <f>SUMPRODUCT(($E26=Saisie_plannif_EQT[Avion])*($E$3=Saisie_plannif_EQT[Nom de l''equipement])*(AN$29&gt;=Saisie_plannif_EQT[Semaine de Début])*(AN$29&lt;=Saisie_plannif_EQT[Semaine de Fin])*Saisie_plannif_EQT[Quantité])</f>
        <v>0</v>
      </c>
      <c r="AO26" s="21">
        <f>SUMPRODUCT(($E26=Saisie_plannif_EQT[Avion])*($E$3=Saisie_plannif_EQT[Nom de l''equipement])*(AO$29&gt;=Saisie_plannif_EQT[Semaine de Début])*(AO$29&lt;=Saisie_plannif_EQT[Semaine de Fin])*Saisie_plannif_EQT[Quantité])</f>
        <v>0</v>
      </c>
      <c r="AP26" s="21">
        <f>SUMPRODUCT(($E26=Saisie_plannif_EQT[Avion])*($E$3=Saisie_plannif_EQT[Nom de l''equipement])*(AP$29&gt;=Saisie_plannif_EQT[Semaine de Début])*(AP$29&lt;=Saisie_plannif_EQT[Semaine de Fin])*Saisie_plannif_EQT[Quantité])</f>
        <v>0</v>
      </c>
      <c r="AQ26" s="21">
        <f>SUMPRODUCT(($E26=Saisie_plannif_EQT[Avion])*($E$3=Saisie_plannif_EQT[Nom de l''equipement])*(AQ$29&gt;=Saisie_plannif_EQT[Semaine de Début])*(AQ$29&lt;=Saisie_plannif_EQT[Semaine de Fin])*Saisie_plannif_EQT[Quantité])</f>
        <v>0</v>
      </c>
      <c r="AR26" s="21">
        <f>SUMPRODUCT(($E26=Saisie_plannif_EQT[Avion])*($E$3=Saisie_plannif_EQT[Nom de l''equipement])*(AR$29&gt;=Saisie_plannif_EQT[Semaine de Début])*(AR$29&lt;=Saisie_plannif_EQT[Semaine de Fin])*Saisie_plannif_EQT[Quantité])</f>
        <v>0</v>
      </c>
      <c r="AS26" s="21">
        <f>SUMPRODUCT(($E26=Saisie_plannif_EQT[Avion])*($E$3=Saisie_plannif_EQT[Nom de l''equipement])*(AS$29&gt;=Saisie_plannif_EQT[Semaine de Début])*(AS$29&lt;=Saisie_plannif_EQT[Semaine de Fin])*Saisie_plannif_EQT[Quantité])</f>
        <v>0</v>
      </c>
      <c r="AT26" s="21">
        <f>SUMPRODUCT(($E26=Saisie_plannif_EQT[Avion])*($E$3=Saisie_plannif_EQT[Nom de l''equipement])*(AT$29&gt;=Saisie_plannif_EQT[Semaine de Début])*(AT$29&lt;=Saisie_plannif_EQT[Semaine de Fin])*Saisie_plannif_EQT[Quantité])</f>
        <v>0</v>
      </c>
      <c r="AU26" s="21">
        <f>SUMPRODUCT(($E26=Saisie_plannif_EQT[Avion])*($E$3=Saisie_plannif_EQT[Nom de l''equipement])*(AU$29&gt;=Saisie_plannif_EQT[Semaine de Début])*(AU$29&lt;=Saisie_plannif_EQT[Semaine de Fin])*Saisie_plannif_EQT[Quantité])</f>
        <v>0</v>
      </c>
      <c r="AV26" s="21">
        <f>SUMPRODUCT(($E26=Saisie_plannif_EQT[Avion])*($E$3=Saisie_plannif_EQT[Nom de l''equipement])*(AV$29&gt;=Saisie_plannif_EQT[Semaine de Début])*(AV$29&lt;=Saisie_plannif_EQT[Semaine de Fin])*Saisie_plannif_EQT[Quantité])</f>
        <v>0</v>
      </c>
      <c r="AW26" s="105">
        <f>SUMPRODUCT(($E26=Saisie_plannif_EQT[Avion])*($E$3=Saisie_plannif_EQT[Nom de l''equipement])*(AW$29&gt;=Saisie_plannif_EQT[Semaine de Début])*(AW$29&lt;=Saisie_plannif_EQT[Semaine de Fin])*Saisie_plannif_EQT[Quantité])</f>
        <v>0</v>
      </c>
      <c r="AX26" s="105">
        <f>SUMPRODUCT(($E26=Saisie_plannif_EQT[Avion])*($E$3=Saisie_plannif_EQT[Nom de l''equipement])*(AX$29&gt;=Saisie_plannif_EQT[Semaine de Début])*(AX$29&lt;=Saisie_plannif_EQT[Semaine de Fin])*Saisie_plannif_EQT[Quantité])</f>
        <v>0</v>
      </c>
      <c r="AY26" s="105">
        <f>SUMPRODUCT(($E26=Saisie_plannif_EQT[Avion])*($E$3=Saisie_plannif_EQT[Nom de l''equipement])*(AY$29&gt;=Saisie_plannif_EQT[Semaine de Début])*(AY$29&lt;=Saisie_plannif_EQT[Semaine de Fin])*Saisie_plannif_EQT[Quantité])</f>
        <v>0</v>
      </c>
      <c r="AZ26" s="105">
        <f>SUMPRODUCT(($E26=Saisie_plannif_EQT[Avion])*($E$3=Saisie_plannif_EQT[Nom de l''equipement])*(AZ$29&gt;=Saisie_plannif_EQT[Semaine de Début])*(AZ$29&lt;=Saisie_plannif_EQT[Semaine de Fin])*Saisie_plannif_EQT[Quantité])</f>
        <v>0</v>
      </c>
      <c r="BA26" s="105">
        <f>SUMPRODUCT(($E26=Saisie_plannif_EQT[Avion])*($E$3=Saisie_plannif_EQT[Nom de l''equipement])*(BA$29&gt;=Saisie_plannif_EQT[Semaine de Début])*(BA$29&lt;=Saisie_plannif_EQT[Semaine de Fin])*Saisie_plannif_EQT[Quantité])</f>
        <v>0</v>
      </c>
      <c r="BB26" s="105">
        <f>SUMPRODUCT(($E26=Saisie_plannif_EQT[Avion])*($E$3=Saisie_plannif_EQT[Nom de l''equipement])*(BB$29&gt;=Saisie_plannif_EQT[Semaine de Début])*(BB$29&lt;=Saisie_plannif_EQT[Semaine de Fin])*Saisie_plannif_EQT[Quantité])</f>
        <v>0</v>
      </c>
      <c r="BC26" s="105">
        <f>SUMPRODUCT(($E26=Saisie_plannif_EQT[Avion])*($E$3=Saisie_plannif_EQT[Nom de l''equipement])*(BC$29&gt;=Saisie_plannif_EQT[Semaine de Début])*(BC$29&lt;=Saisie_plannif_EQT[Semaine de Fin])*Saisie_plannif_EQT[Quantité])</f>
        <v>0</v>
      </c>
      <c r="BD26" s="105">
        <f>SUMPRODUCT(($E26=Saisie_plannif_EQT[Avion])*($E$3=Saisie_plannif_EQT[Nom de l''equipement])*(BD$29&gt;=Saisie_plannif_EQT[Semaine de Début])*(BD$29&lt;=Saisie_plannif_EQT[Semaine de Fin])*Saisie_plannif_EQT[Quantité])</f>
        <v>0</v>
      </c>
      <c r="BE26" s="105">
        <f>SUMPRODUCT(($E26=Saisie_plannif_EQT[Avion])*($E$3=Saisie_plannif_EQT[Nom de l''equipement])*(BE$29&gt;=Saisie_plannif_EQT[Semaine de Début])*(BE$29&lt;=Saisie_plannif_EQT[Semaine de Fin])*Saisie_plannif_EQT[Quantité])</f>
        <v>0</v>
      </c>
      <c r="BF26" s="106">
        <f>SUMPRODUCT(($E26=Saisie_plannif_EQT[Avion])*($E$3=Saisie_plannif_EQT[Nom de l''equipement])*(BF$29&gt;=Saisie_plannif_EQT[Semaine de Début])*(BF$29&lt;=Saisie_plannif_EQT[Semaine de Fin])*Saisie_plannif_EQT[Quantité])</f>
        <v>0</v>
      </c>
      <c r="BG26" s="113">
        <f>SUMPRODUCT(($E26=Saisie_plannif_EQT[Avion])*($E$3=Saisie_plannif_EQT[Nom de l''equipement])*(BG$29&gt;=Saisie_plannif_EQT[Semaine de Début])*(BG$29&lt;=Saisie_plannif_EQT[Semaine de Fin])*Saisie_plannif_EQT[Quantité])</f>
        <v>0</v>
      </c>
      <c r="BH26" s="113">
        <f>SUMPRODUCT(($E26=Saisie_plannif_EQT[Avion])*($E$3=Saisie_plannif_EQT[Nom de l''equipement])*(BH$29&gt;=Saisie_plannif_EQT[Semaine de Début])*(BH$29&lt;=Saisie_plannif_EQT[Semaine de Fin])*Saisie_plannif_EQT[Quantité])</f>
        <v>0</v>
      </c>
      <c r="BI26" s="113">
        <f>SUMPRODUCT(($E26=Saisie_plannif_EQT[Avion])*($E$3=Saisie_plannif_EQT[Nom de l''equipement])*(BI$29&gt;=Saisie_plannif_EQT[Semaine de Début])*(BI$29&lt;=Saisie_plannif_EQT[Semaine de Fin])*Saisie_plannif_EQT[Quantité])</f>
        <v>0</v>
      </c>
      <c r="BJ26" s="113">
        <f>SUMPRODUCT(($E26=Saisie_plannif_EQT[Avion])*($E$3=Saisie_plannif_EQT[Nom de l''equipement])*(BJ$29&gt;=Saisie_plannif_EQT[Semaine de Début])*(BJ$29&lt;=Saisie_plannif_EQT[Semaine de Fin])*Saisie_plannif_EQT[Quantité])</f>
        <v>0</v>
      </c>
      <c r="BK26" s="113">
        <f>SUMPRODUCT(($E26=Saisie_plannif_EQT[Avion])*($E$3=Saisie_plannif_EQT[Nom de l''equipement])*(BK$29&gt;=Saisie_plannif_EQT[Semaine de Début])*(BK$29&lt;=Saisie_plannif_EQT[Semaine de Fin])*Saisie_plannif_EQT[Quantité])</f>
        <v>0</v>
      </c>
      <c r="BL26" s="113">
        <f>SUMPRODUCT(($E26=Saisie_plannif_EQT[Avion])*($E$3=Saisie_plannif_EQT[Nom de l''equipement])*(BL$29&gt;=Saisie_plannif_EQT[Semaine de Début])*(BL$29&lt;=Saisie_plannif_EQT[Semaine de Fin])*Saisie_plannif_EQT[Quantité])</f>
        <v>0</v>
      </c>
      <c r="BM26" s="113">
        <f>SUMPRODUCT(($E26=Saisie_plannif_EQT[Avion])*($E$3=Saisie_plannif_EQT[Nom de l''equipement])*(BM$29&gt;=Saisie_plannif_EQT[Semaine de Début])*(BM$29&lt;=Saisie_plannif_EQT[Semaine de Fin])*Saisie_plannif_EQT[Quantité])</f>
        <v>0</v>
      </c>
      <c r="BN26" s="113">
        <f>SUMPRODUCT(($E26=Saisie_plannif_EQT[Avion])*($E$3=Saisie_plannif_EQT[Nom de l''equipement])*(BN$29&gt;=Saisie_plannif_EQT[Semaine de Début])*(BN$29&lt;=Saisie_plannif_EQT[Semaine de Fin])*Saisie_plannif_EQT[Quantité])</f>
        <v>0</v>
      </c>
      <c r="BO26" s="113">
        <f>SUMPRODUCT(($E26=Saisie_plannif_EQT[Avion])*($E$3=Saisie_plannif_EQT[Nom de l''equipement])*(BO$29&gt;=Saisie_plannif_EQT[Semaine de Début])*(BO$29&lt;=Saisie_plannif_EQT[Semaine de Fin])*Saisie_plannif_EQT[Quantité])</f>
        <v>0</v>
      </c>
      <c r="BP26" s="113">
        <f>SUMPRODUCT(($E26=Saisie_plannif_EQT[Avion])*($E$3=Saisie_plannif_EQT[Nom de l''equipement])*(BP$29&gt;=Saisie_plannif_EQT[Semaine de Début])*(BP$29&lt;=Saisie_plannif_EQT[Semaine de Fin])*Saisie_plannif_EQT[Quantité])</f>
        <v>0</v>
      </c>
      <c r="BQ26" s="113">
        <f>SUMPRODUCT(($E26=Saisie_plannif_EQT[Avion])*($E$3=Saisie_plannif_EQT[Nom de l''equipement])*(BQ$29&gt;=Saisie_plannif_EQT[Semaine de Début])*(BQ$29&lt;=Saisie_plannif_EQT[Semaine de Fin])*Saisie_plannif_EQT[Quantité])</f>
        <v>0</v>
      </c>
      <c r="BR26" s="113">
        <f>SUMPRODUCT(($E26=Saisie_plannif_EQT[Avion])*($E$3=Saisie_plannif_EQT[Nom de l''equipement])*(BR$29&gt;=Saisie_plannif_EQT[Semaine de Début])*(BR$29&lt;=Saisie_plannif_EQT[Semaine de Fin])*Saisie_plannif_EQT[Quantité])</f>
        <v>0</v>
      </c>
      <c r="BS26" s="113">
        <f>SUMPRODUCT(($E26=Saisie_plannif_EQT[Avion])*($E$3=Saisie_plannif_EQT[Nom de l''equipement])*(BS$29&gt;=Saisie_plannif_EQT[Semaine de Début])*(BS$29&lt;=Saisie_plannif_EQT[Semaine de Fin])*Saisie_plannif_EQT[Quantité])</f>
        <v>0</v>
      </c>
      <c r="BT26" s="113">
        <f>SUMPRODUCT(($E26=Saisie_plannif_EQT[Avion])*($E$3=Saisie_plannif_EQT[Nom de l''equipement])*(BT$29&gt;=Saisie_plannif_EQT[Semaine de Début])*(BT$29&lt;=Saisie_plannif_EQT[Semaine de Fin])*Saisie_plannif_EQT[Quantité])</f>
        <v>0</v>
      </c>
      <c r="BU26" s="113">
        <f>SUMPRODUCT(($E26=Saisie_plannif_EQT[Avion])*($E$3=Saisie_plannif_EQT[Nom de l''equipement])*(BU$29&gt;=Saisie_plannif_EQT[Semaine de Début])*(BU$29&lt;=Saisie_plannif_EQT[Semaine de Fin])*Saisie_plannif_EQT[Quantité])</f>
        <v>0</v>
      </c>
      <c r="BV26" s="113">
        <f>SUMPRODUCT(($E26=Saisie_plannif_EQT[Avion])*($E$3=Saisie_plannif_EQT[Nom de l''equipement])*(BV$29&gt;=Saisie_plannif_EQT[Semaine de Début])*(BV$29&lt;=Saisie_plannif_EQT[Semaine de Fin])*Saisie_plannif_EQT[Quantité])</f>
        <v>0</v>
      </c>
      <c r="BW26" s="113">
        <f>SUMPRODUCT(($E26=Saisie_plannif_EQT[Avion])*($E$3=Saisie_plannif_EQT[Nom de l''equipement])*(BW$29&gt;=Saisie_plannif_EQT[Semaine de Début])*(BW$29&lt;=Saisie_plannif_EQT[Semaine de Fin])*Saisie_plannif_EQT[Quantité])</f>
        <v>0</v>
      </c>
      <c r="BX26" s="113">
        <f>SUMPRODUCT(($E26=Saisie_plannif_EQT[Avion])*($E$3=Saisie_plannif_EQT[Nom de l''equipement])*(BX$29&gt;=Saisie_plannif_EQT[Semaine de Début])*(BX$29&lt;=Saisie_plannif_EQT[Semaine de Fin])*Saisie_plannif_EQT[Quantité])</f>
        <v>0</v>
      </c>
      <c r="BY26" s="113">
        <f>SUMPRODUCT(($E26=Saisie_plannif_EQT[Avion])*($E$3=Saisie_plannif_EQT[Nom de l''equipement])*(BY$29&gt;=Saisie_plannif_EQT[Semaine de Début])*(BY$29&lt;=Saisie_plannif_EQT[Semaine de Fin])*Saisie_plannif_EQT[Quantité])</f>
        <v>0</v>
      </c>
      <c r="BZ26" s="113">
        <f>SUMPRODUCT(($E26=Saisie_plannif_EQT[Avion])*($E$3=Saisie_plannif_EQT[Nom de l''equipement])*(BZ$29&gt;=Saisie_plannif_EQT[Semaine de Début])*(BZ$29&lt;=Saisie_plannif_EQT[Semaine de Fin])*Saisie_plannif_EQT[Quantité])</f>
        <v>0</v>
      </c>
      <c r="CA26" s="113">
        <f>SUMPRODUCT(($E26=Saisie_plannif_EQT[Avion])*($E$3=Saisie_plannif_EQT[Nom de l''equipement])*(CA$29&gt;=Saisie_plannif_EQT[Semaine de Début])*(CA$29&lt;=Saisie_plannif_EQT[Semaine de Fin])*Saisie_plannif_EQT[Quantité])</f>
        <v>0</v>
      </c>
      <c r="CB26" s="113">
        <f>SUMPRODUCT(($E26=Saisie_plannif_EQT[Avion])*($E$3=Saisie_plannif_EQT[Nom de l''equipement])*(CB$29&gt;=Saisie_plannif_EQT[Semaine de Début])*(CB$29&lt;=Saisie_plannif_EQT[Semaine de Fin])*Saisie_plannif_EQT[Quantité])</f>
        <v>0</v>
      </c>
      <c r="CC26" s="113">
        <f>SUMPRODUCT(($E26=Saisie_plannif_EQT[Avion])*($E$3=Saisie_plannif_EQT[Nom de l''equipement])*(CC$29&gt;=Saisie_plannif_EQT[Semaine de Début])*(CC$29&lt;=Saisie_plannif_EQT[Semaine de Fin])*Saisie_plannif_EQT[Quantité])</f>
        <v>0</v>
      </c>
      <c r="CD26" s="113">
        <f>SUMPRODUCT(($E26=Saisie_plannif_EQT[Avion])*($E$3=Saisie_plannif_EQT[Nom de l''equipement])*(CD$29&gt;=Saisie_plannif_EQT[Semaine de Début])*(CD$29&lt;=Saisie_plannif_EQT[Semaine de Fin])*Saisie_plannif_EQT[Quantité])</f>
        <v>0</v>
      </c>
      <c r="CE26" s="113">
        <f>SUMPRODUCT(($E26=Saisie_plannif_EQT[Avion])*($E$3=Saisie_plannif_EQT[Nom de l''equipement])*(CE$29&gt;=Saisie_plannif_EQT[Semaine de Début])*(CE$29&lt;=Saisie_plannif_EQT[Semaine de Fin])*Saisie_plannif_EQT[Quantité])</f>
        <v>0</v>
      </c>
      <c r="CF26" s="113">
        <f>SUMPRODUCT(($E26=Saisie_plannif_EQT[Avion])*($E$3=Saisie_plannif_EQT[Nom de l''equipement])*(CF$29&gt;=Saisie_plannif_EQT[Semaine de Début])*(CF$29&lt;=Saisie_plannif_EQT[Semaine de Fin])*Saisie_plannif_EQT[Quantité])</f>
        <v>0</v>
      </c>
      <c r="CG26" s="113">
        <f>SUMPRODUCT(($E26=Saisie_plannif_EQT[Avion])*($E$3=Saisie_plannif_EQT[Nom de l''equipement])*(CG$29&gt;=Saisie_plannif_EQT[Semaine de Début])*(CG$29&lt;=Saisie_plannif_EQT[Semaine de Fin])*Saisie_plannif_EQT[Quantité])</f>
        <v>0</v>
      </c>
      <c r="CH26" s="113">
        <f>SUMPRODUCT(($E26=Saisie_plannif_EQT[Avion])*($E$3=Saisie_plannif_EQT[Nom de l''equipement])*(CH$29&gt;=Saisie_plannif_EQT[Semaine de Début])*(CH$29&lt;=Saisie_plannif_EQT[Semaine de Fin])*Saisie_plannif_EQT[Quantité])</f>
        <v>0</v>
      </c>
      <c r="CI26" s="113">
        <f>SUMPRODUCT(($E26=Saisie_plannif_EQT[Avion])*($E$3=Saisie_plannif_EQT[Nom de l''equipement])*(CI$29&gt;=Saisie_plannif_EQT[Semaine de Début])*(CI$29&lt;=Saisie_plannif_EQT[Semaine de Fin])*Saisie_plannif_EQT[Quantité])</f>
        <v>0</v>
      </c>
      <c r="CJ26" s="113">
        <f>SUMPRODUCT(($E26=Saisie_plannif_EQT[Avion])*($E$3=Saisie_plannif_EQT[Nom de l''equipement])*(CJ$29&gt;=Saisie_plannif_EQT[Semaine de Début])*(CJ$29&lt;=Saisie_plannif_EQT[Semaine de Fin])*Saisie_plannif_EQT[Quantité])</f>
        <v>0</v>
      </c>
      <c r="CK26" s="113">
        <f>SUMPRODUCT(($E26=Saisie_plannif_EQT[Avion])*($E$3=Saisie_plannif_EQT[Nom de l''equipement])*(CK$29&gt;=Saisie_plannif_EQT[Semaine de Début])*(CK$29&lt;=Saisie_plannif_EQT[Semaine de Fin])*Saisie_plannif_EQT[Quantité])</f>
        <v>0</v>
      </c>
      <c r="CL26" s="113">
        <f>SUMPRODUCT(($E26=Saisie_plannif_EQT[Avion])*($E$3=Saisie_plannif_EQT[Nom de l''equipement])*(CL$29&gt;=Saisie_plannif_EQT[Semaine de Début])*(CL$29&lt;=Saisie_plannif_EQT[Semaine de Fin])*Saisie_plannif_EQT[Quantité])</f>
        <v>0</v>
      </c>
      <c r="CM26" s="113">
        <f>SUMPRODUCT(($E26=Saisie_plannif_EQT[Avion])*($E$3=Saisie_plannif_EQT[Nom de l''equipement])*(CM$29&gt;=Saisie_plannif_EQT[Semaine de Début])*(CM$29&lt;=Saisie_plannif_EQT[Semaine de Fin])*Saisie_plannif_EQT[Quantité])</f>
        <v>0</v>
      </c>
      <c r="CN26" s="113">
        <f>SUMPRODUCT(($E26=Saisie_plannif_EQT[Avion])*($E$3=Saisie_plannif_EQT[Nom de l''equipement])*(CN$29&gt;=Saisie_plannif_EQT[Semaine de Début])*(CN$29&lt;=Saisie_plannif_EQT[Semaine de Fin])*Saisie_plannif_EQT[Quantité])</f>
        <v>0</v>
      </c>
      <c r="CO26" s="113">
        <f>SUMPRODUCT(($E26=Saisie_plannif_EQT[Avion])*($E$3=Saisie_plannif_EQT[Nom de l''equipement])*(CO$29&gt;=Saisie_plannif_EQT[Semaine de Début])*(CO$29&lt;=Saisie_plannif_EQT[Semaine de Fin])*Saisie_plannif_EQT[Quantité])</f>
        <v>0</v>
      </c>
      <c r="CP26" s="113">
        <f>SUMPRODUCT(($E26=Saisie_plannif_EQT[Avion])*($E$3=Saisie_plannif_EQT[Nom de l''equipement])*(CP$29&gt;=Saisie_plannif_EQT[Semaine de Début])*(CP$29&lt;=Saisie_plannif_EQT[Semaine de Fin])*Saisie_plannif_EQT[Quantité])</f>
        <v>0</v>
      </c>
      <c r="CQ26" s="113">
        <f>SUMPRODUCT(($E26=Saisie_plannif_EQT[Avion])*($E$3=Saisie_plannif_EQT[Nom de l''equipement])*(CQ$29&gt;=Saisie_plannif_EQT[Semaine de Début])*(CQ$29&lt;=Saisie_plannif_EQT[Semaine de Fin])*Saisie_plannif_EQT[Quantité])</f>
        <v>0</v>
      </c>
      <c r="CR26" s="113">
        <f>SUMPRODUCT(($E26=Saisie_plannif_EQT[Avion])*($E$3=Saisie_plannif_EQT[Nom de l''equipement])*(CR$29&gt;=Saisie_plannif_EQT[Semaine de Début])*(CR$29&lt;=Saisie_plannif_EQT[Semaine de Fin])*Saisie_plannif_EQT[Quantité])</f>
        <v>0</v>
      </c>
      <c r="CS26" s="113">
        <f>SUMPRODUCT(($E26=Saisie_plannif_EQT[Avion])*($E$3=Saisie_plannif_EQT[Nom de l''equipement])*(CS$29&gt;=Saisie_plannif_EQT[Semaine de Début])*(CS$29&lt;=Saisie_plannif_EQT[Semaine de Fin])*Saisie_plannif_EQT[Quantité])</f>
        <v>0</v>
      </c>
      <c r="CT26" s="113">
        <f>SUMPRODUCT(($E26=Saisie_plannif_EQT[Avion])*($E$3=Saisie_plannif_EQT[Nom de l''equipement])*(CT$29&gt;=Saisie_plannif_EQT[Semaine de Début])*(CT$29&lt;=Saisie_plannif_EQT[Semaine de Fin])*Saisie_plannif_EQT[Quantité])</f>
        <v>0</v>
      </c>
      <c r="CU26" s="113">
        <f>SUMPRODUCT(($E26=Saisie_plannif_EQT[Avion])*($E$3=Saisie_plannif_EQT[Nom de l''equipement])*(CU$29&gt;=Saisie_plannif_EQT[Semaine de Début])*(CU$29&lt;=Saisie_plannif_EQT[Semaine de Fin])*Saisie_plannif_EQT[Quantité])</f>
        <v>0</v>
      </c>
      <c r="CV26" s="113">
        <f>SUMPRODUCT(($E26=Saisie_plannif_EQT[Avion])*($E$3=Saisie_plannif_EQT[Nom de l''equipement])*(CV$29&gt;=Saisie_plannif_EQT[Semaine de Début])*(CV$29&lt;=Saisie_plannif_EQT[Semaine de Fin])*Saisie_plannif_EQT[Quantité])</f>
        <v>0</v>
      </c>
      <c r="CW26" s="113">
        <f>SUMPRODUCT(($E26=Saisie_plannif_EQT[Avion])*($E$3=Saisie_plannif_EQT[Nom de l''equipement])*(CW$29&gt;=Saisie_plannif_EQT[Semaine de Début])*(CW$29&lt;=Saisie_plannif_EQT[Semaine de Fin])*Saisie_plannif_EQT[Quantité])</f>
        <v>0</v>
      </c>
      <c r="CX26" s="113">
        <f>SUMPRODUCT(($E26=Saisie_plannif_EQT[Avion])*($E$3=Saisie_plannif_EQT[Nom de l''equipement])*(CX$29&gt;=Saisie_plannif_EQT[Semaine de Début])*(CX$29&lt;=Saisie_plannif_EQT[Semaine de Fin])*Saisie_plannif_EQT[Quantité])</f>
        <v>0</v>
      </c>
      <c r="CY26" s="113">
        <f>SUMPRODUCT(($E26=Saisie_plannif_EQT[Avion])*($E$3=Saisie_plannif_EQT[Nom de l''equipement])*(CY$29&gt;=Saisie_plannif_EQT[Semaine de Début])*(CY$29&lt;=Saisie_plannif_EQT[Semaine de Fin])*Saisie_plannif_EQT[Quantité])</f>
        <v>0</v>
      </c>
      <c r="CZ26" s="113">
        <f>SUMPRODUCT(($E26=Saisie_plannif_EQT[Avion])*($E$3=Saisie_plannif_EQT[Nom de l''equipement])*(CZ$29&gt;=Saisie_plannif_EQT[Semaine de Début])*(CZ$29&lt;=Saisie_plannif_EQT[Semaine de Fin])*Saisie_plannif_EQT[Quantité])</f>
        <v>0</v>
      </c>
      <c r="DA26" s="113">
        <f>SUMPRODUCT(($E26=Saisie_plannif_EQT[Avion])*($E$3=Saisie_plannif_EQT[Nom de l''equipement])*(DA$29&gt;=Saisie_plannif_EQT[Semaine de Début])*(DA$29&lt;=Saisie_plannif_EQT[Semaine de Fin])*Saisie_plannif_EQT[Quantité])</f>
        <v>0</v>
      </c>
      <c r="DB26" s="113">
        <f>SUMPRODUCT(($E26=Saisie_plannif_EQT[Avion])*($E$3=Saisie_plannif_EQT[Nom de l''equipement])*(DB$29&gt;=Saisie_plannif_EQT[Semaine de Début])*(DB$29&lt;=Saisie_plannif_EQT[Semaine de Fin])*Saisie_plannif_EQT[Quantité])</f>
        <v>0</v>
      </c>
      <c r="DC26" s="113">
        <f>SUMPRODUCT(($E26=Saisie_plannif_EQT[Avion])*($E$3=Saisie_plannif_EQT[Nom de l''equipement])*(DC$29&gt;=Saisie_plannif_EQT[Semaine de Début])*(DC$29&lt;=Saisie_plannif_EQT[Semaine de Fin])*Saisie_plannif_EQT[Quantité])</f>
        <v>0</v>
      </c>
      <c r="DD26" s="113">
        <f>SUMPRODUCT(($E26=Saisie_plannif_EQT[Avion])*($E$3=Saisie_plannif_EQT[Nom de l''equipement])*(DD$29&gt;=Saisie_plannif_EQT[Semaine de Début])*(DD$29&lt;=Saisie_plannif_EQT[Semaine de Fin])*Saisie_plannif_EQT[Quantité])</f>
        <v>0</v>
      </c>
      <c r="DE26" s="113">
        <f>SUMPRODUCT(($E26=Saisie_plannif_EQT[Avion])*($E$3=Saisie_plannif_EQT[Nom de l''equipement])*(DE$29&gt;=Saisie_plannif_EQT[Semaine de Début])*(DE$29&lt;=Saisie_plannif_EQT[Semaine de Fin])*Saisie_plannif_EQT[Quantité])</f>
        <v>0</v>
      </c>
    </row>
    <row r="27" spans="4:109" x14ac:dyDescent="0.3">
      <c r="E27" s="70" t="s">
        <v>809</v>
      </c>
      <c r="F27" s="17"/>
      <c r="G27" s="25">
        <f>SUMPRODUCT(($E27=Saisie_plannif_EQT[Avion])*($E$3=Saisie_plannif_EQT[Nom de l''equipement])*(G$29&gt;=Saisie_plannif_EQT[Semaine de Début])*(G$29&lt;=Saisie_plannif_EQT[Semaine de Fin])*Saisie_plannif_EQT[Quantité])</f>
        <v>0</v>
      </c>
      <c r="H27" s="21">
        <f>SUMPRODUCT(($E27=Saisie_plannif_EQT[Avion])*($E$3=Saisie_plannif_EQT[Nom de l''equipement])*(H$29&gt;=Saisie_plannif_EQT[Semaine de Début])*(H$29&lt;=Saisie_plannif_EQT[Semaine de Fin])*Saisie_plannif_EQT[Quantité])</f>
        <v>0</v>
      </c>
      <c r="I27" s="21">
        <f>SUMPRODUCT(($E27=Saisie_plannif_EQT[Avion])*($E$3=Saisie_plannif_EQT[Nom de l''equipement])*(I$29&gt;=Saisie_plannif_EQT[Semaine de Début])*(I$29&lt;=Saisie_plannif_EQT[Semaine de Fin])*Saisie_plannif_EQT[Quantité])</f>
        <v>0</v>
      </c>
      <c r="J27" s="21">
        <f>SUMPRODUCT(($E27=Saisie_plannif_EQT[Avion])*($E$3=Saisie_plannif_EQT[Nom de l''equipement])*(J$29&gt;=Saisie_plannif_EQT[Semaine de Début])*(J$29&lt;=Saisie_plannif_EQT[Semaine de Fin])*Saisie_plannif_EQT[Quantité])</f>
        <v>0</v>
      </c>
      <c r="K27" s="21">
        <f>SUMPRODUCT(($E27=Saisie_plannif_EQT[Avion])*($E$3=Saisie_plannif_EQT[Nom de l''equipement])*(K$29&gt;=Saisie_plannif_EQT[Semaine de Début])*(K$29&lt;=Saisie_plannif_EQT[Semaine de Fin])*Saisie_plannif_EQT[Quantité])</f>
        <v>0</v>
      </c>
      <c r="L27" s="21">
        <f>SUMPRODUCT(($E27=Saisie_plannif_EQT[Avion])*($E$3=Saisie_plannif_EQT[Nom de l''equipement])*(L$29&gt;=Saisie_plannif_EQT[Semaine de Début])*(L$29&lt;=Saisie_plannif_EQT[Semaine de Fin])*Saisie_plannif_EQT[Quantité])</f>
        <v>0</v>
      </c>
      <c r="M27" s="21">
        <f>SUMPRODUCT(($E27=Saisie_plannif_EQT[Avion])*($E$3=Saisie_plannif_EQT[Nom de l''equipement])*(M$29&gt;=Saisie_plannif_EQT[Semaine de Début])*(M$29&lt;=Saisie_plannif_EQT[Semaine de Fin])*Saisie_plannif_EQT[Quantité])</f>
        <v>0</v>
      </c>
      <c r="N27" s="21">
        <f>SUMPRODUCT(($E27=Saisie_plannif_EQT[Avion])*($E$3=Saisie_plannif_EQT[Nom de l''equipement])*(N$29&gt;=Saisie_plannif_EQT[Semaine de Début])*(N$29&lt;=Saisie_plannif_EQT[Semaine de Fin])*Saisie_plannif_EQT[Quantité])</f>
        <v>0</v>
      </c>
      <c r="O27" s="21">
        <f>SUMPRODUCT(($E27=Saisie_plannif_EQT[Avion])*($E$3=Saisie_plannif_EQT[Nom de l''equipement])*(O$29&gt;=Saisie_plannif_EQT[Semaine de Début])*(O$29&lt;=Saisie_plannif_EQT[Semaine de Fin])*Saisie_plannif_EQT[Quantité])</f>
        <v>0</v>
      </c>
      <c r="P27" s="21">
        <f>SUMPRODUCT(($E27=Saisie_plannif_EQT[Avion])*($E$3=Saisie_plannif_EQT[Nom de l''equipement])*(P$29&gt;=Saisie_plannif_EQT[Semaine de Début])*(P$29&lt;=Saisie_plannif_EQT[Semaine de Fin])*Saisie_plannif_EQT[Quantité])</f>
        <v>0</v>
      </c>
      <c r="Q27" s="21">
        <f>SUMPRODUCT(($E27=Saisie_plannif_EQT[Avion])*($E$3=Saisie_plannif_EQT[Nom de l''equipement])*(Q$29&gt;=Saisie_plannif_EQT[Semaine de Début])*(Q$29&lt;=Saisie_plannif_EQT[Semaine de Fin])*Saisie_plannif_EQT[Quantité])</f>
        <v>0</v>
      </c>
      <c r="R27" s="21">
        <f>SUMPRODUCT(($E27=Saisie_plannif_EQT[Avion])*($E$3=Saisie_plannif_EQT[Nom de l''equipement])*(R$29&gt;=Saisie_plannif_EQT[Semaine de Début])*(R$29&lt;=Saisie_plannif_EQT[Semaine de Fin])*Saisie_plannif_EQT[Quantité])</f>
        <v>0</v>
      </c>
      <c r="S27" s="21">
        <f>SUMPRODUCT(($E27=Saisie_plannif_EQT[Avion])*($E$3=Saisie_plannif_EQT[Nom de l''equipement])*(S$29&gt;=Saisie_plannif_EQT[Semaine de Début])*(S$29&lt;=Saisie_plannif_EQT[Semaine de Fin])*Saisie_plannif_EQT[Quantité])</f>
        <v>0</v>
      </c>
      <c r="T27" s="21">
        <f>SUMPRODUCT(($E27=Saisie_plannif_EQT[Avion])*($E$3=Saisie_plannif_EQT[Nom de l''equipement])*(T$29&gt;=Saisie_plannif_EQT[Semaine de Début])*(T$29&lt;=Saisie_plannif_EQT[Semaine de Fin])*Saisie_plannif_EQT[Quantité])</f>
        <v>0</v>
      </c>
      <c r="U27" s="21">
        <f>SUMPRODUCT(($E27=Saisie_plannif_EQT[Avion])*($E$3=Saisie_plannif_EQT[Nom de l''equipement])*(U$29&gt;=Saisie_plannif_EQT[Semaine de Début])*(U$29&lt;=Saisie_plannif_EQT[Semaine de Fin])*Saisie_plannif_EQT[Quantité])</f>
        <v>0</v>
      </c>
      <c r="V27" s="21">
        <f>SUMPRODUCT(($E27=Saisie_plannif_EQT[Avion])*($E$3=Saisie_plannif_EQT[Nom de l''equipement])*(V$29&gt;=Saisie_plannif_EQT[Semaine de Début])*(V$29&lt;=Saisie_plannif_EQT[Semaine de Fin])*Saisie_plannif_EQT[Quantité])</f>
        <v>0</v>
      </c>
      <c r="W27" s="21">
        <f>SUMPRODUCT(($E27=Saisie_plannif_EQT[Avion])*($E$3=Saisie_plannif_EQT[Nom de l''equipement])*(W$29&gt;=Saisie_plannif_EQT[Semaine de Début])*(W$29&lt;=Saisie_plannif_EQT[Semaine de Fin])*Saisie_plannif_EQT[Quantité])</f>
        <v>0</v>
      </c>
      <c r="X27" s="21">
        <f>SUMPRODUCT(($E27=Saisie_plannif_EQT[Avion])*($E$3=Saisie_plannif_EQT[Nom de l''equipement])*(X$29&gt;=Saisie_plannif_EQT[Semaine de Début])*(X$29&lt;=Saisie_plannif_EQT[Semaine de Fin])*Saisie_plannif_EQT[Quantité])</f>
        <v>0</v>
      </c>
      <c r="Y27" s="21">
        <f>SUMPRODUCT(($E27=Saisie_plannif_EQT[Avion])*($E$3=Saisie_plannif_EQT[Nom de l''equipement])*(Y$29&gt;=Saisie_plannif_EQT[Semaine de Début])*(Y$29&lt;=Saisie_plannif_EQT[Semaine de Fin])*Saisie_plannif_EQT[Quantité])</f>
        <v>0</v>
      </c>
      <c r="Z27" s="21">
        <f>SUMPRODUCT(($E27=Saisie_plannif_EQT[Avion])*($E$3=Saisie_plannif_EQT[Nom de l''equipement])*(Z$29&gt;=Saisie_plannif_EQT[Semaine de Début])*(Z$29&lt;=Saisie_plannif_EQT[Semaine de Fin])*Saisie_plannif_EQT[Quantité])</f>
        <v>0</v>
      </c>
      <c r="AA27" s="21">
        <f>SUMPRODUCT(($E27=Saisie_plannif_EQT[Avion])*($E$3=Saisie_plannif_EQT[Nom de l''equipement])*(AA$29&gt;=Saisie_plannif_EQT[Semaine de Début])*(AA$29&lt;=Saisie_plannif_EQT[Semaine de Fin])*Saisie_plannif_EQT[Quantité])</f>
        <v>0</v>
      </c>
      <c r="AB27" s="21">
        <f>SUMPRODUCT(($E27=Saisie_plannif_EQT[Avion])*($E$3=Saisie_plannif_EQT[Nom de l''equipement])*(AB$29&gt;=Saisie_plannif_EQT[Semaine de Début])*(AB$29&lt;=Saisie_plannif_EQT[Semaine de Fin])*Saisie_plannif_EQT[Quantité])</f>
        <v>0</v>
      </c>
      <c r="AC27" s="21">
        <f>SUMPRODUCT(($E27=Saisie_plannif_EQT[Avion])*($E$3=Saisie_plannif_EQT[Nom de l''equipement])*(AC$29&gt;=Saisie_plannif_EQT[Semaine de Début])*(AC$29&lt;=Saisie_plannif_EQT[Semaine de Fin])*Saisie_plannif_EQT[Quantité])</f>
        <v>0</v>
      </c>
      <c r="AD27" s="21">
        <f>SUMPRODUCT(($E27=Saisie_plannif_EQT[Avion])*($E$3=Saisie_plannif_EQT[Nom de l''equipement])*(AD$29&gt;=Saisie_plannif_EQT[Semaine de Début])*(AD$29&lt;=Saisie_plannif_EQT[Semaine de Fin])*Saisie_plannif_EQT[Quantité])</f>
        <v>0</v>
      </c>
      <c r="AE27" s="21">
        <f>SUMPRODUCT(($E27=Saisie_plannif_EQT[Avion])*($E$3=Saisie_plannif_EQT[Nom de l''equipement])*(AE$29&gt;=Saisie_plannif_EQT[Semaine de Début])*(AE$29&lt;=Saisie_plannif_EQT[Semaine de Fin])*Saisie_plannif_EQT[Quantité])</f>
        <v>0</v>
      </c>
      <c r="AF27" s="21">
        <f>SUMPRODUCT(($E27=Saisie_plannif_EQT[Avion])*($E$3=Saisie_plannif_EQT[Nom de l''equipement])*(AF$29&gt;=Saisie_plannif_EQT[Semaine de Début])*(AF$29&lt;=Saisie_plannif_EQT[Semaine de Fin])*Saisie_plannif_EQT[Quantité])</f>
        <v>0</v>
      </c>
      <c r="AG27" s="21">
        <f>SUMPRODUCT(($E27=Saisie_plannif_EQT[Avion])*($E$3=Saisie_plannif_EQT[Nom de l''equipement])*(AG$29&gt;=Saisie_plannif_EQT[Semaine de Début])*(AG$29&lt;=Saisie_plannif_EQT[Semaine de Fin])*Saisie_plannif_EQT[Quantité])</f>
        <v>0</v>
      </c>
      <c r="AH27" s="21">
        <f>SUMPRODUCT(($E27=Saisie_plannif_EQT[Avion])*($E$3=Saisie_plannif_EQT[Nom de l''equipement])*(AH$29&gt;=Saisie_plannif_EQT[Semaine de Début])*(AH$29&lt;=Saisie_plannif_EQT[Semaine de Fin])*Saisie_plannif_EQT[Quantité])</f>
        <v>0</v>
      </c>
      <c r="AI27" s="21">
        <f>SUMPRODUCT(($E27=Saisie_plannif_EQT[Avion])*($E$3=Saisie_plannif_EQT[Nom de l''equipement])*(AI$29&gt;=Saisie_plannif_EQT[Semaine de Début])*(AI$29&lt;=Saisie_plannif_EQT[Semaine de Fin])*Saisie_plannif_EQT[Quantité])</f>
        <v>0</v>
      </c>
      <c r="AJ27" s="21">
        <f>SUMPRODUCT(($E27=Saisie_plannif_EQT[Avion])*($E$3=Saisie_plannif_EQT[Nom de l''equipement])*(AJ$29&gt;=Saisie_plannif_EQT[Semaine de Début])*(AJ$29&lt;=Saisie_plannif_EQT[Semaine de Fin])*Saisie_plannif_EQT[Quantité])</f>
        <v>0</v>
      </c>
      <c r="AK27" s="21">
        <f>SUMPRODUCT(($E27=Saisie_plannif_EQT[Avion])*($E$3=Saisie_plannif_EQT[Nom de l''equipement])*(AK$29&gt;=Saisie_plannif_EQT[Semaine de Début])*(AK$29&lt;=Saisie_plannif_EQT[Semaine de Fin])*Saisie_plannif_EQT[Quantité])</f>
        <v>0</v>
      </c>
      <c r="AL27" s="21">
        <f>SUMPRODUCT(($E27=Saisie_plannif_EQT[Avion])*($E$3=Saisie_plannif_EQT[Nom de l''equipement])*(AL$29&gt;=Saisie_plannif_EQT[Semaine de Début])*(AL$29&lt;=Saisie_plannif_EQT[Semaine de Fin])*Saisie_plannif_EQT[Quantité])</f>
        <v>0</v>
      </c>
      <c r="AM27" s="21">
        <f>SUMPRODUCT(($E27=Saisie_plannif_EQT[Avion])*($E$3=Saisie_plannif_EQT[Nom de l''equipement])*(AM$29&gt;=Saisie_plannif_EQT[Semaine de Début])*(AM$29&lt;=Saisie_plannif_EQT[Semaine de Fin])*Saisie_plannif_EQT[Quantité])</f>
        <v>0</v>
      </c>
      <c r="AN27" s="21">
        <f>SUMPRODUCT(($E27=Saisie_plannif_EQT[Avion])*($E$3=Saisie_plannif_EQT[Nom de l''equipement])*(AN$29&gt;=Saisie_plannif_EQT[Semaine de Début])*(AN$29&lt;=Saisie_plannif_EQT[Semaine de Fin])*Saisie_plannif_EQT[Quantité])</f>
        <v>0</v>
      </c>
      <c r="AO27" s="21">
        <f>SUMPRODUCT(($E27=Saisie_plannif_EQT[Avion])*($E$3=Saisie_plannif_EQT[Nom de l''equipement])*(AO$29&gt;=Saisie_plannif_EQT[Semaine de Début])*(AO$29&lt;=Saisie_plannif_EQT[Semaine de Fin])*Saisie_plannif_EQT[Quantité])</f>
        <v>0</v>
      </c>
      <c r="AP27" s="21">
        <f>SUMPRODUCT(($E27=Saisie_plannif_EQT[Avion])*($E$3=Saisie_plannif_EQT[Nom de l''equipement])*(AP$29&gt;=Saisie_plannif_EQT[Semaine de Début])*(AP$29&lt;=Saisie_plannif_EQT[Semaine de Fin])*Saisie_plannif_EQT[Quantité])</f>
        <v>0</v>
      </c>
      <c r="AQ27" s="21">
        <f>SUMPRODUCT(($E27=Saisie_plannif_EQT[Avion])*($E$3=Saisie_plannif_EQT[Nom de l''equipement])*(AQ$29&gt;=Saisie_plannif_EQT[Semaine de Début])*(AQ$29&lt;=Saisie_plannif_EQT[Semaine de Fin])*Saisie_plannif_EQT[Quantité])</f>
        <v>0</v>
      </c>
      <c r="AR27" s="21">
        <f>SUMPRODUCT(($E27=Saisie_plannif_EQT[Avion])*($E$3=Saisie_plannif_EQT[Nom de l''equipement])*(AR$29&gt;=Saisie_plannif_EQT[Semaine de Début])*(AR$29&lt;=Saisie_plannif_EQT[Semaine de Fin])*Saisie_plannif_EQT[Quantité])</f>
        <v>0</v>
      </c>
      <c r="AS27" s="21">
        <f>SUMPRODUCT(($E27=Saisie_plannif_EQT[Avion])*($E$3=Saisie_plannif_EQT[Nom de l''equipement])*(AS$29&gt;=Saisie_plannif_EQT[Semaine de Début])*(AS$29&lt;=Saisie_plannif_EQT[Semaine de Fin])*Saisie_plannif_EQT[Quantité])</f>
        <v>0</v>
      </c>
      <c r="AT27" s="21">
        <f>SUMPRODUCT(($E27=Saisie_plannif_EQT[Avion])*($E$3=Saisie_plannif_EQT[Nom de l''equipement])*(AT$29&gt;=Saisie_plannif_EQT[Semaine de Début])*(AT$29&lt;=Saisie_plannif_EQT[Semaine de Fin])*Saisie_plannif_EQT[Quantité])</f>
        <v>0</v>
      </c>
      <c r="AU27" s="21">
        <f>SUMPRODUCT(($E27=Saisie_plannif_EQT[Avion])*($E$3=Saisie_plannif_EQT[Nom de l''equipement])*(AU$29&gt;=Saisie_plannif_EQT[Semaine de Début])*(AU$29&lt;=Saisie_plannif_EQT[Semaine de Fin])*Saisie_plannif_EQT[Quantité])</f>
        <v>0</v>
      </c>
      <c r="AV27" s="21">
        <f>SUMPRODUCT(($E27=Saisie_plannif_EQT[Avion])*($E$3=Saisie_plannif_EQT[Nom de l''equipement])*(AV$29&gt;=Saisie_plannif_EQT[Semaine de Début])*(AV$29&lt;=Saisie_plannif_EQT[Semaine de Fin])*Saisie_plannif_EQT[Quantité])</f>
        <v>0</v>
      </c>
      <c r="AW27" s="105">
        <f>SUMPRODUCT(($E27=Saisie_plannif_EQT[Avion])*($E$3=Saisie_plannif_EQT[Nom de l''equipement])*(AW$29&gt;=Saisie_plannif_EQT[Semaine de Début])*(AW$29&lt;=Saisie_plannif_EQT[Semaine de Fin])*Saisie_plannif_EQT[Quantité])</f>
        <v>0</v>
      </c>
      <c r="AX27" s="105">
        <f>SUMPRODUCT(($E27=Saisie_plannif_EQT[Avion])*($E$3=Saisie_plannif_EQT[Nom de l''equipement])*(AX$29&gt;=Saisie_plannif_EQT[Semaine de Début])*(AX$29&lt;=Saisie_plannif_EQT[Semaine de Fin])*Saisie_plannif_EQT[Quantité])</f>
        <v>0</v>
      </c>
      <c r="AY27" s="105">
        <f>SUMPRODUCT(($E27=Saisie_plannif_EQT[Avion])*($E$3=Saisie_plannif_EQT[Nom de l''equipement])*(AY$29&gt;=Saisie_plannif_EQT[Semaine de Début])*(AY$29&lt;=Saisie_plannif_EQT[Semaine de Fin])*Saisie_plannif_EQT[Quantité])</f>
        <v>0</v>
      </c>
      <c r="AZ27" s="105">
        <f>SUMPRODUCT(($E27=Saisie_plannif_EQT[Avion])*($E$3=Saisie_plannif_EQT[Nom de l''equipement])*(AZ$29&gt;=Saisie_plannif_EQT[Semaine de Début])*(AZ$29&lt;=Saisie_plannif_EQT[Semaine de Fin])*Saisie_plannif_EQT[Quantité])</f>
        <v>0</v>
      </c>
      <c r="BA27" s="105">
        <f>SUMPRODUCT(($E27=Saisie_plannif_EQT[Avion])*($E$3=Saisie_plannif_EQT[Nom de l''equipement])*(BA$29&gt;=Saisie_plannif_EQT[Semaine de Début])*(BA$29&lt;=Saisie_plannif_EQT[Semaine de Fin])*Saisie_plannif_EQT[Quantité])</f>
        <v>0</v>
      </c>
      <c r="BB27" s="105">
        <f>SUMPRODUCT(($E27=Saisie_plannif_EQT[Avion])*($E$3=Saisie_plannif_EQT[Nom de l''equipement])*(BB$29&gt;=Saisie_plannif_EQT[Semaine de Début])*(BB$29&lt;=Saisie_plannif_EQT[Semaine de Fin])*Saisie_plannif_EQT[Quantité])</f>
        <v>0</v>
      </c>
      <c r="BC27" s="105">
        <f>SUMPRODUCT(($E27=Saisie_plannif_EQT[Avion])*($E$3=Saisie_plannif_EQT[Nom de l''equipement])*(BC$29&gt;=Saisie_plannif_EQT[Semaine de Début])*(BC$29&lt;=Saisie_plannif_EQT[Semaine de Fin])*Saisie_plannif_EQT[Quantité])</f>
        <v>0</v>
      </c>
      <c r="BD27" s="105">
        <f>SUMPRODUCT(($E27=Saisie_plannif_EQT[Avion])*($E$3=Saisie_plannif_EQT[Nom de l''equipement])*(BD$29&gt;=Saisie_plannif_EQT[Semaine de Début])*(BD$29&lt;=Saisie_plannif_EQT[Semaine de Fin])*Saisie_plannif_EQT[Quantité])</f>
        <v>0</v>
      </c>
      <c r="BE27" s="105">
        <f>SUMPRODUCT(($E27=Saisie_plannif_EQT[Avion])*($E$3=Saisie_plannif_EQT[Nom de l''equipement])*(BE$29&gt;=Saisie_plannif_EQT[Semaine de Début])*(BE$29&lt;=Saisie_plannif_EQT[Semaine de Fin])*Saisie_plannif_EQT[Quantité])</f>
        <v>0</v>
      </c>
      <c r="BF27" s="106">
        <f>SUMPRODUCT(($E27=Saisie_plannif_EQT[Avion])*($E$3=Saisie_plannif_EQT[Nom de l''equipement])*(BF$29&gt;=Saisie_plannif_EQT[Semaine de Début])*(BF$29&lt;=Saisie_plannif_EQT[Semaine de Fin])*Saisie_plannif_EQT[Quantité])</f>
        <v>0</v>
      </c>
      <c r="BG27" s="113">
        <f>SUMPRODUCT(($E27=Saisie_plannif_EQT[Avion])*($E$3=Saisie_plannif_EQT[Nom de l''equipement])*(BG$29&gt;=Saisie_plannif_EQT[Semaine de Début])*(BG$29&lt;=Saisie_plannif_EQT[Semaine de Fin])*Saisie_plannif_EQT[Quantité])</f>
        <v>0</v>
      </c>
      <c r="BH27" s="113">
        <f>SUMPRODUCT(($E27=Saisie_plannif_EQT[Avion])*($E$3=Saisie_plannif_EQT[Nom de l''equipement])*(BH$29&gt;=Saisie_plannif_EQT[Semaine de Début])*(BH$29&lt;=Saisie_plannif_EQT[Semaine de Fin])*Saisie_plannif_EQT[Quantité])</f>
        <v>0</v>
      </c>
      <c r="BI27" s="113">
        <f>SUMPRODUCT(($E27=Saisie_plannif_EQT[Avion])*($E$3=Saisie_plannif_EQT[Nom de l''equipement])*(BI$29&gt;=Saisie_plannif_EQT[Semaine de Début])*(BI$29&lt;=Saisie_plannif_EQT[Semaine de Fin])*Saisie_plannif_EQT[Quantité])</f>
        <v>0</v>
      </c>
      <c r="BJ27" s="113">
        <f>SUMPRODUCT(($E27=Saisie_plannif_EQT[Avion])*($E$3=Saisie_plannif_EQT[Nom de l''equipement])*(BJ$29&gt;=Saisie_plannif_EQT[Semaine de Début])*(BJ$29&lt;=Saisie_plannif_EQT[Semaine de Fin])*Saisie_plannif_EQT[Quantité])</f>
        <v>0</v>
      </c>
      <c r="BK27" s="113">
        <f>SUMPRODUCT(($E27=Saisie_plannif_EQT[Avion])*($E$3=Saisie_plannif_EQT[Nom de l''equipement])*(BK$29&gt;=Saisie_plannif_EQT[Semaine de Début])*(BK$29&lt;=Saisie_plannif_EQT[Semaine de Fin])*Saisie_plannif_EQT[Quantité])</f>
        <v>0</v>
      </c>
      <c r="BL27" s="113">
        <f>SUMPRODUCT(($E27=Saisie_plannif_EQT[Avion])*($E$3=Saisie_plannif_EQT[Nom de l''equipement])*(BL$29&gt;=Saisie_plannif_EQT[Semaine de Début])*(BL$29&lt;=Saisie_plannif_EQT[Semaine de Fin])*Saisie_plannif_EQT[Quantité])</f>
        <v>0</v>
      </c>
      <c r="BM27" s="113">
        <f>SUMPRODUCT(($E27=Saisie_plannif_EQT[Avion])*($E$3=Saisie_plannif_EQT[Nom de l''equipement])*(BM$29&gt;=Saisie_plannif_EQT[Semaine de Début])*(BM$29&lt;=Saisie_plannif_EQT[Semaine de Fin])*Saisie_plannif_EQT[Quantité])</f>
        <v>0</v>
      </c>
      <c r="BN27" s="113">
        <f>SUMPRODUCT(($E27=Saisie_plannif_EQT[Avion])*($E$3=Saisie_plannif_EQT[Nom de l''equipement])*(BN$29&gt;=Saisie_plannif_EQT[Semaine de Début])*(BN$29&lt;=Saisie_plannif_EQT[Semaine de Fin])*Saisie_plannif_EQT[Quantité])</f>
        <v>0</v>
      </c>
      <c r="BO27" s="113">
        <f>SUMPRODUCT(($E27=Saisie_plannif_EQT[Avion])*($E$3=Saisie_plannif_EQT[Nom de l''equipement])*(BO$29&gt;=Saisie_plannif_EQT[Semaine de Début])*(BO$29&lt;=Saisie_plannif_EQT[Semaine de Fin])*Saisie_plannif_EQT[Quantité])</f>
        <v>0</v>
      </c>
      <c r="BP27" s="113">
        <f>SUMPRODUCT(($E27=Saisie_plannif_EQT[Avion])*($E$3=Saisie_plannif_EQT[Nom de l''equipement])*(BP$29&gt;=Saisie_plannif_EQT[Semaine de Début])*(BP$29&lt;=Saisie_plannif_EQT[Semaine de Fin])*Saisie_plannif_EQT[Quantité])</f>
        <v>0</v>
      </c>
      <c r="BQ27" s="113">
        <f>SUMPRODUCT(($E27=Saisie_plannif_EQT[Avion])*($E$3=Saisie_plannif_EQT[Nom de l''equipement])*(BQ$29&gt;=Saisie_plannif_EQT[Semaine de Début])*(BQ$29&lt;=Saisie_plannif_EQT[Semaine de Fin])*Saisie_plannif_EQT[Quantité])</f>
        <v>0</v>
      </c>
      <c r="BR27" s="113">
        <f>SUMPRODUCT(($E27=Saisie_plannif_EQT[Avion])*($E$3=Saisie_plannif_EQT[Nom de l''equipement])*(BR$29&gt;=Saisie_plannif_EQT[Semaine de Début])*(BR$29&lt;=Saisie_plannif_EQT[Semaine de Fin])*Saisie_plannif_EQT[Quantité])</f>
        <v>0</v>
      </c>
      <c r="BS27" s="113">
        <f>SUMPRODUCT(($E27=Saisie_plannif_EQT[Avion])*($E$3=Saisie_plannif_EQT[Nom de l''equipement])*(BS$29&gt;=Saisie_plannif_EQT[Semaine de Début])*(BS$29&lt;=Saisie_plannif_EQT[Semaine de Fin])*Saisie_plannif_EQT[Quantité])</f>
        <v>0</v>
      </c>
      <c r="BT27" s="113">
        <f>SUMPRODUCT(($E27=Saisie_plannif_EQT[Avion])*($E$3=Saisie_plannif_EQT[Nom de l''equipement])*(BT$29&gt;=Saisie_plannif_EQT[Semaine de Début])*(BT$29&lt;=Saisie_plannif_EQT[Semaine de Fin])*Saisie_plannif_EQT[Quantité])</f>
        <v>0</v>
      </c>
      <c r="BU27" s="113">
        <f>SUMPRODUCT(($E27=Saisie_plannif_EQT[Avion])*($E$3=Saisie_plannif_EQT[Nom de l''equipement])*(BU$29&gt;=Saisie_plannif_EQT[Semaine de Début])*(BU$29&lt;=Saisie_plannif_EQT[Semaine de Fin])*Saisie_plannif_EQT[Quantité])</f>
        <v>0</v>
      </c>
      <c r="BV27" s="113">
        <f>SUMPRODUCT(($E27=Saisie_plannif_EQT[Avion])*($E$3=Saisie_plannif_EQT[Nom de l''equipement])*(BV$29&gt;=Saisie_plannif_EQT[Semaine de Début])*(BV$29&lt;=Saisie_plannif_EQT[Semaine de Fin])*Saisie_plannif_EQT[Quantité])</f>
        <v>0</v>
      </c>
      <c r="BW27" s="113">
        <f>SUMPRODUCT(($E27=Saisie_plannif_EQT[Avion])*($E$3=Saisie_plannif_EQT[Nom de l''equipement])*(BW$29&gt;=Saisie_plannif_EQT[Semaine de Début])*(BW$29&lt;=Saisie_plannif_EQT[Semaine de Fin])*Saisie_plannif_EQT[Quantité])</f>
        <v>0</v>
      </c>
      <c r="BX27" s="113">
        <f>SUMPRODUCT(($E27=Saisie_plannif_EQT[Avion])*($E$3=Saisie_plannif_EQT[Nom de l''equipement])*(BX$29&gt;=Saisie_plannif_EQT[Semaine de Début])*(BX$29&lt;=Saisie_plannif_EQT[Semaine de Fin])*Saisie_plannif_EQT[Quantité])</f>
        <v>0</v>
      </c>
      <c r="BY27" s="113">
        <f>SUMPRODUCT(($E27=Saisie_plannif_EQT[Avion])*($E$3=Saisie_plannif_EQT[Nom de l''equipement])*(BY$29&gt;=Saisie_plannif_EQT[Semaine de Début])*(BY$29&lt;=Saisie_plannif_EQT[Semaine de Fin])*Saisie_plannif_EQT[Quantité])</f>
        <v>0</v>
      </c>
      <c r="BZ27" s="113">
        <f>SUMPRODUCT(($E27=Saisie_plannif_EQT[Avion])*($E$3=Saisie_plannif_EQT[Nom de l''equipement])*(BZ$29&gt;=Saisie_plannif_EQT[Semaine de Début])*(BZ$29&lt;=Saisie_plannif_EQT[Semaine de Fin])*Saisie_plannif_EQT[Quantité])</f>
        <v>0</v>
      </c>
      <c r="CA27" s="113">
        <f>SUMPRODUCT(($E27=Saisie_plannif_EQT[Avion])*($E$3=Saisie_plannif_EQT[Nom de l''equipement])*(CA$29&gt;=Saisie_plannif_EQT[Semaine de Début])*(CA$29&lt;=Saisie_plannif_EQT[Semaine de Fin])*Saisie_plannif_EQT[Quantité])</f>
        <v>0</v>
      </c>
      <c r="CB27" s="113">
        <f>SUMPRODUCT(($E27=Saisie_plannif_EQT[Avion])*($E$3=Saisie_plannif_EQT[Nom de l''equipement])*(CB$29&gt;=Saisie_plannif_EQT[Semaine de Début])*(CB$29&lt;=Saisie_plannif_EQT[Semaine de Fin])*Saisie_plannif_EQT[Quantité])</f>
        <v>0</v>
      </c>
      <c r="CC27" s="113">
        <f>SUMPRODUCT(($E27=Saisie_plannif_EQT[Avion])*($E$3=Saisie_plannif_EQT[Nom de l''equipement])*(CC$29&gt;=Saisie_plannif_EQT[Semaine de Début])*(CC$29&lt;=Saisie_plannif_EQT[Semaine de Fin])*Saisie_plannif_EQT[Quantité])</f>
        <v>0</v>
      </c>
      <c r="CD27" s="113">
        <f>SUMPRODUCT(($E27=Saisie_plannif_EQT[Avion])*($E$3=Saisie_plannif_EQT[Nom de l''equipement])*(CD$29&gt;=Saisie_plannif_EQT[Semaine de Début])*(CD$29&lt;=Saisie_plannif_EQT[Semaine de Fin])*Saisie_plannif_EQT[Quantité])</f>
        <v>0</v>
      </c>
      <c r="CE27" s="113">
        <f>SUMPRODUCT(($E27=Saisie_plannif_EQT[Avion])*($E$3=Saisie_plannif_EQT[Nom de l''equipement])*(CE$29&gt;=Saisie_plannif_EQT[Semaine de Début])*(CE$29&lt;=Saisie_plannif_EQT[Semaine de Fin])*Saisie_plannif_EQT[Quantité])</f>
        <v>0</v>
      </c>
      <c r="CF27" s="113">
        <f>SUMPRODUCT(($E27=Saisie_plannif_EQT[Avion])*($E$3=Saisie_plannif_EQT[Nom de l''equipement])*(CF$29&gt;=Saisie_plannif_EQT[Semaine de Début])*(CF$29&lt;=Saisie_plannif_EQT[Semaine de Fin])*Saisie_plannif_EQT[Quantité])</f>
        <v>0</v>
      </c>
      <c r="CG27" s="113">
        <f>SUMPRODUCT(($E27=Saisie_plannif_EQT[Avion])*($E$3=Saisie_plannif_EQT[Nom de l''equipement])*(CG$29&gt;=Saisie_plannif_EQT[Semaine de Début])*(CG$29&lt;=Saisie_plannif_EQT[Semaine de Fin])*Saisie_plannif_EQT[Quantité])</f>
        <v>0</v>
      </c>
      <c r="CH27" s="113">
        <f>SUMPRODUCT(($E27=Saisie_plannif_EQT[Avion])*($E$3=Saisie_plannif_EQT[Nom de l''equipement])*(CH$29&gt;=Saisie_plannif_EQT[Semaine de Début])*(CH$29&lt;=Saisie_plannif_EQT[Semaine de Fin])*Saisie_plannif_EQT[Quantité])</f>
        <v>0</v>
      </c>
      <c r="CI27" s="113">
        <f>SUMPRODUCT(($E27=Saisie_plannif_EQT[Avion])*($E$3=Saisie_plannif_EQT[Nom de l''equipement])*(CI$29&gt;=Saisie_plannif_EQT[Semaine de Début])*(CI$29&lt;=Saisie_plannif_EQT[Semaine de Fin])*Saisie_plannif_EQT[Quantité])</f>
        <v>0</v>
      </c>
      <c r="CJ27" s="113">
        <f>SUMPRODUCT(($E27=Saisie_plannif_EQT[Avion])*($E$3=Saisie_plannif_EQT[Nom de l''equipement])*(CJ$29&gt;=Saisie_plannif_EQT[Semaine de Début])*(CJ$29&lt;=Saisie_plannif_EQT[Semaine de Fin])*Saisie_plannif_EQT[Quantité])</f>
        <v>0</v>
      </c>
      <c r="CK27" s="113">
        <f>SUMPRODUCT(($E27=Saisie_plannif_EQT[Avion])*($E$3=Saisie_plannif_EQT[Nom de l''equipement])*(CK$29&gt;=Saisie_plannif_EQT[Semaine de Début])*(CK$29&lt;=Saisie_plannif_EQT[Semaine de Fin])*Saisie_plannif_EQT[Quantité])</f>
        <v>0</v>
      </c>
      <c r="CL27" s="113">
        <f>SUMPRODUCT(($E27=Saisie_plannif_EQT[Avion])*($E$3=Saisie_plannif_EQT[Nom de l''equipement])*(CL$29&gt;=Saisie_plannif_EQT[Semaine de Début])*(CL$29&lt;=Saisie_plannif_EQT[Semaine de Fin])*Saisie_plannif_EQT[Quantité])</f>
        <v>0</v>
      </c>
      <c r="CM27" s="113">
        <f>SUMPRODUCT(($E27=Saisie_plannif_EQT[Avion])*($E$3=Saisie_plannif_EQT[Nom de l''equipement])*(CM$29&gt;=Saisie_plannif_EQT[Semaine de Début])*(CM$29&lt;=Saisie_plannif_EQT[Semaine de Fin])*Saisie_plannif_EQT[Quantité])</f>
        <v>0</v>
      </c>
      <c r="CN27" s="113">
        <f>SUMPRODUCT(($E27=Saisie_plannif_EQT[Avion])*($E$3=Saisie_plannif_EQT[Nom de l''equipement])*(CN$29&gt;=Saisie_plannif_EQT[Semaine de Début])*(CN$29&lt;=Saisie_plannif_EQT[Semaine de Fin])*Saisie_plannif_EQT[Quantité])</f>
        <v>0</v>
      </c>
      <c r="CO27" s="113">
        <f>SUMPRODUCT(($E27=Saisie_plannif_EQT[Avion])*($E$3=Saisie_plannif_EQT[Nom de l''equipement])*(CO$29&gt;=Saisie_plannif_EQT[Semaine de Début])*(CO$29&lt;=Saisie_plannif_EQT[Semaine de Fin])*Saisie_plannif_EQT[Quantité])</f>
        <v>0</v>
      </c>
      <c r="CP27" s="113">
        <f>SUMPRODUCT(($E27=Saisie_plannif_EQT[Avion])*($E$3=Saisie_plannif_EQT[Nom de l''equipement])*(CP$29&gt;=Saisie_plannif_EQT[Semaine de Début])*(CP$29&lt;=Saisie_plannif_EQT[Semaine de Fin])*Saisie_plannif_EQT[Quantité])</f>
        <v>0</v>
      </c>
      <c r="CQ27" s="113">
        <f>SUMPRODUCT(($E27=Saisie_plannif_EQT[Avion])*($E$3=Saisie_plannif_EQT[Nom de l''equipement])*(CQ$29&gt;=Saisie_plannif_EQT[Semaine de Début])*(CQ$29&lt;=Saisie_plannif_EQT[Semaine de Fin])*Saisie_plannif_EQT[Quantité])</f>
        <v>0</v>
      </c>
      <c r="CR27" s="113">
        <f>SUMPRODUCT(($E27=Saisie_plannif_EQT[Avion])*($E$3=Saisie_plannif_EQT[Nom de l''equipement])*(CR$29&gt;=Saisie_plannif_EQT[Semaine de Début])*(CR$29&lt;=Saisie_plannif_EQT[Semaine de Fin])*Saisie_plannif_EQT[Quantité])</f>
        <v>0</v>
      </c>
      <c r="CS27" s="113">
        <f>SUMPRODUCT(($E27=Saisie_plannif_EQT[Avion])*($E$3=Saisie_plannif_EQT[Nom de l''equipement])*(CS$29&gt;=Saisie_plannif_EQT[Semaine de Début])*(CS$29&lt;=Saisie_plannif_EQT[Semaine de Fin])*Saisie_plannif_EQT[Quantité])</f>
        <v>0</v>
      </c>
      <c r="CT27" s="113">
        <f>SUMPRODUCT(($E27=Saisie_plannif_EQT[Avion])*($E$3=Saisie_plannif_EQT[Nom de l''equipement])*(CT$29&gt;=Saisie_plannif_EQT[Semaine de Début])*(CT$29&lt;=Saisie_plannif_EQT[Semaine de Fin])*Saisie_plannif_EQT[Quantité])</f>
        <v>0</v>
      </c>
      <c r="CU27" s="113">
        <f>SUMPRODUCT(($E27=Saisie_plannif_EQT[Avion])*($E$3=Saisie_plannif_EQT[Nom de l''equipement])*(CU$29&gt;=Saisie_plannif_EQT[Semaine de Début])*(CU$29&lt;=Saisie_plannif_EQT[Semaine de Fin])*Saisie_plannif_EQT[Quantité])</f>
        <v>0</v>
      </c>
      <c r="CV27" s="113">
        <f>SUMPRODUCT(($E27=Saisie_plannif_EQT[Avion])*($E$3=Saisie_plannif_EQT[Nom de l''equipement])*(CV$29&gt;=Saisie_plannif_EQT[Semaine de Début])*(CV$29&lt;=Saisie_plannif_EQT[Semaine de Fin])*Saisie_plannif_EQT[Quantité])</f>
        <v>0</v>
      </c>
      <c r="CW27" s="113">
        <f>SUMPRODUCT(($E27=Saisie_plannif_EQT[Avion])*($E$3=Saisie_plannif_EQT[Nom de l''equipement])*(CW$29&gt;=Saisie_plannif_EQT[Semaine de Début])*(CW$29&lt;=Saisie_plannif_EQT[Semaine de Fin])*Saisie_plannif_EQT[Quantité])</f>
        <v>0</v>
      </c>
      <c r="CX27" s="113">
        <f>SUMPRODUCT(($E27=Saisie_plannif_EQT[Avion])*($E$3=Saisie_plannif_EQT[Nom de l''equipement])*(CX$29&gt;=Saisie_plannif_EQT[Semaine de Début])*(CX$29&lt;=Saisie_plannif_EQT[Semaine de Fin])*Saisie_plannif_EQT[Quantité])</f>
        <v>0</v>
      </c>
      <c r="CY27" s="113">
        <f>SUMPRODUCT(($E27=Saisie_plannif_EQT[Avion])*($E$3=Saisie_plannif_EQT[Nom de l''equipement])*(CY$29&gt;=Saisie_plannif_EQT[Semaine de Début])*(CY$29&lt;=Saisie_plannif_EQT[Semaine de Fin])*Saisie_plannif_EQT[Quantité])</f>
        <v>0</v>
      </c>
      <c r="CZ27" s="113">
        <f>SUMPRODUCT(($E27=Saisie_plannif_EQT[Avion])*($E$3=Saisie_plannif_EQT[Nom de l''equipement])*(CZ$29&gt;=Saisie_plannif_EQT[Semaine de Début])*(CZ$29&lt;=Saisie_plannif_EQT[Semaine de Fin])*Saisie_plannif_EQT[Quantité])</f>
        <v>0</v>
      </c>
      <c r="DA27" s="113">
        <f>SUMPRODUCT(($E27=Saisie_plannif_EQT[Avion])*($E$3=Saisie_plannif_EQT[Nom de l''equipement])*(DA$29&gt;=Saisie_plannif_EQT[Semaine de Début])*(DA$29&lt;=Saisie_plannif_EQT[Semaine de Fin])*Saisie_plannif_EQT[Quantité])</f>
        <v>0</v>
      </c>
      <c r="DB27" s="113">
        <f>SUMPRODUCT(($E27=Saisie_plannif_EQT[Avion])*($E$3=Saisie_plannif_EQT[Nom de l''equipement])*(DB$29&gt;=Saisie_plannif_EQT[Semaine de Début])*(DB$29&lt;=Saisie_plannif_EQT[Semaine de Fin])*Saisie_plannif_EQT[Quantité])</f>
        <v>0</v>
      </c>
      <c r="DC27" s="113">
        <f>SUMPRODUCT(($E27=Saisie_plannif_EQT[Avion])*($E$3=Saisie_plannif_EQT[Nom de l''equipement])*(DC$29&gt;=Saisie_plannif_EQT[Semaine de Début])*(DC$29&lt;=Saisie_plannif_EQT[Semaine de Fin])*Saisie_plannif_EQT[Quantité])</f>
        <v>0</v>
      </c>
      <c r="DD27" s="113">
        <f>SUMPRODUCT(($E27=Saisie_plannif_EQT[Avion])*($E$3=Saisie_plannif_EQT[Nom de l''equipement])*(DD$29&gt;=Saisie_plannif_EQT[Semaine de Début])*(DD$29&lt;=Saisie_plannif_EQT[Semaine de Fin])*Saisie_plannif_EQT[Quantité])</f>
        <v>0</v>
      </c>
      <c r="DE27" s="113">
        <f>SUMPRODUCT(($E27=Saisie_plannif_EQT[Avion])*($E$3=Saisie_plannif_EQT[Nom de l''equipement])*(DE$29&gt;=Saisie_plannif_EQT[Semaine de Début])*(DE$29&lt;=Saisie_plannif_EQT[Semaine de Fin])*Saisie_plannif_EQT[Quantité])</f>
        <v>0</v>
      </c>
    </row>
    <row r="28" spans="4:109" ht="17.25" thickBot="1" x14ac:dyDescent="0.35">
      <c r="E28" s="70" t="s">
        <v>810</v>
      </c>
      <c r="F28" s="17"/>
      <c r="G28" s="117">
        <f>SUMPRODUCT(($E28=Saisie_plannif_EQT[Avion])*($E$3=Saisie_plannif_EQT[Nom de l''equipement])*(G$29&gt;=Saisie_plannif_EQT[Semaine de Début])*(G$29&lt;=Saisie_plannif_EQT[Semaine de Fin])*Saisie_plannif_EQT[Quantité])</f>
        <v>0</v>
      </c>
      <c r="H28" s="27">
        <f>SUMPRODUCT(($E28=Saisie_plannif_EQT[Avion])*($E$3=Saisie_plannif_EQT[Nom de l''equipement])*(H$29&gt;=Saisie_plannif_EQT[Semaine de Début])*(H$29&lt;=Saisie_plannif_EQT[Semaine de Fin])*Saisie_plannif_EQT[Quantité])</f>
        <v>0</v>
      </c>
      <c r="I28" s="27">
        <f>SUMPRODUCT(($E28=Saisie_plannif_EQT[Avion])*($E$3=Saisie_plannif_EQT[Nom de l''equipement])*(I$29&gt;=Saisie_plannif_EQT[Semaine de Début])*(I$29&lt;=Saisie_plannif_EQT[Semaine de Fin])*Saisie_plannif_EQT[Quantité])</f>
        <v>0</v>
      </c>
      <c r="J28" s="27">
        <f>SUMPRODUCT(($E28=Saisie_plannif_EQT[Avion])*($E$3=Saisie_plannif_EQT[Nom de l''equipement])*(J$29&gt;=Saisie_plannif_EQT[Semaine de Début])*(J$29&lt;=Saisie_plannif_EQT[Semaine de Fin])*Saisie_plannif_EQT[Quantité])</f>
        <v>0</v>
      </c>
      <c r="K28" s="27">
        <f>SUMPRODUCT(($E28=Saisie_plannif_EQT[Avion])*($E$3=Saisie_plannif_EQT[Nom de l''equipement])*(K$29&gt;=Saisie_plannif_EQT[Semaine de Début])*(K$29&lt;=Saisie_plannif_EQT[Semaine de Fin])*Saisie_plannif_EQT[Quantité])</f>
        <v>0</v>
      </c>
      <c r="L28" s="27">
        <f>SUMPRODUCT(($E28=Saisie_plannif_EQT[Avion])*($E$3=Saisie_plannif_EQT[Nom de l''equipement])*(L$29&gt;=Saisie_plannif_EQT[Semaine de Début])*(L$29&lt;=Saisie_plannif_EQT[Semaine de Fin])*Saisie_plannif_EQT[Quantité])</f>
        <v>0</v>
      </c>
      <c r="M28" s="27">
        <f>SUMPRODUCT(($E28=Saisie_plannif_EQT[Avion])*($E$3=Saisie_plannif_EQT[Nom de l''equipement])*(M$29&gt;=Saisie_plannif_EQT[Semaine de Début])*(M$29&lt;=Saisie_plannif_EQT[Semaine de Fin])*Saisie_plannif_EQT[Quantité])</f>
        <v>0</v>
      </c>
      <c r="N28" s="27">
        <f>SUMPRODUCT(($E28=Saisie_plannif_EQT[Avion])*($E$3=Saisie_plannif_EQT[Nom de l''equipement])*(N$29&gt;=Saisie_plannif_EQT[Semaine de Début])*(N$29&lt;=Saisie_plannif_EQT[Semaine de Fin])*Saisie_plannif_EQT[Quantité])</f>
        <v>0</v>
      </c>
      <c r="O28" s="27">
        <f>SUMPRODUCT(($E28=Saisie_plannif_EQT[Avion])*($E$3=Saisie_plannif_EQT[Nom de l''equipement])*(O$29&gt;=Saisie_plannif_EQT[Semaine de Début])*(O$29&lt;=Saisie_plannif_EQT[Semaine de Fin])*Saisie_plannif_EQT[Quantité])</f>
        <v>0</v>
      </c>
      <c r="P28" s="27">
        <f>SUMPRODUCT(($E28=Saisie_plannif_EQT[Avion])*($E$3=Saisie_plannif_EQT[Nom de l''equipement])*(P$29&gt;=Saisie_plannif_EQT[Semaine de Début])*(P$29&lt;=Saisie_plannif_EQT[Semaine de Fin])*Saisie_plannif_EQT[Quantité])</f>
        <v>0</v>
      </c>
      <c r="Q28" s="27">
        <f>SUMPRODUCT(($E28=Saisie_plannif_EQT[Avion])*($E$3=Saisie_plannif_EQT[Nom de l''equipement])*(Q$29&gt;=Saisie_plannif_EQT[Semaine de Début])*(Q$29&lt;=Saisie_plannif_EQT[Semaine de Fin])*Saisie_plannif_EQT[Quantité])</f>
        <v>0</v>
      </c>
      <c r="R28" s="27">
        <f>SUMPRODUCT(($E28=Saisie_plannif_EQT[Avion])*($E$3=Saisie_plannif_EQT[Nom de l''equipement])*(R$29&gt;=Saisie_plannif_EQT[Semaine de Début])*(R$29&lt;=Saisie_plannif_EQT[Semaine de Fin])*Saisie_plannif_EQT[Quantité])</f>
        <v>0</v>
      </c>
      <c r="S28" s="27">
        <f>SUMPRODUCT(($E28=Saisie_plannif_EQT[Avion])*($E$3=Saisie_plannif_EQT[Nom de l''equipement])*(S$29&gt;=Saisie_plannif_EQT[Semaine de Début])*(S$29&lt;=Saisie_plannif_EQT[Semaine de Fin])*Saisie_plannif_EQT[Quantité])</f>
        <v>0</v>
      </c>
      <c r="T28" s="27">
        <f>SUMPRODUCT(($E28=Saisie_plannif_EQT[Avion])*($E$3=Saisie_plannif_EQT[Nom de l''equipement])*(T$29&gt;=Saisie_plannif_EQT[Semaine de Début])*(T$29&lt;=Saisie_plannif_EQT[Semaine de Fin])*Saisie_plannif_EQT[Quantité])</f>
        <v>0</v>
      </c>
      <c r="U28" s="27">
        <f>SUMPRODUCT(($E28=Saisie_plannif_EQT[Avion])*($E$3=Saisie_plannif_EQT[Nom de l''equipement])*(U$29&gt;=Saisie_plannif_EQT[Semaine de Début])*(U$29&lt;=Saisie_plannif_EQT[Semaine de Fin])*Saisie_plannif_EQT[Quantité])</f>
        <v>0</v>
      </c>
      <c r="V28" s="27">
        <f>SUMPRODUCT(($E28=Saisie_plannif_EQT[Avion])*($E$3=Saisie_plannif_EQT[Nom de l''equipement])*(V$29&gt;=Saisie_plannif_EQT[Semaine de Début])*(V$29&lt;=Saisie_plannif_EQT[Semaine de Fin])*Saisie_plannif_EQT[Quantité])</f>
        <v>0</v>
      </c>
      <c r="W28" s="27">
        <f>SUMPRODUCT(($E28=Saisie_plannif_EQT[Avion])*($E$3=Saisie_plannif_EQT[Nom de l''equipement])*(W$29&gt;=Saisie_plannif_EQT[Semaine de Début])*(W$29&lt;=Saisie_plannif_EQT[Semaine de Fin])*Saisie_plannif_EQT[Quantité])</f>
        <v>0</v>
      </c>
      <c r="X28" s="27">
        <f>SUMPRODUCT(($E28=Saisie_plannif_EQT[Avion])*($E$3=Saisie_plannif_EQT[Nom de l''equipement])*(X$29&gt;=Saisie_plannif_EQT[Semaine de Début])*(X$29&lt;=Saisie_plannif_EQT[Semaine de Fin])*Saisie_plannif_EQT[Quantité])</f>
        <v>0</v>
      </c>
      <c r="Y28" s="27">
        <f>SUMPRODUCT(($E28=Saisie_plannif_EQT[Avion])*($E$3=Saisie_plannif_EQT[Nom de l''equipement])*(Y$29&gt;=Saisie_plannif_EQT[Semaine de Début])*(Y$29&lt;=Saisie_plannif_EQT[Semaine de Fin])*Saisie_plannif_EQT[Quantité])</f>
        <v>0</v>
      </c>
      <c r="Z28" s="27">
        <f>SUMPRODUCT(($E28=Saisie_plannif_EQT[Avion])*($E$3=Saisie_plannif_EQT[Nom de l''equipement])*(Z$29&gt;=Saisie_plannif_EQT[Semaine de Début])*(Z$29&lt;=Saisie_plannif_EQT[Semaine de Fin])*Saisie_plannif_EQT[Quantité])</f>
        <v>0</v>
      </c>
      <c r="AA28" s="27">
        <f>SUMPRODUCT(($E28=Saisie_plannif_EQT[Avion])*($E$3=Saisie_plannif_EQT[Nom de l''equipement])*(AA$29&gt;=Saisie_plannif_EQT[Semaine de Début])*(AA$29&lt;=Saisie_plannif_EQT[Semaine de Fin])*Saisie_plannif_EQT[Quantité])</f>
        <v>0</v>
      </c>
      <c r="AB28" s="27">
        <f>SUMPRODUCT(($E28=Saisie_plannif_EQT[Avion])*($E$3=Saisie_plannif_EQT[Nom de l''equipement])*(AB$29&gt;=Saisie_plannif_EQT[Semaine de Début])*(AB$29&lt;=Saisie_plannif_EQT[Semaine de Fin])*Saisie_plannif_EQT[Quantité])</f>
        <v>0</v>
      </c>
      <c r="AC28" s="27">
        <f>SUMPRODUCT(($E28=Saisie_plannif_EQT[Avion])*($E$3=Saisie_plannif_EQT[Nom de l''equipement])*(AC$29&gt;=Saisie_plannif_EQT[Semaine de Début])*(AC$29&lt;=Saisie_plannif_EQT[Semaine de Fin])*Saisie_plannif_EQT[Quantité])</f>
        <v>0</v>
      </c>
      <c r="AD28" s="27">
        <f>SUMPRODUCT(($E28=Saisie_plannif_EQT[Avion])*($E$3=Saisie_plannif_EQT[Nom de l''equipement])*(AD$29&gt;=Saisie_plannif_EQT[Semaine de Début])*(AD$29&lt;=Saisie_plannif_EQT[Semaine de Fin])*Saisie_plannif_EQT[Quantité])</f>
        <v>0</v>
      </c>
      <c r="AE28" s="27">
        <f>SUMPRODUCT(($E28=Saisie_plannif_EQT[Avion])*($E$3=Saisie_plannif_EQT[Nom de l''equipement])*(AE$29&gt;=Saisie_plannif_EQT[Semaine de Début])*(AE$29&lt;=Saisie_plannif_EQT[Semaine de Fin])*Saisie_plannif_EQT[Quantité])</f>
        <v>0</v>
      </c>
      <c r="AF28" s="27">
        <f>SUMPRODUCT(($E28=Saisie_plannif_EQT[Avion])*($E$3=Saisie_plannif_EQT[Nom de l''equipement])*(AF$29&gt;=Saisie_plannif_EQT[Semaine de Début])*(AF$29&lt;=Saisie_plannif_EQT[Semaine de Fin])*Saisie_plannif_EQT[Quantité])</f>
        <v>0</v>
      </c>
      <c r="AG28" s="27">
        <f>SUMPRODUCT(($E28=Saisie_plannif_EQT[Avion])*($E$3=Saisie_plannif_EQT[Nom de l''equipement])*(AG$29&gt;=Saisie_plannif_EQT[Semaine de Début])*(AG$29&lt;=Saisie_plannif_EQT[Semaine de Fin])*Saisie_plannif_EQT[Quantité])</f>
        <v>0</v>
      </c>
      <c r="AH28" s="27">
        <f>SUMPRODUCT(($E28=Saisie_plannif_EQT[Avion])*($E$3=Saisie_plannif_EQT[Nom de l''equipement])*(AH$29&gt;=Saisie_plannif_EQT[Semaine de Début])*(AH$29&lt;=Saisie_plannif_EQT[Semaine de Fin])*Saisie_plannif_EQT[Quantité])</f>
        <v>0</v>
      </c>
      <c r="AI28" s="27">
        <f>SUMPRODUCT(($E28=Saisie_plannif_EQT[Avion])*($E$3=Saisie_plannif_EQT[Nom de l''equipement])*(AI$29&gt;=Saisie_plannif_EQT[Semaine de Début])*(AI$29&lt;=Saisie_plannif_EQT[Semaine de Fin])*Saisie_plannif_EQT[Quantité])</f>
        <v>0</v>
      </c>
      <c r="AJ28" s="27">
        <f>SUMPRODUCT(($E28=Saisie_plannif_EQT[Avion])*($E$3=Saisie_plannif_EQT[Nom de l''equipement])*(AJ$29&gt;=Saisie_plannif_EQT[Semaine de Début])*(AJ$29&lt;=Saisie_plannif_EQT[Semaine de Fin])*Saisie_plannif_EQT[Quantité])</f>
        <v>0</v>
      </c>
      <c r="AK28" s="27">
        <f>SUMPRODUCT(($E28=Saisie_plannif_EQT[Avion])*($E$3=Saisie_plannif_EQT[Nom de l''equipement])*(AK$29&gt;=Saisie_plannif_EQT[Semaine de Début])*(AK$29&lt;=Saisie_plannif_EQT[Semaine de Fin])*Saisie_plannif_EQT[Quantité])</f>
        <v>0</v>
      </c>
      <c r="AL28" s="27">
        <f>SUMPRODUCT(($E28=Saisie_plannif_EQT[Avion])*($E$3=Saisie_plannif_EQT[Nom de l''equipement])*(AL$29&gt;=Saisie_plannif_EQT[Semaine de Début])*(AL$29&lt;=Saisie_plannif_EQT[Semaine de Fin])*Saisie_plannif_EQT[Quantité])</f>
        <v>0</v>
      </c>
      <c r="AM28" s="27">
        <f>SUMPRODUCT(($E28=Saisie_plannif_EQT[Avion])*($E$3=Saisie_plannif_EQT[Nom de l''equipement])*(AM$29&gt;=Saisie_plannif_EQT[Semaine de Début])*(AM$29&lt;=Saisie_plannif_EQT[Semaine de Fin])*Saisie_plannif_EQT[Quantité])</f>
        <v>0</v>
      </c>
      <c r="AN28" s="27">
        <f>SUMPRODUCT(($E28=Saisie_plannif_EQT[Avion])*($E$3=Saisie_plannif_EQT[Nom de l''equipement])*(AN$29&gt;=Saisie_plannif_EQT[Semaine de Début])*(AN$29&lt;=Saisie_plannif_EQT[Semaine de Fin])*Saisie_plannif_EQT[Quantité])</f>
        <v>0</v>
      </c>
      <c r="AO28" s="27">
        <f>SUMPRODUCT(($E28=Saisie_plannif_EQT[Avion])*($E$3=Saisie_plannif_EQT[Nom de l''equipement])*(AO$29&gt;=Saisie_plannif_EQT[Semaine de Début])*(AO$29&lt;=Saisie_plannif_EQT[Semaine de Fin])*Saisie_plannif_EQT[Quantité])</f>
        <v>0</v>
      </c>
      <c r="AP28" s="27">
        <f>SUMPRODUCT(($E28=Saisie_plannif_EQT[Avion])*($E$3=Saisie_plannif_EQT[Nom de l''equipement])*(AP$29&gt;=Saisie_plannif_EQT[Semaine de Début])*(AP$29&lt;=Saisie_plannif_EQT[Semaine de Fin])*Saisie_plannif_EQT[Quantité])</f>
        <v>0</v>
      </c>
      <c r="AQ28" s="27">
        <f>SUMPRODUCT(($E28=Saisie_plannif_EQT[Avion])*($E$3=Saisie_plannif_EQT[Nom de l''equipement])*(AQ$29&gt;=Saisie_plannif_EQT[Semaine de Début])*(AQ$29&lt;=Saisie_plannif_EQT[Semaine de Fin])*Saisie_plannif_EQT[Quantité])</f>
        <v>0</v>
      </c>
      <c r="AR28" s="27">
        <f>SUMPRODUCT(($E28=Saisie_plannif_EQT[Avion])*($E$3=Saisie_plannif_EQT[Nom de l''equipement])*(AR$29&gt;=Saisie_plannif_EQT[Semaine de Début])*(AR$29&lt;=Saisie_plannif_EQT[Semaine de Fin])*Saisie_plannif_EQT[Quantité])</f>
        <v>0</v>
      </c>
      <c r="AS28" s="27">
        <f>SUMPRODUCT(($E28=Saisie_plannif_EQT[Avion])*($E$3=Saisie_plannif_EQT[Nom de l''equipement])*(AS$29&gt;=Saisie_plannif_EQT[Semaine de Début])*(AS$29&lt;=Saisie_plannif_EQT[Semaine de Fin])*Saisie_plannif_EQT[Quantité])</f>
        <v>0</v>
      </c>
      <c r="AT28" s="27">
        <f>SUMPRODUCT(($E28=Saisie_plannif_EQT[Avion])*($E$3=Saisie_plannif_EQT[Nom de l''equipement])*(AT$29&gt;=Saisie_plannif_EQT[Semaine de Début])*(AT$29&lt;=Saisie_plannif_EQT[Semaine de Fin])*Saisie_plannif_EQT[Quantité])</f>
        <v>0</v>
      </c>
      <c r="AU28" s="27">
        <f>SUMPRODUCT(($E28=Saisie_plannif_EQT[Avion])*($E$3=Saisie_plannif_EQT[Nom de l''equipement])*(AU$29&gt;=Saisie_plannif_EQT[Semaine de Début])*(AU$29&lt;=Saisie_plannif_EQT[Semaine de Fin])*Saisie_plannif_EQT[Quantité])</f>
        <v>0</v>
      </c>
      <c r="AV28" s="27">
        <f>SUMPRODUCT(($E28=Saisie_plannif_EQT[Avion])*($E$3=Saisie_plannif_EQT[Nom de l''equipement])*(AV$29&gt;=Saisie_plannif_EQT[Semaine de Début])*(AV$29&lt;=Saisie_plannif_EQT[Semaine de Fin])*Saisie_plannif_EQT[Quantité])</f>
        <v>0</v>
      </c>
      <c r="AW28" s="27">
        <f>SUMPRODUCT(($E28=Saisie_plannif_EQT[Avion])*($E$3=Saisie_plannif_EQT[Nom de l''equipement])*(AW$29&gt;=Saisie_plannif_EQT[Semaine de Début])*(AW$29&lt;=Saisie_plannif_EQT[Semaine de Fin])*Saisie_plannif_EQT[Quantité])</f>
        <v>0</v>
      </c>
      <c r="AX28" s="27">
        <f>SUMPRODUCT(($E28=Saisie_plannif_EQT[Avion])*($E$3=Saisie_plannif_EQT[Nom de l''equipement])*(AX$29&gt;=Saisie_plannif_EQT[Semaine de Début])*(AX$29&lt;=Saisie_plannif_EQT[Semaine de Fin])*Saisie_plannif_EQT[Quantité])</f>
        <v>0</v>
      </c>
      <c r="AY28" s="27">
        <f>SUMPRODUCT(($E28=Saisie_plannif_EQT[Avion])*($E$3=Saisie_plannif_EQT[Nom de l''equipement])*(AY$29&gt;=Saisie_plannif_EQT[Semaine de Début])*(AY$29&lt;=Saisie_plannif_EQT[Semaine de Fin])*Saisie_plannif_EQT[Quantité])</f>
        <v>0</v>
      </c>
      <c r="AZ28" s="27">
        <f>SUMPRODUCT(($E28=Saisie_plannif_EQT[Avion])*($E$3=Saisie_plannif_EQT[Nom de l''equipement])*(AZ$29&gt;=Saisie_plannif_EQT[Semaine de Début])*(AZ$29&lt;=Saisie_plannif_EQT[Semaine de Fin])*Saisie_plannif_EQT[Quantité])</f>
        <v>0</v>
      </c>
      <c r="BA28" s="27">
        <f>SUMPRODUCT(($E28=Saisie_plannif_EQT[Avion])*($E$3=Saisie_plannif_EQT[Nom de l''equipement])*(BA$29&gt;=Saisie_plannif_EQT[Semaine de Début])*(BA$29&lt;=Saisie_plannif_EQT[Semaine de Fin])*Saisie_plannif_EQT[Quantité])</f>
        <v>0</v>
      </c>
      <c r="BB28" s="27">
        <f>SUMPRODUCT(($E28=Saisie_plannif_EQT[Avion])*($E$3=Saisie_plannif_EQT[Nom de l''equipement])*(BB$29&gt;=Saisie_plannif_EQT[Semaine de Début])*(BB$29&lt;=Saisie_plannif_EQT[Semaine de Fin])*Saisie_plannif_EQT[Quantité])</f>
        <v>0</v>
      </c>
      <c r="BC28" s="27">
        <f>SUMPRODUCT(($E28=Saisie_plannif_EQT[Avion])*($E$3=Saisie_plannif_EQT[Nom de l''equipement])*(BC$29&gt;=Saisie_plannif_EQT[Semaine de Début])*(BC$29&lt;=Saisie_plannif_EQT[Semaine de Fin])*Saisie_plannif_EQT[Quantité])</f>
        <v>0</v>
      </c>
      <c r="BD28" s="27">
        <f>SUMPRODUCT(($E28=Saisie_plannif_EQT[Avion])*($E$3=Saisie_plannif_EQT[Nom de l''equipement])*(BD$29&gt;=Saisie_plannif_EQT[Semaine de Début])*(BD$29&lt;=Saisie_plannif_EQT[Semaine de Fin])*Saisie_plannif_EQT[Quantité])</f>
        <v>0</v>
      </c>
      <c r="BE28" s="27">
        <f>SUMPRODUCT(($E28=Saisie_plannif_EQT[Avion])*($E$3=Saisie_plannif_EQT[Nom de l''equipement])*(BE$29&gt;=Saisie_plannif_EQT[Semaine de Début])*(BE$29&lt;=Saisie_plannif_EQT[Semaine de Fin])*Saisie_plannif_EQT[Quantité])</f>
        <v>0</v>
      </c>
      <c r="BF28" s="28">
        <f>SUMPRODUCT(($E28=Saisie_plannif_EQT[Avion])*($E$3=Saisie_plannif_EQT[Nom de l''equipement])*(BF$29&gt;=Saisie_plannif_EQT[Semaine de Début])*(BF$29&lt;=Saisie_plannif_EQT[Semaine de Fin])*Saisie_plannif_EQT[Quantité])</f>
        <v>0</v>
      </c>
      <c r="BG28" s="113">
        <f>SUMPRODUCT(($E28=Saisie_plannif_EQT[Avion])*($E$3=Saisie_plannif_EQT[Nom de l''equipement])*(BG$29&gt;=Saisie_plannif_EQT[Semaine de Début])*(BG$29&lt;=Saisie_plannif_EQT[Semaine de Fin])*Saisie_plannif_EQT[Quantité])</f>
        <v>0</v>
      </c>
      <c r="BH28" s="113">
        <f>SUMPRODUCT(($E28=Saisie_plannif_EQT[Avion])*($E$3=Saisie_plannif_EQT[Nom de l''equipement])*(BH$29&gt;=Saisie_plannif_EQT[Semaine de Début])*(BH$29&lt;=Saisie_plannif_EQT[Semaine de Fin])*Saisie_plannif_EQT[Quantité])</f>
        <v>0</v>
      </c>
      <c r="BI28" s="113">
        <f>SUMPRODUCT(($E28=Saisie_plannif_EQT[Avion])*($E$3=Saisie_plannif_EQT[Nom de l''equipement])*(BI$29&gt;=Saisie_plannif_EQT[Semaine de Début])*(BI$29&lt;=Saisie_plannif_EQT[Semaine de Fin])*Saisie_plannif_EQT[Quantité])</f>
        <v>0</v>
      </c>
      <c r="BJ28" s="113">
        <f>SUMPRODUCT(($E28=Saisie_plannif_EQT[Avion])*($E$3=Saisie_plannif_EQT[Nom de l''equipement])*(BJ$29&gt;=Saisie_plannif_EQT[Semaine de Début])*(BJ$29&lt;=Saisie_plannif_EQT[Semaine de Fin])*Saisie_plannif_EQT[Quantité])</f>
        <v>0</v>
      </c>
      <c r="BK28" s="113">
        <f>SUMPRODUCT(($E28=Saisie_plannif_EQT[Avion])*($E$3=Saisie_plannif_EQT[Nom de l''equipement])*(BK$29&gt;=Saisie_plannif_EQT[Semaine de Début])*(BK$29&lt;=Saisie_plannif_EQT[Semaine de Fin])*Saisie_plannif_EQT[Quantité])</f>
        <v>0</v>
      </c>
      <c r="BL28" s="113">
        <f>SUMPRODUCT(($E28=Saisie_plannif_EQT[Avion])*($E$3=Saisie_plannif_EQT[Nom de l''equipement])*(BL$29&gt;=Saisie_plannif_EQT[Semaine de Début])*(BL$29&lt;=Saisie_plannif_EQT[Semaine de Fin])*Saisie_plannif_EQT[Quantité])</f>
        <v>0</v>
      </c>
      <c r="BM28" s="113">
        <f>SUMPRODUCT(($E28=Saisie_plannif_EQT[Avion])*($E$3=Saisie_plannif_EQT[Nom de l''equipement])*(BM$29&gt;=Saisie_plannif_EQT[Semaine de Début])*(BM$29&lt;=Saisie_plannif_EQT[Semaine de Fin])*Saisie_plannif_EQT[Quantité])</f>
        <v>0</v>
      </c>
      <c r="BN28" s="113">
        <f>SUMPRODUCT(($E28=Saisie_plannif_EQT[Avion])*($E$3=Saisie_plannif_EQT[Nom de l''equipement])*(BN$29&gt;=Saisie_plannif_EQT[Semaine de Début])*(BN$29&lt;=Saisie_plannif_EQT[Semaine de Fin])*Saisie_plannif_EQT[Quantité])</f>
        <v>0</v>
      </c>
      <c r="BO28" s="113">
        <f>SUMPRODUCT(($E28=Saisie_plannif_EQT[Avion])*($E$3=Saisie_plannif_EQT[Nom de l''equipement])*(BO$29&gt;=Saisie_plannif_EQT[Semaine de Début])*(BO$29&lt;=Saisie_plannif_EQT[Semaine de Fin])*Saisie_plannif_EQT[Quantité])</f>
        <v>0</v>
      </c>
      <c r="BP28" s="113">
        <f>SUMPRODUCT(($E28=Saisie_plannif_EQT[Avion])*($E$3=Saisie_plannif_EQT[Nom de l''equipement])*(BP$29&gt;=Saisie_plannif_EQT[Semaine de Début])*(BP$29&lt;=Saisie_plannif_EQT[Semaine de Fin])*Saisie_plannif_EQT[Quantité])</f>
        <v>0</v>
      </c>
      <c r="BQ28" s="113">
        <f>SUMPRODUCT(($E28=Saisie_plannif_EQT[Avion])*($E$3=Saisie_plannif_EQT[Nom de l''equipement])*(BQ$29&gt;=Saisie_plannif_EQT[Semaine de Début])*(BQ$29&lt;=Saisie_plannif_EQT[Semaine de Fin])*Saisie_plannif_EQT[Quantité])</f>
        <v>0</v>
      </c>
      <c r="BR28" s="113">
        <f>SUMPRODUCT(($E28=Saisie_plannif_EQT[Avion])*($E$3=Saisie_plannif_EQT[Nom de l''equipement])*(BR$29&gt;=Saisie_plannif_EQT[Semaine de Début])*(BR$29&lt;=Saisie_plannif_EQT[Semaine de Fin])*Saisie_plannif_EQT[Quantité])</f>
        <v>0</v>
      </c>
      <c r="BS28" s="113">
        <f>SUMPRODUCT(($E28=Saisie_plannif_EQT[Avion])*($E$3=Saisie_plannif_EQT[Nom de l''equipement])*(BS$29&gt;=Saisie_plannif_EQT[Semaine de Début])*(BS$29&lt;=Saisie_plannif_EQT[Semaine de Fin])*Saisie_plannif_EQT[Quantité])</f>
        <v>0</v>
      </c>
      <c r="BT28" s="113">
        <f>SUMPRODUCT(($E28=Saisie_plannif_EQT[Avion])*($E$3=Saisie_plannif_EQT[Nom de l''equipement])*(BT$29&gt;=Saisie_plannif_EQT[Semaine de Début])*(BT$29&lt;=Saisie_plannif_EQT[Semaine de Fin])*Saisie_plannif_EQT[Quantité])</f>
        <v>0</v>
      </c>
      <c r="BU28" s="113">
        <f>SUMPRODUCT(($E28=Saisie_plannif_EQT[Avion])*($E$3=Saisie_plannif_EQT[Nom de l''equipement])*(BU$29&gt;=Saisie_plannif_EQT[Semaine de Début])*(BU$29&lt;=Saisie_plannif_EQT[Semaine de Fin])*Saisie_plannif_EQT[Quantité])</f>
        <v>0</v>
      </c>
      <c r="BV28" s="113">
        <f>SUMPRODUCT(($E28=Saisie_plannif_EQT[Avion])*($E$3=Saisie_plannif_EQT[Nom de l''equipement])*(BV$29&gt;=Saisie_plannif_EQT[Semaine de Début])*(BV$29&lt;=Saisie_plannif_EQT[Semaine de Fin])*Saisie_plannif_EQT[Quantité])</f>
        <v>0</v>
      </c>
      <c r="BW28" s="113">
        <f>SUMPRODUCT(($E28=Saisie_plannif_EQT[Avion])*($E$3=Saisie_plannif_EQT[Nom de l''equipement])*(BW$29&gt;=Saisie_plannif_EQT[Semaine de Début])*(BW$29&lt;=Saisie_plannif_EQT[Semaine de Fin])*Saisie_plannif_EQT[Quantité])</f>
        <v>0</v>
      </c>
      <c r="BX28" s="113">
        <f>SUMPRODUCT(($E28=Saisie_plannif_EQT[Avion])*($E$3=Saisie_plannif_EQT[Nom de l''equipement])*(BX$29&gt;=Saisie_plannif_EQT[Semaine de Début])*(BX$29&lt;=Saisie_plannif_EQT[Semaine de Fin])*Saisie_plannif_EQT[Quantité])</f>
        <v>0</v>
      </c>
      <c r="BY28" s="113">
        <f>SUMPRODUCT(($E28=Saisie_plannif_EQT[Avion])*($E$3=Saisie_plannif_EQT[Nom de l''equipement])*(BY$29&gt;=Saisie_plannif_EQT[Semaine de Début])*(BY$29&lt;=Saisie_plannif_EQT[Semaine de Fin])*Saisie_plannif_EQT[Quantité])</f>
        <v>0</v>
      </c>
      <c r="BZ28" s="113">
        <f>SUMPRODUCT(($E28=Saisie_plannif_EQT[Avion])*($E$3=Saisie_plannif_EQT[Nom de l''equipement])*(BZ$29&gt;=Saisie_plannif_EQT[Semaine de Début])*(BZ$29&lt;=Saisie_plannif_EQT[Semaine de Fin])*Saisie_plannif_EQT[Quantité])</f>
        <v>0</v>
      </c>
      <c r="CA28" s="113">
        <f>SUMPRODUCT(($E28=Saisie_plannif_EQT[Avion])*($E$3=Saisie_plannif_EQT[Nom de l''equipement])*(CA$29&gt;=Saisie_plannif_EQT[Semaine de Début])*(CA$29&lt;=Saisie_plannif_EQT[Semaine de Fin])*Saisie_plannif_EQT[Quantité])</f>
        <v>0</v>
      </c>
      <c r="CB28" s="113">
        <f>SUMPRODUCT(($E28=Saisie_plannif_EQT[Avion])*($E$3=Saisie_plannif_EQT[Nom de l''equipement])*(CB$29&gt;=Saisie_plannif_EQT[Semaine de Début])*(CB$29&lt;=Saisie_plannif_EQT[Semaine de Fin])*Saisie_plannif_EQT[Quantité])</f>
        <v>0</v>
      </c>
      <c r="CC28" s="113">
        <f>SUMPRODUCT(($E28=Saisie_plannif_EQT[Avion])*($E$3=Saisie_plannif_EQT[Nom de l''equipement])*(CC$29&gt;=Saisie_plannif_EQT[Semaine de Début])*(CC$29&lt;=Saisie_plannif_EQT[Semaine de Fin])*Saisie_plannif_EQT[Quantité])</f>
        <v>0</v>
      </c>
      <c r="CD28" s="113">
        <f>SUMPRODUCT(($E28=Saisie_plannif_EQT[Avion])*($E$3=Saisie_plannif_EQT[Nom de l''equipement])*(CD$29&gt;=Saisie_plannif_EQT[Semaine de Début])*(CD$29&lt;=Saisie_plannif_EQT[Semaine de Fin])*Saisie_plannif_EQT[Quantité])</f>
        <v>0</v>
      </c>
      <c r="CE28" s="113">
        <f>SUMPRODUCT(($E28=Saisie_plannif_EQT[Avion])*($E$3=Saisie_plannif_EQT[Nom de l''equipement])*(CE$29&gt;=Saisie_plannif_EQT[Semaine de Début])*(CE$29&lt;=Saisie_plannif_EQT[Semaine de Fin])*Saisie_plannif_EQT[Quantité])</f>
        <v>0</v>
      </c>
      <c r="CF28" s="113">
        <f>SUMPRODUCT(($E28=Saisie_plannif_EQT[Avion])*($E$3=Saisie_plannif_EQT[Nom de l''equipement])*(CF$29&gt;=Saisie_plannif_EQT[Semaine de Début])*(CF$29&lt;=Saisie_plannif_EQT[Semaine de Fin])*Saisie_plannif_EQT[Quantité])</f>
        <v>0</v>
      </c>
      <c r="CG28" s="113">
        <f>SUMPRODUCT(($E28=Saisie_plannif_EQT[Avion])*($E$3=Saisie_plannif_EQT[Nom de l''equipement])*(CG$29&gt;=Saisie_plannif_EQT[Semaine de Début])*(CG$29&lt;=Saisie_plannif_EQT[Semaine de Fin])*Saisie_plannif_EQT[Quantité])</f>
        <v>0</v>
      </c>
      <c r="CH28" s="113">
        <f>SUMPRODUCT(($E28=Saisie_plannif_EQT[Avion])*($E$3=Saisie_plannif_EQT[Nom de l''equipement])*(CH$29&gt;=Saisie_plannif_EQT[Semaine de Début])*(CH$29&lt;=Saisie_plannif_EQT[Semaine de Fin])*Saisie_plannif_EQT[Quantité])</f>
        <v>0</v>
      </c>
      <c r="CI28" s="113">
        <f>SUMPRODUCT(($E28=Saisie_plannif_EQT[Avion])*($E$3=Saisie_plannif_EQT[Nom de l''equipement])*(CI$29&gt;=Saisie_plannif_EQT[Semaine de Début])*(CI$29&lt;=Saisie_plannif_EQT[Semaine de Fin])*Saisie_plannif_EQT[Quantité])</f>
        <v>0</v>
      </c>
      <c r="CJ28" s="113">
        <f>SUMPRODUCT(($E28=Saisie_plannif_EQT[Avion])*($E$3=Saisie_plannif_EQT[Nom de l''equipement])*(CJ$29&gt;=Saisie_plannif_EQT[Semaine de Début])*(CJ$29&lt;=Saisie_plannif_EQT[Semaine de Fin])*Saisie_plannif_EQT[Quantité])</f>
        <v>0</v>
      </c>
      <c r="CK28" s="113">
        <f>SUMPRODUCT(($E28=Saisie_plannif_EQT[Avion])*($E$3=Saisie_plannif_EQT[Nom de l''equipement])*(CK$29&gt;=Saisie_plannif_EQT[Semaine de Début])*(CK$29&lt;=Saisie_plannif_EQT[Semaine de Fin])*Saisie_plannif_EQT[Quantité])</f>
        <v>0</v>
      </c>
      <c r="CL28" s="113">
        <f>SUMPRODUCT(($E28=Saisie_plannif_EQT[Avion])*($E$3=Saisie_plannif_EQT[Nom de l''equipement])*(CL$29&gt;=Saisie_plannif_EQT[Semaine de Début])*(CL$29&lt;=Saisie_plannif_EQT[Semaine de Fin])*Saisie_plannif_EQT[Quantité])</f>
        <v>0</v>
      </c>
      <c r="CM28" s="113">
        <f>SUMPRODUCT(($E28=Saisie_plannif_EQT[Avion])*($E$3=Saisie_plannif_EQT[Nom de l''equipement])*(CM$29&gt;=Saisie_plannif_EQT[Semaine de Début])*(CM$29&lt;=Saisie_plannif_EQT[Semaine de Fin])*Saisie_plannif_EQT[Quantité])</f>
        <v>0</v>
      </c>
      <c r="CN28" s="113">
        <f>SUMPRODUCT(($E28=Saisie_plannif_EQT[Avion])*($E$3=Saisie_plannif_EQT[Nom de l''equipement])*(CN$29&gt;=Saisie_plannif_EQT[Semaine de Début])*(CN$29&lt;=Saisie_plannif_EQT[Semaine de Fin])*Saisie_plannif_EQT[Quantité])</f>
        <v>0</v>
      </c>
      <c r="CO28" s="113">
        <f>SUMPRODUCT(($E28=Saisie_plannif_EQT[Avion])*($E$3=Saisie_plannif_EQT[Nom de l''equipement])*(CO$29&gt;=Saisie_plannif_EQT[Semaine de Début])*(CO$29&lt;=Saisie_plannif_EQT[Semaine de Fin])*Saisie_plannif_EQT[Quantité])</f>
        <v>0</v>
      </c>
      <c r="CP28" s="113">
        <f>SUMPRODUCT(($E28=Saisie_plannif_EQT[Avion])*($E$3=Saisie_plannif_EQT[Nom de l''equipement])*(CP$29&gt;=Saisie_plannif_EQT[Semaine de Début])*(CP$29&lt;=Saisie_plannif_EQT[Semaine de Fin])*Saisie_plannif_EQT[Quantité])</f>
        <v>0</v>
      </c>
      <c r="CQ28" s="113">
        <f>SUMPRODUCT(($E28=Saisie_plannif_EQT[Avion])*($E$3=Saisie_plannif_EQT[Nom de l''equipement])*(CQ$29&gt;=Saisie_plannif_EQT[Semaine de Début])*(CQ$29&lt;=Saisie_plannif_EQT[Semaine de Fin])*Saisie_plannif_EQT[Quantité])</f>
        <v>0</v>
      </c>
      <c r="CR28" s="113">
        <f>SUMPRODUCT(($E28=Saisie_plannif_EQT[Avion])*($E$3=Saisie_plannif_EQT[Nom de l''equipement])*(CR$29&gt;=Saisie_plannif_EQT[Semaine de Début])*(CR$29&lt;=Saisie_plannif_EQT[Semaine de Fin])*Saisie_plannif_EQT[Quantité])</f>
        <v>0</v>
      </c>
      <c r="CS28" s="113">
        <f>SUMPRODUCT(($E28=Saisie_plannif_EQT[Avion])*($E$3=Saisie_plannif_EQT[Nom de l''equipement])*(CS$29&gt;=Saisie_plannif_EQT[Semaine de Début])*(CS$29&lt;=Saisie_plannif_EQT[Semaine de Fin])*Saisie_plannif_EQT[Quantité])</f>
        <v>0</v>
      </c>
      <c r="CT28" s="113">
        <f>SUMPRODUCT(($E28=Saisie_plannif_EQT[Avion])*($E$3=Saisie_plannif_EQT[Nom de l''equipement])*(CT$29&gt;=Saisie_plannif_EQT[Semaine de Début])*(CT$29&lt;=Saisie_plannif_EQT[Semaine de Fin])*Saisie_plannif_EQT[Quantité])</f>
        <v>0</v>
      </c>
      <c r="CU28" s="113">
        <f>SUMPRODUCT(($E28=Saisie_plannif_EQT[Avion])*($E$3=Saisie_plannif_EQT[Nom de l''equipement])*(CU$29&gt;=Saisie_plannif_EQT[Semaine de Début])*(CU$29&lt;=Saisie_plannif_EQT[Semaine de Fin])*Saisie_plannif_EQT[Quantité])</f>
        <v>0</v>
      </c>
      <c r="CV28" s="113">
        <f>SUMPRODUCT(($E28=Saisie_plannif_EQT[Avion])*($E$3=Saisie_plannif_EQT[Nom de l''equipement])*(CV$29&gt;=Saisie_plannif_EQT[Semaine de Début])*(CV$29&lt;=Saisie_plannif_EQT[Semaine de Fin])*Saisie_plannif_EQT[Quantité])</f>
        <v>0</v>
      </c>
      <c r="CW28" s="113">
        <f>SUMPRODUCT(($E28=Saisie_plannif_EQT[Avion])*($E$3=Saisie_plannif_EQT[Nom de l''equipement])*(CW$29&gt;=Saisie_plannif_EQT[Semaine de Début])*(CW$29&lt;=Saisie_plannif_EQT[Semaine de Fin])*Saisie_plannif_EQT[Quantité])</f>
        <v>0</v>
      </c>
      <c r="CX28" s="113">
        <f>SUMPRODUCT(($E28=Saisie_plannif_EQT[Avion])*($E$3=Saisie_plannif_EQT[Nom de l''equipement])*(CX$29&gt;=Saisie_plannif_EQT[Semaine de Début])*(CX$29&lt;=Saisie_plannif_EQT[Semaine de Fin])*Saisie_plannif_EQT[Quantité])</f>
        <v>0</v>
      </c>
      <c r="CY28" s="113">
        <f>SUMPRODUCT(($E28=Saisie_plannif_EQT[Avion])*($E$3=Saisie_plannif_EQT[Nom de l''equipement])*(CY$29&gt;=Saisie_plannif_EQT[Semaine de Début])*(CY$29&lt;=Saisie_plannif_EQT[Semaine de Fin])*Saisie_plannif_EQT[Quantité])</f>
        <v>0</v>
      </c>
      <c r="CZ28" s="113">
        <f>SUMPRODUCT(($E28=Saisie_plannif_EQT[Avion])*($E$3=Saisie_plannif_EQT[Nom de l''equipement])*(CZ$29&gt;=Saisie_plannif_EQT[Semaine de Début])*(CZ$29&lt;=Saisie_plannif_EQT[Semaine de Fin])*Saisie_plannif_EQT[Quantité])</f>
        <v>0</v>
      </c>
      <c r="DA28" s="113">
        <f>SUMPRODUCT(($E28=Saisie_plannif_EQT[Avion])*($E$3=Saisie_plannif_EQT[Nom de l''equipement])*(DA$29&gt;=Saisie_plannif_EQT[Semaine de Début])*(DA$29&lt;=Saisie_plannif_EQT[Semaine de Fin])*Saisie_plannif_EQT[Quantité])</f>
        <v>0</v>
      </c>
      <c r="DB28" s="113">
        <f>SUMPRODUCT(($E28=Saisie_plannif_EQT[Avion])*($E$3=Saisie_plannif_EQT[Nom de l''equipement])*(DB$29&gt;=Saisie_plannif_EQT[Semaine de Début])*(DB$29&lt;=Saisie_plannif_EQT[Semaine de Fin])*Saisie_plannif_EQT[Quantité])</f>
        <v>0</v>
      </c>
      <c r="DC28" s="113">
        <f>SUMPRODUCT(($E28=Saisie_plannif_EQT[Avion])*($E$3=Saisie_plannif_EQT[Nom de l''equipement])*(DC$29&gt;=Saisie_plannif_EQT[Semaine de Début])*(DC$29&lt;=Saisie_plannif_EQT[Semaine de Fin])*Saisie_plannif_EQT[Quantité])</f>
        <v>0</v>
      </c>
      <c r="DD28" s="113">
        <f>SUMPRODUCT(($E28=Saisie_plannif_EQT[Avion])*($E$3=Saisie_plannif_EQT[Nom de l''equipement])*(DD$29&gt;=Saisie_plannif_EQT[Semaine de Début])*(DD$29&lt;=Saisie_plannif_EQT[Semaine de Fin])*Saisie_plannif_EQT[Quantité])</f>
        <v>0</v>
      </c>
      <c r="DE28" s="113">
        <f>SUMPRODUCT(($E28=Saisie_plannif_EQT[Avion])*($E$3=Saisie_plannif_EQT[Nom de l''equipement])*(DE$29&gt;=Saisie_plannif_EQT[Semaine de Début])*(DE$29&lt;=Saisie_plannif_EQT[Semaine de Fin])*Saisie_plannif_EQT[Quantité])</f>
        <v>0</v>
      </c>
    </row>
    <row r="29" spans="4:109" x14ac:dyDescent="0.3">
      <c r="E29" s="75"/>
      <c r="F29" s="75"/>
      <c r="G29" s="74">
        <v>43101</v>
      </c>
      <c r="H29" s="74">
        <f>G29+7</f>
        <v>43108</v>
      </c>
      <c r="I29" s="74">
        <f t="shared" ref="I29:BF29" si="0">H29+7</f>
        <v>43115</v>
      </c>
      <c r="J29" s="74">
        <f t="shared" si="0"/>
        <v>43122</v>
      </c>
      <c r="K29" s="74">
        <f t="shared" si="0"/>
        <v>43129</v>
      </c>
      <c r="L29" s="74">
        <f t="shared" si="0"/>
        <v>43136</v>
      </c>
      <c r="M29" s="74">
        <f t="shared" si="0"/>
        <v>43143</v>
      </c>
      <c r="N29" s="74">
        <f t="shared" si="0"/>
        <v>43150</v>
      </c>
      <c r="O29" s="74">
        <f t="shared" si="0"/>
        <v>43157</v>
      </c>
      <c r="P29" s="74">
        <f t="shared" si="0"/>
        <v>43164</v>
      </c>
      <c r="Q29" s="74">
        <f t="shared" si="0"/>
        <v>43171</v>
      </c>
      <c r="R29" s="74">
        <f t="shared" si="0"/>
        <v>43178</v>
      </c>
      <c r="S29" s="74">
        <f t="shared" si="0"/>
        <v>43185</v>
      </c>
      <c r="T29" s="74">
        <f t="shared" si="0"/>
        <v>43192</v>
      </c>
      <c r="U29" s="74">
        <f t="shared" si="0"/>
        <v>43199</v>
      </c>
      <c r="V29" s="74">
        <f t="shared" si="0"/>
        <v>43206</v>
      </c>
      <c r="W29" s="74">
        <f t="shared" si="0"/>
        <v>43213</v>
      </c>
      <c r="X29" s="74">
        <f t="shared" si="0"/>
        <v>43220</v>
      </c>
      <c r="Y29" s="74">
        <f t="shared" si="0"/>
        <v>43227</v>
      </c>
      <c r="Z29" s="74">
        <f t="shared" si="0"/>
        <v>43234</v>
      </c>
      <c r="AA29" s="74">
        <f t="shared" si="0"/>
        <v>43241</v>
      </c>
      <c r="AB29" s="74">
        <f t="shared" si="0"/>
        <v>43248</v>
      </c>
      <c r="AC29" s="74">
        <f t="shared" si="0"/>
        <v>43255</v>
      </c>
      <c r="AD29" s="74">
        <f t="shared" si="0"/>
        <v>43262</v>
      </c>
      <c r="AE29" s="74">
        <f t="shared" si="0"/>
        <v>43269</v>
      </c>
      <c r="AF29" s="74">
        <f t="shared" si="0"/>
        <v>43276</v>
      </c>
      <c r="AG29" s="74">
        <f t="shared" si="0"/>
        <v>43283</v>
      </c>
      <c r="AH29" s="74">
        <f t="shared" si="0"/>
        <v>43290</v>
      </c>
      <c r="AI29" s="74">
        <f t="shared" si="0"/>
        <v>43297</v>
      </c>
      <c r="AJ29" s="74">
        <f t="shared" si="0"/>
        <v>43304</v>
      </c>
      <c r="AK29" s="74">
        <f t="shared" si="0"/>
        <v>43311</v>
      </c>
      <c r="AL29" s="74">
        <f t="shared" si="0"/>
        <v>43318</v>
      </c>
      <c r="AM29" s="74">
        <f t="shared" si="0"/>
        <v>43325</v>
      </c>
      <c r="AN29" s="74">
        <f t="shared" si="0"/>
        <v>43332</v>
      </c>
      <c r="AO29" s="74">
        <f t="shared" si="0"/>
        <v>43339</v>
      </c>
      <c r="AP29" s="74">
        <f t="shared" si="0"/>
        <v>43346</v>
      </c>
      <c r="AQ29" s="74">
        <f t="shared" si="0"/>
        <v>43353</v>
      </c>
      <c r="AR29" s="74">
        <f t="shared" si="0"/>
        <v>43360</v>
      </c>
      <c r="AS29" s="74">
        <f t="shared" si="0"/>
        <v>43367</v>
      </c>
      <c r="AT29" s="74">
        <f t="shared" si="0"/>
        <v>43374</v>
      </c>
      <c r="AU29" s="74">
        <f t="shared" si="0"/>
        <v>43381</v>
      </c>
      <c r="AV29" s="74">
        <f t="shared" si="0"/>
        <v>43388</v>
      </c>
      <c r="AW29" s="74">
        <f t="shared" si="0"/>
        <v>43395</v>
      </c>
      <c r="AX29" s="74">
        <f t="shared" si="0"/>
        <v>43402</v>
      </c>
      <c r="AY29" s="74">
        <f t="shared" si="0"/>
        <v>43409</v>
      </c>
      <c r="AZ29" s="74">
        <f t="shared" si="0"/>
        <v>43416</v>
      </c>
      <c r="BA29" s="74">
        <f t="shared" si="0"/>
        <v>43423</v>
      </c>
      <c r="BB29" s="74">
        <f t="shared" si="0"/>
        <v>43430</v>
      </c>
      <c r="BC29" s="74">
        <f t="shared" si="0"/>
        <v>43437</v>
      </c>
      <c r="BD29" s="74">
        <f t="shared" si="0"/>
        <v>43444</v>
      </c>
      <c r="BE29" s="74">
        <f t="shared" si="0"/>
        <v>43451</v>
      </c>
      <c r="BF29" s="74">
        <f t="shared" si="0"/>
        <v>43458</v>
      </c>
      <c r="BG29" s="74">
        <f>BF29+14</f>
        <v>43472</v>
      </c>
      <c r="BH29" s="74">
        <f t="shared" ref="BH29:CM29" si="1">BG29+7</f>
        <v>43479</v>
      </c>
      <c r="BI29" s="74">
        <f t="shared" si="1"/>
        <v>43486</v>
      </c>
      <c r="BJ29" s="74">
        <f t="shared" si="1"/>
        <v>43493</v>
      </c>
      <c r="BK29" s="74">
        <f t="shared" si="1"/>
        <v>43500</v>
      </c>
      <c r="BL29" s="74">
        <f t="shared" si="1"/>
        <v>43507</v>
      </c>
      <c r="BM29" s="74">
        <f t="shared" si="1"/>
        <v>43514</v>
      </c>
      <c r="BN29" s="74">
        <f t="shared" si="1"/>
        <v>43521</v>
      </c>
      <c r="BO29" s="74">
        <f t="shared" si="1"/>
        <v>43528</v>
      </c>
      <c r="BP29" s="74">
        <f t="shared" si="1"/>
        <v>43535</v>
      </c>
      <c r="BQ29" s="74">
        <f t="shared" si="1"/>
        <v>43542</v>
      </c>
      <c r="BR29" s="74">
        <f t="shared" si="1"/>
        <v>43549</v>
      </c>
      <c r="BS29" s="74">
        <f t="shared" si="1"/>
        <v>43556</v>
      </c>
      <c r="BT29" s="74">
        <f t="shared" si="1"/>
        <v>43563</v>
      </c>
      <c r="BU29" s="74">
        <f t="shared" si="1"/>
        <v>43570</v>
      </c>
      <c r="BV29" s="74">
        <f t="shared" si="1"/>
        <v>43577</v>
      </c>
      <c r="BW29" s="74">
        <f t="shared" si="1"/>
        <v>43584</v>
      </c>
      <c r="BX29" s="74">
        <f t="shared" si="1"/>
        <v>43591</v>
      </c>
      <c r="BY29" s="74">
        <f t="shared" si="1"/>
        <v>43598</v>
      </c>
      <c r="BZ29" s="74">
        <f t="shared" si="1"/>
        <v>43605</v>
      </c>
      <c r="CA29" s="74">
        <f t="shared" si="1"/>
        <v>43612</v>
      </c>
      <c r="CB29" s="74">
        <f t="shared" si="1"/>
        <v>43619</v>
      </c>
      <c r="CC29" s="74">
        <f t="shared" si="1"/>
        <v>43626</v>
      </c>
      <c r="CD29" s="74">
        <f t="shared" si="1"/>
        <v>43633</v>
      </c>
      <c r="CE29" s="74">
        <f t="shared" si="1"/>
        <v>43640</v>
      </c>
      <c r="CF29" s="74">
        <f t="shared" si="1"/>
        <v>43647</v>
      </c>
      <c r="CG29" s="74">
        <f t="shared" si="1"/>
        <v>43654</v>
      </c>
      <c r="CH29" s="74">
        <f t="shared" si="1"/>
        <v>43661</v>
      </c>
      <c r="CI29" s="74">
        <f t="shared" si="1"/>
        <v>43668</v>
      </c>
      <c r="CJ29" s="74">
        <f t="shared" si="1"/>
        <v>43675</v>
      </c>
      <c r="CK29" s="74">
        <f t="shared" si="1"/>
        <v>43682</v>
      </c>
      <c r="CL29" s="74">
        <f t="shared" si="1"/>
        <v>43689</v>
      </c>
      <c r="CM29" s="74">
        <f t="shared" si="1"/>
        <v>43696</v>
      </c>
      <c r="CN29" s="74">
        <f t="shared" ref="CN29:DE29" si="2">CM29+7</f>
        <v>43703</v>
      </c>
      <c r="CO29" s="74">
        <f t="shared" si="2"/>
        <v>43710</v>
      </c>
      <c r="CP29" s="74">
        <f t="shared" si="2"/>
        <v>43717</v>
      </c>
      <c r="CQ29" s="74">
        <f t="shared" si="2"/>
        <v>43724</v>
      </c>
      <c r="CR29" s="74">
        <f t="shared" si="2"/>
        <v>43731</v>
      </c>
      <c r="CS29" s="74">
        <f t="shared" si="2"/>
        <v>43738</v>
      </c>
      <c r="CT29" s="74">
        <f t="shared" si="2"/>
        <v>43745</v>
      </c>
      <c r="CU29" s="74">
        <f t="shared" si="2"/>
        <v>43752</v>
      </c>
      <c r="CV29" s="74">
        <f t="shared" si="2"/>
        <v>43759</v>
      </c>
      <c r="CW29" s="74">
        <f t="shared" si="2"/>
        <v>43766</v>
      </c>
      <c r="CX29" s="74">
        <f t="shared" si="2"/>
        <v>43773</v>
      </c>
      <c r="CY29" s="74">
        <f t="shared" si="2"/>
        <v>43780</v>
      </c>
      <c r="CZ29" s="74">
        <f t="shared" si="2"/>
        <v>43787</v>
      </c>
      <c r="DA29" s="74">
        <f t="shared" si="2"/>
        <v>43794</v>
      </c>
      <c r="DB29" s="74">
        <f t="shared" si="2"/>
        <v>43801</v>
      </c>
      <c r="DC29" s="74">
        <f t="shared" si="2"/>
        <v>43808</v>
      </c>
      <c r="DD29" s="74">
        <f t="shared" si="2"/>
        <v>43815</v>
      </c>
      <c r="DE29" s="74">
        <f t="shared" si="2"/>
        <v>43822</v>
      </c>
    </row>
    <row r="30" spans="4:109" x14ac:dyDescent="0.3">
      <c r="E30" s="75"/>
      <c r="F30" s="75"/>
      <c r="G30" s="75"/>
      <c r="H30" s="75"/>
      <c r="I30" s="75"/>
      <c r="J30" s="75"/>
      <c r="K30" s="75"/>
      <c r="L30" s="75"/>
      <c r="M30" s="75"/>
      <c r="N30" s="75"/>
      <c r="O30" s="75"/>
      <c r="P30" s="75"/>
      <c r="Q30" s="75"/>
      <c r="R30" s="75"/>
      <c r="S30" s="75"/>
      <c r="T30" s="75"/>
      <c r="U30" s="75"/>
      <c r="V30" s="75"/>
      <c r="W30" s="74"/>
      <c r="X30" s="74"/>
      <c r="Y30" s="74"/>
      <c r="Z30" s="74"/>
      <c r="AA30" s="74"/>
      <c r="AB30" s="74"/>
      <c r="AC30" s="74"/>
      <c r="AD30" s="74"/>
      <c r="AE30" s="74"/>
      <c r="AF30" s="74"/>
      <c r="AG30" s="74"/>
      <c r="AH30" s="74"/>
      <c r="AI30" s="74"/>
      <c r="AJ30" s="74"/>
      <c r="AK30" s="74"/>
      <c r="AL30" s="74"/>
      <c r="AM30" s="74"/>
      <c r="AN30" s="74"/>
      <c r="AO30" s="74"/>
      <c r="AP30" s="74"/>
      <c r="AQ30" s="74"/>
      <c r="AR30" s="74"/>
      <c r="AS30" s="74"/>
      <c r="AT30" s="74"/>
      <c r="AU30" s="74"/>
      <c r="AV30" s="74"/>
      <c r="AW30" s="74"/>
      <c r="AX30" s="74"/>
      <c r="AY30" s="74"/>
      <c r="AZ30" s="74"/>
      <c r="BA30" s="74"/>
      <c r="BB30" s="74"/>
      <c r="BC30" s="74"/>
      <c r="BD30" s="74"/>
      <c r="BE30" s="74"/>
      <c r="BF30" s="74"/>
    </row>
    <row r="31" spans="4:109" ht="19.5" customHeight="1" x14ac:dyDescent="0.3">
      <c r="E31" s="13"/>
      <c r="F31" s="13"/>
      <c r="G31" s="6">
        <f t="shared" ref="G31:AL31" si="3">WEEKNUM(G$43,21)</f>
        <v>1</v>
      </c>
      <c r="H31" s="6">
        <f t="shared" si="3"/>
        <v>2</v>
      </c>
      <c r="I31" s="6">
        <f t="shared" si="3"/>
        <v>3</v>
      </c>
      <c r="J31" s="6">
        <f t="shared" si="3"/>
        <v>4</v>
      </c>
      <c r="K31" s="6">
        <f t="shared" si="3"/>
        <v>5</v>
      </c>
      <c r="L31" s="6">
        <f t="shared" si="3"/>
        <v>6</v>
      </c>
      <c r="M31" s="6">
        <f t="shared" si="3"/>
        <v>7</v>
      </c>
      <c r="N31" s="6">
        <f t="shared" si="3"/>
        <v>8</v>
      </c>
      <c r="O31" s="6">
        <f t="shared" si="3"/>
        <v>9</v>
      </c>
      <c r="P31" s="6">
        <f t="shared" si="3"/>
        <v>10</v>
      </c>
      <c r="Q31" s="6">
        <f t="shared" si="3"/>
        <v>11</v>
      </c>
      <c r="R31" s="6">
        <f t="shared" si="3"/>
        <v>12</v>
      </c>
      <c r="S31" s="6">
        <f t="shared" si="3"/>
        <v>13</v>
      </c>
      <c r="T31" s="6">
        <f t="shared" si="3"/>
        <v>14</v>
      </c>
      <c r="U31" s="6">
        <f t="shared" si="3"/>
        <v>15</v>
      </c>
      <c r="V31" s="6">
        <f t="shared" si="3"/>
        <v>16</v>
      </c>
      <c r="W31" s="6">
        <f t="shared" si="3"/>
        <v>17</v>
      </c>
      <c r="X31" s="6">
        <f t="shared" si="3"/>
        <v>18</v>
      </c>
      <c r="Y31" s="6">
        <f t="shared" si="3"/>
        <v>19</v>
      </c>
      <c r="Z31" s="6">
        <f t="shared" si="3"/>
        <v>20</v>
      </c>
      <c r="AA31" s="6">
        <f t="shared" si="3"/>
        <v>21</v>
      </c>
      <c r="AB31" s="6">
        <f t="shared" si="3"/>
        <v>22</v>
      </c>
      <c r="AC31" s="6">
        <f t="shared" si="3"/>
        <v>23</v>
      </c>
      <c r="AD31" s="6">
        <f t="shared" si="3"/>
        <v>24</v>
      </c>
      <c r="AE31" s="6">
        <f t="shared" si="3"/>
        <v>25</v>
      </c>
      <c r="AF31" s="6">
        <f t="shared" si="3"/>
        <v>26</v>
      </c>
      <c r="AG31" s="6">
        <f t="shared" si="3"/>
        <v>27</v>
      </c>
      <c r="AH31" s="6">
        <f t="shared" si="3"/>
        <v>28</v>
      </c>
      <c r="AI31" s="6">
        <f t="shared" si="3"/>
        <v>29</v>
      </c>
      <c r="AJ31" s="6">
        <f t="shared" si="3"/>
        <v>30</v>
      </c>
      <c r="AK31" s="6">
        <f t="shared" si="3"/>
        <v>31</v>
      </c>
      <c r="AL31" s="6">
        <f t="shared" si="3"/>
        <v>32</v>
      </c>
      <c r="AM31" s="6">
        <f t="shared" ref="AM31:BF31" si="4">WEEKNUM(AM$43,21)</f>
        <v>33</v>
      </c>
      <c r="AN31" s="6">
        <f t="shared" si="4"/>
        <v>34</v>
      </c>
      <c r="AO31" s="6">
        <f t="shared" si="4"/>
        <v>35</v>
      </c>
      <c r="AP31" s="6">
        <f t="shared" si="4"/>
        <v>36</v>
      </c>
      <c r="AQ31" s="6">
        <f t="shared" si="4"/>
        <v>37</v>
      </c>
      <c r="AR31" s="6">
        <f t="shared" si="4"/>
        <v>38</v>
      </c>
      <c r="AS31" s="6">
        <f t="shared" si="4"/>
        <v>39</v>
      </c>
      <c r="AT31" s="6">
        <f t="shared" si="4"/>
        <v>40</v>
      </c>
      <c r="AU31" s="6">
        <f t="shared" si="4"/>
        <v>41</v>
      </c>
      <c r="AV31" s="6">
        <f t="shared" si="4"/>
        <v>42</v>
      </c>
      <c r="AW31" s="6">
        <f t="shared" si="4"/>
        <v>43</v>
      </c>
      <c r="AX31" s="6">
        <f t="shared" si="4"/>
        <v>44</v>
      </c>
      <c r="AY31" s="6">
        <f t="shared" si="4"/>
        <v>45</v>
      </c>
      <c r="AZ31" s="6">
        <f t="shared" si="4"/>
        <v>46</v>
      </c>
      <c r="BA31" s="6">
        <f t="shared" si="4"/>
        <v>47</v>
      </c>
      <c r="BB31" s="6">
        <f t="shared" si="4"/>
        <v>48</v>
      </c>
      <c r="BC31" s="6">
        <f t="shared" si="4"/>
        <v>49</v>
      </c>
      <c r="BD31" s="6">
        <f t="shared" si="4"/>
        <v>50</v>
      </c>
      <c r="BE31" s="6">
        <f t="shared" si="4"/>
        <v>51</v>
      </c>
      <c r="BF31" s="6">
        <f t="shared" si="4"/>
        <v>52</v>
      </c>
      <c r="BG31" s="6">
        <f>WEEKNUM(BG$29,21)</f>
        <v>2</v>
      </c>
      <c r="BH31" s="6">
        <f t="shared" ref="BH31:DE31" si="5">WEEKNUM(BH$29,21)</f>
        <v>3</v>
      </c>
      <c r="BI31" s="6">
        <f t="shared" si="5"/>
        <v>4</v>
      </c>
      <c r="BJ31" s="6">
        <f t="shared" si="5"/>
        <v>5</v>
      </c>
      <c r="BK31" s="6">
        <f t="shared" si="5"/>
        <v>6</v>
      </c>
      <c r="BL31" s="6">
        <f t="shared" si="5"/>
        <v>7</v>
      </c>
      <c r="BM31" s="6">
        <f t="shared" si="5"/>
        <v>8</v>
      </c>
      <c r="BN31" s="6">
        <f t="shared" si="5"/>
        <v>9</v>
      </c>
      <c r="BO31" s="6">
        <f t="shared" si="5"/>
        <v>10</v>
      </c>
      <c r="BP31" s="6">
        <f t="shared" si="5"/>
        <v>11</v>
      </c>
      <c r="BQ31" s="6">
        <f t="shared" si="5"/>
        <v>12</v>
      </c>
      <c r="BR31" s="6">
        <f t="shared" si="5"/>
        <v>13</v>
      </c>
      <c r="BS31" s="6">
        <f t="shared" si="5"/>
        <v>14</v>
      </c>
      <c r="BT31" s="6">
        <f t="shared" si="5"/>
        <v>15</v>
      </c>
      <c r="BU31" s="6">
        <f t="shared" si="5"/>
        <v>16</v>
      </c>
      <c r="BV31" s="6">
        <f t="shared" si="5"/>
        <v>17</v>
      </c>
      <c r="BW31" s="6">
        <f t="shared" si="5"/>
        <v>18</v>
      </c>
      <c r="BX31" s="6">
        <f t="shared" si="5"/>
        <v>19</v>
      </c>
      <c r="BY31" s="6">
        <f t="shared" si="5"/>
        <v>20</v>
      </c>
      <c r="BZ31" s="6">
        <f t="shared" si="5"/>
        <v>21</v>
      </c>
      <c r="CA31" s="6">
        <f t="shared" si="5"/>
        <v>22</v>
      </c>
      <c r="CB31" s="6">
        <f t="shared" si="5"/>
        <v>23</v>
      </c>
      <c r="CC31" s="6">
        <f t="shared" si="5"/>
        <v>24</v>
      </c>
      <c r="CD31" s="6">
        <f t="shared" si="5"/>
        <v>25</v>
      </c>
      <c r="CE31" s="6">
        <f t="shared" si="5"/>
        <v>26</v>
      </c>
      <c r="CF31" s="6">
        <f t="shared" si="5"/>
        <v>27</v>
      </c>
      <c r="CG31" s="6">
        <f t="shared" si="5"/>
        <v>28</v>
      </c>
      <c r="CH31" s="6">
        <f t="shared" si="5"/>
        <v>29</v>
      </c>
      <c r="CI31" s="6">
        <f t="shared" si="5"/>
        <v>30</v>
      </c>
      <c r="CJ31" s="6">
        <f t="shared" si="5"/>
        <v>31</v>
      </c>
      <c r="CK31" s="6">
        <f t="shared" si="5"/>
        <v>32</v>
      </c>
      <c r="CL31" s="6">
        <f t="shared" si="5"/>
        <v>33</v>
      </c>
      <c r="CM31" s="6">
        <f t="shared" si="5"/>
        <v>34</v>
      </c>
      <c r="CN31" s="6">
        <f t="shared" si="5"/>
        <v>35</v>
      </c>
      <c r="CO31" s="6">
        <f t="shared" si="5"/>
        <v>36</v>
      </c>
      <c r="CP31" s="6">
        <f t="shared" si="5"/>
        <v>37</v>
      </c>
      <c r="CQ31" s="6">
        <f t="shared" si="5"/>
        <v>38</v>
      </c>
      <c r="CR31" s="6">
        <f t="shared" si="5"/>
        <v>39</v>
      </c>
      <c r="CS31" s="6">
        <f t="shared" si="5"/>
        <v>40</v>
      </c>
      <c r="CT31" s="6">
        <f t="shared" si="5"/>
        <v>41</v>
      </c>
      <c r="CU31" s="6">
        <f t="shared" si="5"/>
        <v>42</v>
      </c>
      <c r="CV31" s="6">
        <f t="shared" si="5"/>
        <v>43</v>
      </c>
      <c r="CW31" s="6">
        <f t="shared" si="5"/>
        <v>44</v>
      </c>
      <c r="CX31" s="6">
        <f t="shared" si="5"/>
        <v>45</v>
      </c>
      <c r="CY31" s="6">
        <f t="shared" si="5"/>
        <v>46</v>
      </c>
      <c r="CZ31" s="6">
        <f t="shared" si="5"/>
        <v>47</v>
      </c>
      <c r="DA31" s="6">
        <f t="shared" si="5"/>
        <v>48</v>
      </c>
      <c r="DB31" s="6">
        <f t="shared" si="5"/>
        <v>49</v>
      </c>
      <c r="DC31" s="6">
        <f t="shared" si="5"/>
        <v>50</v>
      </c>
      <c r="DD31" s="6">
        <f t="shared" si="5"/>
        <v>51</v>
      </c>
      <c r="DE31" s="6">
        <f t="shared" si="5"/>
        <v>52</v>
      </c>
    </row>
    <row r="32" spans="4:109" ht="19.5" customHeight="1" thickBot="1" x14ac:dyDescent="0.35">
      <c r="D32" s="89"/>
      <c r="E32" s="13"/>
      <c r="F32" s="13"/>
      <c r="V32" s="76"/>
    </row>
    <row r="33" spans="3:109" ht="20.100000000000001" customHeight="1" thickBot="1" x14ac:dyDescent="0.35">
      <c r="C33" s="142" t="s">
        <v>148</v>
      </c>
      <c r="D33" s="145" t="s">
        <v>145</v>
      </c>
      <c r="E33" s="90" t="s">
        <v>93</v>
      </c>
      <c r="F33" s="65">
        <f ca="1">INDEX(EQT[En magasin],MATCH(Calendrier!$E$3,EQT[[Noms des Equipements ]],0))</f>
        <v>2</v>
      </c>
    </row>
    <row r="34" spans="3:109" ht="20.100000000000001" customHeight="1" thickBot="1" x14ac:dyDescent="0.35">
      <c r="C34" s="143"/>
      <c r="D34" s="146"/>
      <c r="E34" s="91" t="s">
        <v>91</v>
      </c>
      <c r="F34" s="65">
        <f ca="1">INDEX(EQT[Sur avion],MATCH(Calendrier!$E$3,EQT[[Noms des Equipements ]],0))</f>
        <v>5</v>
      </c>
      <c r="M34" s="107" t="s">
        <v>510</v>
      </c>
      <c r="O34" s="109" t="s">
        <v>511</v>
      </c>
    </row>
    <row r="35" spans="3:109" ht="20.100000000000001" customHeight="1" thickBot="1" x14ac:dyDescent="0.35">
      <c r="C35" s="143"/>
      <c r="D35" s="104">
        <v>43252.484548611108</v>
      </c>
      <c r="E35" s="92" t="s">
        <v>742</v>
      </c>
      <c r="F35" s="65">
        <f ca="1">INDEX(EQT[En Contrôle],MATCH(Calendrier!$E$3,EQT[[Noms des Equipements ]],0))</f>
        <v>1</v>
      </c>
    </row>
    <row r="36" spans="3:109" ht="20.100000000000001" customHeight="1" thickBot="1" x14ac:dyDescent="0.35">
      <c r="C36" s="143"/>
      <c r="E36" s="66" t="s">
        <v>129</v>
      </c>
      <c r="F36" s="65">
        <f ca="1">INDEX(EQT[Lot de bord],MATCH(Calendrier!$E$3,EQT[[Noms des Equipements ]],0))</f>
        <v>0</v>
      </c>
      <c r="M36" s="108" t="s">
        <v>510</v>
      </c>
      <c r="O36" s="109" t="s">
        <v>512</v>
      </c>
    </row>
    <row r="37" spans="3:109" ht="24" customHeight="1" thickBot="1" x14ac:dyDescent="0.35">
      <c r="C37" s="144"/>
      <c r="D37" s="51"/>
      <c r="E37" s="67" t="s">
        <v>92</v>
      </c>
      <c r="F37" s="65">
        <f ca="1">INDEX(EQT[Other],MATCH(Calendrier!$E$3,EQT[[Noms des Equipements ]],0))</f>
        <v>3</v>
      </c>
    </row>
    <row r="38" spans="3:109" ht="20.25" customHeight="1" x14ac:dyDescent="0.3">
      <c r="E38" s="13"/>
      <c r="F38" s="13"/>
      <c r="G38" s="22"/>
      <c r="H38" s="22"/>
      <c r="I38" s="22"/>
      <c r="J38" s="22"/>
      <c r="K38" s="29"/>
      <c r="L38" s="29"/>
      <c r="M38" s="29"/>
      <c r="N38" s="29"/>
      <c r="O38" s="29"/>
      <c r="P38" s="29"/>
      <c r="Q38" s="29"/>
      <c r="R38" s="29"/>
      <c r="S38" s="29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  <c r="BE38" s="30"/>
      <c r="BF38" s="30"/>
    </row>
    <row r="39" spans="3:109" ht="20.25" customHeight="1" thickBot="1" x14ac:dyDescent="0.35">
      <c r="E39" s="13"/>
      <c r="F39" s="13"/>
      <c r="G39" s="22"/>
      <c r="H39" s="22"/>
      <c r="I39" s="22"/>
      <c r="J39" s="22"/>
      <c r="K39" s="29"/>
      <c r="L39" s="29"/>
      <c r="M39" s="29"/>
      <c r="N39" s="29"/>
      <c r="O39" s="29"/>
      <c r="P39" s="29"/>
      <c r="Q39" s="29"/>
      <c r="R39" s="29"/>
      <c r="S39" s="29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</row>
    <row r="40" spans="3:109" x14ac:dyDescent="0.3">
      <c r="E40" s="71" t="s">
        <v>508</v>
      </c>
      <c r="F40" s="19"/>
      <c r="G40" s="31">
        <f>SUM(somme_EQTs[1])</f>
        <v>0</v>
      </c>
      <c r="H40" s="32">
        <f>SUM(somme_EQTs[2])</f>
        <v>0</v>
      </c>
      <c r="I40" s="32">
        <f>SUM(somme_EQTs[3])</f>
        <v>0</v>
      </c>
      <c r="J40" s="32">
        <f>SUM(somme_EQTs[4])</f>
        <v>0</v>
      </c>
      <c r="K40" s="32">
        <f>SUM(somme_EQTs[5])</f>
        <v>0</v>
      </c>
      <c r="L40" s="32">
        <f>SUM(somme_EQTs[6])</f>
        <v>0</v>
      </c>
      <c r="M40" s="32">
        <f>SUM(somme_EQTs[7])</f>
        <v>1</v>
      </c>
      <c r="N40" s="32">
        <f>SUM(somme_EQTs[8])</f>
        <v>1</v>
      </c>
      <c r="O40" s="32">
        <f>SUM(somme_EQTs[9])</f>
        <v>1</v>
      </c>
      <c r="P40" s="32">
        <f>SUM(somme_EQTs[10])</f>
        <v>1</v>
      </c>
      <c r="Q40" s="32">
        <f>SUM(somme_EQTs[11])</f>
        <v>1</v>
      </c>
      <c r="R40" s="32">
        <f>SUM(somme_EQTs[12])</f>
        <v>1</v>
      </c>
      <c r="S40" s="32">
        <f>SUM(somme_EQTs[13])</f>
        <v>1</v>
      </c>
      <c r="T40" s="32">
        <f>SUM(somme_EQTs[14])</f>
        <v>1</v>
      </c>
      <c r="U40" s="32">
        <f>SUM(somme_EQTs[15])</f>
        <v>1</v>
      </c>
      <c r="V40" s="32">
        <f>SUM(somme_EQTs[16])</f>
        <v>1</v>
      </c>
      <c r="W40" s="32">
        <f>SUM(somme_EQTs[17])</f>
        <v>1</v>
      </c>
      <c r="X40" s="32">
        <f>SUM(somme_EQTs[18])</f>
        <v>1</v>
      </c>
      <c r="Y40" s="32">
        <f>SUM(somme_EQTs[19])</f>
        <v>1</v>
      </c>
      <c r="Z40" s="32">
        <f>SUM(somme_EQTs[20])</f>
        <v>1</v>
      </c>
      <c r="AA40" s="32">
        <f>SUM(somme_EQTs[21])</f>
        <v>1</v>
      </c>
      <c r="AB40" s="32">
        <f>SUM(somme_EQTs[22])</f>
        <v>1</v>
      </c>
      <c r="AC40" s="32">
        <f>SUM(somme_EQTs[23])</f>
        <v>1</v>
      </c>
      <c r="AD40" s="32">
        <f>SUM(somme_EQTs[24])</f>
        <v>1</v>
      </c>
      <c r="AE40" s="32">
        <f>SUM(somme_EQTs[25])</f>
        <v>1</v>
      </c>
      <c r="AF40" s="32">
        <f>SUM(somme_EQTs[26])</f>
        <v>1</v>
      </c>
      <c r="AG40" s="32">
        <f>SUM(somme_EQTs[27])</f>
        <v>1</v>
      </c>
      <c r="AH40" s="32">
        <f>SUM(somme_EQTs[28])</f>
        <v>1</v>
      </c>
      <c r="AI40" s="32">
        <f>SUM(somme_EQTs[29])</f>
        <v>1</v>
      </c>
      <c r="AJ40" s="32">
        <f>SUM(somme_EQTs[30])</f>
        <v>1</v>
      </c>
      <c r="AK40" s="32">
        <f>SUM(somme_EQTs[31])</f>
        <v>1</v>
      </c>
      <c r="AL40" s="32">
        <f>SUM(somme_EQTs[32])</f>
        <v>1</v>
      </c>
      <c r="AM40" s="32">
        <f>SUM(somme_EQTs[33])</f>
        <v>1</v>
      </c>
      <c r="AN40" s="32">
        <f>SUM(somme_EQTs[34])</f>
        <v>1</v>
      </c>
      <c r="AO40" s="32">
        <f>SUM(somme_EQTs[35])</f>
        <v>1</v>
      </c>
      <c r="AP40" s="32">
        <f>SUM(somme_EQTs[36])</f>
        <v>1</v>
      </c>
      <c r="AQ40" s="32">
        <f>SUM(somme_EQTs[37])</f>
        <v>1</v>
      </c>
      <c r="AR40" s="32">
        <f>SUM(somme_EQTs[38])</f>
        <v>1</v>
      </c>
      <c r="AS40" s="32">
        <f>SUM(somme_EQTs[39])</f>
        <v>1</v>
      </c>
      <c r="AT40" s="32">
        <f>SUM(somme_EQTs[40])</f>
        <v>1</v>
      </c>
      <c r="AU40" s="32">
        <f>SUM(somme_EQTs[41])</f>
        <v>1</v>
      </c>
      <c r="AV40" s="32">
        <f>SUM(somme_EQTs[42])</f>
        <v>1</v>
      </c>
      <c r="AW40" s="32">
        <f>SUM(somme_EQTs[43])</f>
        <v>1</v>
      </c>
      <c r="AX40" s="32">
        <f>SUM(somme_EQTs[44])</f>
        <v>1</v>
      </c>
      <c r="AY40" s="32">
        <f>SUM(somme_EQTs[45])</f>
        <v>1</v>
      </c>
      <c r="AZ40" s="32">
        <f>SUM(somme_EQTs[46])</f>
        <v>1</v>
      </c>
      <c r="BA40" s="32">
        <f>SUM(somme_EQTs[47])</f>
        <v>1</v>
      </c>
      <c r="BB40" s="32">
        <f>SUM(somme_EQTs[48])</f>
        <v>1</v>
      </c>
      <c r="BC40" s="32">
        <f>SUM(somme_EQTs[49])</f>
        <v>1</v>
      </c>
      <c r="BD40" s="32">
        <f>SUM(somme_EQTs[50])</f>
        <v>1</v>
      </c>
      <c r="BE40" s="32">
        <f>SUM(somme_EQTs[51])</f>
        <v>1</v>
      </c>
      <c r="BF40" s="33">
        <f>SUM(somme_EQTs[52])</f>
        <v>1</v>
      </c>
      <c r="BG40" s="120">
        <f>SUM(somme_EQTs[54])</f>
        <v>1</v>
      </c>
      <c r="BH40" s="32">
        <f>SUM(somme_EQTs[55])</f>
        <v>1</v>
      </c>
      <c r="BI40" s="32">
        <f>SUM(somme_EQTs[56])</f>
        <v>1</v>
      </c>
      <c r="BJ40" s="32">
        <f>SUM(somme_EQTs[57])</f>
        <v>1</v>
      </c>
      <c r="BK40" s="32">
        <f>SUM(somme_EQTs[58])</f>
        <v>1</v>
      </c>
      <c r="BL40" s="32">
        <f>SUM(somme_EQTs[59])</f>
        <v>1</v>
      </c>
      <c r="BM40" s="32">
        <f>SUM(somme_EQTs[60])</f>
        <v>1</v>
      </c>
      <c r="BN40" s="32">
        <f>SUM(somme_EQTs[61])</f>
        <v>1</v>
      </c>
      <c r="BO40" s="32">
        <f>SUM(somme_EQTs[62])</f>
        <v>1</v>
      </c>
      <c r="BP40" s="32">
        <f>SUM(somme_EQTs[63])</f>
        <v>1</v>
      </c>
      <c r="BQ40" s="32">
        <f>SUM(somme_EQTs[64])</f>
        <v>1</v>
      </c>
      <c r="BR40" s="32">
        <f>SUM(somme_EQTs[65])</f>
        <v>1</v>
      </c>
      <c r="BS40" s="32">
        <f>SUM(somme_EQTs[66])</f>
        <v>1</v>
      </c>
      <c r="BT40" s="32">
        <f>SUM(somme_EQTs[67])</f>
        <v>1</v>
      </c>
      <c r="BU40" s="32">
        <f>SUM(somme_EQTs[68])</f>
        <v>1</v>
      </c>
      <c r="BV40" s="32">
        <f>SUM(somme_EQTs[69])</f>
        <v>1</v>
      </c>
      <c r="BW40" s="32">
        <f>SUM(somme_EQTs[70])</f>
        <v>1</v>
      </c>
      <c r="BX40" s="32">
        <f>SUM(somme_EQTs[71])</f>
        <v>1</v>
      </c>
      <c r="BY40" s="32">
        <f>SUM(somme_EQTs[72])</f>
        <v>1</v>
      </c>
      <c r="BZ40" s="32">
        <f>SUM(somme_EQTs[73])</f>
        <v>1</v>
      </c>
      <c r="CA40" s="32">
        <f>SUM(somme_EQTs[74])</f>
        <v>1</v>
      </c>
      <c r="CB40" s="32">
        <f>SUM(somme_EQTs[75])</f>
        <v>1</v>
      </c>
      <c r="CC40" s="32">
        <f>SUM(somme_EQTs[76])</f>
        <v>1</v>
      </c>
      <c r="CD40" s="32">
        <f>SUM(somme_EQTs[77])</f>
        <v>1</v>
      </c>
      <c r="CE40" s="32">
        <f>SUM(somme_EQTs[78])</f>
        <v>1</v>
      </c>
      <c r="CF40" s="32">
        <f>SUM(somme_EQTs[79])</f>
        <v>1</v>
      </c>
      <c r="CG40" s="32">
        <f>SUM(somme_EQTs[80])</f>
        <v>1</v>
      </c>
      <c r="CH40" s="32">
        <f>SUM(somme_EQTs[81])</f>
        <v>1</v>
      </c>
      <c r="CI40" s="32">
        <f>SUM(somme_EQTs[82])</f>
        <v>1</v>
      </c>
      <c r="CJ40" s="32">
        <f>SUM(somme_EQTs[83])</f>
        <v>1</v>
      </c>
      <c r="CK40" s="32">
        <f>SUM(somme_EQTs[84])</f>
        <v>1</v>
      </c>
      <c r="CL40" s="32">
        <f>SUM(somme_EQTs[85])</f>
        <v>1</v>
      </c>
      <c r="CM40" s="32">
        <f>SUM(somme_EQTs[86])</f>
        <v>1</v>
      </c>
      <c r="CN40" s="32">
        <f>SUM(somme_EQTs[87])</f>
        <v>1</v>
      </c>
      <c r="CO40" s="32">
        <f>SUM(somme_EQTs[88])</f>
        <v>1</v>
      </c>
      <c r="CP40" s="32">
        <f>SUM(somme_EQTs[89])</f>
        <v>1</v>
      </c>
      <c r="CQ40" s="32">
        <f>SUM(somme_EQTs[90])</f>
        <v>1</v>
      </c>
      <c r="CR40" s="32">
        <f>SUM(somme_EQTs[91])</f>
        <v>1</v>
      </c>
      <c r="CS40" s="32">
        <f>SUM(somme_EQTs[92])</f>
        <v>1</v>
      </c>
      <c r="CT40" s="32">
        <f>SUM(somme_EQTs[93])</f>
        <v>1</v>
      </c>
      <c r="CU40" s="32">
        <f>SUM(somme_EQTs[94])</f>
        <v>1</v>
      </c>
      <c r="CV40" s="32">
        <f>SUM(somme_EQTs[95])</f>
        <v>1</v>
      </c>
      <c r="CW40" s="32">
        <f>SUM(somme_EQTs[96])</f>
        <v>1</v>
      </c>
      <c r="CX40" s="32">
        <f>SUM(somme_EQTs[97])</f>
        <v>1</v>
      </c>
      <c r="CY40" s="32">
        <f>SUM(somme_EQTs[98])</f>
        <v>1</v>
      </c>
      <c r="CZ40" s="32">
        <f>SUM(somme_EQTs[99])</f>
        <v>1</v>
      </c>
      <c r="DA40" s="32">
        <f>SUM(somme_EQTs[100])</f>
        <v>1</v>
      </c>
      <c r="DB40" s="32">
        <f>SUM(somme_EQTs[101])</f>
        <v>1</v>
      </c>
      <c r="DC40" s="32">
        <f>SUM(somme_EQTs[102])</f>
        <v>1</v>
      </c>
      <c r="DD40" s="32">
        <f>SUM(somme_EQTs[103])</f>
        <v>1</v>
      </c>
      <c r="DE40" s="33">
        <f>SUM(somme_EQTs[104])</f>
        <v>1</v>
      </c>
    </row>
    <row r="41" spans="3:109" ht="17.25" customHeight="1" thickBot="1" x14ac:dyDescent="0.35">
      <c r="E41" s="72" t="s">
        <v>509</v>
      </c>
      <c r="F41" s="20"/>
      <c r="G41" s="34">
        <f ca="1">($F$33+$F$34+$F$35)-G40</f>
        <v>8</v>
      </c>
      <c r="H41" s="118">
        <f t="shared" ref="H41:BF41" ca="1" si="6">($F$33+$F$34+$F$35)-H40</f>
        <v>8</v>
      </c>
      <c r="I41" s="118">
        <f t="shared" ca="1" si="6"/>
        <v>8</v>
      </c>
      <c r="J41" s="118">
        <f t="shared" ca="1" si="6"/>
        <v>8</v>
      </c>
      <c r="K41" s="118">
        <f t="shared" ca="1" si="6"/>
        <v>8</v>
      </c>
      <c r="L41" s="118">
        <f t="shared" ca="1" si="6"/>
        <v>8</v>
      </c>
      <c r="M41" s="118">
        <f t="shared" ca="1" si="6"/>
        <v>7</v>
      </c>
      <c r="N41" s="118">
        <f t="shared" ca="1" si="6"/>
        <v>7</v>
      </c>
      <c r="O41" s="118">
        <f t="shared" ca="1" si="6"/>
        <v>7</v>
      </c>
      <c r="P41" s="118">
        <f t="shared" ca="1" si="6"/>
        <v>7</v>
      </c>
      <c r="Q41" s="118">
        <f t="shared" ca="1" si="6"/>
        <v>7</v>
      </c>
      <c r="R41" s="118">
        <f t="shared" ca="1" si="6"/>
        <v>7</v>
      </c>
      <c r="S41" s="118">
        <f t="shared" ca="1" si="6"/>
        <v>7</v>
      </c>
      <c r="T41" s="118">
        <f t="shared" ca="1" si="6"/>
        <v>7</v>
      </c>
      <c r="U41" s="118">
        <f t="shared" ca="1" si="6"/>
        <v>7</v>
      </c>
      <c r="V41" s="118">
        <f t="shared" ca="1" si="6"/>
        <v>7</v>
      </c>
      <c r="W41" s="118">
        <f t="shared" ca="1" si="6"/>
        <v>7</v>
      </c>
      <c r="X41" s="118">
        <f t="shared" ca="1" si="6"/>
        <v>7</v>
      </c>
      <c r="Y41" s="118">
        <f t="shared" ca="1" si="6"/>
        <v>7</v>
      </c>
      <c r="Z41" s="118">
        <f t="shared" ca="1" si="6"/>
        <v>7</v>
      </c>
      <c r="AA41" s="118">
        <f t="shared" ca="1" si="6"/>
        <v>7</v>
      </c>
      <c r="AB41" s="118">
        <f t="shared" ca="1" si="6"/>
        <v>7</v>
      </c>
      <c r="AC41" s="118">
        <f t="shared" ca="1" si="6"/>
        <v>7</v>
      </c>
      <c r="AD41" s="118">
        <f t="shared" ca="1" si="6"/>
        <v>7</v>
      </c>
      <c r="AE41" s="118">
        <f t="shared" ca="1" si="6"/>
        <v>7</v>
      </c>
      <c r="AF41" s="118">
        <f t="shared" ca="1" si="6"/>
        <v>7</v>
      </c>
      <c r="AG41" s="118">
        <f t="shared" ca="1" si="6"/>
        <v>7</v>
      </c>
      <c r="AH41" s="118">
        <f t="shared" ca="1" si="6"/>
        <v>7</v>
      </c>
      <c r="AI41" s="118">
        <f t="shared" ca="1" si="6"/>
        <v>7</v>
      </c>
      <c r="AJ41" s="118">
        <f t="shared" ca="1" si="6"/>
        <v>7</v>
      </c>
      <c r="AK41" s="118">
        <f t="shared" ca="1" si="6"/>
        <v>7</v>
      </c>
      <c r="AL41" s="118">
        <f t="shared" ca="1" si="6"/>
        <v>7</v>
      </c>
      <c r="AM41" s="118">
        <f t="shared" ca="1" si="6"/>
        <v>7</v>
      </c>
      <c r="AN41" s="118">
        <f t="shared" ca="1" si="6"/>
        <v>7</v>
      </c>
      <c r="AO41" s="118">
        <f t="shared" ca="1" si="6"/>
        <v>7</v>
      </c>
      <c r="AP41" s="118">
        <f t="shared" ca="1" si="6"/>
        <v>7</v>
      </c>
      <c r="AQ41" s="118">
        <f t="shared" ca="1" si="6"/>
        <v>7</v>
      </c>
      <c r="AR41" s="118">
        <f t="shared" ca="1" si="6"/>
        <v>7</v>
      </c>
      <c r="AS41" s="118">
        <f t="shared" ca="1" si="6"/>
        <v>7</v>
      </c>
      <c r="AT41" s="118">
        <f t="shared" ca="1" si="6"/>
        <v>7</v>
      </c>
      <c r="AU41" s="118">
        <f t="shared" ca="1" si="6"/>
        <v>7</v>
      </c>
      <c r="AV41" s="118">
        <f t="shared" ca="1" si="6"/>
        <v>7</v>
      </c>
      <c r="AW41" s="118">
        <f t="shared" ca="1" si="6"/>
        <v>7</v>
      </c>
      <c r="AX41" s="118">
        <f t="shared" ca="1" si="6"/>
        <v>7</v>
      </c>
      <c r="AY41" s="118">
        <f t="shared" ca="1" si="6"/>
        <v>7</v>
      </c>
      <c r="AZ41" s="118">
        <f t="shared" ca="1" si="6"/>
        <v>7</v>
      </c>
      <c r="BA41" s="118">
        <f t="shared" ca="1" si="6"/>
        <v>7</v>
      </c>
      <c r="BB41" s="118">
        <f t="shared" ca="1" si="6"/>
        <v>7</v>
      </c>
      <c r="BC41" s="118">
        <f t="shared" ca="1" si="6"/>
        <v>7</v>
      </c>
      <c r="BD41" s="118">
        <f t="shared" ca="1" si="6"/>
        <v>7</v>
      </c>
      <c r="BE41" s="118">
        <f t="shared" ca="1" si="6"/>
        <v>7</v>
      </c>
      <c r="BF41" s="119">
        <f t="shared" ca="1" si="6"/>
        <v>7</v>
      </c>
      <c r="BG41" s="121">
        <f t="shared" ref="BG41:BP41" ca="1" si="7">($F$33+$F$34+$F$35)-BG40</f>
        <v>7</v>
      </c>
      <c r="BH41" s="118">
        <f t="shared" ca="1" si="7"/>
        <v>7</v>
      </c>
      <c r="BI41" s="118">
        <f t="shared" ca="1" si="7"/>
        <v>7</v>
      </c>
      <c r="BJ41" s="118">
        <f t="shared" ca="1" si="7"/>
        <v>7</v>
      </c>
      <c r="BK41" s="118">
        <f t="shared" ca="1" si="7"/>
        <v>7</v>
      </c>
      <c r="BL41" s="118">
        <f t="shared" ca="1" si="7"/>
        <v>7</v>
      </c>
      <c r="BM41" s="118">
        <f t="shared" ca="1" si="7"/>
        <v>7</v>
      </c>
      <c r="BN41" s="118">
        <f t="shared" ca="1" si="7"/>
        <v>7</v>
      </c>
      <c r="BO41" s="118">
        <f t="shared" ca="1" si="7"/>
        <v>7</v>
      </c>
      <c r="BP41" s="118">
        <f t="shared" ca="1" si="7"/>
        <v>7</v>
      </c>
      <c r="BQ41" s="118">
        <f t="shared" ref="BQ41:DE41" ca="1" si="8">($F$33+$F$34+$F$35)-BQ40</f>
        <v>7</v>
      </c>
      <c r="BR41" s="118">
        <f t="shared" ca="1" si="8"/>
        <v>7</v>
      </c>
      <c r="BS41" s="118">
        <f t="shared" ca="1" si="8"/>
        <v>7</v>
      </c>
      <c r="BT41" s="118">
        <f t="shared" ca="1" si="8"/>
        <v>7</v>
      </c>
      <c r="BU41" s="118">
        <f t="shared" ca="1" si="8"/>
        <v>7</v>
      </c>
      <c r="BV41" s="118">
        <f t="shared" ca="1" si="8"/>
        <v>7</v>
      </c>
      <c r="BW41" s="118">
        <f t="shared" ca="1" si="8"/>
        <v>7</v>
      </c>
      <c r="BX41" s="118">
        <f t="shared" ca="1" si="8"/>
        <v>7</v>
      </c>
      <c r="BY41" s="118">
        <f t="shared" ca="1" si="8"/>
        <v>7</v>
      </c>
      <c r="BZ41" s="118">
        <f t="shared" ca="1" si="8"/>
        <v>7</v>
      </c>
      <c r="CA41" s="118">
        <f t="shared" ca="1" si="8"/>
        <v>7</v>
      </c>
      <c r="CB41" s="118">
        <f t="shared" ca="1" si="8"/>
        <v>7</v>
      </c>
      <c r="CC41" s="118">
        <f t="shared" ca="1" si="8"/>
        <v>7</v>
      </c>
      <c r="CD41" s="118">
        <f t="shared" ca="1" si="8"/>
        <v>7</v>
      </c>
      <c r="CE41" s="118">
        <f t="shared" ca="1" si="8"/>
        <v>7</v>
      </c>
      <c r="CF41" s="118">
        <f t="shared" ca="1" si="8"/>
        <v>7</v>
      </c>
      <c r="CG41" s="118">
        <f t="shared" ca="1" si="8"/>
        <v>7</v>
      </c>
      <c r="CH41" s="118">
        <f t="shared" ca="1" si="8"/>
        <v>7</v>
      </c>
      <c r="CI41" s="118">
        <f t="shared" ca="1" si="8"/>
        <v>7</v>
      </c>
      <c r="CJ41" s="118">
        <f t="shared" ca="1" si="8"/>
        <v>7</v>
      </c>
      <c r="CK41" s="118">
        <f t="shared" ca="1" si="8"/>
        <v>7</v>
      </c>
      <c r="CL41" s="118">
        <f t="shared" ca="1" si="8"/>
        <v>7</v>
      </c>
      <c r="CM41" s="118">
        <f t="shared" ca="1" si="8"/>
        <v>7</v>
      </c>
      <c r="CN41" s="118">
        <f t="shared" ca="1" si="8"/>
        <v>7</v>
      </c>
      <c r="CO41" s="118">
        <f t="shared" ca="1" si="8"/>
        <v>7</v>
      </c>
      <c r="CP41" s="118">
        <f t="shared" ca="1" si="8"/>
        <v>7</v>
      </c>
      <c r="CQ41" s="118">
        <f t="shared" ca="1" si="8"/>
        <v>7</v>
      </c>
      <c r="CR41" s="118">
        <f t="shared" ca="1" si="8"/>
        <v>7</v>
      </c>
      <c r="CS41" s="118">
        <f t="shared" ca="1" si="8"/>
        <v>7</v>
      </c>
      <c r="CT41" s="118">
        <f t="shared" ca="1" si="8"/>
        <v>7</v>
      </c>
      <c r="CU41" s="118">
        <f t="shared" ca="1" si="8"/>
        <v>7</v>
      </c>
      <c r="CV41" s="118">
        <f t="shared" ca="1" si="8"/>
        <v>7</v>
      </c>
      <c r="CW41" s="118">
        <f t="shared" ca="1" si="8"/>
        <v>7</v>
      </c>
      <c r="CX41" s="118">
        <f t="shared" ca="1" si="8"/>
        <v>7</v>
      </c>
      <c r="CY41" s="118">
        <f t="shared" ca="1" si="8"/>
        <v>7</v>
      </c>
      <c r="CZ41" s="118">
        <f t="shared" ca="1" si="8"/>
        <v>7</v>
      </c>
      <c r="DA41" s="118">
        <f t="shared" ca="1" si="8"/>
        <v>7</v>
      </c>
      <c r="DB41" s="118">
        <f t="shared" ca="1" si="8"/>
        <v>7</v>
      </c>
      <c r="DC41" s="118">
        <f t="shared" ca="1" si="8"/>
        <v>7</v>
      </c>
      <c r="DD41" s="118">
        <f t="shared" ca="1" si="8"/>
        <v>7</v>
      </c>
      <c r="DE41" s="119">
        <f t="shared" ca="1" si="8"/>
        <v>7</v>
      </c>
    </row>
    <row r="42" spans="3:109" ht="33" x14ac:dyDescent="0.3">
      <c r="F42" s="13"/>
      <c r="G42" s="22"/>
      <c r="H42" s="22"/>
      <c r="I42" s="22"/>
      <c r="J42" s="22"/>
      <c r="K42" s="29"/>
      <c r="L42" s="29"/>
      <c r="M42" s="29"/>
      <c r="N42" s="29"/>
      <c r="O42" s="29"/>
      <c r="P42" s="29"/>
      <c r="Q42" s="29"/>
      <c r="R42" s="29"/>
      <c r="S42" s="29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  <c r="BE42" s="30"/>
      <c r="BF42" s="30"/>
    </row>
    <row r="43" spans="3:109" hidden="1" x14ac:dyDescent="0.3">
      <c r="G43" s="74">
        <v>43101</v>
      </c>
      <c r="H43" s="74">
        <f>G43+7</f>
        <v>43108</v>
      </c>
      <c r="I43" s="74">
        <f t="shared" ref="I43:BF43" si="9">H43+7</f>
        <v>43115</v>
      </c>
      <c r="J43" s="74">
        <f t="shared" si="9"/>
        <v>43122</v>
      </c>
      <c r="K43" s="74">
        <f t="shared" si="9"/>
        <v>43129</v>
      </c>
      <c r="L43" s="74">
        <f t="shared" si="9"/>
        <v>43136</v>
      </c>
      <c r="M43" s="74">
        <f t="shared" si="9"/>
        <v>43143</v>
      </c>
      <c r="N43" s="74">
        <f t="shared" si="9"/>
        <v>43150</v>
      </c>
      <c r="O43" s="74">
        <f t="shared" si="9"/>
        <v>43157</v>
      </c>
      <c r="P43" s="74">
        <f t="shared" si="9"/>
        <v>43164</v>
      </c>
      <c r="Q43" s="74">
        <f t="shared" si="9"/>
        <v>43171</v>
      </c>
      <c r="R43" s="74">
        <f t="shared" si="9"/>
        <v>43178</v>
      </c>
      <c r="S43" s="74">
        <f t="shared" si="9"/>
        <v>43185</v>
      </c>
      <c r="T43" s="74">
        <f t="shared" si="9"/>
        <v>43192</v>
      </c>
      <c r="U43" s="74">
        <f t="shared" si="9"/>
        <v>43199</v>
      </c>
      <c r="V43" s="74">
        <f t="shared" si="9"/>
        <v>43206</v>
      </c>
      <c r="W43" s="74">
        <f t="shared" si="9"/>
        <v>43213</v>
      </c>
      <c r="X43" s="74">
        <f t="shared" si="9"/>
        <v>43220</v>
      </c>
      <c r="Y43" s="74">
        <f t="shared" si="9"/>
        <v>43227</v>
      </c>
      <c r="Z43" s="74">
        <f t="shared" si="9"/>
        <v>43234</v>
      </c>
      <c r="AA43" s="74">
        <f t="shared" si="9"/>
        <v>43241</v>
      </c>
      <c r="AB43" s="74">
        <f t="shared" si="9"/>
        <v>43248</v>
      </c>
      <c r="AC43" s="74">
        <f t="shared" si="9"/>
        <v>43255</v>
      </c>
      <c r="AD43" s="74">
        <f t="shared" si="9"/>
        <v>43262</v>
      </c>
      <c r="AE43" s="74">
        <f t="shared" si="9"/>
        <v>43269</v>
      </c>
      <c r="AF43" s="74">
        <f t="shared" si="9"/>
        <v>43276</v>
      </c>
      <c r="AG43" s="74">
        <f t="shared" si="9"/>
        <v>43283</v>
      </c>
      <c r="AH43" s="74">
        <f t="shared" si="9"/>
        <v>43290</v>
      </c>
      <c r="AI43" s="74">
        <f t="shared" si="9"/>
        <v>43297</v>
      </c>
      <c r="AJ43" s="74">
        <f t="shared" si="9"/>
        <v>43304</v>
      </c>
      <c r="AK43" s="74">
        <f t="shared" si="9"/>
        <v>43311</v>
      </c>
      <c r="AL43" s="74">
        <f t="shared" si="9"/>
        <v>43318</v>
      </c>
      <c r="AM43" s="74">
        <f t="shared" si="9"/>
        <v>43325</v>
      </c>
      <c r="AN43" s="74">
        <f t="shared" si="9"/>
        <v>43332</v>
      </c>
      <c r="AO43" s="74">
        <f t="shared" si="9"/>
        <v>43339</v>
      </c>
      <c r="AP43" s="74">
        <f t="shared" si="9"/>
        <v>43346</v>
      </c>
      <c r="AQ43" s="74">
        <f t="shared" si="9"/>
        <v>43353</v>
      </c>
      <c r="AR43" s="74">
        <f t="shared" si="9"/>
        <v>43360</v>
      </c>
      <c r="AS43" s="74">
        <f t="shared" si="9"/>
        <v>43367</v>
      </c>
      <c r="AT43" s="74">
        <f t="shared" si="9"/>
        <v>43374</v>
      </c>
      <c r="AU43" s="74">
        <f t="shared" si="9"/>
        <v>43381</v>
      </c>
      <c r="AV43" s="74">
        <f t="shared" si="9"/>
        <v>43388</v>
      </c>
      <c r="AW43" s="74">
        <f t="shared" si="9"/>
        <v>43395</v>
      </c>
      <c r="AX43" s="74">
        <f t="shared" si="9"/>
        <v>43402</v>
      </c>
      <c r="AY43" s="74">
        <f t="shared" si="9"/>
        <v>43409</v>
      </c>
      <c r="AZ43" s="74">
        <f t="shared" si="9"/>
        <v>43416</v>
      </c>
      <c r="BA43" s="74">
        <f t="shared" si="9"/>
        <v>43423</v>
      </c>
      <c r="BB43" s="74">
        <f t="shared" si="9"/>
        <v>43430</v>
      </c>
      <c r="BC43" s="74">
        <f t="shared" si="9"/>
        <v>43437</v>
      </c>
      <c r="BD43" s="74">
        <f t="shared" si="9"/>
        <v>43444</v>
      </c>
      <c r="BE43" s="74">
        <f t="shared" si="9"/>
        <v>43451</v>
      </c>
      <c r="BF43" s="74">
        <f t="shared" si="9"/>
        <v>43458</v>
      </c>
      <c r="BG43" s="74" t="e">
        <f>be+14</f>
        <v>#NAME?</v>
      </c>
      <c r="BH43" s="74" t="e">
        <f t="shared" ref="BH43:CM43" si="10">BG43+7</f>
        <v>#NAME?</v>
      </c>
      <c r="BI43" s="74" t="e">
        <f t="shared" si="10"/>
        <v>#NAME?</v>
      </c>
      <c r="BJ43" s="74" t="e">
        <f t="shared" si="10"/>
        <v>#NAME?</v>
      </c>
      <c r="BK43" s="74" t="e">
        <f t="shared" si="10"/>
        <v>#NAME?</v>
      </c>
      <c r="BL43" s="74" t="e">
        <f t="shared" si="10"/>
        <v>#NAME?</v>
      </c>
      <c r="BM43" s="74" t="e">
        <f t="shared" si="10"/>
        <v>#NAME?</v>
      </c>
      <c r="BN43" s="74" t="e">
        <f t="shared" si="10"/>
        <v>#NAME?</v>
      </c>
      <c r="BO43" s="74" t="e">
        <f t="shared" si="10"/>
        <v>#NAME?</v>
      </c>
      <c r="BP43" s="74" t="e">
        <f t="shared" si="10"/>
        <v>#NAME?</v>
      </c>
      <c r="BQ43" s="74" t="e">
        <f t="shared" si="10"/>
        <v>#NAME?</v>
      </c>
      <c r="BR43" s="74" t="e">
        <f t="shared" si="10"/>
        <v>#NAME?</v>
      </c>
      <c r="BS43" s="74" t="e">
        <f t="shared" si="10"/>
        <v>#NAME?</v>
      </c>
      <c r="BT43" s="74" t="e">
        <f t="shared" si="10"/>
        <v>#NAME?</v>
      </c>
      <c r="BU43" s="74" t="e">
        <f t="shared" si="10"/>
        <v>#NAME?</v>
      </c>
      <c r="BV43" s="74" t="e">
        <f t="shared" si="10"/>
        <v>#NAME?</v>
      </c>
      <c r="BW43" s="74" t="e">
        <f t="shared" si="10"/>
        <v>#NAME?</v>
      </c>
      <c r="BX43" s="74" t="e">
        <f t="shared" si="10"/>
        <v>#NAME?</v>
      </c>
      <c r="BY43" s="74" t="e">
        <f t="shared" si="10"/>
        <v>#NAME?</v>
      </c>
      <c r="BZ43" s="74" t="e">
        <f t="shared" si="10"/>
        <v>#NAME?</v>
      </c>
      <c r="CA43" s="74" t="e">
        <f t="shared" si="10"/>
        <v>#NAME?</v>
      </c>
      <c r="CB43" s="74" t="e">
        <f t="shared" si="10"/>
        <v>#NAME?</v>
      </c>
      <c r="CC43" s="74" t="e">
        <f t="shared" si="10"/>
        <v>#NAME?</v>
      </c>
      <c r="CD43" s="74" t="e">
        <f t="shared" si="10"/>
        <v>#NAME?</v>
      </c>
      <c r="CE43" s="74" t="e">
        <f t="shared" si="10"/>
        <v>#NAME?</v>
      </c>
      <c r="CF43" s="74" t="e">
        <f t="shared" si="10"/>
        <v>#NAME?</v>
      </c>
      <c r="CG43" s="74" t="e">
        <f t="shared" si="10"/>
        <v>#NAME?</v>
      </c>
      <c r="CH43" s="74" t="e">
        <f t="shared" si="10"/>
        <v>#NAME?</v>
      </c>
      <c r="CI43" s="74" t="e">
        <f t="shared" si="10"/>
        <v>#NAME?</v>
      </c>
      <c r="CJ43" s="74" t="e">
        <f t="shared" si="10"/>
        <v>#NAME?</v>
      </c>
      <c r="CK43" s="74" t="e">
        <f t="shared" si="10"/>
        <v>#NAME?</v>
      </c>
      <c r="CL43" s="74" t="e">
        <f t="shared" si="10"/>
        <v>#NAME?</v>
      </c>
      <c r="CM43" s="74" t="e">
        <f t="shared" si="10"/>
        <v>#NAME?</v>
      </c>
      <c r="CN43" s="74" t="e">
        <f t="shared" ref="CN43:DE43" si="11">CM43+7</f>
        <v>#NAME?</v>
      </c>
      <c r="CO43" s="74" t="e">
        <f t="shared" si="11"/>
        <v>#NAME?</v>
      </c>
      <c r="CP43" s="74" t="e">
        <f t="shared" si="11"/>
        <v>#NAME?</v>
      </c>
      <c r="CQ43" s="74" t="e">
        <f t="shared" si="11"/>
        <v>#NAME?</v>
      </c>
      <c r="CR43" s="74" t="e">
        <f t="shared" si="11"/>
        <v>#NAME?</v>
      </c>
      <c r="CS43" s="74" t="e">
        <f t="shared" si="11"/>
        <v>#NAME?</v>
      </c>
      <c r="CT43" s="74" t="e">
        <f t="shared" si="11"/>
        <v>#NAME?</v>
      </c>
      <c r="CU43" s="74" t="e">
        <f t="shared" si="11"/>
        <v>#NAME?</v>
      </c>
      <c r="CV43" s="74" t="e">
        <f t="shared" si="11"/>
        <v>#NAME?</v>
      </c>
      <c r="CW43" s="74" t="e">
        <f t="shared" si="11"/>
        <v>#NAME?</v>
      </c>
      <c r="CX43" s="74" t="e">
        <f t="shared" si="11"/>
        <v>#NAME?</v>
      </c>
      <c r="CY43" s="74" t="e">
        <f t="shared" si="11"/>
        <v>#NAME?</v>
      </c>
      <c r="CZ43" s="74" t="e">
        <f t="shared" si="11"/>
        <v>#NAME?</v>
      </c>
      <c r="DA43" s="74" t="e">
        <f t="shared" si="11"/>
        <v>#NAME?</v>
      </c>
      <c r="DB43" s="74" t="e">
        <f t="shared" si="11"/>
        <v>#NAME?</v>
      </c>
      <c r="DC43" s="74" t="e">
        <f t="shared" si="11"/>
        <v>#NAME?</v>
      </c>
      <c r="DD43" s="74" t="e">
        <f t="shared" si="11"/>
        <v>#NAME?</v>
      </c>
      <c r="DE43" s="74" t="e">
        <f t="shared" si="11"/>
        <v>#NAME?</v>
      </c>
    </row>
    <row r="44" spans="3:109" hidden="1" x14ac:dyDescent="0.3">
      <c r="G44" s="6">
        <f t="shared" ref="G44:AL44" si="12">WEEKNUM(G$43,21)</f>
        <v>1</v>
      </c>
      <c r="H44" s="6">
        <f t="shared" si="12"/>
        <v>2</v>
      </c>
      <c r="I44" s="6">
        <f t="shared" si="12"/>
        <v>3</v>
      </c>
      <c r="J44" s="6">
        <f t="shared" si="12"/>
        <v>4</v>
      </c>
      <c r="K44" s="6">
        <f t="shared" si="12"/>
        <v>5</v>
      </c>
      <c r="L44" s="6">
        <f t="shared" si="12"/>
        <v>6</v>
      </c>
      <c r="M44" s="6">
        <f t="shared" si="12"/>
        <v>7</v>
      </c>
      <c r="N44" s="6">
        <f t="shared" si="12"/>
        <v>8</v>
      </c>
      <c r="O44" s="6">
        <f t="shared" si="12"/>
        <v>9</v>
      </c>
      <c r="P44" s="6">
        <f t="shared" si="12"/>
        <v>10</v>
      </c>
      <c r="Q44" s="6">
        <f t="shared" si="12"/>
        <v>11</v>
      </c>
      <c r="R44" s="6">
        <f t="shared" si="12"/>
        <v>12</v>
      </c>
      <c r="S44" s="6">
        <f t="shared" si="12"/>
        <v>13</v>
      </c>
      <c r="T44" s="6">
        <f t="shared" si="12"/>
        <v>14</v>
      </c>
      <c r="U44" s="6">
        <f t="shared" si="12"/>
        <v>15</v>
      </c>
      <c r="V44" s="6">
        <f t="shared" si="12"/>
        <v>16</v>
      </c>
      <c r="W44" s="6">
        <f t="shared" si="12"/>
        <v>17</v>
      </c>
      <c r="X44" s="6">
        <f t="shared" si="12"/>
        <v>18</v>
      </c>
      <c r="Y44" s="6">
        <f t="shared" si="12"/>
        <v>19</v>
      </c>
      <c r="Z44" s="6">
        <f t="shared" si="12"/>
        <v>20</v>
      </c>
      <c r="AA44" s="6">
        <f t="shared" si="12"/>
        <v>21</v>
      </c>
      <c r="AB44" s="6">
        <f t="shared" si="12"/>
        <v>22</v>
      </c>
      <c r="AC44" s="6">
        <f t="shared" si="12"/>
        <v>23</v>
      </c>
      <c r="AD44" s="6">
        <f t="shared" si="12"/>
        <v>24</v>
      </c>
      <c r="AE44" s="6">
        <f t="shared" si="12"/>
        <v>25</v>
      </c>
      <c r="AF44" s="6">
        <f t="shared" si="12"/>
        <v>26</v>
      </c>
      <c r="AG44" s="6">
        <f t="shared" si="12"/>
        <v>27</v>
      </c>
      <c r="AH44" s="6">
        <f t="shared" si="12"/>
        <v>28</v>
      </c>
      <c r="AI44" s="6">
        <f t="shared" si="12"/>
        <v>29</v>
      </c>
      <c r="AJ44" s="6">
        <f t="shared" si="12"/>
        <v>30</v>
      </c>
      <c r="AK44" s="6">
        <f t="shared" si="12"/>
        <v>31</v>
      </c>
      <c r="AL44" s="6">
        <f t="shared" si="12"/>
        <v>32</v>
      </c>
      <c r="AM44" s="6">
        <f t="shared" ref="AM44:BL44" si="13">WEEKNUM(AM$43,21)</f>
        <v>33</v>
      </c>
      <c r="AN44" s="6">
        <f t="shared" si="13"/>
        <v>34</v>
      </c>
      <c r="AO44" s="6">
        <f t="shared" si="13"/>
        <v>35</v>
      </c>
      <c r="AP44" s="6">
        <f t="shared" si="13"/>
        <v>36</v>
      </c>
      <c r="AQ44" s="6">
        <f t="shared" si="13"/>
        <v>37</v>
      </c>
      <c r="AR44" s="6">
        <f t="shared" si="13"/>
        <v>38</v>
      </c>
      <c r="AS44" s="6">
        <f t="shared" si="13"/>
        <v>39</v>
      </c>
      <c r="AT44" s="6">
        <f t="shared" si="13"/>
        <v>40</v>
      </c>
      <c r="AU44" s="6">
        <f t="shared" si="13"/>
        <v>41</v>
      </c>
      <c r="AV44" s="6">
        <f t="shared" si="13"/>
        <v>42</v>
      </c>
      <c r="AW44" s="6">
        <f t="shared" si="13"/>
        <v>43</v>
      </c>
      <c r="AX44" s="6">
        <f t="shared" si="13"/>
        <v>44</v>
      </c>
      <c r="AY44" s="6">
        <f t="shared" si="13"/>
        <v>45</v>
      </c>
      <c r="AZ44" s="6">
        <f t="shared" si="13"/>
        <v>46</v>
      </c>
      <c r="BA44" s="6">
        <f t="shared" si="13"/>
        <v>47</v>
      </c>
      <c r="BB44" s="6">
        <f t="shared" si="13"/>
        <v>48</v>
      </c>
      <c r="BC44" s="6">
        <f t="shared" si="13"/>
        <v>49</v>
      </c>
      <c r="BD44" s="6">
        <f t="shared" si="13"/>
        <v>50</v>
      </c>
      <c r="BE44" s="6">
        <f t="shared" si="13"/>
        <v>51</v>
      </c>
      <c r="BF44" s="6">
        <f t="shared" si="13"/>
        <v>52</v>
      </c>
      <c r="BG44" s="6" t="e">
        <f t="shared" si="13"/>
        <v>#NAME?</v>
      </c>
      <c r="BH44" s="6" t="e">
        <f t="shared" si="13"/>
        <v>#NAME?</v>
      </c>
      <c r="BI44" s="6" t="e">
        <f t="shared" si="13"/>
        <v>#NAME?</v>
      </c>
      <c r="BJ44" s="6" t="e">
        <f t="shared" si="13"/>
        <v>#NAME?</v>
      </c>
      <c r="BK44" s="6" t="e">
        <f t="shared" si="13"/>
        <v>#NAME?</v>
      </c>
      <c r="BL44" s="6" t="e">
        <f t="shared" si="13"/>
        <v>#NAME?</v>
      </c>
    </row>
    <row r="45" spans="3:109" hidden="1" x14ac:dyDescent="0.3">
      <c r="E45" s="43"/>
      <c r="G45" s="149"/>
      <c r="H45" s="149"/>
      <c r="I45" s="149"/>
    </row>
    <row r="46" spans="3:109" x14ac:dyDescent="0.3">
      <c r="E46" s="43"/>
      <c r="G46" s="148"/>
      <c r="H46" s="148"/>
      <c r="I46" s="148"/>
    </row>
  </sheetData>
  <mergeCells count="30">
    <mergeCell ref="G4:M4"/>
    <mergeCell ref="G46:I46"/>
    <mergeCell ref="G45:I45"/>
    <mergeCell ref="G5:K5"/>
    <mergeCell ref="L5:O5"/>
    <mergeCell ref="BC5:BF5"/>
    <mergeCell ref="AC5:AF5"/>
    <mergeCell ref="AG5:AK5"/>
    <mergeCell ref="AL5:AO5"/>
    <mergeCell ref="AP5:AS5"/>
    <mergeCell ref="AT5:AX5"/>
    <mergeCell ref="C33:C37"/>
    <mergeCell ref="P5:S5"/>
    <mergeCell ref="T5:W5"/>
    <mergeCell ref="X5:AB5"/>
    <mergeCell ref="AY5:BB5"/>
    <mergeCell ref="D33:D34"/>
    <mergeCell ref="CX5:DA5"/>
    <mergeCell ref="DB5:DE5"/>
    <mergeCell ref="BG4:BL4"/>
    <mergeCell ref="CB5:CE5"/>
    <mergeCell ref="CF5:CJ5"/>
    <mergeCell ref="CK5:CN5"/>
    <mergeCell ref="CO5:CR5"/>
    <mergeCell ref="CS5:CW5"/>
    <mergeCell ref="BG5:BJ5"/>
    <mergeCell ref="BK5:BN5"/>
    <mergeCell ref="BO5:BR5"/>
    <mergeCell ref="BS5:BV5"/>
    <mergeCell ref="BW5:CA5"/>
  </mergeCells>
  <conditionalFormatting sqref="G41:DE41">
    <cfRule type="cellIs" dxfId="152" priority="5" operator="equal">
      <formula>0</formula>
    </cfRule>
    <cfRule type="cellIs" dxfId="151" priority="6" operator="lessThan">
      <formula>0</formula>
    </cfRule>
  </conditionalFormatting>
  <conditionalFormatting sqref="G7:DE28">
    <cfRule type="expression" dxfId="150" priority="4">
      <formula>IF(AND(G$31=WEEKNUM(TODAY())),SUM(G$7:G$26)&lt;&gt;$F$34+$F$36)</formula>
    </cfRule>
    <cfRule type="cellIs" dxfId="149" priority="9" operator="greaterThan">
      <formula>0</formula>
    </cfRule>
  </conditionalFormatting>
  <conditionalFormatting sqref="F33">
    <cfRule type="cellIs" dxfId="148" priority="15" operator="lessThan">
      <formula>0</formula>
    </cfRule>
  </conditionalFormatting>
  <conditionalFormatting sqref="F34:F37">
    <cfRule type="cellIs" dxfId="147" priority="14" operator="lessThan">
      <formula>0</formula>
    </cfRule>
  </conditionalFormatting>
  <conditionalFormatting sqref="W30:BF30 BG29:DE29 G7:BF29 V7:DE7">
    <cfRule type="expression" dxfId="146" priority="22">
      <formula>G$29&lt;TODAY()</formula>
    </cfRule>
  </conditionalFormatting>
  <conditionalFormatting sqref="BG29:DE29 G7:BF31 V7:DE7">
    <cfRule type="expression" dxfId="145" priority="7">
      <formula>G$31=WEEKNUM(TODAY())</formula>
    </cfRule>
  </conditionalFormatting>
  <conditionalFormatting sqref="G40:DE41">
    <cfRule type="expression" dxfId="144" priority="13">
      <formula>G$31=WEEKNUM(TODAY())</formula>
    </cfRule>
    <cfRule type="expression" dxfId="143" priority="23">
      <formula>G$29&lt;TODAY()</formula>
    </cfRule>
  </conditionalFormatting>
  <conditionalFormatting sqref="G27:BF27">
    <cfRule type="expression" dxfId="142" priority="3">
      <formula>IF(AND(G$31=WEEKNUM(TODAY())),G$27&lt;&gt;$F$35)</formula>
    </cfRule>
  </conditionalFormatting>
  <conditionalFormatting sqref="BG31:DE31">
    <cfRule type="expression" dxfId="141" priority="1">
      <formula>BG$31=WEEKNUM(TODAY())</formula>
    </cfRule>
  </conditionalFormatting>
  <dataValidations count="2">
    <dataValidation allowBlank="1" showErrorMessage="1" sqref="D1 E6 E4 E31:F32 D32 G4:N4 E45:AX46 F42:AX42 E38:AX39 E1:E2 BG4:BL4 G6:DE6 F1:F6 N2:N3 B2"/>
    <dataValidation type="list" allowBlank="1" showErrorMessage="1" error="Sélectionnez le nom d’un employé dans la liste. Sélectionnez ANNULER, appuyez sur ALT+FLÈCHE BAS, puis sur ENTRÉE pour opérer une sélection " sqref="E3">
      <formula1>lstEQT</formula1>
    </dataValidation>
  </dataValidations>
  <printOptions horizontalCentered="1"/>
  <pageMargins left="0.25" right="0.25" top="0.75" bottom="0.75" header="0.3" footer="0.3"/>
  <pageSetup paperSize="9" scale="61" fitToHeight="0" orientation="landscape" r:id="rId1"/>
  <headerFooter differentFirst="1">
    <oddFooter>Page &amp;P of &amp;N</oddFooter>
  </headerFooter>
  <ignoredErrors>
    <ignoredError sqref="BG29" formula="1"/>
  </ignoredErrors>
  <drawing r:id="rId2"/>
  <legacyDrawing r:id="rId3"/>
  <controls>
    <mc:AlternateContent xmlns:mc="http://schemas.openxmlformats.org/markup-compatibility/2006">
      <mc:Choice Requires="x14">
        <control shapeId="1041" r:id="rId4" name="ComboBox21">
          <controlPr locked="0" defaultSize="0" autoLine="0" linkedCell="$E$3" listFillRange="lstEQT" r:id="rId5">
            <anchor moveWithCells="1">
              <from>
                <xdr:col>4</xdr:col>
                <xdr:colOff>0</xdr:colOff>
                <xdr:row>2</xdr:row>
                <xdr:rowOff>28575</xdr:rowOff>
              </from>
              <to>
                <xdr:col>5</xdr:col>
                <xdr:colOff>657225</xdr:colOff>
                <xdr:row>3</xdr:row>
                <xdr:rowOff>180975</xdr:rowOff>
              </to>
            </anchor>
          </controlPr>
        </control>
      </mc:Choice>
      <mc:Fallback>
        <control shapeId="1041" r:id="rId4" name="ComboBox21"/>
      </mc:Fallback>
    </mc:AlternateContent>
    <mc:AlternateContent xmlns:mc="http://schemas.openxmlformats.org/markup-compatibility/2006">
      <mc:Choice Requires="x14">
        <control shapeId="1032" r:id="rId6" name="Button 8">
          <controlPr defaultSize="0" print="0" autoFill="0" autoPict="0" macro="[0]!afficher_boite" altText="Gestion du planning">
            <anchor moveWithCells="1" sizeWithCells="1">
              <from>
                <xdr:col>3</xdr:col>
                <xdr:colOff>28575</xdr:colOff>
                <xdr:row>6</xdr:row>
                <xdr:rowOff>19050</xdr:rowOff>
              </from>
              <to>
                <xdr:col>3</xdr:col>
                <xdr:colOff>1343025</xdr:colOff>
                <xdr:row>27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7" name="Button 11">
          <controlPr defaultSize="0" print="0" autoFill="0" autoPict="0" macro="[0]!CopyZM103" altText="Mise à jour stock">
            <anchor moveWithCells="1" sizeWithCells="1">
              <from>
                <xdr:col>3</xdr:col>
                <xdr:colOff>0</xdr:colOff>
                <xdr:row>35</xdr:row>
                <xdr:rowOff>28575</xdr:rowOff>
              </from>
              <to>
                <xdr:col>4</xdr:col>
                <xdr:colOff>0</xdr:colOff>
                <xdr:row>36</xdr:row>
                <xdr:rowOff>257175</xdr:rowOff>
              </to>
            </anchor>
          </controlPr>
        </control>
      </mc:Choice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 tint="-0.499984740745262"/>
    <pageSetUpPr autoPageBreaks="0" fitToPage="1"/>
  </sheetPr>
  <dimension ref="A1:K7"/>
  <sheetViews>
    <sheetView showGridLines="0" zoomScale="85" zoomScaleNormal="85" workbookViewId="0">
      <pane ySplit="3" topLeftCell="A4" activePane="bottomLeft" state="frozen"/>
      <selection activeCell="B4" sqref="B4"/>
      <selection pane="bottomLeft" activeCell="A5" sqref="A5:I5"/>
    </sheetView>
  </sheetViews>
  <sheetFormatPr baseColWidth="10" defaultColWidth="9" defaultRowHeight="30" customHeight="1" x14ac:dyDescent="0.3"/>
  <cols>
    <col min="1" max="1" width="2.625" customWidth="1"/>
    <col min="2" max="2" width="43.375" style="35" customWidth="1"/>
    <col min="3" max="3" width="19.875" style="35" customWidth="1"/>
    <col min="4" max="4" width="19.875" style="41" customWidth="1"/>
    <col min="5" max="5" width="19.625" style="41" customWidth="1"/>
    <col min="6" max="6" width="22" style="35" bestFit="1" customWidth="1"/>
    <col min="7" max="7" width="22" bestFit="1" customWidth="1"/>
    <col min="8" max="8" width="15.375" style="4" customWidth="1"/>
    <col min="9" max="9" width="14.625" customWidth="1"/>
    <col min="10" max="10" width="19.75" style="4" customWidth="1"/>
    <col min="11" max="11" width="32.75" customWidth="1"/>
  </cols>
  <sheetData>
    <row r="1" spans="1:11" s="4" customFormat="1" ht="39.950000000000003" customHeight="1" x14ac:dyDescent="0.3">
      <c r="A1"/>
      <c r="B1" s="5" t="s">
        <v>82</v>
      </c>
      <c r="D1" s="39"/>
      <c r="E1" s="39"/>
    </row>
    <row r="2" spans="1:11" ht="15" customHeight="1" x14ac:dyDescent="0.3">
      <c r="B2"/>
      <c r="C2"/>
      <c r="D2" s="39"/>
      <c r="E2" s="39"/>
      <c r="F2" s="4"/>
    </row>
    <row r="3" spans="1:11" ht="30" customHeight="1" x14ac:dyDescent="0.3">
      <c r="B3" s="4" t="s">
        <v>75</v>
      </c>
      <c r="C3" t="s">
        <v>69</v>
      </c>
      <c r="D3" s="40" t="s">
        <v>70</v>
      </c>
      <c r="E3" s="40" t="s">
        <v>71</v>
      </c>
      <c r="F3" s="2" t="s">
        <v>68</v>
      </c>
      <c r="G3" s="2" t="s">
        <v>76</v>
      </c>
      <c r="H3" s="2" t="s">
        <v>72</v>
      </c>
      <c r="I3" t="s">
        <v>83</v>
      </c>
      <c r="J3" s="4" t="s">
        <v>146</v>
      </c>
      <c r="K3" s="2" t="s">
        <v>147</v>
      </c>
    </row>
    <row r="4" spans="1:11" ht="30" customHeight="1" x14ac:dyDescent="0.3">
      <c r="C4" s="73"/>
      <c r="D4" s="112"/>
      <c r="E4" s="112"/>
      <c r="F4" s="36"/>
      <c r="G4" s="3"/>
      <c r="H4" s="3">
        <f>Saisie_plannif_EQT[[#This Row],[Semaine de Fin]]-Saisie_plannif_EQT[[#This Row],[Semaine de Début]]</f>
        <v>0</v>
      </c>
      <c r="K4" s="3"/>
    </row>
    <row r="5" spans="1:11" ht="30" customHeight="1" x14ac:dyDescent="0.3">
      <c r="B5" s="129" t="s">
        <v>790</v>
      </c>
      <c r="C5" s="130" t="s">
        <v>753</v>
      </c>
      <c r="D5" s="131">
        <v>43138</v>
      </c>
      <c r="E5" s="131" t="s">
        <v>813</v>
      </c>
      <c r="F5" s="132">
        <v>1</v>
      </c>
      <c r="G5" s="42"/>
      <c r="H5" s="133">
        <f>Saisie_plannif_EQT[[#This Row],[Semaine de Fin]]-Saisie_plannif_EQT[[#This Row],[Semaine de Début]]</f>
        <v>173</v>
      </c>
      <c r="I5" s="133" t="s">
        <v>812</v>
      </c>
      <c r="J5" s="134">
        <v>43307</v>
      </c>
      <c r="K5" s="133"/>
    </row>
    <row r="6" spans="1:11" ht="30" customHeight="1" x14ac:dyDescent="0.3">
      <c r="B6" s="129" t="s">
        <v>791</v>
      </c>
      <c r="C6" s="130" t="s">
        <v>753</v>
      </c>
      <c r="D6" s="131" t="s">
        <v>814</v>
      </c>
      <c r="E6" s="131" t="s">
        <v>815</v>
      </c>
      <c r="F6" s="132">
        <v>2</v>
      </c>
      <c r="G6" s="42"/>
      <c r="H6" s="133">
        <f>Saisie_plannif_EQT[[#This Row],[Semaine de Fin]]-Saisie_plannif_EQT[[#This Row],[Semaine de Début]]</f>
        <v>25</v>
      </c>
      <c r="I6" s="133" t="s">
        <v>812</v>
      </c>
      <c r="J6" s="134">
        <v>43307</v>
      </c>
      <c r="K6" s="133"/>
    </row>
    <row r="7" spans="1:11" ht="30" customHeight="1" x14ac:dyDescent="0.3">
      <c r="B7" s="129" t="s">
        <v>789</v>
      </c>
      <c r="C7" s="130" t="s">
        <v>753</v>
      </c>
      <c r="D7" s="131" t="s">
        <v>814</v>
      </c>
      <c r="E7" s="131" t="s">
        <v>816</v>
      </c>
      <c r="F7" s="132">
        <v>1</v>
      </c>
      <c r="G7" s="42"/>
      <c r="H7" s="133">
        <f>Saisie_plannif_EQT[[#This Row],[Semaine de Fin]]-Saisie_plannif_EQT[[#This Row],[Semaine de Début]]</f>
        <v>5</v>
      </c>
      <c r="I7" s="133" t="s">
        <v>812</v>
      </c>
      <c r="J7" s="134">
        <v>43307</v>
      </c>
      <c r="K7" s="133"/>
    </row>
  </sheetData>
  <dataValidations xWindow="218" yWindow="303" count="7">
    <dataValidation allowBlank="1" showErrorMessage="1" sqref="A1 C3 B1:B3"/>
    <dataValidation allowBlank="1" showErrorMessage="1" prompt="Entrez la date de début du congé dans cette colonne_x000a_" sqref="D3"/>
    <dataValidation allowBlank="1" showInputMessage="1" showErrorMessage="1" prompt="La quantité restante disponible est calculée automatique dans cette cellule" sqref="G3"/>
    <dataValidation type="list" allowBlank="1" showErrorMessage="1" sqref="E3:F3">
      <formula1>#REF!</formula1>
    </dataValidation>
    <dataValidation allowBlank="1" showInputMessage="1" showErrorMessage="1" prompt="La durée est calculée automatiquement dans cette colonne" sqref="H3"/>
    <dataValidation type="list" errorStyle="warning" allowBlank="1" showInputMessage="1" showErrorMessage="1" sqref="F4:F7">
      <formula1>liste_quantité</formula1>
    </dataValidation>
    <dataValidation type="list" errorStyle="warning" allowBlank="1" showInputMessage="1" showErrorMessage="1" sqref="B4:B7">
      <formula1>avion</formula1>
    </dataValidation>
  </dataValidations>
  <printOptions horizontalCentered="1"/>
  <pageMargins left="0.25" right="0.25" top="0.75" bottom="0.75" header="0.3" footer="0.3"/>
  <pageSetup paperSize="9" fitToHeight="0" orientation="landscape" r:id="rId1"/>
  <headerFooter differentFirst="1">
    <oddFooter>Page &amp;P of &amp;N</oddFooter>
  </headerFooter>
  <ignoredErrors>
    <ignoredError sqref="E3" listDataValidation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2" tint="-0.499984740745262"/>
    <pageSetUpPr fitToPage="1"/>
  </sheetPr>
  <dimension ref="A1:P39"/>
  <sheetViews>
    <sheetView showGridLines="0" zoomScale="85" zoomScaleNormal="85" workbookViewId="0">
      <pane ySplit="3" topLeftCell="A4" activePane="bottomLeft" state="frozen"/>
      <selection activeCell="B4" sqref="B4"/>
      <selection pane="bottomLeft" activeCell="B37" sqref="B37"/>
    </sheetView>
  </sheetViews>
  <sheetFormatPr baseColWidth="10" defaultColWidth="9" defaultRowHeight="30" customHeight="1" x14ac:dyDescent="0.3"/>
  <cols>
    <col min="1" max="1" width="2.625" customWidth="1"/>
    <col min="2" max="2" width="28.75" style="46" customWidth="1"/>
    <col min="3" max="3" width="11.25" style="46" bestFit="1" customWidth="1"/>
    <col min="4" max="4" width="14.625" style="46" customWidth="1"/>
    <col min="5" max="8" width="14.625" style="35" customWidth="1"/>
    <col min="9" max="9" width="14.625" customWidth="1"/>
    <col min="10" max="10" width="19" bestFit="1" customWidth="1"/>
    <col min="12" max="12" width="19" bestFit="1" customWidth="1"/>
    <col min="14" max="14" width="16.25" customWidth="1"/>
  </cols>
  <sheetData>
    <row r="1" spans="1:16" s="4" customFormat="1" ht="39.950000000000003" customHeight="1" x14ac:dyDescent="0.3">
      <c r="A1"/>
      <c r="B1" s="45" t="s">
        <v>81</v>
      </c>
      <c r="C1" s="46"/>
      <c r="D1" s="45"/>
    </row>
    <row r="2" spans="1:16" ht="15" customHeight="1" x14ac:dyDescent="0.3">
      <c r="E2"/>
      <c r="F2" s="4"/>
      <c r="G2" s="4"/>
      <c r="H2" s="4"/>
    </row>
    <row r="3" spans="1:16" ht="30" customHeight="1" x14ac:dyDescent="0.3">
      <c r="B3" s="47" t="s">
        <v>67</v>
      </c>
      <c r="C3" s="49" t="s">
        <v>136</v>
      </c>
      <c r="D3" s="47" t="s">
        <v>90</v>
      </c>
      <c r="E3" s="48" t="s">
        <v>91</v>
      </c>
      <c r="F3" s="48" t="s">
        <v>132</v>
      </c>
      <c r="G3" s="48" t="s">
        <v>129</v>
      </c>
      <c r="H3" s="48" t="s">
        <v>92</v>
      </c>
      <c r="I3" s="48" t="s">
        <v>84</v>
      </c>
      <c r="J3" s="48" t="s">
        <v>751</v>
      </c>
      <c r="K3" s="48" t="s">
        <v>741</v>
      </c>
      <c r="L3" s="48" t="s">
        <v>752</v>
      </c>
    </row>
    <row r="4" spans="1:16" s="4" customFormat="1" ht="30" customHeight="1" x14ac:dyDescent="0.3">
      <c r="B4" s="50" t="s">
        <v>753</v>
      </c>
      <c r="C4" s="58">
        <v>6402263600</v>
      </c>
      <c r="D4" s="52">
        <f ca="1">SUMIFS(OFFSET(extract!$C$2,,,COUNTA(extract!A:A),),OFFSET(extract!$A$2,,,COUNTA(extract!A:A),),EQT[Article],OFFSET(extract!$H$2,,,COUNTA(extract!A:A),),glossaire!$B$5)</f>
        <v>2</v>
      </c>
      <c r="E4" s="62">
        <f ca="1">SUMPRODUCT(SUMIFS(OFFSET(extract!$C$2,,,COUNTA(extract!A:A),),OFFSET(extract!$A$2,,,COUNTA(extract!A:A),),EQT[[#This Row],[Article]],OFFSET(extract!$H$2,,,COUNTA(extract!A:A),),glossaire!$C$5:$C$100))</f>
        <v>5</v>
      </c>
      <c r="F4" s="62">
        <f ca="1">SUMPRODUCT(SUMIFS(OFFSET(extract!$C$2,,,COUNTA(extract!A:A),),OFFSET(extract!$A$2,,,COUNTA(extract!A:A),),EQT[[#This Row],[Article]],OFFSET(extract!$H$2,,,COUNTA(extract!A:A),),glossaire!$D$5:$D$100))</f>
        <v>1</v>
      </c>
      <c r="G4" s="62">
        <f ca="1">SUMPRODUCT(SUMIFS(OFFSET(extract!$C$2,,,COUNTA(extract!A:A),),OFFSET(extract!$A2,,,COUNTA(extract!A:A),),EQT[[#This Row],[Article]],OFFSET(extract!$H$2,,,COUNTA(extract!A:A),),glossaire!$E$5:$E$100))</f>
        <v>0</v>
      </c>
      <c r="H4" s="52">
        <f ca="1">COUNTIF(extract!A:A,$C4)-(D4+E4+F4+G4)</f>
        <v>3</v>
      </c>
      <c r="I4" s="37"/>
      <c r="J4" s="122"/>
      <c r="K4" s="122"/>
      <c r="L4" s="122"/>
    </row>
    <row r="5" spans="1:16" s="4" customFormat="1" ht="30" customHeight="1" x14ac:dyDescent="0.2">
      <c r="B5" s="50" t="s">
        <v>754</v>
      </c>
      <c r="C5" s="59">
        <v>6402263700</v>
      </c>
      <c r="D5" s="52">
        <f ca="1">SUMIFS(OFFSET(extract!$C$2,,,COUNTA(extract!A:A),),OFFSET(extract!$A$2,,,COUNTA(extract!A:A),),EQT[Article],OFFSET(extract!$H$2,,,COUNTA(extract!A:A),),glossaire!$B$5)</f>
        <v>3</v>
      </c>
      <c r="E5" s="62">
        <f ca="1">SUMPRODUCT(SUMIFS(OFFSET(extract!$C$2,,,COUNTA(extract!A:A),),OFFSET(extract!$A$2,,,COUNTA(extract!A:A),),EQT[[#This Row],[Article]],OFFSET(extract!$H$2,,,COUNTA(extract!A:A),),glossaire!$C$5:$C$100))</f>
        <v>17</v>
      </c>
      <c r="F5" s="62">
        <f ca="1">SUMPRODUCT(SUMIFS(OFFSET(extract!$C$2,,,COUNTA(extract!A:A),),OFFSET(extract!$A$2,,,COUNTA(extract!A:A),),EQT[[#This Row],[Article]],OFFSET(extract!$H$2,,,COUNTA(extract!A:A),),glossaire!$D$5:$D$100))</f>
        <v>1</v>
      </c>
      <c r="G5" s="99">
        <f ca="1">SUMPRODUCT(SUMIFS(OFFSET(extract!$C$2,,,COUNTA(extract!A:A),),OFFSET(extract!$A3,,,COUNTA(extract!A:A),),EQT[[#This Row],[Article]],OFFSET(extract!$H$2,,,COUNTA(extract!A:A),),glossaire!$E$5:$E$100))</f>
        <v>0</v>
      </c>
      <c r="H5" s="62">
        <f ca="1">COUNTIF(extract!A:A,$C5)-(D5+E5+F5+G5)</f>
        <v>15</v>
      </c>
      <c r="I5" s="37"/>
      <c r="J5" s="122"/>
      <c r="K5" s="122"/>
      <c r="L5" s="122"/>
      <c r="P5" s="57"/>
    </row>
    <row r="6" spans="1:16" s="4" customFormat="1" ht="30" customHeight="1" x14ac:dyDescent="0.2">
      <c r="B6" s="50" t="s">
        <v>755</v>
      </c>
      <c r="C6" s="59">
        <v>6402263800</v>
      </c>
      <c r="D6" s="52">
        <f ca="1">SUMIFS(OFFSET(extract!$C$2,,,COUNTA(extract!A:A),),OFFSET(extract!$A$2,,,COUNTA(extract!A:A),),EQT[Article],OFFSET(extract!$H$2,,,COUNTA(extract!A:A),),glossaire!$B$5)</f>
        <v>3</v>
      </c>
      <c r="E6" s="62">
        <f ca="1">SUMPRODUCT(SUMIFS(OFFSET(extract!$C$2,,,COUNTA(extract!A:A),),OFFSET(extract!$A$2,,,COUNTA(extract!A:A),),EQT[[#This Row],[Article]],OFFSET(extract!$H$2,,,COUNTA(extract!A:A),),glossaire!$C$5:$C$100))</f>
        <v>1</v>
      </c>
      <c r="F6" s="62">
        <f ca="1">SUMPRODUCT(SUMIFS(OFFSET(extract!$C$2,,,COUNTA(extract!A:A),),OFFSET(extract!$A$2,,,COUNTA(extract!A:A),),EQT[[#This Row],[Article]],OFFSET(extract!$H$2,,,COUNTA(extract!A:A),),glossaire!$D$5:$D$100))</f>
        <v>1</v>
      </c>
      <c r="G6" s="99">
        <f ca="1">SUMPRODUCT(SUMIFS(OFFSET(extract!$C$2,,,COUNTA(extract!A:A),),OFFSET(extract!$A4,,,COUNTA(extract!A:A),),EQT[[#This Row],[Article]],OFFSET(extract!$H$2,,,COUNTA(extract!A:A),),glossaire!$E$5:$E$100))</f>
        <v>0</v>
      </c>
      <c r="H6" s="62">
        <f ca="1">COUNTIF(extract!A:A,$C6)-(D6+E6+F6+G6)</f>
        <v>3</v>
      </c>
      <c r="I6" s="37"/>
      <c r="J6" s="122"/>
      <c r="K6" s="122"/>
      <c r="L6" s="122"/>
      <c r="P6" s="57"/>
    </row>
    <row r="7" spans="1:16" s="4" customFormat="1" ht="30" customHeight="1" x14ac:dyDescent="0.2">
      <c r="B7" s="50" t="s">
        <v>756</v>
      </c>
      <c r="C7" s="59">
        <v>6402264100</v>
      </c>
      <c r="D7" s="52">
        <f ca="1">SUMIFS(OFFSET(extract!$C$2,,,COUNTA(extract!A:A),),OFFSET(extract!$A$2,,,COUNTA(extract!A:A),),EQT[Article],OFFSET(extract!$H$2,,,COUNTA(extract!A:A),),glossaire!$B$5)</f>
        <v>0</v>
      </c>
      <c r="E7" s="62">
        <f ca="1">SUMPRODUCT(SUMIFS(OFFSET(extract!$C$2,,,COUNTA(extract!A:A),),OFFSET(extract!$A$2,,,COUNTA(extract!A:A),),EQT[[#This Row],[Article]],OFFSET(extract!$H$2,,,COUNTA(extract!A:A),),glossaire!$C$5:$C$100))</f>
        <v>6</v>
      </c>
      <c r="F7" s="62">
        <f ca="1">SUMPRODUCT(SUMIFS(OFFSET(extract!$C$2,,,COUNTA(extract!A:A),),OFFSET(extract!$A$2,,,COUNTA(extract!A:A),),EQT[[#This Row],[Article]],OFFSET(extract!$H$2,,,COUNTA(extract!A:A),),glossaire!$D$5:$D$100))</f>
        <v>0</v>
      </c>
      <c r="G7" s="99">
        <f ca="1">SUMPRODUCT(SUMIFS(OFFSET(extract!$C$2,,,COUNTA(extract!A:A),),OFFSET(extract!$A5,,,COUNTA(extract!A:A),),EQT[[#This Row],[Article]],OFFSET(extract!$H$2,,,COUNTA(extract!A:A),),glossaire!$E$5:$E$100))</f>
        <v>0</v>
      </c>
      <c r="H7" s="62">
        <f ca="1">COUNTIF(extract!A:A,$C7)-(D7+E7+F7+G7)</f>
        <v>2</v>
      </c>
      <c r="I7" s="37"/>
      <c r="J7" s="122"/>
      <c r="K7" s="122"/>
      <c r="L7" s="122"/>
      <c r="P7" s="57"/>
    </row>
    <row r="8" spans="1:16" s="4" customFormat="1" ht="30" customHeight="1" x14ac:dyDescent="0.2">
      <c r="B8" s="50" t="s">
        <v>757</v>
      </c>
      <c r="C8" s="59">
        <v>6402264200</v>
      </c>
      <c r="D8" s="52">
        <f ca="1">SUMIFS(OFFSET(extract!$C$2,,,COUNTA(extract!A:A),),OFFSET(extract!$A$2,,,COUNTA(extract!A:A),),EQT[Article],OFFSET(extract!$H$2,,,COUNTA(extract!A:A),),glossaire!$B$5)</f>
        <v>0</v>
      </c>
      <c r="E8" s="62">
        <f ca="1">SUMPRODUCT(SUMIFS(OFFSET(extract!$C$2,,,COUNTA(extract!A:A),),OFFSET(extract!$A$2,,,COUNTA(extract!A:A),),EQT[[#This Row],[Article]],OFFSET(extract!$H$2,,,COUNTA(extract!A:A),),glossaire!$C$5:$C$100))</f>
        <v>6</v>
      </c>
      <c r="F8" s="62">
        <f ca="1">SUMPRODUCT(SUMIFS(OFFSET(extract!$C$2,,,COUNTA(extract!A:A),),OFFSET(extract!$A$2,,,COUNTA(extract!A:A),),EQT[[#This Row],[Article]],OFFSET(extract!$H$2,,,COUNTA(extract!A:A),),glossaire!$D$5:$D$100))</f>
        <v>0</v>
      </c>
      <c r="G8" s="99">
        <f ca="1">SUMPRODUCT(SUMIFS(OFFSET(extract!$C$2,,,COUNTA(extract!A:A),),OFFSET(extract!$A6,,,COUNTA(extract!A:A),),EQT[[#This Row],[Article]],OFFSET(extract!$H$2,,,COUNTA(extract!A:A),),glossaire!$E$5:$E$100))</f>
        <v>0</v>
      </c>
      <c r="H8" s="62">
        <f ca="1">COUNTIF(extract!A:A,$C8)-(D8+E8+F8+G8)</f>
        <v>5</v>
      </c>
      <c r="I8" s="37"/>
      <c r="J8" s="122"/>
      <c r="K8" s="122"/>
      <c r="L8" s="122"/>
      <c r="P8" s="57"/>
    </row>
    <row r="9" spans="1:16" ht="30" customHeight="1" x14ac:dyDescent="0.2">
      <c r="B9" s="50" t="s">
        <v>758</v>
      </c>
      <c r="C9" s="60">
        <v>6440330300</v>
      </c>
      <c r="D9" s="53">
        <f ca="1">SUMIFS(OFFSET(extract!$C$2,,,COUNTA(extract!A:A),),OFFSET(extract!$A$2,,,COUNTA(extract!A:A),),EQT[Article],OFFSET(extract!$H$2,,,COUNTA(extract!A:A),),glossaire!$B$5)</f>
        <v>0</v>
      </c>
      <c r="E9" s="62">
        <f ca="1">SUMPRODUCT(SUMIFS(OFFSET(extract!$C$2,,,COUNTA(extract!A:A),),OFFSET(extract!$A$2,,,COUNTA(extract!A:A),),EQT[[#This Row],[Article]],OFFSET(extract!$H$2,,,COUNTA(extract!A:A),),glossaire!$C$5:$C$100))</f>
        <v>2</v>
      </c>
      <c r="F9" s="62">
        <f ca="1">SUMPRODUCT(SUMIFS(OFFSET(extract!$C$2,,,COUNTA(extract!A:A),),OFFSET(extract!$A$2,,,COUNTA(extract!A:A),),EQT[[#This Row],[Article]],OFFSET(extract!$H$2,,,COUNTA(extract!A:A),),glossaire!$D$5:$D$100))</f>
        <v>0</v>
      </c>
      <c r="G9" s="99">
        <f ca="1">SUMPRODUCT(SUMIFS(OFFSET(extract!$C$2,,,COUNTA(extract!A:A),),OFFSET(extract!$A7,,,COUNTA(extract!A:A),),EQT[[#This Row],[Article]],OFFSET(extract!$H$2,,,COUNTA(extract!A:A),),glossaire!$E$5:$E$100))</f>
        <v>0</v>
      </c>
      <c r="H9" s="62">
        <f ca="1">COUNTIF(extract!A:A,$C9)-(D9+E9+F9+G9)</f>
        <v>0</v>
      </c>
      <c r="I9" s="37"/>
      <c r="J9" s="122"/>
      <c r="K9" s="122"/>
      <c r="L9" s="122"/>
      <c r="P9" s="57"/>
    </row>
    <row r="10" spans="1:16" ht="30" customHeight="1" x14ac:dyDescent="0.2">
      <c r="B10" s="50" t="s">
        <v>759</v>
      </c>
      <c r="C10" s="60">
        <v>6448600400</v>
      </c>
      <c r="D10" s="53">
        <f ca="1">SUMIFS(OFFSET(extract!$C$2,,,COUNTA(extract!A:A),),OFFSET(extract!$A$2,,,COUNTA(extract!A:A),),EQT[Article],OFFSET(extract!$H$2,,,COUNTA(extract!A:A),),glossaire!$B$5)</f>
        <v>1</v>
      </c>
      <c r="E10" s="62">
        <f ca="1">SUMPRODUCT(SUMIFS(OFFSET(extract!$C$2,,,COUNTA(extract!A:A),),OFFSET(extract!$A$2,,,COUNTA(extract!A:A),),EQT[[#This Row],[Article]],OFFSET(extract!$H$2,,,COUNTA(extract!A:A),),glossaire!$C$5:$C$100))</f>
        <v>6</v>
      </c>
      <c r="F10" s="62">
        <f ca="1">SUMPRODUCT(SUMIFS(OFFSET(extract!$C$2,,,COUNTA(extract!A:A),),OFFSET(extract!$A$2,,,COUNTA(extract!A:A),),EQT[[#This Row],[Article]],OFFSET(extract!$H$2,,,COUNTA(extract!A:A),),glossaire!$D$5:$D$100))</f>
        <v>3</v>
      </c>
      <c r="G10" s="99">
        <f ca="1">SUMPRODUCT(SUMIFS(OFFSET(extract!$C$2,,,COUNTA(extract!A:A),),OFFSET(extract!$A8,,,COUNTA(extract!A:A),),EQT[[#This Row],[Article]],OFFSET(extract!$H$2,,,COUNTA(extract!A:A),),glossaire!$E$5:$E$100))</f>
        <v>1</v>
      </c>
      <c r="H10" s="62">
        <f ca="1">COUNTIF(extract!A:A,$C10)-(D10+E10+F10+G10)</f>
        <v>6</v>
      </c>
      <c r="I10" s="37"/>
      <c r="J10" s="122"/>
      <c r="K10" s="122"/>
      <c r="L10" s="122"/>
      <c r="P10" s="57"/>
    </row>
    <row r="11" spans="1:16" ht="30" customHeight="1" x14ac:dyDescent="0.2">
      <c r="B11" s="50" t="s">
        <v>760</v>
      </c>
      <c r="C11" s="60">
        <v>6414301700</v>
      </c>
      <c r="D11" s="53">
        <f ca="1">SUMIFS(OFFSET(extract!$C$2,,,COUNTA(extract!A:A),),OFFSET(extract!$A$2,,,COUNTA(extract!A:A),),EQT[Article],OFFSET(extract!$H$2,,,COUNTA(extract!A:A),),glossaire!$B$5)</f>
        <v>1</v>
      </c>
      <c r="E11" s="62">
        <f ca="1">SUMPRODUCT(SUMIFS(OFFSET(extract!$C$2,,,COUNTA(extract!A:A),),OFFSET(extract!$A$2,,,COUNTA(extract!A:A),),EQT[[#This Row],[Article]],OFFSET(extract!$H$2,,,COUNTA(extract!A:A),),glossaire!$C$5:$C$100))</f>
        <v>4</v>
      </c>
      <c r="F11" s="62">
        <f ca="1">SUMPRODUCT(SUMIFS(OFFSET(extract!$C$2,,,COUNTA(extract!A:A),),OFFSET(extract!$A$2,,,COUNTA(extract!A:A),),EQT[[#This Row],[Article]],OFFSET(extract!$H$2,,,COUNTA(extract!A:A),),glossaire!$D$5:$D$100))</f>
        <v>2</v>
      </c>
      <c r="G11" s="99">
        <f ca="1">SUMPRODUCT(SUMIFS(OFFSET(extract!$C$2,,,COUNTA(extract!A:A),),OFFSET(extract!$A9,,,COUNTA(extract!A:A),),EQT[[#This Row],[Article]],OFFSET(extract!$H$2,,,COUNTA(extract!A:A),),glossaire!$E$5:$E$100))</f>
        <v>0</v>
      </c>
      <c r="H11" s="62">
        <f ca="1">COUNTIF(extract!A:A,$C11)-(D11+E11+F11+G11)</f>
        <v>3</v>
      </c>
      <c r="I11" s="37"/>
      <c r="J11" s="122"/>
      <c r="K11" s="122"/>
      <c r="L11" s="122"/>
      <c r="P11" s="57"/>
    </row>
    <row r="12" spans="1:16" s="4" customFormat="1" ht="30" customHeight="1" x14ac:dyDescent="0.2">
      <c r="B12" s="50" t="s">
        <v>761</v>
      </c>
      <c r="C12" s="61">
        <v>6402820100</v>
      </c>
      <c r="D12" s="52">
        <f ca="1">SUMIFS(OFFSET(extract!$C$2,,,COUNTA(extract!A:A),),OFFSET(extract!$A$2,,,COUNTA(extract!A:A),),EQT[Article],OFFSET(extract!$H$2,,,COUNTA(extract!A:A),),glossaire!$B$5)</f>
        <v>0</v>
      </c>
      <c r="E12" s="62">
        <f ca="1">SUMPRODUCT(SUMIFS(OFFSET(extract!$C$2,,,COUNTA(extract!A:A),),OFFSET(extract!$A$2,,,COUNTA(extract!A:A),),EQT[[#This Row],[Article]],OFFSET(extract!$H$2,,,COUNTA(extract!A:A),),glossaire!$C$5:$C$100))</f>
        <v>2</v>
      </c>
      <c r="F12" s="62">
        <f ca="1">SUMPRODUCT(SUMIFS(OFFSET(extract!$C$2,,,COUNTA(extract!A:A),),OFFSET(extract!$A$2,,,COUNTA(extract!A:A),),EQT[[#This Row],[Article]],OFFSET(extract!$H$2,,,COUNTA(extract!A:A),),glossaire!$D$5:$D$100))</f>
        <v>1</v>
      </c>
      <c r="G12" s="99">
        <f ca="1">SUMPRODUCT(SUMIFS(OFFSET(extract!$C$2,,,COUNTA(extract!A:A),),OFFSET(extract!$A10,,,COUNTA(extract!A:A),),EQT[[#This Row],[Article]],OFFSET(extract!$H$2,,,COUNTA(extract!A:A),),glossaire!$E$5:$E$100))</f>
        <v>0</v>
      </c>
      <c r="H12" s="62">
        <f ca="1">COUNTIF(extract!A:A,$C12)-(D12+E12+F12+G12)</f>
        <v>9</v>
      </c>
      <c r="I12" s="37"/>
      <c r="J12" s="122"/>
      <c r="K12" s="122"/>
      <c r="L12" s="122"/>
      <c r="P12" s="57"/>
    </row>
    <row r="13" spans="1:16" s="4" customFormat="1" ht="30" customHeight="1" x14ac:dyDescent="0.2">
      <c r="B13" s="50" t="s">
        <v>762</v>
      </c>
      <c r="C13" s="60">
        <v>6402960200</v>
      </c>
      <c r="D13" s="53">
        <f ca="1">SUMIFS(OFFSET(extract!$C$2,,,COUNTA(extract!A:A),),OFFSET(extract!$A$2,,,COUNTA(extract!A:A),),EQT[Article],OFFSET(extract!$H$2,,,COUNTA(extract!A:A),),glossaire!$B$5)</f>
        <v>8</v>
      </c>
      <c r="E13" s="62">
        <f ca="1">SUMPRODUCT(SUMIFS(OFFSET(extract!$C$2,,,COUNTA(extract!A:A),),OFFSET(extract!$A$2,,,COUNTA(extract!A:A),),EQT[[#This Row],[Article]],OFFSET(extract!$H$2,,,COUNTA(extract!A:A),),glossaire!$C$5:$C$100))</f>
        <v>16</v>
      </c>
      <c r="F13" s="62">
        <f ca="1">SUMPRODUCT(SUMIFS(OFFSET(extract!$C$2,,,COUNTA(extract!A:A),),OFFSET(extract!$A$2,,,COUNTA(extract!A:A),),EQT[[#This Row],[Article]],OFFSET(extract!$H$2,,,COUNTA(extract!A:A),),glossaire!$D$5:$D$100))</f>
        <v>2</v>
      </c>
      <c r="G13" s="99">
        <f ca="1">SUMPRODUCT(SUMIFS(OFFSET(extract!$C$2,,,COUNTA(extract!A:A),),OFFSET(extract!$A11,,,COUNTA(extract!A:A),),EQT[[#This Row],[Article]],OFFSET(extract!$H$2,,,COUNTA(extract!A:A),),glossaire!$E$5:$E$100))</f>
        <v>0</v>
      </c>
      <c r="H13" s="62">
        <f ca="1">COUNTIF(extract!A:A,$C13)-(D13+E13+F13+G13)</f>
        <v>1</v>
      </c>
      <c r="I13" s="37"/>
      <c r="J13" s="122"/>
      <c r="K13" s="122"/>
      <c r="L13" s="122"/>
      <c r="P13" s="57"/>
    </row>
    <row r="14" spans="1:16" ht="30" customHeight="1" x14ac:dyDescent="0.2">
      <c r="B14" s="50" t="s">
        <v>763</v>
      </c>
      <c r="C14" s="60">
        <v>6402960300</v>
      </c>
      <c r="D14" s="53">
        <f ca="1">SUMIFS(OFFSET(extract!$C$2,,,COUNTA(extract!A:A),),OFFSET(extract!$A$2,,,COUNTA(extract!A:A),),EQT[Article],OFFSET(extract!$H$2,,,COUNTA(extract!A:A),),glossaire!$B$5)</f>
        <v>0</v>
      </c>
      <c r="E14" s="62">
        <f ca="1">SUMPRODUCT(SUMIFS(OFFSET(extract!$C$2,,,COUNTA(extract!A:A),),OFFSET(extract!$A$2,,,COUNTA(extract!A:A),),EQT[[#This Row],[Article]],OFFSET(extract!$H$2,,,COUNTA(extract!A:A),),glossaire!$C$5:$C$100))</f>
        <v>4</v>
      </c>
      <c r="F14" s="62">
        <f ca="1">SUMPRODUCT(SUMIFS(OFFSET(extract!$C$2,,,COUNTA(extract!A:A),),OFFSET(extract!$A$2,,,COUNTA(extract!A:A),),EQT[[#This Row],[Article]],OFFSET(extract!$H$2,,,COUNTA(extract!A:A),),glossaire!$D$5:$D$100))</f>
        <v>1</v>
      </c>
      <c r="G14" s="99">
        <f ca="1">SUMPRODUCT(SUMIFS(OFFSET(extract!$C$2,,,COUNTA(extract!A:A),),OFFSET(extract!$A12,,,COUNTA(extract!A:A),),EQT[[#This Row],[Article]],OFFSET(extract!$H$2,,,COUNTA(extract!A:A),),glossaire!$E$5:$E$100))</f>
        <v>0</v>
      </c>
      <c r="H14" s="62">
        <f ca="1">COUNTIF(extract!A:A,$C14)-(D14+E14+F14+G14)</f>
        <v>1</v>
      </c>
      <c r="I14" s="37"/>
      <c r="J14" s="122"/>
      <c r="K14" s="122"/>
      <c r="L14" s="122"/>
      <c r="P14" s="57"/>
    </row>
    <row r="15" spans="1:16" ht="30" customHeight="1" x14ac:dyDescent="0.2">
      <c r="B15" s="50" t="s">
        <v>764</v>
      </c>
      <c r="C15" s="60">
        <v>6416300300</v>
      </c>
      <c r="D15" s="53">
        <f ca="1">SUMIFS(OFFSET(extract!$C$2,,,COUNTA(extract!A:A),),OFFSET(extract!$A$2,,,COUNTA(extract!A:A),),EQT[Article],OFFSET(extract!$H$2,,,COUNTA(extract!A:A),),glossaire!$B$5)</f>
        <v>0</v>
      </c>
      <c r="E15" s="62">
        <f ca="1">SUMPRODUCT(SUMIFS(OFFSET(extract!$C$2,,,COUNTA(extract!A:A),),OFFSET(extract!$A$2,,,COUNTA(extract!A:A),),EQT[[#This Row],[Article]],OFFSET(extract!$H$2,,,COUNTA(extract!A:A),),glossaire!$C$5:$C$100))</f>
        <v>2</v>
      </c>
      <c r="F15" s="62">
        <f ca="1">SUMPRODUCT(SUMIFS(OFFSET(extract!$C$2,,,COUNTA(extract!A:A),),OFFSET(extract!$A$2,,,COUNTA(extract!A:A),),EQT[[#This Row],[Article]],OFFSET(extract!$H$2,,,COUNTA(extract!A:A),),glossaire!$D$5:$D$100))</f>
        <v>1</v>
      </c>
      <c r="G15" s="99">
        <f ca="1">SUMPRODUCT(SUMIFS(OFFSET(extract!$C$2,,,COUNTA(extract!A:A),),OFFSET(extract!$A13,,,COUNTA(extract!A:A),),EQT[[#This Row],[Article]],OFFSET(extract!$H$2,,,COUNTA(extract!A:A),),glossaire!$E$5:$E$100))</f>
        <v>1</v>
      </c>
      <c r="H15" s="62">
        <f ca="1">COUNTIF(extract!A:A,$C15)-(D15+E15+F15+G15)</f>
        <v>3</v>
      </c>
      <c r="I15" s="37"/>
      <c r="J15" s="122"/>
      <c r="K15" s="122"/>
      <c r="L15" s="122"/>
      <c r="P15" s="57"/>
    </row>
    <row r="16" spans="1:16" s="4" customFormat="1" ht="30" customHeight="1" x14ac:dyDescent="0.2">
      <c r="B16" s="50" t="s">
        <v>765</v>
      </c>
      <c r="C16" s="59">
        <v>6488100100</v>
      </c>
      <c r="D16" s="52">
        <f ca="1">SUMIFS(OFFSET(extract!$C$2,,,COUNTA(extract!A:A),),OFFSET(extract!$A$2,,,COUNTA(extract!A:A),),EQT[Article],OFFSET(extract!$H$2,,,COUNTA(extract!A:A),),glossaire!$B$5)</f>
        <v>0</v>
      </c>
      <c r="E16" s="62">
        <f ca="1">SUMPRODUCT(SUMIFS(OFFSET(extract!$C$2,,,COUNTA(extract!A:A),),OFFSET(extract!$A$2,,,COUNTA(extract!A:A),),EQT[[#This Row],[Article]],OFFSET(extract!$H$2,,,COUNTA(extract!A:A),),glossaire!$C$5:$C$100))</f>
        <v>0</v>
      </c>
      <c r="F16" s="62">
        <f ca="1">SUMPRODUCT(SUMIFS(OFFSET(extract!$C$2,,,COUNTA(extract!A:A),),OFFSET(extract!$A$2,,,COUNTA(extract!A:A),),EQT[[#This Row],[Article]],OFFSET(extract!$H$2,,,COUNTA(extract!A:A),),glossaire!$D$5:$D$100))</f>
        <v>2</v>
      </c>
      <c r="G16" s="99">
        <f ca="1">SUMPRODUCT(SUMIFS(OFFSET(extract!$C$2,,,COUNTA(extract!A:A),),OFFSET(extract!$A14,,,COUNTA(extract!A:A),),EQT[[#This Row],[Article]],OFFSET(extract!$H$2,,,COUNTA(extract!A:A),),glossaire!$E$5:$E$100))</f>
        <v>0</v>
      </c>
      <c r="H16" s="62">
        <f ca="1">COUNTIF(extract!A:A,$C16)-(D16+E16+F16+G16)</f>
        <v>0</v>
      </c>
      <c r="I16" s="37"/>
      <c r="J16" s="122"/>
      <c r="K16" s="122"/>
      <c r="L16" s="122"/>
      <c r="P16" s="57"/>
    </row>
    <row r="17" spans="2:16" ht="30" customHeight="1" x14ac:dyDescent="0.2">
      <c r="B17" s="50" t="s">
        <v>766</v>
      </c>
      <c r="C17" s="58">
        <v>6483958300</v>
      </c>
      <c r="D17" s="53">
        <f ca="1">SUMIFS(OFFSET(extract!$C$2,,,COUNTA(extract!A:A),),OFFSET(extract!$A$2,,,COUNTA(extract!A:A),),EQT[Article],OFFSET(extract!$H$2,,,COUNTA(extract!A:A),),glossaire!$B$5)</f>
        <v>1</v>
      </c>
      <c r="E17" s="62">
        <f ca="1">SUMPRODUCT(SUMIFS(OFFSET(extract!$C$2,,,COUNTA(extract!A:A),),OFFSET(extract!$A$2,,,COUNTA(extract!A:A),),EQT[[#This Row],[Article]],OFFSET(extract!$H$2,,,COUNTA(extract!A:A),),glossaire!$C$5:$C$100))</f>
        <v>5</v>
      </c>
      <c r="F17" s="62">
        <f ca="1">SUMPRODUCT(SUMIFS(OFFSET(extract!$C$2,,,COUNTA(extract!A:A),),OFFSET(extract!$A$2,,,COUNTA(extract!A:A),),EQT[[#This Row],[Article]],OFFSET(extract!$H$2,,,COUNTA(extract!A:A),),glossaire!$D$5:$D$100))</f>
        <v>3</v>
      </c>
      <c r="G17" s="99">
        <f ca="1">SUMPRODUCT(SUMIFS(OFFSET(extract!$C$2,,,COUNTA(extract!A:A),),OFFSET(extract!$A15,,,COUNTA(extract!A:A),),EQT[[#This Row],[Article]],OFFSET(extract!$H$2,,,COUNTA(extract!A:A),),glossaire!$E$5:$E$100))</f>
        <v>1</v>
      </c>
      <c r="H17" s="62">
        <f ca="1">COUNTIF(extract!A:A,$C17)-(D17+E17+F17+G17)</f>
        <v>88</v>
      </c>
      <c r="I17" s="37"/>
      <c r="J17" s="122"/>
      <c r="K17" s="122"/>
      <c r="L17" s="122"/>
      <c r="P17" s="57"/>
    </row>
    <row r="18" spans="2:16" ht="30" customHeight="1" x14ac:dyDescent="0.2">
      <c r="B18" s="50" t="s">
        <v>767</v>
      </c>
      <c r="C18" s="60">
        <v>6484401300</v>
      </c>
      <c r="D18" s="53">
        <f ca="1">SUMIFS(OFFSET(extract!$C$2,,,COUNTA(extract!A:A),),OFFSET(extract!$A$2,,,COUNTA(extract!A:A),),EQT[Article],OFFSET(extract!$H$2,,,COUNTA(extract!A:A),),glossaire!$B$5)</f>
        <v>3</v>
      </c>
      <c r="E18" s="62">
        <f ca="1">SUMPRODUCT(SUMIFS(OFFSET(extract!$C$2,,,COUNTA(extract!A:A),),OFFSET(extract!$A$2,,,COUNTA(extract!A:A),),EQT[[#This Row],[Article]],OFFSET(extract!$H$2,,,COUNTA(extract!A:A),),glossaire!$C$5:$C$100))</f>
        <v>3</v>
      </c>
      <c r="F18" s="62">
        <f ca="1">SUMPRODUCT(SUMIFS(OFFSET(extract!$C$2,,,COUNTA(extract!A:A),),OFFSET(extract!$A$2,,,COUNTA(extract!A:A),),EQT[[#This Row],[Article]],OFFSET(extract!$H$2,,,COUNTA(extract!A:A),),glossaire!$D$5:$D$100))</f>
        <v>0</v>
      </c>
      <c r="G18" s="99">
        <f ca="1">SUMPRODUCT(SUMIFS(OFFSET(extract!$C$2,,,COUNTA(extract!A:A),),OFFSET(extract!$A16,,,COUNTA(extract!A:A),),EQT[[#This Row],[Article]],OFFSET(extract!$H$2,,,COUNTA(extract!A:A),),glossaire!$E$5:$E$100))</f>
        <v>0</v>
      </c>
      <c r="H18" s="62">
        <f ca="1">COUNTIF(extract!A:A,$C18)-(D18+E18+F18+G18)</f>
        <v>13</v>
      </c>
      <c r="I18" s="37"/>
      <c r="J18" s="122"/>
      <c r="K18" s="122"/>
      <c r="L18" s="122"/>
      <c r="P18" s="57"/>
    </row>
    <row r="19" spans="2:16" ht="30" customHeight="1" x14ac:dyDescent="0.2">
      <c r="B19" s="50" t="s">
        <v>768</v>
      </c>
      <c r="C19" s="60">
        <v>6484401400</v>
      </c>
      <c r="D19" s="53">
        <f ca="1">SUMIFS(OFFSET(extract!$C$2,,,COUNTA(extract!A:A),),OFFSET(extract!$A$2,,,COUNTA(extract!A:A),),EQT[Article],OFFSET(extract!$H$2,,,COUNTA(extract!A:A),),glossaire!$B$5)</f>
        <v>1</v>
      </c>
      <c r="E19" s="62">
        <f ca="1">SUMPRODUCT(SUMIFS(OFFSET(extract!$C$2,,,COUNTA(extract!A:A),),OFFSET(extract!$A$2,,,COUNTA(extract!A:A),),EQT[[#This Row],[Article]],OFFSET(extract!$H$2,,,COUNTA(extract!A:A),),glossaire!$C$5:$C$100))</f>
        <v>3</v>
      </c>
      <c r="F19" s="62">
        <f ca="1">SUMPRODUCT(SUMIFS(OFFSET(extract!$C$2,,,COUNTA(extract!A:A),),OFFSET(extract!$A$2,,,COUNTA(extract!A:A),),EQT[[#This Row],[Article]],OFFSET(extract!$H$2,,,COUNTA(extract!A:A),),glossaire!$D$5:$D$100))</f>
        <v>0</v>
      </c>
      <c r="G19" s="99">
        <f ca="1">SUMPRODUCT(SUMIFS(OFFSET(extract!$C$2,,,COUNTA(extract!A:A),),OFFSET(extract!$A17,,,COUNTA(extract!A:A),),EQT[[#This Row],[Article]],OFFSET(extract!$H$2,,,COUNTA(extract!A:A),),glossaire!$E$5:$E$100))</f>
        <v>0</v>
      </c>
      <c r="H19" s="62">
        <f ca="1">COUNTIF(extract!A:A,$C19)-(D19+E19+F19+G19)</f>
        <v>3</v>
      </c>
      <c r="I19" s="37"/>
      <c r="J19" s="122"/>
      <c r="K19" s="122"/>
      <c r="L19" s="122"/>
      <c r="P19" s="57"/>
    </row>
    <row r="20" spans="2:16" s="4" customFormat="1" ht="30" customHeight="1" x14ac:dyDescent="0.2">
      <c r="B20" s="50" t="s">
        <v>769</v>
      </c>
      <c r="C20" s="59">
        <v>6484102200</v>
      </c>
      <c r="D20" s="52">
        <f ca="1">SUMIFS(OFFSET(extract!$C$2,,,COUNTA(extract!A:A),),OFFSET(extract!$A$2,,,COUNTA(extract!A:A),),EQT[Article],OFFSET(extract!$H$2,,,COUNTA(extract!A:A),),glossaire!$B$5)</f>
        <v>0</v>
      </c>
      <c r="E20" s="62">
        <f ca="1">SUMPRODUCT(SUMIFS(OFFSET(extract!$C$2,,,COUNTA(extract!A:A),),OFFSET(extract!$A$2,,,COUNTA(extract!A:A),),EQT[[#This Row],[Article]],OFFSET(extract!$H$2,,,COUNTA(extract!A:A),),glossaire!$C$5:$C$100))</f>
        <v>0</v>
      </c>
      <c r="F20" s="62">
        <f ca="1">SUMPRODUCT(SUMIFS(OFFSET(extract!$C$2,,,COUNTA(extract!A:A),),OFFSET(extract!$A$2,,,COUNTA(extract!A:A),),EQT[[#This Row],[Article]],OFFSET(extract!$H$2,,,COUNTA(extract!A:A),),glossaire!$D$5:$D$100))</f>
        <v>1</v>
      </c>
      <c r="G20" s="99">
        <f ca="1">SUMPRODUCT(SUMIFS(OFFSET(extract!$C$2,,,COUNTA(extract!A:A),),OFFSET(extract!$A18,,,COUNTA(extract!A:A),),EQT[[#This Row],[Article]],OFFSET(extract!$H$2,,,COUNTA(extract!A:A),),glossaire!$E$5:$E$100))</f>
        <v>0</v>
      </c>
      <c r="H20" s="62">
        <f ca="1">COUNTIF(extract!A:A,$C20)-(D20+E20+F20+G20)</f>
        <v>0</v>
      </c>
      <c r="I20" s="37"/>
      <c r="J20" s="122"/>
      <c r="K20" s="122"/>
      <c r="L20" s="122"/>
      <c r="P20" s="57"/>
    </row>
    <row r="21" spans="2:16" s="4" customFormat="1" ht="30" customHeight="1" x14ac:dyDescent="0.2">
      <c r="B21" s="50" t="s">
        <v>770</v>
      </c>
      <c r="C21" s="59">
        <v>6484102300</v>
      </c>
      <c r="D21" s="52">
        <f ca="1">SUMIFS(OFFSET(extract!$C$2,,,COUNTA(extract!A:A),),OFFSET(extract!$A$2,,,COUNTA(extract!A:A),),EQT[Article],OFFSET(extract!$H$2,,,COUNTA(extract!A:A),),glossaire!$B$5)</f>
        <v>0</v>
      </c>
      <c r="E21" s="62">
        <f ca="1">SUMPRODUCT(SUMIFS(OFFSET(extract!$C$2,,,COUNTA(extract!A:A),),OFFSET(extract!$A$2,,,COUNTA(extract!A:A),),EQT[[#This Row],[Article]],OFFSET(extract!$H$2,,,COUNTA(extract!A:A),),glossaire!$C$5:$C$100))</f>
        <v>0</v>
      </c>
      <c r="F21" s="62">
        <f ca="1">SUMPRODUCT(SUMIFS(OFFSET(extract!$C$2,,,COUNTA(extract!A:A),),OFFSET(extract!$A$2,,,COUNTA(extract!A:A),),EQT[[#This Row],[Article]],OFFSET(extract!$H$2,,,COUNTA(extract!A:A),),glossaire!$D$5:$D$100))</f>
        <v>1</v>
      </c>
      <c r="G21" s="99">
        <f ca="1">SUMPRODUCT(SUMIFS(OFFSET(extract!$C$2,,,COUNTA(extract!A:A),),OFFSET(extract!$A19,,,COUNTA(extract!A:A),),EQT[[#This Row],[Article]],OFFSET(extract!$H$2,,,COUNTA(extract!A:A),),glossaire!$E$5:$E$100))</f>
        <v>0</v>
      </c>
      <c r="H21" s="62">
        <f ca="1">COUNTIF(extract!A:A,$C21)-(D21+E21+F21+G21)</f>
        <v>0</v>
      </c>
      <c r="I21" s="37"/>
      <c r="J21" s="122"/>
      <c r="K21" s="122"/>
      <c r="L21" s="122"/>
      <c r="P21" s="57"/>
    </row>
    <row r="22" spans="2:16" s="4" customFormat="1" ht="30" customHeight="1" x14ac:dyDescent="0.2">
      <c r="B22" s="50" t="s">
        <v>771</v>
      </c>
      <c r="C22" s="60">
        <v>6484102400</v>
      </c>
      <c r="D22" s="53">
        <f ca="1">SUMIFS(OFFSET(extract!$C$2,,,COUNTA(extract!A:A),),OFFSET(extract!$A$2,,,COUNTA(extract!A:A),),EQT[Article],OFFSET(extract!$H$2,,,COUNTA(extract!A:A),),glossaire!$B$5)</f>
        <v>0</v>
      </c>
      <c r="E22" s="62">
        <f ca="1">SUMPRODUCT(SUMIFS(OFFSET(extract!$C$2,,,COUNTA(extract!A:A),),OFFSET(extract!$A$2,,,COUNTA(extract!A:A),),EQT[[#This Row],[Article]],OFFSET(extract!$H$2,,,COUNTA(extract!A:A),),glossaire!$C$5:$C$100))</f>
        <v>0</v>
      </c>
      <c r="F22" s="62">
        <f ca="1">SUMPRODUCT(SUMIFS(OFFSET(extract!$C$2,,,COUNTA(extract!A:A),),OFFSET(extract!$A$2,,,COUNTA(extract!A:A),),EQT[[#This Row],[Article]],OFFSET(extract!$H$2,,,COUNTA(extract!A:A),),glossaire!$D$5:$D$100))</f>
        <v>1</v>
      </c>
      <c r="G22" s="99">
        <f ca="1">SUMPRODUCT(SUMIFS(OFFSET(extract!$C$2,,,COUNTA(extract!A:A),),OFFSET(extract!$A20,,,COUNTA(extract!A:A),),EQT[[#This Row],[Article]],OFFSET(extract!$H$2,,,COUNTA(extract!A:A),),glossaire!$E$5:$E$100))</f>
        <v>0</v>
      </c>
      <c r="H22" s="62">
        <f ca="1">COUNTIF(extract!A:A,$C22)-(D22+E22+F22+G22)</f>
        <v>0</v>
      </c>
      <c r="I22" s="37"/>
      <c r="J22" s="122"/>
      <c r="K22" s="122"/>
      <c r="L22" s="122"/>
      <c r="P22" s="57"/>
    </row>
    <row r="23" spans="2:16" ht="30" customHeight="1" x14ac:dyDescent="0.2">
      <c r="B23" s="50" t="s">
        <v>772</v>
      </c>
      <c r="C23" s="60">
        <v>6484092100</v>
      </c>
      <c r="D23" s="53">
        <f ca="1">SUMIFS(OFFSET(extract!$C$2,,,COUNTA(extract!A:A),),OFFSET(extract!$A$2,,,COUNTA(extract!A:A),),EQT[Article],OFFSET(extract!$H$2,,,COUNTA(extract!A:A),),glossaire!$B$5)</f>
        <v>0</v>
      </c>
      <c r="E23" s="62">
        <f ca="1">SUMPRODUCT(SUMIFS(OFFSET(extract!$C$2,,,COUNTA(extract!A:A),),OFFSET(extract!$A$2,,,COUNTA(extract!A:A),),EQT[[#This Row],[Article]],OFFSET(extract!$H$2,,,COUNTA(extract!A:A),),glossaire!$C$5:$C$100))</f>
        <v>1</v>
      </c>
      <c r="F23" s="62">
        <f ca="1">SUMPRODUCT(SUMIFS(OFFSET(extract!$C$2,,,COUNTA(extract!A:A),),OFFSET(extract!$A$2,,,COUNTA(extract!A:A),),EQT[[#This Row],[Article]],OFFSET(extract!$H$2,,,COUNTA(extract!A:A),),glossaire!$D$5:$D$100))</f>
        <v>2</v>
      </c>
      <c r="G23" s="99">
        <f ca="1">SUMPRODUCT(SUMIFS(OFFSET(extract!$C$2,,,COUNTA(extract!A:A),),OFFSET(extract!$A21,,,COUNTA(extract!A:A),),EQT[[#This Row],[Article]],OFFSET(extract!$H$2,,,COUNTA(extract!A:A),),glossaire!$E$5:$E$100))</f>
        <v>0</v>
      </c>
      <c r="H23" s="62">
        <f ca="1">COUNTIF(extract!A:A,$C23)-(D23+E23+F23+G23)</f>
        <v>3</v>
      </c>
      <c r="I23" s="37"/>
      <c r="J23" s="122"/>
      <c r="K23" s="122"/>
      <c r="L23" s="122"/>
      <c r="P23" s="57"/>
    </row>
    <row r="24" spans="2:16" ht="30" customHeight="1" x14ac:dyDescent="0.2">
      <c r="B24" s="50" t="s">
        <v>773</v>
      </c>
      <c r="C24" s="60">
        <v>6483952400</v>
      </c>
      <c r="D24" s="53">
        <f ca="1">SUMIFS(OFFSET(extract!$C$2,,,COUNTA(extract!A:A),),OFFSET(extract!$A$2,,,COUNTA(extract!A:A),),EQT[Article],OFFSET(extract!$H$2,,,COUNTA(extract!A:A),),glossaire!$B$5)</f>
        <v>0</v>
      </c>
      <c r="E24" s="62">
        <f ca="1">SUMPRODUCT(SUMIFS(OFFSET(extract!$C$2,,,COUNTA(extract!A:A),),OFFSET(extract!$A$2,,,COUNTA(extract!A:A),),EQT[[#This Row],[Article]],OFFSET(extract!$H$2,,,COUNTA(extract!A:A),),glossaire!$C$5:$C$100))</f>
        <v>0</v>
      </c>
      <c r="F24" s="62">
        <f ca="1">SUMPRODUCT(SUMIFS(OFFSET(extract!$C$2,,,COUNTA(extract!A:A),),OFFSET(extract!$A$2,,,COUNTA(extract!A:A),),EQT[[#This Row],[Article]],OFFSET(extract!$H$2,,,COUNTA(extract!A:A),),glossaire!$D$5:$D$100))</f>
        <v>1</v>
      </c>
      <c r="G24" s="99">
        <f ca="1">SUMPRODUCT(SUMIFS(OFFSET(extract!$C$2,,,COUNTA(extract!A:A),),OFFSET(extract!$A22,,,COUNTA(extract!A:A),),EQT[[#This Row],[Article]],OFFSET(extract!$H$2,,,COUNTA(extract!A:A),),glossaire!$E$5:$E$100))</f>
        <v>0</v>
      </c>
      <c r="H24" s="62">
        <f ca="1">COUNTIF(extract!A:A,$C24)-(D24+E24+F24+G24)</f>
        <v>0</v>
      </c>
      <c r="I24" s="37"/>
      <c r="J24" s="122"/>
      <c r="K24" s="122"/>
      <c r="L24" s="122"/>
      <c r="P24" s="57"/>
    </row>
    <row r="25" spans="2:16" s="4" customFormat="1" ht="30" customHeight="1" x14ac:dyDescent="0.2">
      <c r="B25" s="50" t="s">
        <v>774</v>
      </c>
      <c r="C25" s="59">
        <v>6483951200</v>
      </c>
      <c r="D25" s="52">
        <f ca="1">SUMIFS(OFFSET(extract!$C$2,,,COUNTA(extract!A:A),),OFFSET(extract!$A$2,,,COUNTA(extract!A:A),),EQT[Article],OFFSET(extract!$H$2,,,COUNTA(extract!A:A),),glossaire!$B$5)</f>
        <v>0</v>
      </c>
      <c r="E25" s="62">
        <f ca="1">SUMPRODUCT(SUMIFS(OFFSET(extract!$C$2,,,COUNTA(extract!A:A),),OFFSET(extract!$A$2,,,COUNTA(extract!A:A),),EQT[[#This Row],[Article]],OFFSET(extract!$H$2,,,COUNTA(extract!A:A),),glossaire!$C$5:$C$100))</f>
        <v>1</v>
      </c>
      <c r="F25" s="62">
        <f ca="1">SUMPRODUCT(SUMIFS(OFFSET(extract!$C$2,,,COUNTA(extract!A:A),),OFFSET(extract!$A$2,,,COUNTA(extract!A:A),),EQT[[#This Row],[Article]],OFFSET(extract!$H$2,,,COUNTA(extract!A:A),),glossaire!$D$5:$D$100))</f>
        <v>1</v>
      </c>
      <c r="G25" s="99">
        <f ca="1">SUMPRODUCT(SUMIFS(OFFSET(extract!$C$2,,,COUNTA(extract!A:A),),OFFSET(extract!$A23,,,COUNTA(extract!A:A),),EQT[[#This Row],[Article]],OFFSET(extract!$H$2,,,COUNTA(extract!A:A),),glossaire!$E$5:$E$100))</f>
        <v>0</v>
      </c>
      <c r="H25" s="62">
        <f ca="1">COUNTIF(extract!A:A,$C25)-(D25+E25+F25+G25)</f>
        <v>1</v>
      </c>
      <c r="I25" s="37"/>
      <c r="J25" s="122"/>
      <c r="K25" s="122"/>
      <c r="L25" s="122"/>
      <c r="P25" s="57"/>
    </row>
    <row r="26" spans="2:16" s="4" customFormat="1" ht="30" customHeight="1" x14ac:dyDescent="0.2">
      <c r="B26" s="50" t="s">
        <v>775</v>
      </c>
      <c r="C26" s="59">
        <v>6483953500</v>
      </c>
      <c r="D26" s="52">
        <f ca="1">SUMIFS(OFFSET(extract!$C$2,,,COUNTA(extract!A:A),),OFFSET(extract!$A$2,,,COUNTA(extract!A:A),),EQT[Article],OFFSET(extract!$H$2,,,COUNTA(extract!A:A),),glossaire!$B$5)</f>
        <v>0</v>
      </c>
      <c r="E26" s="62">
        <f ca="1">SUMPRODUCT(SUMIFS(OFFSET(extract!$C$2,,,COUNTA(extract!A:A),),OFFSET(extract!$A$2,,,COUNTA(extract!A:A),),EQT[[#This Row],[Article]],OFFSET(extract!$H$2,,,COUNTA(extract!A:A),),glossaire!$C$5:$C$100))</f>
        <v>0</v>
      </c>
      <c r="F26" s="62">
        <f ca="1">SUMPRODUCT(SUMIFS(OFFSET(extract!$C$2,,,COUNTA(extract!A:A),),OFFSET(extract!$A$2,,,COUNTA(extract!A:A),),EQT[[#This Row],[Article]],OFFSET(extract!$H$2,,,COUNTA(extract!A:A),),glossaire!$D$5:$D$100))</f>
        <v>2</v>
      </c>
      <c r="G26" s="99">
        <f ca="1">SUMPRODUCT(SUMIFS(OFFSET(extract!$C$2,,,COUNTA(extract!A:A),),OFFSET(extract!$A24,,,COUNTA(extract!A:A),),EQT[[#This Row],[Article]],OFFSET(extract!$H$2,,,COUNTA(extract!A:A),),glossaire!$E$5:$E$100))</f>
        <v>0</v>
      </c>
      <c r="H26" s="62">
        <f ca="1">COUNTIF(extract!A:A,$C26)-(D26+E26+F26+G26)</f>
        <v>5</v>
      </c>
      <c r="I26" s="37"/>
      <c r="J26" s="122"/>
      <c r="K26" s="122"/>
      <c r="L26" s="122"/>
      <c r="P26" s="57"/>
    </row>
    <row r="27" spans="2:16" ht="30" customHeight="1" x14ac:dyDescent="0.2">
      <c r="B27" s="50" t="s">
        <v>776</v>
      </c>
      <c r="C27" s="60">
        <v>6400590500</v>
      </c>
      <c r="D27" s="53">
        <f ca="1">SUMIFS(OFFSET(extract!$C$2,,,COUNTA(extract!A:A),),OFFSET(extract!$A$2,,,COUNTA(extract!A:A),),EQT[Article],OFFSET(extract!$H$2,,,COUNTA(extract!A:A),),glossaire!$B$5)</f>
        <v>1</v>
      </c>
      <c r="E27" s="62">
        <f ca="1">SUMPRODUCT(SUMIFS(OFFSET(extract!$C$2,,,COUNTA(extract!A:A),),OFFSET(extract!$A$2,,,COUNTA(extract!A:A),),EQT[[#This Row],[Article]],OFFSET(extract!$H$2,,,COUNTA(extract!A:A),),glossaire!$C$5:$C$100))</f>
        <v>38</v>
      </c>
      <c r="F27" s="62">
        <f ca="1">SUMPRODUCT(SUMIFS(OFFSET(extract!$C$2,,,COUNTA(extract!A:A),),OFFSET(extract!$A$2,,,COUNTA(extract!A:A),),EQT[[#This Row],[Article]],OFFSET(extract!$H$2,,,COUNTA(extract!A:A),),glossaire!$D$5:$D$100))</f>
        <v>0</v>
      </c>
      <c r="G27" s="99">
        <f ca="1">SUMPRODUCT(SUMIFS(OFFSET(extract!$C$2,,,COUNTA(extract!A:A),),OFFSET(extract!$A25,,,COUNTA(extract!A:A),),EQT[[#This Row],[Article]],OFFSET(extract!$H$2,,,COUNTA(extract!A:A),),glossaire!$E$5:$E$100))</f>
        <v>0</v>
      </c>
      <c r="H27" s="62">
        <f ca="1">COUNTIF(extract!A:A,$C27)-(D27+E27+F27+G27)</f>
        <v>4</v>
      </c>
      <c r="I27" s="37"/>
      <c r="J27" s="122"/>
      <c r="K27" s="122"/>
      <c r="L27" s="122"/>
      <c r="P27" s="57"/>
    </row>
    <row r="28" spans="2:16" s="4" customFormat="1" ht="30" customHeight="1" x14ac:dyDescent="0.2">
      <c r="B28" s="50" t="s">
        <v>777</v>
      </c>
      <c r="C28" s="59">
        <v>6400590900</v>
      </c>
      <c r="D28" s="52">
        <f ca="1">SUMIFS(OFFSET(extract!$C$2,,,COUNTA(extract!A:A),),OFFSET(extract!$A$2,,,COUNTA(extract!A:A),),EQT[Article],OFFSET(extract!$H$2,,,COUNTA(extract!A:A),),glossaire!$B$5)</f>
        <v>0</v>
      </c>
      <c r="E28" s="62">
        <f ca="1">SUMPRODUCT(SUMIFS(OFFSET(extract!$C$2,,,COUNTA(extract!A:A),),OFFSET(extract!$A$2,,,COUNTA(extract!A:A),),EQT[[#This Row],[Article]],OFFSET(extract!$H$2,,,COUNTA(extract!A:A),),glossaire!$C$5:$C$100))</f>
        <v>37</v>
      </c>
      <c r="F28" s="62">
        <f ca="1">SUMPRODUCT(SUMIFS(OFFSET(extract!$C$2,,,COUNTA(extract!A:A),),OFFSET(extract!$A$2,,,COUNTA(extract!A:A),),EQT[[#This Row],[Article]],OFFSET(extract!$H$2,,,COUNTA(extract!A:A),),glossaire!$D$5:$D$100))</f>
        <v>0</v>
      </c>
      <c r="G28" s="99">
        <f ca="1">SUMPRODUCT(SUMIFS(OFFSET(extract!$C$2,,,COUNTA(extract!A:A),),OFFSET(extract!$A26,,,COUNTA(extract!A:A),),EQT[[#This Row],[Article]],OFFSET(extract!$H$2,,,COUNTA(extract!A:A),),glossaire!$E$5:$E$100))</f>
        <v>0</v>
      </c>
      <c r="H28" s="62">
        <f ca="1">COUNTIF(extract!A:A,$C28)-(D28+E28+F28+G28)</f>
        <v>5</v>
      </c>
      <c r="I28" s="37"/>
      <c r="J28" s="122"/>
      <c r="K28" s="122"/>
      <c r="L28" s="122"/>
      <c r="P28" s="57"/>
    </row>
    <row r="29" spans="2:16" ht="30" customHeight="1" x14ac:dyDescent="0.2">
      <c r="B29" s="50" t="s">
        <v>778</v>
      </c>
      <c r="C29" s="60">
        <v>6484122800</v>
      </c>
      <c r="D29" s="53">
        <f ca="1">SUMIFS(OFFSET(extract!$C$2,,,COUNTA(extract!A:A),),OFFSET(extract!$A$2,,,COUNTA(extract!A:A),),EQT[Article],OFFSET(extract!$H$2,,,COUNTA(extract!A:A),),glossaire!$B$5)</f>
        <v>0</v>
      </c>
      <c r="E29" s="62">
        <f ca="1">SUMPRODUCT(SUMIFS(OFFSET(extract!$C$2,,,COUNTA(extract!A:A),),OFFSET(extract!$A$2,,,COUNTA(extract!A:A),),EQT[[#This Row],[Article]],OFFSET(extract!$H$2,,,COUNTA(extract!A:A),),glossaire!$C$5:$C$100))</f>
        <v>12</v>
      </c>
      <c r="F29" s="62">
        <f ca="1">SUMPRODUCT(SUMIFS(OFFSET(extract!$C$2,,,COUNTA(extract!A:A),),OFFSET(extract!$A$2,,,COUNTA(extract!A:A),),EQT[[#This Row],[Article]],OFFSET(extract!$H$2,,,COUNTA(extract!A:A),),glossaire!$D$5:$D$100))</f>
        <v>0</v>
      </c>
      <c r="G29" s="99">
        <f ca="1">SUMPRODUCT(SUMIFS(OFFSET(extract!$C$2,,,COUNTA(extract!A:A),),OFFSET(extract!$A27,,,COUNTA(extract!A:A),),EQT[[#This Row],[Article]],OFFSET(extract!$H$2,,,COUNTA(extract!A:A),),glossaire!$E$5:$E$100))</f>
        <v>0</v>
      </c>
      <c r="H29" s="62">
        <f ca="1">COUNTIF(extract!A:A,$C29)-(D29+E29+F29+G29)</f>
        <v>0</v>
      </c>
      <c r="I29" s="37"/>
      <c r="J29" s="122"/>
      <c r="K29" s="122"/>
      <c r="L29" s="122"/>
      <c r="P29" s="57"/>
    </row>
    <row r="30" spans="2:16" ht="30" customHeight="1" x14ac:dyDescent="0.2">
      <c r="B30" s="50" t="s">
        <v>779</v>
      </c>
      <c r="C30" s="60">
        <v>6484408300</v>
      </c>
      <c r="D30" s="53">
        <f ca="1">SUMIFS(OFFSET(extract!$C$2,,,COUNTA(extract!A:A),),OFFSET(extract!$A$2,,,COUNTA(extract!A:A),),EQT[Article],OFFSET(extract!$H$2,,,COUNTA(extract!A:A),),glossaire!$B$5)</f>
        <v>0</v>
      </c>
      <c r="E30" s="62">
        <f ca="1">SUMPRODUCT(SUMIFS(OFFSET(extract!$C$2,,,COUNTA(extract!A:A),),OFFSET(extract!$A$2,,,COUNTA(extract!A:A),),EQT[[#This Row],[Article]],OFFSET(extract!$H$2,,,COUNTA(extract!A:A),),glossaire!$C$5:$C$100))</f>
        <v>1</v>
      </c>
      <c r="F30" s="62">
        <f ca="1">SUMPRODUCT(SUMIFS(OFFSET(extract!$C$2,,,COUNTA(extract!A:A),),OFFSET(extract!$A$2,,,COUNTA(extract!A:A),),EQT[[#This Row],[Article]],OFFSET(extract!$H$2,,,COUNTA(extract!A:A),),glossaire!$D$5:$D$100))</f>
        <v>1</v>
      </c>
      <c r="G30" s="99">
        <f ca="1">SUMPRODUCT(SUMIFS(OFFSET(extract!$C$2,,,COUNTA(extract!A:A),),OFFSET(extract!$A28,,,COUNTA(extract!A:A),),EQT[[#This Row],[Article]],OFFSET(extract!$H$2,,,COUNTA(extract!A:A),),glossaire!$E$5:$E$100))</f>
        <v>0</v>
      </c>
      <c r="H30" s="62">
        <f ca="1">COUNTIF(extract!A:A,$C30)-(D30+E30+F30+G30)</f>
        <v>6</v>
      </c>
      <c r="I30" s="37"/>
      <c r="J30" s="122"/>
      <c r="K30" s="122"/>
      <c r="L30" s="122"/>
      <c r="P30" s="57"/>
    </row>
    <row r="31" spans="2:16" ht="30" customHeight="1" x14ac:dyDescent="0.2">
      <c r="B31" s="50" t="s">
        <v>780</v>
      </c>
      <c r="C31" s="60">
        <v>6484500000</v>
      </c>
      <c r="D31" s="53">
        <f ca="1">SUMIFS(OFFSET(extract!$C$2,,,COUNTA(extract!A:A),),OFFSET(extract!$A$2,,,COUNTA(extract!A:A),),EQT[Article],OFFSET(extract!$H$2,,,COUNTA(extract!A:A),),glossaire!$B$5)</f>
        <v>0</v>
      </c>
      <c r="E31" s="62">
        <f ca="1">SUMPRODUCT(SUMIFS(OFFSET(extract!$C$2,,,COUNTA(extract!A:A),),OFFSET(extract!$A$2,,,COUNTA(extract!A:A),),EQT[[#This Row],[Article]],OFFSET(extract!$H$2,,,COUNTA(extract!A:A),),glossaire!$C$5:$C$100))</f>
        <v>5</v>
      </c>
      <c r="F31" s="62">
        <f ca="1">SUMPRODUCT(SUMIFS(OFFSET(extract!$C$2,,,COUNTA(extract!A:A),),OFFSET(extract!$A$2,,,COUNTA(extract!A:A),),EQT[[#This Row],[Article]],OFFSET(extract!$H$2,,,COUNTA(extract!A:A),),glossaire!$D$5:$D$100))</f>
        <v>1</v>
      </c>
      <c r="G31" s="99">
        <f ca="1">SUMPRODUCT(SUMIFS(OFFSET(extract!$C$2,,,COUNTA(extract!A:A),),OFFSET(extract!$A29,,,COUNTA(extract!A:A),),EQT[[#This Row],[Article]],OFFSET(extract!$H$2,,,COUNTA(extract!A:A),),glossaire!$E$5:$E$100))</f>
        <v>0</v>
      </c>
      <c r="H31" s="62">
        <f ca="1">COUNTIF(extract!A:A,$C31)-(D31+E31+F31+G31)</f>
        <v>0</v>
      </c>
      <c r="I31" s="37"/>
      <c r="J31" s="122"/>
      <c r="K31" s="122"/>
      <c r="L31" s="122"/>
      <c r="P31" s="57"/>
    </row>
    <row r="32" spans="2:16" ht="30" customHeight="1" x14ac:dyDescent="0.2">
      <c r="B32" s="50" t="s">
        <v>781</v>
      </c>
      <c r="C32" s="60">
        <v>6484404300</v>
      </c>
      <c r="D32" s="54">
        <f ca="1">SUMIFS(OFFSET(extract!$C$2,,,COUNTA(extract!A:A),),OFFSET(extract!$A$2,,,COUNTA(extract!A:A),),EQT[Article],OFFSET(extract!$H$2,,,COUNTA(extract!A:A),),glossaire!$B$5)</f>
        <v>0</v>
      </c>
      <c r="E32" s="62">
        <f ca="1">SUMPRODUCT(SUMIFS(OFFSET(extract!$C$2,,,COUNTA(extract!A:A),),OFFSET(extract!$A$2,,,COUNTA(extract!A:A),),EQT[[#This Row],[Article]],OFFSET(extract!$H$2,,,COUNTA(extract!A:A),),glossaire!$C$5:$C$100))</f>
        <v>0</v>
      </c>
      <c r="F32" s="62">
        <f ca="1">SUMPRODUCT(SUMIFS(OFFSET(extract!$C$2,,,COUNTA(extract!A:A),),OFFSET(extract!$A$2,,,COUNTA(extract!A:A),),EQT[[#This Row],[Article]],OFFSET(extract!$H$2,,,COUNTA(extract!A:A),),glossaire!$D$5:$D$100))</f>
        <v>3</v>
      </c>
      <c r="G32" s="99">
        <f ca="1">SUMPRODUCT(SUMIFS(OFFSET(extract!$C$2,,,COUNTA(extract!A:A),),OFFSET(extract!$A30,,,COUNTA(extract!A:A),),EQT[[#This Row],[Article]],OFFSET(extract!$H$2,,,COUNTA(extract!A:A),),glossaire!$E$5:$E$100))</f>
        <v>0</v>
      </c>
      <c r="H32" s="62">
        <f ca="1">COUNTIF(extract!A:A,$C32)-(D32+E32+F32+G32)</f>
        <v>1</v>
      </c>
      <c r="I32" s="44"/>
      <c r="J32" s="122"/>
      <c r="K32" s="122"/>
      <c r="L32" s="122"/>
      <c r="P32" s="57"/>
    </row>
    <row r="33" spans="2:16" ht="30" customHeight="1" x14ac:dyDescent="0.2">
      <c r="B33" s="50" t="s">
        <v>782</v>
      </c>
      <c r="C33" s="59">
        <v>6484403900</v>
      </c>
      <c r="D33" s="55">
        <f ca="1">SUMIFS(OFFSET(extract!$C$2,,,COUNTA(extract!A:A),),OFFSET(extract!$A$2,,,COUNTA(extract!A:A),),EQT[Article],OFFSET(extract!$H$2,,,COUNTA(extract!A:A),),glossaire!$B$5)</f>
        <v>0</v>
      </c>
      <c r="E33" s="62">
        <f ca="1">SUMPRODUCT(SUMIFS(OFFSET(extract!$C$2,,,COUNTA(extract!A:A),),OFFSET(extract!$A$2,,,COUNTA(extract!A:A),),EQT[[#This Row],[Article]],OFFSET(extract!$H$2,,,COUNTA(extract!A:A),),glossaire!$C$5:$C$100))</f>
        <v>3</v>
      </c>
      <c r="F33" s="62">
        <f ca="1">SUMPRODUCT(SUMIFS(OFFSET(extract!$C$2,,,COUNTA(extract!A:A),),OFFSET(extract!$A$2,,,COUNTA(extract!A:A),),EQT[[#This Row],[Article]],OFFSET(extract!$H$2,,,COUNTA(extract!A:A),),glossaire!$D$5:$D$100))</f>
        <v>3</v>
      </c>
      <c r="G33" s="99">
        <f ca="1">SUMPRODUCT(SUMIFS(OFFSET(extract!$C$2,,,COUNTA(extract!A:A),),OFFSET(extract!$A31,,,COUNTA(extract!A:A),),EQT[[#This Row],[Article]],OFFSET(extract!$H$2,,,COUNTA(extract!A:A),),glossaire!$E$5:$E$100))</f>
        <v>0</v>
      </c>
      <c r="H33" s="62">
        <f ca="1">COUNTIF(extract!A:A,$C33)-(D33+E33+F33+G33)</f>
        <v>1</v>
      </c>
      <c r="I33" s="44"/>
      <c r="J33" s="122"/>
      <c r="K33" s="122"/>
      <c r="L33" s="122"/>
      <c r="P33" s="57"/>
    </row>
    <row r="34" spans="2:16" ht="30" customHeight="1" x14ac:dyDescent="0.2">
      <c r="B34" s="50" t="s">
        <v>783</v>
      </c>
      <c r="C34" s="59">
        <v>6484403800</v>
      </c>
      <c r="D34" s="55">
        <f ca="1">SUMIFS(OFFSET(extract!$C$2,,,COUNTA(extract!A:A),),OFFSET(extract!$A$2,,,COUNTA(extract!A:A),),EQT[Article],OFFSET(extract!$H$2,,,COUNTA(extract!A:A),),glossaire!$B$5)</f>
        <v>0</v>
      </c>
      <c r="E34" s="62">
        <f ca="1">SUMPRODUCT(SUMIFS(OFFSET(extract!$C$2,,,COUNTA(extract!A:A),),OFFSET(extract!$A$2,,,COUNTA(extract!A:A),),EQT[[#This Row],[Article]],OFFSET(extract!$H$2,,,COUNTA(extract!A:A),),glossaire!$C$5:$C$100))</f>
        <v>3</v>
      </c>
      <c r="F34" s="62">
        <f ca="1">SUMPRODUCT(SUMIFS(OFFSET(extract!$C$2,,,COUNTA(extract!A:A),),OFFSET(extract!$A$2,,,COUNTA(extract!A:A),),EQT[[#This Row],[Article]],OFFSET(extract!$H$2,,,COUNTA(extract!A:A),),glossaire!$D$5:$D$100))</f>
        <v>3</v>
      </c>
      <c r="G34" s="99">
        <f ca="1">SUMPRODUCT(SUMIFS(OFFSET(extract!$C$2,,,COUNTA(extract!A:A),),OFFSET(extract!$A32,,,COUNTA(extract!A:A),),EQT[[#This Row],[Article]],OFFSET(extract!$H$2,,,COUNTA(extract!A:A),),glossaire!$E$5:$E$100))</f>
        <v>0</v>
      </c>
      <c r="H34" s="62">
        <f ca="1">COUNTIF(extract!A:A,$C34)-(D34+E34+F34+G34)</f>
        <v>1</v>
      </c>
      <c r="I34" s="44"/>
      <c r="J34" s="122"/>
      <c r="K34" s="122"/>
      <c r="L34" s="122"/>
      <c r="P34" s="57"/>
    </row>
    <row r="35" spans="2:16" ht="30" customHeight="1" x14ac:dyDescent="0.2">
      <c r="B35" s="50" t="s">
        <v>784</v>
      </c>
      <c r="C35" s="59">
        <v>6444053500</v>
      </c>
      <c r="D35" s="55">
        <f ca="1">SUMIFS(OFFSET(extract!$C$2,,,COUNTA(extract!A:A),),OFFSET(extract!$A$2,,,COUNTA(extract!A:A),),EQT[Article],OFFSET(extract!$H$2,,,COUNTA(extract!A:A),),glossaire!$B$5)</f>
        <v>3</v>
      </c>
      <c r="E35" s="62">
        <f ca="1">SUMPRODUCT(SUMIFS(OFFSET(extract!$C$2,,,COUNTA(extract!A:A),),OFFSET(extract!$A$2,,,COUNTA(extract!A:A),),EQT[[#This Row],[Article]],OFFSET(extract!$H$2,,,COUNTA(extract!A:A),),glossaire!$C$5:$C$100))</f>
        <v>8</v>
      </c>
      <c r="F35" s="62">
        <f ca="1">SUMPRODUCT(SUMIFS(OFFSET(extract!$C$2,,,COUNTA(extract!A:A),),OFFSET(extract!$A$2,,,COUNTA(extract!A:A),),EQT[[#This Row],[Article]],OFFSET(extract!$H$2,,,COUNTA(extract!A:A),),glossaire!$D$5:$D$100))</f>
        <v>0</v>
      </c>
      <c r="G35" s="99">
        <f ca="1">SUMPRODUCT(SUMIFS(OFFSET(extract!$C$2,,,COUNTA(extract!A:A),),OFFSET(extract!$A33,,,COUNTA(extract!A:A),),EQT[[#This Row],[Article]],OFFSET(extract!$H$2,,,COUNTA(extract!A:A),),glossaire!$E$5:$E$100))</f>
        <v>0</v>
      </c>
      <c r="H35" s="62">
        <f ca="1">COUNTIF(extract!A:A,$C35)-(D35+E35+F35+G35)</f>
        <v>6</v>
      </c>
      <c r="I35" s="44"/>
      <c r="J35" s="122"/>
      <c r="K35" s="122"/>
      <c r="L35" s="122"/>
      <c r="P35" s="57"/>
    </row>
    <row r="36" spans="2:16" ht="30" customHeight="1" x14ac:dyDescent="0.2">
      <c r="B36" s="50" t="s">
        <v>785</v>
      </c>
      <c r="C36" s="59">
        <v>6444332400</v>
      </c>
      <c r="D36" s="55">
        <f ca="1">SUMIFS(OFFSET(extract!$C$2,,,COUNTA(extract!A:A),),OFFSET(extract!$A$2,,,COUNTA(extract!A:A),),EQT[Article],OFFSET(extract!$H$2,,,COUNTA(extract!A:A),),glossaire!$B$5)</f>
        <v>0</v>
      </c>
      <c r="E36" s="62">
        <f ca="1">SUMPRODUCT(SUMIFS(OFFSET(extract!$C$2,,,COUNTA(extract!A:A),),OFFSET(extract!$A$2,,,COUNTA(extract!A:A),),EQT[[#This Row],[Article]],OFFSET(extract!$H$2,,,COUNTA(extract!A:A),),glossaire!$C$5:$C$100))</f>
        <v>55</v>
      </c>
      <c r="F36" s="62">
        <f ca="1">SUMPRODUCT(SUMIFS(OFFSET(extract!$C$2,,,COUNTA(extract!A:A),),OFFSET(extract!$A$2,,,COUNTA(extract!A:A),),EQT[[#This Row],[Article]],OFFSET(extract!$H$2,,,COUNTA(extract!A:A),),glossaire!$D$5:$D$100))</f>
        <v>4</v>
      </c>
      <c r="G36" s="99">
        <f ca="1">SUMPRODUCT(SUMIFS(OFFSET(extract!$C$2,,,COUNTA(extract!A:A),),OFFSET(extract!$A34,,,COUNTA(extract!A:A),),EQT[[#This Row],[Article]],OFFSET(extract!$H$2,,,COUNTA(extract!A:A),),glossaire!$E$5:$E$100))</f>
        <v>0</v>
      </c>
      <c r="H36" s="62">
        <f ca="1">COUNTIF(extract!A:A,$C36)-(D36+E36+F36+G36)</f>
        <v>241</v>
      </c>
      <c r="I36" s="44"/>
      <c r="J36" s="122"/>
      <c r="K36" s="122"/>
      <c r="L36" s="122"/>
      <c r="P36" s="57"/>
    </row>
    <row r="37" spans="2:16" ht="30" customHeight="1" x14ac:dyDescent="0.3">
      <c r="B37" s="50" t="s">
        <v>786</v>
      </c>
      <c r="C37" s="59">
        <v>6444332700</v>
      </c>
      <c r="D37" s="55">
        <f ca="1">SUMIFS(OFFSET(extract!$C$2,,,COUNTA(extract!A:A),),OFFSET(extract!$A$2,,,COUNTA(extract!A:A),),EQT[Article],OFFSET(extract!$H$2,,,COUNTA(extract!A:A),),glossaire!$B$5)</f>
        <v>5</v>
      </c>
      <c r="E37" s="62">
        <f ca="1">SUMPRODUCT(SUMIFS(OFFSET(extract!$C$2,,,COUNTA(extract!A:A),),OFFSET(extract!$A$2,,,COUNTA(extract!A:A),),EQT[[#This Row],[Article]],OFFSET(extract!$H$2,,,COUNTA(extract!A:A),),glossaire!$C$5:$C$100))</f>
        <v>21</v>
      </c>
      <c r="F37" s="62">
        <f ca="1">SUMPRODUCT(SUMIFS(OFFSET(extract!$C$2,,,COUNTA(extract!A:A),),OFFSET(extract!$A$2,,,COUNTA(extract!A:A),),EQT[[#This Row],[Article]],OFFSET(extract!$H$2,,,COUNTA(extract!A:A),),glossaire!$D$5:$D$100))</f>
        <v>28</v>
      </c>
      <c r="G37" s="99">
        <f ca="1">SUMPRODUCT(SUMIFS(OFFSET(extract!$C$2,,,COUNTA(extract!A:A),),OFFSET(extract!$A35,,,COUNTA(extract!A:A),),EQT[[#This Row],[Article]],OFFSET(extract!$H$2,,,COUNTA(extract!A:A),),glossaire!$E$5:$E$100))</f>
        <v>0</v>
      </c>
      <c r="H37" s="62">
        <f ca="1">COUNTIF(extract!A:A,$C37)-(D37+E37+F37+G37)</f>
        <v>70</v>
      </c>
      <c r="I37" s="44"/>
      <c r="J37" s="122"/>
      <c r="K37" s="122"/>
      <c r="L37" s="122"/>
    </row>
    <row r="38" spans="2:16" ht="30" customHeight="1" x14ac:dyDescent="0.3">
      <c r="B38" s="50" t="s">
        <v>787</v>
      </c>
      <c r="C38" s="100">
        <v>6486175700</v>
      </c>
      <c r="D38" s="123">
        <f ca="1">SUMIFS(OFFSET(extract!$C$2,,,COUNTA(extract!A:A),),OFFSET(extract!$A$2,,,COUNTA(extract!A:A),),EQT[Article],OFFSET(extract!$H$2,,,COUNTA(extract!A:A),),glossaire!$B$5)</f>
        <v>0</v>
      </c>
      <c r="E38" s="124">
        <f ca="1">SUMPRODUCT(SUMIFS(OFFSET(extract!$C$2,,,COUNTA(extract!A:A),),OFFSET(extract!$A$2,,,COUNTA(extract!A:A),),EQT[[#This Row],[Article]],OFFSET(extract!$H$2,,,COUNTA(extract!A:A),),glossaire!$C$5:$C$100))</f>
        <v>2</v>
      </c>
      <c r="F38" s="99">
        <f ca="1">SUMPRODUCT(SUMIFS(OFFSET(extract!$C$2,,,COUNTA(extract!A:A),),OFFSET(extract!$A$2,,,COUNTA(extract!A:A),),EQT[[#This Row],[Article]],OFFSET(extract!$H$2,,,COUNTA(extract!A:A),),glossaire!$D$5:$D$100))</f>
        <v>1</v>
      </c>
      <c r="G38" s="99">
        <f ca="1">SUMPRODUCT(SUMIFS(OFFSET(extract!$C$2,,,COUNTA(extract!A:A),),OFFSET(extract!$A36,,,COUNTA(extract!A:A),),EQT[[#This Row],[Article]],OFFSET(extract!$H$2,,,COUNTA(extract!A:A),),glossaire!$E$5:$E$100))</f>
        <v>0</v>
      </c>
      <c r="H38" s="124">
        <f ca="1">COUNTIF(extract!A:A,$C38)-(D38+E38+F38+G38)</f>
        <v>5</v>
      </c>
      <c r="I38" s="122"/>
      <c r="J38" s="122"/>
      <c r="K38" s="122"/>
      <c r="L38" s="122"/>
    </row>
    <row r="39" spans="2:16" ht="30" customHeight="1" x14ac:dyDescent="0.3">
      <c r="B39" s="50" t="s">
        <v>788</v>
      </c>
      <c r="C39" s="100">
        <v>6486175900</v>
      </c>
      <c r="D39" s="123">
        <f ca="1">SUMIFS(OFFSET(extract!$C$2,,,COUNTA(extract!A:A),),OFFSET(extract!$A$2,,,COUNTA(extract!A:A),),EQT[Article],OFFSET(extract!$H$2,,,COUNTA(extract!A:A),),glossaire!$B$5)</f>
        <v>0</v>
      </c>
      <c r="E39" s="124">
        <f ca="1">SUMPRODUCT(SUMIFS(OFFSET(extract!$C$2,,,COUNTA(extract!A:A),),OFFSET(extract!$A$2,,,COUNTA(extract!A:A),),EQT[[#This Row],[Article]],OFFSET(extract!$H$2,,,COUNTA(extract!A:A),),glossaire!$C$5:$C$100))</f>
        <v>3</v>
      </c>
      <c r="F39" s="99">
        <f ca="1">SUMPRODUCT(SUMIFS(OFFSET(extract!$C$2,,,COUNTA(extract!A:A),),OFFSET(extract!$A$2,,,COUNTA(extract!A:A),),EQT[[#This Row],[Article]],OFFSET(extract!$H$2,,,COUNTA(extract!A:A),),glossaire!$D$5:$D$100))</f>
        <v>0</v>
      </c>
      <c r="G39" s="99">
        <f ca="1">SUMPRODUCT(SUMIFS(OFFSET(extract!$C$2,,,COUNTA(extract!A:A),),OFFSET(extract!$A37,,,COUNTA(extract!A:A),),EQT[[#This Row],[Article]],OFFSET(extract!$H$2,,,COUNTA(extract!A:A),),glossaire!$E$5:$E$100))</f>
        <v>0</v>
      </c>
      <c r="H39" s="124">
        <f ca="1">COUNTIF(extract!A:A,$C39)-(D39+E39+F39+G39)</f>
        <v>3</v>
      </c>
      <c r="I39" s="122"/>
      <c r="J39" s="122"/>
      <c r="K39" s="122"/>
      <c r="L39" s="122"/>
    </row>
  </sheetData>
  <dataValidations disablePrompts="1" count="1">
    <dataValidation allowBlank="1" showErrorMessage="1" sqref="A1:B1 D1"/>
  </dataValidations>
  <printOptions horizontalCentered="1"/>
  <pageMargins left="0.25" right="0.25" top="0.75" bottom="0.75" header="0.3" footer="0.3"/>
  <pageSetup paperSize="9" fitToHeight="0" orientation="landscape" r:id="rId1"/>
  <headerFooter differentFirst="1">
    <oddFooter>Page &amp;P of &amp;N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  <pageSetUpPr fitToPage="1"/>
  </sheetPr>
  <dimension ref="A1:B106"/>
  <sheetViews>
    <sheetView showGridLines="0" workbookViewId="0">
      <selection activeCell="F9" sqref="F9"/>
    </sheetView>
  </sheetViews>
  <sheetFormatPr baseColWidth="10" defaultColWidth="9" defaultRowHeight="30" customHeight="1" x14ac:dyDescent="0.3"/>
  <cols>
    <col min="1" max="1" width="2.625" customWidth="1"/>
    <col min="2" max="2" width="28.75" customWidth="1"/>
    <col min="3" max="3" width="3.25" customWidth="1"/>
  </cols>
  <sheetData>
    <row r="1" spans="1:2" s="4" customFormat="1" ht="39.950000000000003" customHeight="1" x14ac:dyDescent="0.3">
      <c r="A1"/>
      <c r="B1" s="5" t="s">
        <v>80</v>
      </c>
    </row>
    <row r="2" spans="1:2" ht="15" customHeight="1" x14ac:dyDescent="0.3"/>
    <row r="3" spans="1:2" ht="30" customHeight="1" x14ac:dyDescent="0.3">
      <c r="B3" s="2" t="s">
        <v>68</v>
      </c>
    </row>
    <row r="4" spans="1:2" s="4" customFormat="1" ht="30" customHeight="1" x14ac:dyDescent="0.3">
      <c r="B4" s="14">
        <v>0</v>
      </c>
    </row>
    <row r="5" spans="1:2" ht="30" customHeight="1" x14ac:dyDescent="0.3">
      <c r="B5" s="1">
        <v>1</v>
      </c>
    </row>
    <row r="6" spans="1:2" ht="30" customHeight="1" x14ac:dyDescent="0.3">
      <c r="B6" s="1">
        <v>2</v>
      </c>
    </row>
    <row r="7" spans="1:2" ht="30" customHeight="1" x14ac:dyDescent="0.3">
      <c r="B7" s="1">
        <v>3</v>
      </c>
    </row>
    <row r="8" spans="1:2" ht="30" customHeight="1" x14ac:dyDescent="0.3">
      <c r="B8" s="1">
        <v>4</v>
      </c>
    </row>
    <row r="9" spans="1:2" ht="30" customHeight="1" x14ac:dyDescent="0.3">
      <c r="B9" s="1">
        <v>5</v>
      </c>
    </row>
    <row r="10" spans="1:2" ht="30" customHeight="1" x14ac:dyDescent="0.3">
      <c r="B10" s="1">
        <v>6</v>
      </c>
    </row>
    <row r="11" spans="1:2" ht="30" customHeight="1" x14ac:dyDescent="0.3">
      <c r="B11" s="1">
        <v>7</v>
      </c>
    </row>
    <row r="12" spans="1:2" ht="30" customHeight="1" x14ac:dyDescent="0.3">
      <c r="B12" s="1">
        <v>8</v>
      </c>
    </row>
    <row r="13" spans="1:2" ht="30" customHeight="1" x14ac:dyDescent="0.3">
      <c r="B13" s="1">
        <v>9</v>
      </c>
    </row>
    <row r="14" spans="1:2" ht="30" customHeight="1" x14ac:dyDescent="0.3">
      <c r="B14" s="1">
        <v>10</v>
      </c>
    </row>
    <row r="15" spans="1:2" ht="30" customHeight="1" x14ac:dyDescent="0.3">
      <c r="B15" s="1">
        <v>11</v>
      </c>
    </row>
    <row r="16" spans="1:2" ht="30" customHeight="1" x14ac:dyDescent="0.3">
      <c r="B16" s="1">
        <v>12</v>
      </c>
    </row>
    <row r="17" spans="2:2" ht="30" customHeight="1" x14ac:dyDescent="0.3">
      <c r="B17" s="1">
        <v>13</v>
      </c>
    </row>
    <row r="18" spans="2:2" ht="30" customHeight="1" x14ac:dyDescent="0.3">
      <c r="B18" s="1">
        <v>14</v>
      </c>
    </row>
    <row r="19" spans="2:2" ht="30" customHeight="1" x14ac:dyDescent="0.3">
      <c r="B19" s="1">
        <v>15</v>
      </c>
    </row>
    <row r="20" spans="2:2" ht="30" customHeight="1" x14ac:dyDescent="0.3">
      <c r="B20" s="1">
        <v>16</v>
      </c>
    </row>
    <row r="21" spans="2:2" ht="30" customHeight="1" x14ac:dyDescent="0.3">
      <c r="B21" s="1">
        <v>17</v>
      </c>
    </row>
    <row r="22" spans="2:2" ht="30" customHeight="1" x14ac:dyDescent="0.3">
      <c r="B22" s="1">
        <v>18</v>
      </c>
    </row>
    <row r="23" spans="2:2" ht="30" customHeight="1" x14ac:dyDescent="0.3">
      <c r="B23" s="1">
        <v>19</v>
      </c>
    </row>
    <row r="24" spans="2:2" ht="30" customHeight="1" x14ac:dyDescent="0.3">
      <c r="B24" s="1">
        <v>20</v>
      </c>
    </row>
    <row r="25" spans="2:2" ht="30" customHeight="1" x14ac:dyDescent="0.3">
      <c r="B25" s="1">
        <v>21</v>
      </c>
    </row>
    <row r="26" spans="2:2" ht="30" customHeight="1" x14ac:dyDescent="0.3">
      <c r="B26" s="1">
        <v>22</v>
      </c>
    </row>
    <row r="27" spans="2:2" ht="30" customHeight="1" x14ac:dyDescent="0.3">
      <c r="B27" s="1">
        <v>23</v>
      </c>
    </row>
    <row r="28" spans="2:2" ht="30" customHeight="1" x14ac:dyDescent="0.3">
      <c r="B28" s="1">
        <v>24</v>
      </c>
    </row>
    <row r="29" spans="2:2" ht="30" customHeight="1" x14ac:dyDescent="0.3">
      <c r="B29" s="1">
        <v>25</v>
      </c>
    </row>
    <row r="30" spans="2:2" ht="30" customHeight="1" x14ac:dyDescent="0.3">
      <c r="B30" s="1">
        <v>26</v>
      </c>
    </row>
    <row r="31" spans="2:2" ht="30" customHeight="1" x14ac:dyDescent="0.3">
      <c r="B31" s="1">
        <v>27</v>
      </c>
    </row>
    <row r="32" spans="2:2" ht="30" customHeight="1" x14ac:dyDescent="0.3">
      <c r="B32" s="1">
        <v>28</v>
      </c>
    </row>
    <row r="33" spans="2:2" ht="30" customHeight="1" x14ac:dyDescent="0.3">
      <c r="B33" s="1">
        <v>29</v>
      </c>
    </row>
    <row r="34" spans="2:2" ht="30" customHeight="1" x14ac:dyDescent="0.3">
      <c r="B34" s="1">
        <v>30</v>
      </c>
    </row>
    <row r="35" spans="2:2" ht="30" customHeight="1" x14ac:dyDescent="0.3">
      <c r="B35" s="1">
        <v>31</v>
      </c>
    </row>
    <row r="36" spans="2:2" ht="30" customHeight="1" x14ac:dyDescent="0.3">
      <c r="B36" s="1">
        <v>32</v>
      </c>
    </row>
    <row r="37" spans="2:2" ht="30" customHeight="1" x14ac:dyDescent="0.3">
      <c r="B37" s="1">
        <v>33</v>
      </c>
    </row>
    <row r="38" spans="2:2" ht="30" customHeight="1" x14ac:dyDescent="0.3">
      <c r="B38" s="1">
        <v>34</v>
      </c>
    </row>
    <row r="39" spans="2:2" ht="30" customHeight="1" x14ac:dyDescent="0.3">
      <c r="B39" s="1">
        <v>35</v>
      </c>
    </row>
    <row r="40" spans="2:2" ht="30" customHeight="1" x14ac:dyDescent="0.3">
      <c r="B40" s="1">
        <v>36</v>
      </c>
    </row>
    <row r="41" spans="2:2" ht="30" customHeight="1" x14ac:dyDescent="0.3">
      <c r="B41" s="1">
        <v>37</v>
      </c>
    </row>
    <row r="42" spans="2:2" ht="30" customHeight="1" x14ac:dyDescent="0.3">
      <c r="B42" s="1">
        <v>38</v>
      </c>
    </row>
    <row r="43" spans="2:2" ht="30" customHeight="1" x14ac:dyDescent="0.3">
      <c r="B43" s="1">
        <v>39</v>
      </c>
    </row>
    <row r="44" spans="2:2" ht="30" customHeight="1" x14ac:dyDescent="0.3">
      <c r="B44" s="1">
        <v>40</v>
      </c>
    </row>
    <row r="45" spans="2:2" ht="30" customHeight="1" x14ac:dyDescent="0.3">
      <c r="B45" s="1">
        <v>41</v>
      </c>
    </row>
    <row r="46" spans="2:2" ht="30" customHeight="1" x14ac:dyDescent="0.3">
      <c r="B46" s="1">
        <v>42</v>
      </c>
    </row>
    <row r="47" spans="2:2" ht="30" customHeight="1" x14ac:dyDescent="0.3">
      <c r="B47" s="1">
        <v>43</v>
      </c>
    </row>
    <row r="48" spans="2:2" ht="30" customHeight="1" x14ac:dyDescent="0.3">
      <c r="B48" s="1">
        <v>44</v>
      </c>
    </row>
    <row r="49" spans="2:2" ht="30" customHeight="1" x14ac:dyDescent="0.3">
      <c r="B49" s="1">
        <v>45</v>
      </c>
    </row>
    <row r="50" spans="2:2" ht="30" customHeight="1" x14ac:dyDescent="0.3">
      <c r="B50" s="1">
        <v>46</v>
      </c>
    </row>
    <row r="51" spans="2:2" ht="30" customHeight="1" x14ac:dyDescent="0.3">
      <c r="B51" s="1">
        <v>47</v>
      </c>
    </row>
    <row r="52" spans="2:2" ht="30" customHeight="1" x14ac:dyDescent="0.3">
      <c r="B52" s="1">
        <v>48</v>
      </c>
    </row>
    <row r="53" spans="2:2" ht="30" customHeight="1" x14ac:dyDescent="0.3">
      <c r="B53" s="1">
        <v>49</v>
      </c>
    </row>
    <row r="54" spans="2:2" ht="30" customHeight="1" x14ac:dyDescent="0.3">
      <c r="B54" s="1">
        <v>50</v>
      </c>
    </row>
    <row r="55" spans="2:2" ht="30" customHeight="1" x14ac:dyDescent="0.3">
      <c r="B55" s="1">
        <v>51</v>
      </c>
    </row>
    <row r="56" spans="2:2" ht="30" customHeight="1" x14ac:dyDescent="0.3">
      <c r="B56" s="1">
        <v>52</v>
      </c>
    </row>
    <row r="57" spans="2:2" ht="30" customHeight="1" x14ac:dyDescent="0.3">
      <c r="B57" s="1">
        <v>53</v>
      </c>
    </row>
    <row r="58" spans="2:2" ht="30" customHeight="1" x14ac:dyDescent="0.3">
      <c r="B58" s="1">
        <v>54</v>
      </c>
    </row>
    <row r="59" spans="2:2" ht="30" customHeight="1" x14ac:dyDescent="0.3">
      <c r="B59" s="1">
        <v>55</v>
      </c>
    </row>
    <row r="60" spans="2:2" ht="30" customHeight="1" x14ac:dyDescent="0.3">
      <c r="B60" s="1">
        <v>56</v>
      </c>
    </row>
    <row r="61" spans="2:2" ht="30" customHeight="1" x14ac:dyDescent="0.3">
      <c r="B61" s="1">
        <v>57</v>
      </c>
    </row>
    <row r="62" spans="2:2" ht="30" customHeight="1" x14ac:dyDescent="0.3">
      <c r="B62" s="1">
        <v>58</v>
      </c>
    </row>
    <row r="63" spans="2:2" ht="30" customHeight="1" x14ac:dyDescent="0.3">
      <c r="B63" s="1">
        <v>59</v>
      </c>
    </row>
    <row r="64" spans="2:2" ht="30" customHeight="1" x14ac:dyDescent="0.3">
      <c r="B64" s="1">
        <v>60</v>
      </c>
    </row>
    <row r="65" spans="2:2" ht="30" customHeight="1" x14ac:dyDescent="0.3">
      <c r="B65" s="1">
        <v>61</v>
      </c>
    </row>
    <row r="66" spans="2:2" ht="30" customHeight="1" x14ac:dyDescent="0.3">
      <c r="B66" s="1">
        <v>62</v>
      </c>
    </row>
    <row r="67" spans="2:2" ht="30" customHeight="1" x14ac:dyDescent="0.3">
      <c r="B67" s="1">
        <v>63</v>
      </c>
    </row>
    <row r="68" spans="2:2" ht="30" customHeight="1" x14ac:dyDescent="0.3">
      <c r="B68" s="1">
        <v>64</v>
      </c>
    </row>
    <row r="69" spans="2:2" ht="30" customHeight="1" x14ac:dyDescent="0.3">
      <c r="B69" s="1">
        <v>65</v>
      </c>
    </row>
    <row r="70" spans="2:2" ht="30" customHeight="1" x14ac:dyDescent="0.3">
      <c r="B70" s="1">
        <v>66</v>
      </c>
    </row>
    <row r="71" spans="2:2" ht="30" customHeight="1" x14ac:dyDescent="0.3">
      <c r="B71" s="1">
        <v>67</v>
      </c>
    </row>
    <row r="72" spans="2:2" ht="30" customHeight="1" x14ac:dyDescent="0.3">
      <c r="B72" s="1">
        <v>68</v>
      </c>
    </row>
    <row r="73" spans="2:2" ht="30" customHeight="1" x14ac:dyDescent="0.3">
      <c r="B73" s="1">
        <v>69</v>
      </c>
    </row>
    <row r="74" spans="2:2" ht="30" customHeight="1" x14ac:dyDescent="0.3">
      <c r="B74" s="1">
        <v>70</v>
      </c>
    </row>
    <row r="75" spans="2:2" ht="30" customHeight="1" x14ac:dyDescent="0.3">
      <c r="B75" s="1">
        <v>71</v>
      </c>
    </row>
    <row r="76" spans="2:2" ht="30" customHeight="1" x14ac:dyDescent="0.3">
      <c r="B76" s="1">
        <v>72</v>
      </c>
    </row>
    <row r="77" spans="2:2" ht="30" customHeight="1" x14ac:dyDescent="0.3">
      <c r="B77" s="1">
        <v>73</v>
      </c>
    </row>
    <row r="78" spans="2:2" ht="30" customHeight="1" x14ac:dyDescent="0.3">
      <c r="B78" s="1">
        <v>74</v>
      </c>
    </row>
    <row r="79" spans="2:2" ht="30" customHeight="1" x14ac:dyDescent="0.3">
      <c r="B79" s="1">
        <v>75</v>
      </c>
    </row>
    <row r="80" spans="2:2" ht="30" customHeight="1" x14ac:dyDescent="0.3">
      <c r="B80" s="1">
        <v>76</v>
      </c>
    </row>
    <row r="81" spans="2:2" ht="30" customHeight="1" x14ac:dyDescent="0.3">
      <c r="B81" s="1">
        <v>77</v>
      </c>
    </row>
    <row r="82" spans="2:2" ht="30" customHeight="1" x14ac:dyDescent="0.3">
      <c r="B82" s="1">
        <v>78</v>
      </c>
    </row>
    <row r="83" spans="2:2" ht="30" customHeight="1" x14ac:dyDescent="0.3">
      <c r="B83" s="1">
        <v>79</v>
      </c>
    </row>
    <row r="84" spans="2:2" ht="30" customHeight="1" x14ac:dyDescent="0.3">
      <c r="B84" s="1">
        <v>80</v>
      </c>
    </row>
    <row r="85" spans="2:2" ht="30" customHeight="1" x14ac:dyDescent="0.3">
      <c r="B85" s="1">
        <v>81</v>
      </c>
    </row>
    <row r="86" spans="2:2" ht="30" customHeight="1" x14ac:dyDescent="0.3">
      <c r="B86" s="1">
        <v>82</v>
      </c>
    </row>
    <row r="87" spans="2:2" ht="30" customHeight="1" x14ac:dyDescent="0.3">
      <c r="B87" s="1">
        <v>83</v>
      </c>
    </row>
    <row r="88" spans="2:2" ht="30" customHeight="1" x14ac:dyDescent="0.3">
      <c r="B88" s="1">
        <v>84</v>
      </c>
    </row>
    <row r="89" spans="2:2" ht="30" customHeight="1" x14ac:dyDescent="0.3">
      <c r="B89" s="1">
        <v>85</v>
      </c>
    </row>
    <row r="90" spans="2:2" ht="30" customHeight="1" x14ac:dyDescent="0.3">
      <c r="B90" s="1">
        <v>86</v>
      </c>
    </row>
    <row r="91" spans="2:2" ht="30" customHeight="1" x14ac:dyDescent="0.3">
      <c r="B91" s="1">
        <v>87</v>
      </c>
    </row>
    <row r="92" spans="2:2" ht="30" customHeight="1" x14ac:dyDescent="0.3">
      <c r="B92" s="1">
        <v>88</v>
      </c>
    </row>
    <row r="93" spans="2:2" ht="30" customHeight="1" x14ac:dyDescent="0.3">
      <c r="B93" s="1">
        <v>89</v>
      </c>
    </row>
    <row r="94" spans="2:2" ht="30" customHeight="1" x14ac:dyDescent="0.3">
      <c r="B94" s="1">
        <v>90</v>
      </c>
    </row>
    <row r="95" spans="2:2" ht="30" customHeight="1" x14ac:dyDescent="0.3">
      <c r="B95" s="1">
        <v>91</v>
      </c>
    </row>
    <row r="96" spans="2:2" ht="30" customHeight="1" x14ac:dyDescent="0.3">
      <c r="B96" s="1">
        <v>92</v>
      </c>
    </row>
    <row r="97" spans="2:2" ht="30" customHeight="1" x14ac:dyDescent="0.3">
      <c r="B97" s="1">
        <v>93</v>
      </c>
    </row>
    <row r="98" spans="2:2" ht="30" customHeight="1" x14ac:dyDescent="0.3">
      <c r="B98" s="1">
        <v>94</v>
      </c>
    </row>
    <row r="99" spans="2:2" ht="30" customHeight="1" x14ac:dyDescent="0.3">
      <c r="B99" s="1">
        <v>95</v>
      </c>
    </row>
    <row r="100" spans="2:2" ht="30" customHeight="1" x14ac:dyDescent="0.3">
      <c r="B100" s="1">
        <v>96</v>
      </c>
    </row>
    <row r="101" spans="2:2" ht="30" customHeight="1" x14ac:dyDescent="0.3">
      <c r="B101" s="1">
        <v>97</v>
      </c>
    </row>
    <row r="102" spans="2:2" ht="30" customHeight="1" x14ac:dyDescent="0.3">
      <c r="B102" s="1">
        <v>98</v>
      </c>
    </row>
    <row r="103" spans="2:2" ht="30" customHeight="1" x14ac:dyDescent="0.3">
      <c r="B103" s="1">
        <v>99</v>
      </c>
    </row>
    <row r="104" spans="2:2" ht="30" customHeight="1" x14ac:dyDescent="0.3">
      <c r="B104" s="1">
        <v>100</v>
      </c>
    </row>
    <row r="105" spans="2:2" ht="30" customHeight="1" x14ac:dyDescent="0.3">
      <c r="B105" s="14">
        <v>101</v>
      </c>
    </row>
    <row r="106" spans="2:2" ht="30" customHeight="1" x14ac:dyDescent="0.3">
      <c r="B106" s="14">
        <v>102</v>
      </c>
    </row>
  </sheetData>
  <dataValidations xWindow="169" yWindow="350" count="2">
    <dataValidation allowBlank="1" showErrorMessage="1" sqref="B4"/>
    <dataValidation allowBlank="1" showErrorMessage="1" sqref="A1:B1 B3"/>
  </dataValidations>
  <printOptions horizontalCentered="1"/>
  <pageMargins left="0.25" right="0.25" top="0.75" bottom="0.75" header="0.3" footer="0.3"/>
  <pageSetup paperSize="9" fitToHeight="0" orientation="landscape" r:id="rId1"/>
  <headerFooter differentFirst="1">
    <oddFooter>Page &amp;P of &amp;N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tabColor theme="2" tint="-0.499984740745262"/>
    <pageSetUpPr fitToPage="1"/>
  </sheetPr>
  <dimension ref="B1:B24"/>
  <sheetViews>
    <sheetView showGridLines="0" workbookViewId="0">
      <pane ySplit="3" topLeftCell="A4" activePane="bottomLeft" state="frozen"/>
      <selection activeCell="B4" sqref="B4"/>
      <selection pane="bottomLeft" activeCell="B4" sqref="B4"/>
    </sheetView>
  </sheetViews>
  <sheetFormatPr baseColWidth="10" defaultColWidth="9" defaultRowHeight="30" customHeight="1" x14ac:dyDescent="0.3"/>
  <cols>
    <col min="1" max="1" width="2.625" style="4" customWidth="1"/>
    <col min="2" max="2" width="53.75" style="35" bestFit="1" customWidth="1"/>
    <col min="3" max="3" width="3.25" style="4" customWidth="1"/>
    <col min="4" max="16384" width="9" style="4"/>
  </cols>
  <sheetData>
    <row r="1" spans="2:2" ht="39.950000000000003" customHeight="1" x14ac:dyDescent="0.3">
      <c r="B1" s="5" t="s">
        <v>73</v>
      </c>
    </row>
    <row r="2" spans="2:2" ht="15" customHeight="1" x14ac:dyDescent="0.3">
      <c r="B2" s="4"/>
    </row>
    <row r="3" spans="2:2" ht="30" customHeight="1" x14ac:dyDescent="0.3">
      <c r="B3" s="2" t="s">
        <v>74</v>
      </c>
    </row>
    <row r="4" spans="2:2" ht="30" customHeight="1" x14ac:dyDescent="0.3">
      <c r="B4" s="38" t="s">
        <v>789</v>
      </c>
    </row>
    <row r="5" spans="2:2" ht="30" customHeight="1" x14ac:dyDescent="0.3">
      <c r="B5" s="44" t="s">
        <v>790</v>
      </c>
    </row>
    <row r="6" spans="2:2" ht="30" customHeight="1" x14ac:dyDescent="0.3">
      <c r="B6" s="44" t="s">
        <v>791</v>
      </c>
    </row>
    <row r="7" spans="2:2" ht="30" customHeight="1" x14ac:dyDescent="0.3">
      <c r="B7" s="44" t="s">
        <v>792</v>
      </c>
    </row>
    <row r="8" spans="2:2" ht="30" customHeight="1" x14ac:dyDescent="0.3">
      <c r="B8" s="44" t="s">
        <v>793</v>
      </c>
    </row>
    <row r="9" spans="2:2" ht="30" customHeight="1" x14ac:dyDescent="0.3">
      <c r="B9" s="44" t="s">
        <v>794</v>
      </c>
    </row>
    <row r="10" spans="2:2" ht="30" customHeight="1" x14ac:dyDescent="0.3">
      <c r="B10" s="44" t="s">
        <v>795</v>
      </c>
    </row>
    <row r="11" spans="2:2" ht="30" customHeight="1" x14ac:dyDescent="0.3">
      <c r="B11" s="44" t="s">
        <v>796</v>
      </c>
    </row>
    <row r="12" spans="2:2" ht="30" customHeight="1" x14ac:dyDescent="0.3">
      <c r="B12" s="44" t="s">
        <v>797</v>
      </c>
    </row>
    <row r="13" spans="2:2" ht="30" customHeight="1" x14ac:dyDescent="0.3">
      <c r="B13" s="44" t="s">
        <v>798</v>
      </c>
    </row>
    <row r="14" spans="2:2" ht="30" customHeight="1" x14ac:dyDescent="0.3">
      <c r="B14" s="44" t="s">
        <v>799</v>
      </c>
    </row>
    <row r="15" spans="2:2" ht="30" customHeight="1" x14ac:dyDescent="0.3">
      <c r="B15" s="44" t="s">
        <v>800</v>
      </c>
    </row>
    <row r="16" spans="2:2" ht="30" customHeight="1" x14ac:dyDescent="0.3">
      <c r="B16" s="44" t="s">
        <v>801</v>
      </c>
    </row>
    <row r="17" spans="2:2" ht="30" customHeight="1" x14ac:dyDescent="0.3">
      <c r="B17" s="44" t="s">
        <v>802</v>
      </c>
    </row>
    <row r="18" spans="2:2" ht="30" customHeight="1" x14ac:dyDescent="0.3">
      <c r="B18" s="44" t="s">
        <v>803</v>
      </c>
    </row>
    <row r="19" spans="2:2" ht="30" customHeight="1" x14ac:dyDescent="0.3">
      <c r="B19" s="44" t="s">
        <v>804</v>
      </c>
    </row>
    <row r="20" spans="2:2" ht="30" customHeight="1" x14ac:dyDescent="0.3">
      <c r="B20" s="44" t="s">
        <v>805</v>
      </c>
    </row>
    <row r="21" spans="2:2" ht="30" customHeight="1" x14ac:dyDescent="0.3">
      <c r="B21" s="44" t="s">
        <v>806</v>
      </c>
    </row>
    <row r="22" spans="2:2" ht="30" customHeight="1" x14ac:dyDescent="0.3">
      <c r="B22" s="44" t="s">
        <v>807</v>
      </c>
    </row>
    <row r="23" spans="2:2" ht="30" customHeight="1" x14ac:dyDescent="0.3">
      <c r="B23" s="44" t="s">
        <v>808</v>
      </c>
    </row>
    <row r="24" spans="2:2" ht="30" customHeight="1" x14ac:dyDescent="0.3">
      <c r="B24" s="44" t="s">
        <v>809</v>
      </c>
    </row>
  </sheetData>
  <dataValidations count="1">
    <dataValidation allowBlank="1" showErrorMessage="1" sqref="A1:B1"/>
  </dataValidations>
  <printOptions horizontalCentered="1"/>
  <pageMargins left="0.25" right="0.25" top="0.75" bottom="0.75" header="0.3" footer="0.3"/>
  <pageSetup paperSize="9" fitToHeight="0" orientation="landscape" r:id="rId1"/>
  <headerFooter differentFirst="1">
    <oddFooter>Page &amp;P of &amp;N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886"/>
  <sheetViews>
    <sheetView workbookViewId="0">
      <selection activeCell="H284" sqref="H284"/>
    </sheetView>
  </sheetViews>
  <sheetFormatPr baseColWidth="10" defaultColWidth="9" defaultRowHeight="16.5" x14ac:dyDescent="0.3"/>
  <cols>
    <col min="1" max="1" width="10.875" bestFit="1" customWidth="1"/>
    <col min="2" max="2" width="43.75" bestFit="1" customWidth="1"/>
    <col min="3" max="3" width="14.875" bestFit="1" customWidth="1"/>
    <col min="4" max="4" width="12" customWidth="1"/>
    <col min="5" max="5" width="16.5" bestFit="1" customWidth="1"/>
    <col min="6" max="9" width="10.25" customWidth="1"/>
    <col min="10" max="10" width="11.25" customWidth="1"/>
  </cols>
  <sheetData>
    <row r="1" spans="1:10" ht="19.5" customHeight="1" x14ac:dyDescent="0.3">
      <c r="A1" s="4" t="s">
        <v>136</v>
      </c>
      <c r="B1" s="4" t="s">
        <v>156</v>
      </c>
      <c r="C1" s="4" t="s">
        <v>158</v>
      </c>
      <c r="D1" s="4" t="s">
        <v>262</v>
      </c>
      <c r="E1" s="4" t="s">
        <v>137</v>
      </c>
      <c r="F1" s="4" t="s">
        <v>157</v>
      </c>
      <c r="G1" s="4" t="s">
        <v>263</v>
      </c>
      <c r="H1" s="4" t="s">
        <v>160</v>
      </c>
      <c r="I1" s="4" t="s">
        <v>264</v>
      </c>
      <c r="J1" s="4" t="s">
        <v>159</v>
      </c>
    </row>
    <row r="2" spans="1:10" x14ac:dyDescent="0.3">
      <c r="A2" s="100">
        <v>6402263600</v>
      </c>
      <c r="B2" s="100" t="s">
        <v>139</v>
      </c>
      <c r="C2" s="100">
        <v>1</v>
      </c>
      <c r="D2" s="100" t="s">
        <v>140</v>
      </c>
      <c r="E2" s="100" t="s">
        <v>85</v>
      </c>
      <c r="F2" s="100"/>
      <c r="G2" s="100">
        <v>9</v>
      </c>
      <c r="H2" s="100" t="s">
        <v>138</v>
      </c>
      <c r="J2" s="100"/>
    </row>
    <row r="3" spans="1:10" x14ac:dyDescent="0.3">
      <c r="A3" s="100">
        <v>6402263600</v>
      </c>
      <c r="B3" s="100" t="s">
        <v>139</v>
      </c>
      <c r="C3" s="100">
        <v>1</v>
      </c>
      <c r="D3" s="100" t="s">
        <v>140</v>
      </c>
      <c r="E3" s="100" t="s">
        <v>85</v>
      </c>
      <c r="F3" s="100"/>
      <c r="G3" s="100">
        <v>10</v>
      </c>
      <c r="H3" s="100" t="s">
        <v>161</v>
      </c>
      <c r="J3" s="100"/>
    </row>
    <row r="4" spans="1:10" x14ac:dyDescent="0.3">
      <c r="A4" s="100">
        <v>6402263600</v>
      </c>
      <c r="B4" s="100" t="s">
        <v>139</v>
      </c>
      <c r="C4" s="100">
        <v>1</v>
      </c>
      <c r="D4" s="100" t="s">
        <v>140</v>
      </c>
      <c r="E4" s="100" t="s">
        <v>85</v>
      </c>
      <c r="F4" s="100"/>
      <c r="G4" s="100">
        <v>3</v>
      </c>
      <c r="H4" s="100" t="s">
        <v>103</v>
      </c>
      <c r="J4" s="100"/>
    </row>
    <row r="5" spans="1:10" x14ac:dyDescent="0.3">
      <c r="A5" s="100">
        <v>6402263600</v>
      </c>
      <c r="B5" s="100" t="s">
        <v>139</v>
      </c>
      <c r="C5" s="100">
        <v>1</v>
      </c>
      <c r="D5" s="100" t="s">
        <v>140</v>
      </c>
      <c r="E5" s="100" t="s">
        <v>85</v>
      </c>
      <c r="F5" s="100"/>
      <c r="G5" s="100">
        <v>7</v>
      </c>
      <c r="H5" s="100" t="s">
        <v>97</v>
      </c>
      <c r="J5" s="100"/>
    </row>
    <row r="6" spans="1:10" x14ac:dyDescent="0.3">
      <c r="A6" s="100">
        <v>6402263600</v>
      </c>
      <c r="B6" s="100" t="s">
        <v>139</v>
      </c>
      <c r="C6" s="100">
        <v>1</v>
      </c>
      <c r="D6" s="100" t="s">
        <v>140</v>
      </c>
      <c r="E6" s="100" t="s">
        <v>85</v>
      </c>
      <c r="F6" s="100"/>
      <c r="G6" s="100">
        <v>5</v>
      </c>
      <c r="H6" s="100" t="s">
        <v>107</v>
      </c>
      <c r="J6" s="100"/>
    </row>
    <row r="7" spans="1:10" x14ac:dyDescent="0.3">
      <c r="A7" s="100">
        <v>6402263600</v>
      </c>
      <c r="B7" s="100" t="s">
        <v>139</v>
      </c>
      <c r="C7" s="100">
        <v>1</v>
      </c>
      <c r="D7" s="100" t="s">
        <v>140</v>
      </c>
      <c r="E7" s="100" t="s">
        <v>85</v>
      </c>
      <c r="F7" s="100"/>
      <c r="G7" s="100">
        <v>1</v>
      </c>
      <c r="H7" s="100" t="s">
        <v>98</v>
      </c>
      <c r="J7" s="100"/>
    </row>
    <row r="8" spans="1:10" x14ac:dyDescent="0.3">
      <c r="A8" s="100">
        <v>6402263600</v>
      </c>
      <c r="B8" s="100" t="s">
        <v>139</v>
      </c>
      <c r="C8" s="100">
        <v>1</v>
      </c>
      <c r="D8" s="100" t="s">
        <v>140</v>
      </c>
      <c r="E8" s="100" t="s">
        <v>85</v>
      </c>
      <c r="F8" s="100"/>
      <c r="G8" s="100">
        <v>4</v>
      </c>
      <c r="H8" s="100" t="s">
        <v>94</v>
      </c>
      <c r="J8" s="100"/>
    </row>
    <row r="9" spans="1:10" x14ac:dyDescent="0.3">
      <c r="A9" s="100">
        <v>6402263600</v>
      </c>
      <c r="B9" s="100" t="s">
        <v>139</v>
      </c>
      <c r="C9" s="100">
        <v>1</v>
      </c>
      <c r="D9" s="100" t="s">
        <v>140</v>
      </c>
      <c r="E9" s="100" t="s">
        <v>85</v>
      </c>
      <c r="F9" s="100"/>
      <c r="G9" s="100">
        <v>8</v>
      </c>
      <c r="H9" s="100" t="s">
        <v>101</v>
      </c>
      <c r="J9" s="100"/>
    </row>
    <row r="10" spans="1:10" x14ac:dyDescent="0.3">
      <c r="A10" s="100">
        <v>6402263600</v>
      </c>
      <c r="B10" s="100" t="s">
        <v>139</v>
      </c>
      <c r="C10" s="100">
        <v>1</v>
      </c>
      <c r="D10" s="100" t="s">
        <v>140</v>
      </c>
      <c r="E10" s="100" t="s">
        <v>85</v>
      </c>
      <c r="F10" s="100"/>
      <c r="G10" s="100">
        <v>2</v>
      </c>
      <c r="H10" s="100" t="s">
        <v>105</v>
      </c>
      <c r="J10" s="100"/>
    </row>
    <row r="11" spans="1:10" x14ac:dyDescent="0.3">
      <c r="A11" s="100">
        <v>6402263600</v>
      </c>
      <c r="B11" s="100" t="s">
        <v>139</v>
      </c>
      <c r="C11" s="100">
        <v>1</v>
      </c>
      <c r="D11" s="100" t="s">
        <v>140</v>
      </c>
      <c r="E11" s="100" t="s">
        <v>85</v>
      </c>
      <c r="F11" s="100"/>
      <c r="G11" s="100" t="s">
        <v>265</v>
      </c>
      <c r="H11" s="100" t="s">
        <v>105</v>
      </c>
      <c r="J11" s="100"/>
    </row>
    <row r="12" spans="1:10" x14ac:dyDescent="0.3">
      <c r="A12" s="100">
        <v>6402263600</v>
      </c>
      <c r="B12" s="100" t="s">
        <v>139</v>
      </c>
      <c r="C12" s="100">
        <v>1</v>
      </c>
      <c r="D12" s="100" t="s">
        <v>140</v>
      </c>
      <c r="E12" s="100" t="s">
        <v>85</v>
      </c>
      <c r="F12" s="100"/>
      <c r="G12" s="100">
        <v>6</v>
      </c>
      <c r="H12" s="100" t="s">
        <v>100</v>
      </c>
      <c r="J12" s="100"/>
    </row>
    <row r="13" spans="1:10" x14ac:dyDescent="0.3">
      <c r="A13" s="100">
        <v>6402263700</v>
      </c>
      <c r="B13" s="100" t="s">
        <v>162</v>
      </c>
      <c r="C13" s="100">
        <v>1</v>
      </c>
      <c r="D13" s="100" t="s">
        <v>140</v>
      </c>
      <c r="E13" s="100" t="s">
        <v>86</v>
      </c>
      <c r="F13" s="100"/>
      <c r="G13" s="100">
        <v>7</v>
      </c>
      <c r="H13" s="100" t="s">
        <v>138</v>
      </c>
      <c r="J13" s="100"/>
    </row>
    <row r="14" spans="1:10" x14ac:dyDescent="0.3">
      <c r="A14" s="100">
        <v>6402263700</v>
      </c>
      <c r="B14" s="100" t="s">
        <v>162</v>
      </c>
      <c r="C14" s="100">
        <v>1</v>
      </c>
      <c r="D14" s="100" t="s">
        <v>140</v>
      </c>
      <c r="E14" s="100" t="s">
        <v>86</v>
      </c>
      <c r="F14" s="100"/>
      <c r="G14" s="100">
        <v>29</v>
      </c>
      <c r="H14" s="100" t="s">
        <v>103</v>
      </c>
      <c r="J14" s="100"/>
    </row>
    <row r="15" spans="1:10" x14ac:dyDescent="0.3">
      <c r="A15" s="100">
        <v>6402263700</v>
      </c>
      <c r="B15" s="100" t="s">
        <v>162</v>
      </c>
      <c r="C15" s="100">
        <v>1</v>
      </c>
      <c r="D15" s="100" t="s">
        <v>140</v>
      </c>
      <c r="E15" s="100" t="s">
        <v>86</v>
      </c>
      <c r="F15" s="100"/>
      <c r="G15" s="100">
        <v>37</v>
      </c>
      <c r="H15" s="100" t="s">
        <v>103</v>
      </c>
      <c r="J15" s="100"/>
    </row>
    <row r="16" spans="1:10" x14ac:dyDescent="0.3">
      <c r="A16" s="100">
        <v>6402263700</v>
      </c>
      <c r="B16" s="100" t="s">
        <v>162</v>
      </c>
      <c r="C16" s="100">
        <v>1</v>
      </c>
      <c r="D16" s="100" t="s">
        <v>140</v>
      </c>
      <c r="E16" s="100" t="s">
        <v>86</v>
      </c>
      <c r="F16" s="100"/>
      <c r="G16" s="100">
        <v>6</v>
      </c>
      <c r="H16" s="100" t="s">
        <v>97</v>
      </c>
      <c r="J16" s="100"/>
    </row>
    <row r="17" spans="1:10" x14ac:dyDescent="0.3">
      <c r="A17" s="100">
        <v>6402263700</v>
      </c>
      <c r="B17" s="100" t="s">
        <v>162</v>
      </c>
      <c r="C17" s="100">
        <v>1</v>
      </c>
      <c r="D17" s="100" t="s">
        <v>140</v>
      </c>
      <c r="E17" s="100" t="s">
        <v>86</v>
      </c>
      <c r="F17" s="100"/>
      <c r="G17" s="100">
        <v>10</v>
      </c>
      <c r="H17" s="100" t="s">
        <v>97</v>
      </c>
      <c r="J17" s="100"/>
    </row>
    <row r="18" spans="1:10" x14ac:dyDescent="0.3">
      <c r="A18" s="100">
        <v>6402263700</v>
      </c>
      <c r="B18" s="100" t="s">
        <v>162</v>
      </c>
      <c r="C18" s="100">
        <v>1</v>
      </c>
      <c r="D18" s="100" t="s">
        <v>140</v>
      </c>
      <c r="E18" s="100" t="s">
        <v>86</v>
      </c>
      <c r="F18" s="100"/>
      <c r="G18" s="100">
        <v>11</v>
      </c>
      <c r="H18" s="100" t="s">
        <v>99</v>
      </c>
      <c r="J18" s="100"/>
    </row>
    <row r="19" spans="1:10" x14ac:dyDescent="0.3">
      <c r="A19" s="100">
        <v>6402263700</v>
      </c>
      <c r="B19" s="100" t="s">
        <v>162</v>
      </c>
      <c r="C19" s="100">
        <v>1</v>
      </c>
      <c r="D19" s="100" t="s">
        <v>140</v>
      </c>
      <c r="E19" s="100" t="s">
        <v>86</v>
      </c>
      <c r="F19" s="100"/>
      <c r="G19" s="100">
        <v>20</v>
      </c>
      <c r="H19" s="100" t="s">
        <v>102</v>
      </c>
      <c r="J19" s="100"/>
    </row>
    <row r="20" spans="1:10" x14ac:dyDescent="0.3">
      <c r="A20" s="100">
        <v>6402263700</v>
      </c>
      <c r="B20" s="100" t="s">
        <v>162</v>
      </c>
      <c r="C20" s="100">
        <v>1</v>
      </c>
      <c r="D20" s="100" t="s">
        <v>140</v>
      </c>
      <c r="E20" s="100" t="s">
        <v>86</v>
      </c>
      <c r="F20" s="100"/>
      <c r="G20" s="100">
        <v>21</v>
      </c>
      <c r="H20" s="100" t="s">
        <v>102</v>
      </c>
      <c r="J20" s="100"/>
    </row>
    <row r="21" spans="1:10" x14ac:dyDescent="0.3">
      <c r="A21" s="100">
        <v>6402263700</v>
      </c>
      <c r="B21" s="100" t="s">
        <v>162</v>
      </c>
      <c r="C21" s="100">
        <v>1</v>
      </c>
      <c r="D21" s="100" t="s">
        <v>140</v>
      </c>
      <c r="E21" s="100" t="s">
        <v>86</v>
      </c>
      <c r="F21" s="100"/>
      <c r="G21" s="100">
        <v>2</v>
      </c>
      <c r="H21" s="100" t="s">
        <v>95</v>
      </c>
      <c r="J21" s="100"/>
    </row>
    <row r="22" spans="1:10" x14ac:dyDescent="0.3">
      <c r="A22" s="100">
        <v>6402263700</v>
      </c>
      <c r="B22" s="100" t="s">
        <v>162</v>
      </c>
      <c r="C22" s="100">
        <v>1</v>
      </c>
      <c r="D22" s="100" t="s">
        <v>140</v>
      </c>
      <c r="E22" s="100" t="s">
        <v>86</v>
      </c>
      <c r="F22" s="100"/>
      <c r="G22" s="100">
        <v>5</v>
      </c>
      <c r="H22" s="100" t="s">
        <v>95</v>
      </c>
      <c r="J22" s="100"/>
    </row>
    <row r="23" spans="1:10" x14ac:dyDescent="0.3">
      <c r="A23" s="100">
        <v>6402263700</v>
      </c>
      <c r="B23" s="100" t="s">
        <v>162</v>
      </c>
      <c r="C23" s="100">
        <v>1</v>
      </c>
      <c r="D23" s="100" t="s">
        <v>140</v>
      </c>
      <c r="E23" s="100" t="s">
        <v>86</v>
      </c>
      <c r="F23" s="100"/>
      <c r="G23" s="100">
        <v>9</v>
      </c>
      <c r="H23" s="100" t="s">
        <v>98</v>
      </c>
      <c r="J23" s="100"/>
    </row>
    <row r="24" spans="1:10" x14ac:dyDescent="0.3">
      <c r="A24" s="100">
        <v>6402263700</v>
      </c>
      <c r="B24" s="100" t="s">
        <v>162</v>
      </c>
      <c r="C24" s="100">
        <v>1</v>
      </c>
      <c r="D24" s="100" t="s">
        <v>140</v>
      </c>
      <c r="E24" s="100" t="s">
        <v>86</v>
      </c>
      <c r="F24" s="100"/>
      <c r="G24" s="100">
        <v>22</v>
      </c>
      <c r="H24" s="100" t="s">
        <v>98</v>
      </c>
      <c r="J24" s="100"/>
    </row>
    <row r="25" spans="1:10" x14ac:dyDescent="0.3">
      <c r="A25" s="100">
        <v>6402263700</v>
      </c>
      <c r="B25" s="100" t="s">
        <v>162</v>
      </c>
      <c r="C25" s="100">
        <v>1</v>
      </c>
      <c r="D25" s="100" t="s">
        <v>140</v>
      </c>
      <c r="E25" s="100" t="s">
        <v>86</v>
      </c>
      <c r="F25" s="100"/>
      <c r="G25" s="100">
        <v>26</v>
      </c>
      <c r="H25" s="100" t="s">
        <v>98</v>
      </c>
      <c r="J25" s="100"/>
    </row>
    <row r="26" spans="1:10" x14ac:dyDescent="0.3">
      <c r="A26" s="100">
        <v>6402263700</v>
      </c>
      <c r="B26" s="100" t="s">
        <v>162</v>
      </c>
      <c r="C26" s="100">
        <v>1</v>
      </c>
      <c r="D26" s="100" t="s">
        <v>140</v>
      </c>
      <c r="E26" s="100" t="s">
        <v>86</v>
      </c>
      <c r="F26" s="100"/>
      <c r="G26" s="100">
        <v>27</v>
      </c>
      <c r="H26" s="100" t="s">
        <v>98</v>
      </c>
      <c r="J26" s="100"/>
    </row>
    <row r="27" spans="1:10" x14ac:dyDescent="0.3">
      <c r="A27" s="100">
        <v>6402263700</v>
      </c>
      <c r="B27" s="100" t="s">
        <v>162</v>
      </c>
      <c r="C27" s="100">
        <v>1</v>
      </c>
      <c r="D27" s="100" t="s">
        <v>140</v>
      </c>
      <c r="E27" s="100" t="s">
        <v>86</v>
      </c>
      <c r="F27" s="100"/>
      <c r="G27" s="100">
        <v>1</v>
      </c>
      <c r="H27" s="100" t="s">
        <v>94</v>
      </c>
      <c r="J27" s="100"/>
    </row>
    <row r="28" spans="1:10" x14ac:dyDescent="0.3">
      <c r="A28" s="100">
        <v>6402263700</v>
      </c>
      <c r="B28" s="100" t="s">
        <v>162</v>
      </c>
      <c r="C28" s="100">
        <v>1</v>
      </c>
      <c r="D28" s="100" t="s">
        <v>140</v>
      </c>
      <c r="E28" s="100" t="s">
        <v>86</v>
      </c>
      <c r="F28" s="100"/>
      <c r="G28" s="100">
        <v>4</v>
      </c>
      <c r="H28" s="100" t="s">
        <v>94</v>
      </c>
      <c r="J28" s="100"/>
    </row>
    <row r="29" spans="1:10" x14ac:dyDescent="0.3">
      <c r="A29" s="100">
        <v>6402263700</v>
      </c>
      <c r="B29" s="100" t="s">
        <v>162</v>
      </c>
      <c r="C29" s="100">
        <v>1</v>
      </c>
      <c r="D29" s="100" t="s">
        <v>140</v>
      </c>
      <c r="E29" s="100" t="s">
        <v>86</v>
      </c>
      <c r="F29" s="100"/>
      <c r="G29" s="100">
        <v>18</v>
      </c>
      <c r="H29" s="100" t="s">
        <v>94</v>
      </c>
      <c r="J29" s="100"/>
    </row>
    <row r="30" spans="1:10" x14ac:dyDescent="0.3">
      <c r="A30" s="100">
        <v>6402263700</v>
      </c>
      <c r="B30" s="100" t="s">
        <v>162</v>
      </c>
      <c r="C30" s="100">
        <v>1</v>
      </c>
      <c r="D30" s="100" t="s">
        <v>140</v>
      </c>
      <c r="E30" s="100" t="s">
        <v>86</v>
      </c>
      <c r="F30" s="100"/>
      <c r="G30" s="100">
        <v>28</v>
      </c>
      <c r="H30" s="100" t="s">
        <v>94</v>
      </c>
      <c r="J30" s="100"/>
    </row>
    <row r="31" spans="1:10" x14ac:dyDescent="0.3">
      <c r="A31" s="100">
        <v>6402263700</v>
      </c>
      <c r="B31" s="100" t="s">
        <v>162</v>
      </c>
      <c r="C31" s="100">
        <v>1</v>
      </c>
      <c r="D31" s="100" t="s">
        <v>140</v>
      </c>
      <c r="E31" s="100" t="s">
        <v>86</v>
      </c>
      <c r="F31" s="100"/>
      <c r="G31" s="100">
        <v>30</v>
      </c>
      <c r="H31" s="100" t="s">
        <v>144</v>
      </c>
      <c r="J31" s="100"/>
    </row>
    <row r="32" spans="1:10" x14ac:dyDescent="0.3">
      <c r="A32" s="100">
        <v>6402263700</v>
      </c>
      <c r="B32" s="100" t="s">
        <v>162</v>
      </c>
      <c r="C32" s="100">
        <v>1</v>
      </c>
      <c r="D32" s="100" t="s">
        <v>140</v>
      </c>
      <c r="E32" s="100" t="s">
        <v>86</v>
      </c>
      <c r="F32" s="100"/>
      <c r="G32" s="100">
        <v>31</v>
      </c>
      <c r="H32" s="100" t="s">
        <v>144</v>
      </c>
      <c r="J32" s="100"/>
    </row>
    <row r="33" spans="1:10" x14ac:dyDescent="0.3">
      <c r="A33" s="100">
        <v>6402263700</v>
      </c>
      <c r="B33" s="100" t="s">
        <v>162</v>
      </c>
      <c r="C33" s="100">
        <v>1</v>
      </c>
      <c r="D33" s="100" t="s">
        <v>140</v>
      </c>
      <c r="E33" s="100" t="s">
        <v>86</v>
      </c>
      <c r="F33" s="100"/>
      <c r="G33" s="100">
        <v>13</v>
      </c>
      <c r="H33" s="100" t="s">
        <v>101</v>
      </c>
      <c r="J33" s="100"/>
    </row>
    <row r="34" spans="1:10" x14ac:dyDescent="0.3">
      <c r="A34" s="100">
        <v>6402263700</v>
      </c>
      <c r="B34" s="100" t="s">
        <v>162</v>
      </c>
      <c r="C34" s="100">
        <v>1</v>
      </c>
      <c r="D34" s="100" t="s">
        <v>140</v>
      </c>
      <c r="E34" s="100" t="s">
        <v>86</v>
      </c>
      <c r="F34" s="100"/>
      <c r="G34" s="100">
        <v>14</v>
      </c>
      <c r="H34" s="100" t="s">
        <v>101</v>
      </c>
      <c r="J34" s="100"/>
    </row>
    <row r="35" spans="1:10" x14ac:dyDescent="0.3">
      <c r="A35" s="100">
        <v>6402263700</v>
      </c>
      <c r="B35" s="100" t="s">
        <v>162</v>
      </c>
      <c r="C35" s="100">
        <v>1</v>
      </c>
      <c r="D35" s="100" t="s">
        <v>140</v>
      </c>
      <c r="E35" s="100" t="s">
        <v>86</v>
      </c>
      <c r="F35" s="100"/>
      <c r="G35" s="100">
        <v>15</v>
      </c>
      <c r="H35" s="100" t="s">
        <v>101</v>
      </c>
      <c r="J35" s="100"/>
    </row>
    <row r="36" spans="1:10" x14ac:dyDescent="0.3">
      <c r="A36" s="100">
        <v>6402263700</v>
      </c>
      <c r="B36" s="100" t="s">
        <v>162</v>
      </c>
      <c r="C36" s="100">
        <v>1</v>
      </c>
      <c r="D36" s="100" t="s">
        <v>140</v>
      </c>
      <c r="E36" s="100" t="s">
        <v>86</v>
      </c>
      <c r="F36" s="100"/>
      <c r="G36" s="100">
        <v>16</v>
      </c>
      <c r="H36" s="100" t="s">
        <v>101</v>
      </c>
      <c r="J36" s="100"/>
    </row>
    <row r="37" spans="1:10" x14ac:dyDescent="0.3">
      <c r="A37" s="100">
        <v>6402263700</v>
      </c>
      <c r="B37" s="100" t="s">
        <v>162</v>
      </c>
      <c r="C37" s="100">
        <v>1</v>
      </c>
      <c r="D37" s="100" t="s">
        <v>140</v>
      </c>
      <c r="E37" s="100" t="s">
        <v>86</v>
      </c>
      <c r="F37" s="100"/>
      <c r="G37" s="100">
        <v>17</v>
      </c>
      <c r="H37" s="100" t="s">
        <v>143</v>
      </c>
      <c r="J37" s="100"/>
    </row>
    <row r="38" spans="1:10" x14ac:dyDescent="0.3">
      <c r="A38" s="100">
        <v>6402263700</v>
      </c>
      <c r="B38" s="100" t="s">
        <v>162</v>
      </c>
      <c r="C38" s="100">
        <v>1</v>
      </c>
      <c r="D38" s="100" t="s">
        <v>140</v>
      </c>
      <c r="E38" s="100" t="s">
        <v>86</v>
      </c>
      <c r="F38" s="100"/>
      <c r="G38" s="100">
        <v>32</v>
      </c>
      <c r="H38" s="100" t="s">
        <v>142</v>
      </c>
      <c r="J38" s="100"/>
    </row>
    <row r="39" spans="1:10" x14ac:dyDescent="0.3">
      <c r="A39" s="100">
        <v>6402263700</v>
      </c>
      <c r="B39" s="100" t="s">
        <v>162</v>
      </c>
      <c r="C39" s="100">
        <v>1</v>
      </c>
      <c r="D39" s="100" t="s">
        <v>140</v>
      </c>
      <c r="E39" s="100" t="s">
        <v>86</v>
      </c>
      <c r="F39" s="100"/>
      <c r="G39" s="100">
        <v>33</v>
      </c>
      <c r="H39" s="100" t="s">
        <v>142</v>
      </c>
      <c r="J39" s="100"/>
    </row>
    <row r="40" spans="1:10" x14ac:dyDescent="0.3">
      <c r="A40" s="100">
        <v>6402263700</v>
      </c>
      <c r="B40" s="100" t="s">
        <v>162</v>
      </c>
      <c r="C40" s="100">
        <v>1</v>
      </c>
      <c r="D40" s="100" t="s">
        <v>140</v>
      </c>
      <c r="E40" s="100" t="s">
        <v>86</v>
      </c>
      <c r="F40" s="100"/>
      <c r="G40" s="100">
        <v>34</v>
      </c>
      <c r="H40" s="100" t="s">
        <v>142</v>
      </c>
      <c r="J40" s="100"/>
    </row>
    <row r="41" spans="1:10" x14ac:dyDescent="0.3">
      <c r="A41" s="100">
        <v>6402263700</v>
      </c>
      <c r="B41" s="100" t="s">
        <v>162</v>
      </c>
      <c r="C41" s="100">
        <v>1</v>
      </c>
      <c r="D41" s="100" t="s">
        <v>140</v>
      </c>
      <c r="E41" s="100" t="s">
        <v>86</v>
      </c>
      <c r="F41" s="100"/>
      <c r="G41" s="100">
        <v>35</v>
      </c>
      <c r="H41" s="100" t="s">
        <v>142</v>
      </c>
      <c r="J41" s="100"/>
    </row>
    <row r="42" spans="1:10" x14ac:dyDescent="0.3">
      <c r="A42" s="100">
        <v>6402263700</v>
      </c>
      <c r="B42" s="100" t="s">
        <v>162</v>
      </c>
      <c r="C42" s="100">
        <v>1</v>
      </c>
      <c r="D42" s="100" t="s">
        <v>140</v>
      </c>
      <c r="E42" s="100" t="s">
        <v>86</v>
      </c>
      <c r="F42" s="100"/>
      <c r="G42" s="100">
        <v>23</v>
      </c>
      <c r="H42" s="100" t="s">
        <v>105</v>
      </c>
      <c r="J42" s="100"/>
    </row>
    <row r="43" spans="1:10" x14ac:dyDescent="0.3">
      <c r="A43" s="100">
        <v>6402263700</v>
      </c>
      <c r="B43" s="100" t="s">
        <v>162</v>
      </c>
      <c r="C43" s="100">
        <v>1</v>
      </c>
      <c r="D43" s="100" t="s">
        <v>140</v>
      </c>
      <c r="E43" s="100" t="s">
        <v>86</v>
      </c>
      <c r="F43" s="100"/>
      <c r="G43" s="100">
        <v>24</v>
      </c>
      <c r="H43" s="100" t="s">
        <v>105</v>
      </c>
      <c r="J43" s="100"/>
    </row>
    <row r="44" spans="1:10" x14ac:dyDescent="0.3">
      <c r="A44" s="100">
        <v>6402263700</v>
      </c>
      <c r="B44" s="100" t="s">
        <v>162</v>
      </c>
      <c r="C44" s="100">
        <v>1</v>
      </c>
      <c r="D44" s="100" t="s">
        <v>140</v>
      </c>
      <c r="E44" s="100" t="s">
        <v>86</v>
      </c>
      <c r="F44" s="100"/>
      <c r="G44" s="100">
        <v>25</v>
      </c>
      <c r="H44" s="100" t="s">
        <v>105</v>
      </c>
      <c r="J44" s="100"/>
    </row>
    <row r="45" spans="1:10" x14ac:dyDescent="0.3">
      <c r="A45" s="100">
        <v>6402263700</v>
      </c>
      <c r="B45" s="100" t="s">
        <v>162</v>
      </c>
      <c r="C45" s="100">
        <v>1</v>
      </c>
      <c r="D45" s="100" t="s">
        <v>140</v>
      </c>
      <c r="E45" s="100" t="s">
        <v>86</v>
      </c>
      <c r="F45" s="100"/>
      <c r="G45" s="100">
        <v>3</v>
      </c>
      <c r="H45" s="100" t="s">
        <v>96</v>
      </c>
      <c r="J45" s="100"/>
    </row>
    <row r="46" spans="1:10" x14ac:dyDescent="0.3">
      <c r="A46" s="100">
        <v>6402263700</v>
      </c>
      <c r="B46" s="100" t="s">
        <v>162</v>
      </c>
      <c r="C46" s="100">
        <v>1</v>
      </c>
      <c r="D46" s="100" t="s">
        <v>140</v>
      </c>
      <c r="E46" s="100" t="s">
        <v>86</v>
      </c>
      <c r="F46" s="100"/>
      <c r="G46" s="100">
        <v>19</v>
      </c>
      <c r="H46" s="100" t="s">
        <v>96</v>
      </c>
      <c r="J46" s="100"/>
    </row>
    <row r="47" spans="1:10" x14ac:dyDescent="0.3">
      <c r="A47" s="100">
        <v>6402263700</v>
      </c>
      <c r="B47" s="100" t="s">
        <v>162</v>
      </c>
      <c r="C47" s="100">
        <v>1</v>
      </c>
      <c r="D47" s="100" t="s">
        <v>140</v>
      </c>
      <c r="E47" s="100" t="s">
        <v>86</v>
      </c>
      <c r="F47" s="100"/>
      <c r="G47" s="100">
        <v>36</v>
      </c>
      <c r="H47" s="100" t="s">
        <v>96</v>
      </c>
      <c r="J47" s="100"/>
    </row>
    <row r="48" spans="1:10" x14ac:dyDescent="0.3">
      <c r="A48" s="100">
        <v>6402263700</v>
      </c>
      <c r="B48" s="100" t="s">
        <v>162</v>
      </c>
      <c r="C48" s="100">
        <v>1</v>
      </c>
      <c r="D48" s="100" t="s">
        <v>140</v>
      </c>
      <c r="E48" s="100" t="s">
        <v>86</v>
      </c>
      <c r="F48" s="100"/>
      <c r="G48" s="100">
        <v>12</v>
      </c>
      <c r="H48" s="100" t="s">
        <v>100</v>
      </c>
      <c r="J48" s="100"/>
    </row>
    <row r="49" spans="1:10" x14ac:dyDescent="0.3">
      <c r="A49" s="100">
        <v>6402263800</v>
      </c>
      <c r="B49" s="100" t="s">
        <v>163</v>
      </c>
      <c r="C49" s="100">
        <v>1</v>
      </c>
      <c r="D49" s="100" t="s">
        <v>140</v>
      </c>
      <c r="E49" s="100" t="s">
        <v>87</v>
      </c>
      <c r="F49" s="100"/>
      <c r="G49" s="100">
        <v>1</v>
      </c>
      <c r="H49" s="100" t="s">
        <v>105</v>
      </c>
      <c r="J49" s="100"/>
    </row>
    <row r="50" spans="1:10" x14ac:dyDescent="0.3">
      <c r="A50" s="100">
        <v>6402263800</v>
      </c>
      <c r="B50" s="100" t="s">
        <v>163</v>
      </c>
      <c r="C50" s="100">
        <v>1</v>
      </c>
      <c r="D50" s="100" t="s">
        <v>140</v>
      </c>
      <c r="E50" s="100" t="s">
        <v>87</v>
      </c>
      <c r="F50" s="100"/>
      <c r="G50" s="100">
        <v>2</v>
      </c>
      <c r="H50" s="100" t="s">
        <v>138</v>
      </c>
      <c r="J50" s="100"/>
    </row>
    <row r="51" spans="1:10" x14ac:dyDescent="0.3">
      <c r="A51" s="100">
        <v>6402263800</v>
      </c>
      <c r="B51" s="100" t="s">
        <v>163</v>
      </c>
      <c r="C51" s="100">
        <v>1</v>
      </c>
      <c r="D51" s="100" t="s">
        <v>140</v>
      </c>
      <c r="E51" s="100" t="s">
        <v>87</v>
      </c>
      <c r="F51" s="100"/>
      <c r="G51" s="100">
        <v>3</v>
      </c>
      <c r="H51" s="100" t="s">
        <v>101</v>
      </c>
      <c r="J51" s="100"/>
    </row>
    <row r="52" spans="1:10" x14ac:dyDescent="0.3">
      <c r="A52" s="100">
        <v>6402263800</v>
      </c>
      <c r="B52" s="100" t="s">
        <v>163</v>
      </c>
      <c r="C52" s="100">
        <v>1</v>
      </c>
      <c r="D52" s="100" t="s">
        <v>140</v>
      </c>
      <c r="E52" s="100" t="s">
        <v>87</v>
      </c>
      <c r="F52" s="100"/>
      <c r="G52" s="100">
        <v>4</v>
      </c>
      <c r="H52" s="100" t="s">
        <v>101</v>
      </c>
      <c r="J52" s="100"/>
    </row>
    <row r="53" spans="1:10" x14ac:dyDescent="0.3">
      <c r="A53" s="100">
        <v>6402263800</v>
      </c>
      <c r="B53" s="100" t="s">
        <v>163</v>
      </c>
      <c r="C53" s="100">
        <v>1</v>
      </c>
      <c r="D53" s="100" t="s">
        <v>140</v>
      </c>
      <c r="E53" s="100" t="s">
        <v>87</v>
      </c>
      <c r="F53" s="100"/>
      <c r="G53" s="100">
        <v>5</v>
      </c>
      <c r="H53" s="100" t="s">
        <v>105</v>
      </c>
      <c r="J53" s="100"/>
    </row>
    <row r="54" spans="1:10" x14ac:dyDescent="0.3">
      <c r="A54" s="100">
        <v>6402263800</v>
      </c>
      <c r="B54" s="100" t="s">
        <v>163</v>
      </c>
      <c r="C54" s="100">
        <v>1</v>
      </c>
      <c r="D54" s="100" t="s">
        <v>140</v>
      </c>
      <c r="E54" s="100" t="s">
        <v>87</v>
      </c>
      <c r="F54" s="100"/>
      <c r="G54" s="100">
        <v>6</v>
      </c>
      <c r="H54" s="100" t="s">
        <v>100</v>
      </c>
      <c r="J54" s="100"/>
    </row>
    <row r="55" spans="1:10" x14ac:dyDescent="0.3">
      <c r="A55" s="100">
        <v>6402263800</v>
      </c>
      <c r="B55" s="100" t="s">
        <v>163</v>
      </c>
      <c r="C55" s="100">
        <v>1</v>
      </c>
      <c r="D55" s="100" t="s">
        <v>140</v>
      </c>
      <c r="E55" s="100" t="s">
        <v>87</v>
      </c>
      <c r="F55" s="100"/>
      <c r="G55" s="100">
        <v>7</v>
      </c>
      <c r="H55" s="100" t="s">
        <v>98</v>
      </c>
      <c r="J55" s="100"/>
    </row>
    <row r="56" spans="1:10" x14ac:dyDescent="0.3">
      <c r="A56" s="100">
        <v>6402263800</v>
      </c>
      <c r="B56" s="100" t="s">
        <v>163</v>
      </c>
      <c r="C56" s="100">
        <v>1</v>
      </c>
      <c r="D56" s="100" t="s">
        <v>140</v>
      </c>
      <c r="E56" s="100" t="s">
        <v>87</v>
      </c>
      <c r="F56" s="100"/>
      <c r="G56" s="100">
        <v>8</v>
      </c>
      <c r="H56" s="100" t="s">
        <v>105</v>
      </c>
      <c r="J56" s="100"/>
    </row>
    <row r="57" spans="1:10" x14ac:dyDescent="0.3">
      <c r="A57" s="100">
        <v>6402264100</v>
      </c>
      <c r="B57" s="100" t="s">
        <v>164</v>
      </c>
      <c r="C57" s="100">
        <v>1</v>
      </c>
      <c r="D57" s="100" t="s">
        <v>140</v>
      </c>
      <c r="E57" s="100" t="s">
        <v>88</v>
      </c>
      <c r="F57" s="100"/>
      <c r="G57" s="100">
        <v>1</v>
      </c>
      <c r="H57" s="100" t="s">
        <v>98</v>
      </c>
      <c r="J57" s="100"/>
    </row>
    <row r="58" spans="1:10" x14ac:dyDescent="0.3">
      <c r="A58" s="100">
        <v>6402264100</v>
      </c>
      <c r="B58" s="100" t="s">
        <v>164</v>
      </c>
      <c r="C58" s="100">
        <v>1</v>
      </c>
      <c r="D58" s="100" t="s">
        <v>140</v>
      </c>
      <c r="E58" s="100" t="s">
        <v>88</v>
      </c>
      <c r="F58" s="100"/>
      <c r="G58" s="100">
        <v>2</v>
      </c>
      <c r="H58" s="100" t="s">
        <v>100</v>
      </c>
      <c r="J58" s="100"/>
    </row>
    <row r="59" spans="1:10" x14ac:dyDescent="0.3">
      <c r="A59" s="100">
        <v>6402264100</v>
      </c>
      <c r="B59" s="100" t="s">
        <v>164</v>
      </c>
      <c r="C59" s="100">
        <v>1</v>
      </c>
      <c r="D59" s="100" t="s">
        <v>140</v>
      </c>
      <c r="E59" s="100" t="s">
        <v>88</v>
      </c>
      <c r="F59" s="100"/>
      <c r="G59" s="100">
        <v>3</v>
      </c>
      <c r="H59" s="100" t="s">
        <v>103</v>
      </c>
      <c r="J59" s="100"/>
    </row>
    <row r="60" spans="1:10" x14ac:dyDescent="0.3">
      <c r="A60" s="100">
        <v>6402264100</v>
      </c>
      <c r="B60" s="100" t="s">
        <v>164</v>
      </c>
      <c r="C60" s="100">
        <v>1</v>
      </c>
      <c r="D60" s="100" t="s">
        <v>140</v>
      </c>
      <c r="E60" s="100" t="s">
        <v>88</v>
      </c>
      <c r="F60" s="100"/>
      <c r="G60" s="100">
        <v>4</v>
      </c>
      <c r="H60" s="100" t="s">
        <v>101</v>
      </c>
      <c r="J60" s="100"/>
    </row>
    <row r="61" spans="1:10" x14ac:dyDescent="0.3">
      <c r="A61" s="100">
        <v>6402264100</v>
      </c>
      <c r="B61" s="100" t="s">
        <v>164</v>
      </c>
      <c r="C61" s="100">
        <v>1</v>
      </c>
      <c r="D61" s="100" t="s">
        <v>140</v>
      </c>
      <c r="E61" s="100" t="s">
        <v>88</v>
      </c>
      <c r="F61" s="100"/>
      <c r="G61" s="100">
        <v>5</v>
      </c>
      <c r="H61" s="100" t="s">
        <v>94</v>
      </c>
      <c r="J61" s="100"/>
    </row>
    <row r="62" spans="1:10" x14ac:dyDescent="0.3">
      <c r="A62" s="100">
        <v>6402264100</v>
      </c>
      <c r="B62" s="100" t="s">
        <v>164</v>
      </c>
      <c r="C62" s="100">
        <v>1</v>
      </c>
      <c r="D62" s="100" t="s">
        <v>140</v>
      </c>
      <c r="E62" s="100" t="s">
        <v>88</v>
      </c>
      <c r="F62" s="100"/>
      <c r="G62" s="100">
        <v>6</v>
      </c>
      <c r="H62" s="100" t="s">
        <v>106</v>
      </c>
      <c r="J62" s="100"/>
    </row>
    <row r="63" spans="1:10" x14ac:dyDescent="0.3">
      <c r="A63" s="100">
        <v>6402264100</v>
      </c>
      <c r="B63" s="100" t="s">
        <v>164</v>
      </c>
      <c r="C63" s="100">
        <v>1</v>
      </c>
      <c r="D63" s="100" t="s">
        <v>140</v>
      </c>
      <c r="E63" s="100" t="s">
        <v>88</v>
      </c>
      <c r="F63" s="100"/>
      <c r="G63" s="100">
        <v>7</v>
      </c>
      <c r="H63" s="100" t="s">
        <v>97</v>
      </c>
      <c r="J63" s="100"/>
    </row>
    <row r="64" spans="1:10" x14ac:dyDescent="0.3">
      <c r="A64" s="100">
        <v>6402264100</v>
      </c>
      <c r="B64" s="100" t="s">
        <v>164</v>
      </c>
      <c r="C64" s="100">
        <v>1</v>
      </c>
      <c r="D64" s="100" t="s">
        <v>140</v>
      </c>
      <c r="E64" s="100" t="s">
        <v>88</v>
      </c>
      <c r="F64" s="100"/>
      <c r="G64" s="100">
        <v>8</v>
      </c>
      <c r="H64" s="100" t="s">
        <v>107</v>
      </c>
      <c r="J64" s="100"/>
    </row>
    <row r="65" spans="1:10" x14ac:dyDescent="0.3">
      <c r="A65" s="100">
        <v>6402264200</v>
      </c>
      <c r="B65" s="100" t="s">
        <v>165</v>
      </c>
      <c r="C65" s="100">
        <v>1</v>
      </c>
      <c r="D65" s="100" t="s">
        <v>140</v>
      </c>
      <c r="E65" s="100" t="s">
        <v>89</v>
      </c>
      <c r="F65" s="100"/>
      <c r="G65" s="100">
        <v>7</v>
      </c>
      <c r="H65" s="100" t="s">
        <v>103</v>
      </c>
      <c r="J65" s="100"/>
    </row>
    <row r="66" spans="1:10" x14ac:dyDescent="0.3">
      <c r="A66" s="100">
        <v>6402264200</v>
      </c>
      <c r="B66" s="100" t="s">
        <v>165</v>
      </c>
      <c r="C66" s="100">
        <v>1</v>
      </c>
      <c r="D66" s="100" t="s">
        <v>140</v>
      </c>
      <c r="E66" s="100" t="s">
        <v>89</v>
      </c>
      <c r="F66" s="100"/>
      <c r="G66" s="100">
        <v>3</v>
      </c>
      <c r="H66" s="100" t="s">
        <v>97</v>
      </c>
      <c r="J66" s="100"/>
    </row>
    <row r="67" spans="1:10" x14ac:dyDescent="0.3">
      <c r="A67" s="100">
        <v>6402264200</v>
      </c>
      <c r="B67" s="100" t="s">
        <v>165</v>
      </c>
      <c r="C67" s="100">
        <v>1</v>
      </c>
      <c r="D67" s="100" t="s">
        <v>140</v>
      </c>
      <c r="E67" s="100" t="s">
        <v>89</v>
      </c>
      <c r="F67" s="100"/>
      <c r="G67" s="100">
        <v>8</v>
      </c>
      <c r="H67" s="100" t="s">
        <v>107</v>
      </c>
      <c r="J67" s="100"/>
    </row>
    <row r="68" spans="1:10" x14ac:dyDescent="0.3">
      <c r="A68" s="100">
        <v>6402264200</v>
      </c>
      <c r="B68" s="100" t="s">
        <v>165</v>
      </c>
      <c r="C68" s="100">
        <v>1</v>
      </c>
      <c r="D68" s="100" t="s">
        <v>140</v>
      </c>
      <c r="E68" s="100" t="s">
        <v>89</v>
      </c>
      <c r="F68" s="100"/>
      <c r="G68" s="100">
        <v>2</v>
      </c>
      <c r="H68" s="100" t="s">
        <v>98</v>
      </c>
      <c r="J68" s="100"/>
    </row>
    <row r="69" spans="1:10" x14ac:dyDescent="0.3">
      <c r="A69" s="100">
        <v>6402264200</v>
      </c>
      <c r="B69" s="100" t="s">
        <v>165</v>
      </c>
      <c r="C69" s="100">
        <v>1</v>
      </c>
      <c r="D69" s="100" t="s">
        <v>140</v>
      </c>
      <c r="E69" s="100" t="s">
        <v>89</v>
      </c>
      <c r="F69" s="100"/>
      <c r="G69" s="100">
        <v>5</v>
      </c>
      <c r="H69" s="100" t="s">
        <v>94</v>
      </c>
      <c r="J69" s="100"/>
    </row>
    <row r="70" spans="1:10" x14ac:dyDescent="0.3">
      <c r="A70" s="100">
        <v>6402264200</v>
      </c>
      <c r="B70" s="100" t="s">
        <v>165</v>
      </c>
      <c r="C70" s="100">
        <v>1</v>
      </c>
      <c r="D70" s="100" t="s">
        <v>140</v>
      </c>
      <c r="E70" s="100" t="s">
        <v>89</v>
      </c>
      <c r="F70" s="100"/>
      <c r="G70" s="100">
        <v>4</v>
      </c>
      <c r="H70" s="100" t="s">
        <v>101</v>
      </c>
      <c r="J70" s="100"/>
    </row>
    <row r="71" spans="1:10" x14ac:dyDescent="0.3">
      <c r="A71" s="100">
        <v>6402264200</v>
      </c>
      <c r="B71" s="100" t="s">
        <v>165</v>
      </c>
      <c r="C71" s="100">
        <v>1</v>
      </c>
      <c r="D71" s="100" t="s">
        <v>140</v>
      </c>
      <c r="E71" s="100" t="s">
        <v>89</v>
      </c>
      <c r="F71" s="100"/>
      <c r="G71" s="100">
        <v>9</v>
      </c>
      <c r="H71" s="100" t="s">
        <v>142</v>
      </c>
      <c r="J71" s="100"/>
    </row>
    <row r="72" spans="1:10" x14ac:dyDescent="0.3">
      <c r="A72" s="100">
        <v>6402264200</v>
      </c>
      <c r="B72" s="100" t="s">
        <v>165</v>
      </c>
      <c r="C72" s="100">
        <v>1</v>
      </c>
      <c r="D72" s="100" t="s">
        <v>140</v>
      </c>
      <c r="E72" s="100" t="s">
        <v>89</v>
      </c>
      <c r="F72" s="100"/>
      <c r="G72" s="100">
        <v>10</v>
      </c>
      <c r="H72" s="100" t="s">
        <v>142</v>
      </c>
      <c r="J72" s="100"/>
    </row>
    <row r="73" spans="1:10" x14ac:dyDescent="0.3">
      <c r="A73" s="100">
        <v>6402264200</v>
      </c>
      <c r="B73" s="100" t="s">
        <v>165</v>
      </c>
      <c r="C73" s="100">
        <v>1</v>
      </c>
      <c r="D73" s="100" t="s">
        <v>140</v>
      </c>
      <c r="E73" s="100" t="s">
        <v>89</v>
      </c>
      <c r="F73" s="100"/>
      <c r="G73" s="100">
        <v>11</v>
      </c>
      <c r="H73" s="100" t="s">
        <v>142</v>
      </c>
      <c r="J73" s="100"/>
    </row>
    <row r="74" spans="1:10" x14ac:dyDescent="0.3">
      <c r="A74" s="100">
        <v>6402264200</v>
      </c>
      <c r="B74" s="100" t="s">
        <v>165</v>
      </c>
      <c r="C74" s="100">
        <v>1</v>
      </c>
      <c r="D74" s="100" t="s">
        <v>140</v>
      </c>
      <c r="E74" s="100" t="s">
        <v>89</v>
      </c>
      <c r="F74" s="100"/>
      <c r="G74" s="100">
        <v>6</v>
      </c>
      <c r="H74" s="100" t="s">
        <v>106</v>
      </c>
      <c r="J74" s="100"/>
    </row>
    <row r="75" spans="1:10" x14ac:dyDescent="0.3">
      <c r="A75" s="100">
        <v>6402264200</v>
      </c>
      <c r="B75" s="100" t="s">
        <v>165</v>
      </c>
      <c r="C75" s="100">
        <v>1</v>
      </c>
      <c r="D75" s="100" t="s">
        <v>140</v>
      </c>
      <c r="E75" s="100" t="s">
        <v>89</v>
      </c>
      <c r="F75" s="100"/>
      <c r="G75" s="100">
        <v>1</v>
      </c>
      <c r="H75" s="100" t="s">
        <v>100</v>
      </c>
      <c r="J75" s="100"/>
    </row>
    <row r="76" spans="1:10" x14ac:dyDescent="0.3">
      <c r="A76" s="100">
        <v>6483952400</v>
      </c>
      <c r="B76" s="100" t="s">
        <v>166</v>
      </c>
      <c r="C76" s="100">
        <v>1</v>
      </c>
      <c r="D76" s="100" t="s">
        <v>140</v>
      </c>
      <c r="E76" s="100" t="s">
        <v>167</v>
      </c>
      <c r="F76" s="100"/>
      <c r="G76" s="100">
        <v>1</v>
      </c>
      <c r="H76" s="100" t="s">
        <v>168</v>
      </c>
      <c r="J76" s="100"/>
    </row>
    <row r="77" spans="1:10" x14ac:dyDescent="0.3">
      <c r="A77" s="100">
        <v>6483953500</v>
      </c>
      <c r="B77" s="100" t="s">
        <v>169</v>
      </c>
      <c r="C77" s="100">
        <v>1</v>
      </c>
      <c r="D77" s="100" t="s">
        <v>140</v>
      </c>
      <c r="E77" s="100" t="s">
        <v>170</v>
      </c>
      <c r="F77" s="100"/>
      <c r="G77" s="100">
        <v>1</v>
      </c>
      <c r="H77" s="100" t="s">
        <v>171</v>
      </c>
      <c r="J77" s="100"/>
    </row>
    <row r="78" spans="1:10" x14ac:dyDescent="0.3">
      <c r="A78" s="100">
        <v>6483953500</v>
      </c>
      <c r="B78" s="100" t="s">
        <v>169</v>
      </c>
      <c r="C78" s="100">
        <v>1</v>
      </c>
      <c r="D78" s="100" t="s">
        <v>140</v>
      </c>
      <c r="E78" s="100" t="s">
        <v>170</v>
      </c>
      <c r="F78" s="100"/>
      <c r="G78" s="100">
        <v>2</v>
      </c>
      <c r="H78" s="100" t="s">
        <v>171</v>
      </c>
      <c r="J78" s="100"/>
    </row>
    <row r="79" spans="1:10" x14ac:dyDescent="0.3">
      <c r="A79" s="100">
        <v>6483953500</v>
      </c>
      <c r="B79" s="100" t="s">
        <v>169</v>
      </c>
      <c r="C79" s="100">
        <v>1</v>
      </c>
      <c r="D79" s="100" t="s">
        <v>140</v>
      </c>
      <c r="E79" s="100" t="s">
        <v>170</v>
      </c>
      <c r="F79" s="100"/>
      <c r="G79" s="100">
        <v>10</v>
      </c>
      <c r="H79" s="100" t="s">
        <v>172</v>
      </c>
      <c r="J79" s="100"/>
    </row>
    <row r="80" spans="1:10" x14ac:dyDescent="0.3">
      <c r="A80" s="100">
        <v>6483953500</v>
      </c>
      <c r="B80" s="100" t="s">
        <v>169</v>
      </c>
      <c r="C80" s="100">
        <v>1</v>
      </c>
      <c r="D80" s="100" t="s">
        <v>140</v>
      </c>
      <c r="E80" s="100" t="s">
        <v>170</v>
      </c>
      <c r="F80" s="100"/>
      <c r="G80" s="100">
        <v>11</v>
      </c>
      <c r="H80" s="100" t="s">
        <v>172</v>
      </c>
      <c r="J80" s="100"/>
    </row>
    <row r="81" spans="1:10" x14ac:dyDescent="0.3">
      <c r="A81" s="100">
        <v>6483953500</v>
      </c>
      <c r="B81" s="100" t="s">
        <v>169</v>
      </c>
      <c r="C81" s="100">
        <v>1</v>
      </c>
      <c r="D81" s="100" t="s">
        <v>140</v>
      </c>
      <c r="E81" s="100" t="s">
        <v>170</v>
      </c>
      <c r="F81" s="100"/>
      <c r="G81" s="100">
        <v>7</v>
      </c>
      <c r="H81" s="100" t="s">
        <v>172</v>
      </c>
      <c r="J81" s="100"/>
    </row>
    <row r="82" spans="1:10" x14ac:dyDescent="0.3">
      <c r="A82" s="100">
        <v>6483953500</v>
      </c>
      <c r="B82" s="100" t="s">
        <v>169</v>
      </c>
      <c r="C82" s="100">
        <v>1</v>
      </c>
      <c r="D82" s="100" t="s">
        <v>140</v>
      </c>
      <c r="E82" s="100" t="s">
        <v>170</v>
      </c>
      <c r="F82" s="100"/>
      <c r="G82" s="100">
        <v>8</v>
      </c>
      <c r="H82" s="100" t="s">
        <v>172</v>
      </c>
      <c r="J82" s="100"/>
    </row>
    <row r="83" spans="1:10" x14ac:dyDescent="0.3">
      <c r="A83" s="100">
        <v>6483953500</v>
      </c>
      <c r="B83" s="100" t="s">
        <v>169</v>
      </c>
      <c r="C83" s="100">
        <v>1</v>
      </c>
      <c r="D83" s="100" t="s">
        <v>140</v>
      </c>
      <c r="E83" s="100" t="s">
        <v>170</v>
      </c>
      <c r="F83" s="100"/>
      <c r="G83" s="100">
        <v>9</v>
      </c>
      <c r="H83" s="100" t="s">
        <v>172</v>
      </c>
      <c r="J83" s="100"/>
    </row>
    <row r="84" spans="1:10" x14ac:dyDescent="0.3">
      <c r="A84" s="100">
        <v>6400590900</v>
      </c>
      <c r="B84" s="100" t="s">
        <v>173</v>
      </c>
      <c r="C84" s="100">
        <v>1</v>
      </c>
      <c r="D84" s="100" t="s">
        <v>140</v>
      </c>
      <c r="E84" s="100" t="s">
        <v>174</v>
      </c>
      <c r="F84" s="100"/>
      <c r="G84" s="100">
        <v>28</v>
      </c>
      <c r="H84" s="100"/>
      <c r="J84" s="100"/>
    </row>
    <row r="85" spans="1:10" x14ac:dyDescent="0.3">
      <c r="A85" s="100">
        <v>6400590900</v>
      </c>
      <c r="B85" s="100" t="s">
        <v>173</v>
      </c>
      <c r="C85" s="100">
        <v>1</v>
      </c>
      <c r="D85" s="100" t="s">
        <v>140</v>
      </c>
      <c r="E85" s="100" t="s">
        <v>174</v>
      </c>
      <c r="F85" s="100"/>
      <c r="G85" s="100">
        <v>17</v>
      </c>
      <c r="H85" s="100" t="s">
        <v>121</v>
      </c>
      <c r="J85" s="100"/>
    </row>
    <row r="86" spans="1:10" x14ac:dyDescent="0.3">
      <c r="A86" s="100">
        <v>6400590900</v>
      </c>
      <c r="B86" s="100" t="s">
        <v>173</v>
      </c>
      <c r="C86" s="100">
        <v>1</v>
      </c>
      <c r="D86" s="100" t="s">
        <v>140</v>
      </c>
      <c r="E86" s="100" t="s">
        <v>174</v>
      </c>
      <c r="F86" s="100"/>
      <c r="G86" s="100">
        <v>22</v>
      </c>
      <c r="H86" s="100" t="s">
        <v>121</v>
      </c>
      <c r="J86" s="100"/>
    </row>
    <row r="87" spans="1:10" x14ac:dyDescent="0.3">
      <c r="A87" s="100">
        <v>6400590900</v>
      </c>
      <c r="B87" s="100" t="s">
        <v>173</v>
      </c>
      <c r="C87" s="100">
        <v>1</v>
      </c>
      <c r="D87" s="100" t="s">
        <v>140</v>
      </c>
      <c r="E87" s="100" t="s">
        <v>174</v>
      </c>
      <c r="F87" s="100"/>
      <c r="G87" s="100">
        <v>45</v>
      </c>
      <c r="H87" s="100" t="s">
        <v>121</v>
      </c>
      <c r="J87" s="100"/>
    </row>
    <row r="88" spans="1:10" x14ac:dyDescent="0.3">
      <c r="A88" s="100">
        <v>6400590900</v>
      </c>
      <c r="B88" s="100" t="s">
        <v>173</v>
      </c>
      <c r="C88" s="100">
        <v>1</v>
      </c>
      <c r="D88" s="100" t="s">
        <v>140</v>
      </c>
      <c r="E88" s="100" t="s">
        <v>174</v>
      </c>
      <c r="F88" s="100"/>
      <c r="G88" s="100">
        <v>47</v>
      </c>
      <c r="H88" s="100" t="s">
        <v>121</v>
      </c>
      <c r="J88" s="100"/>
    </row>
    <row r="89" spans="1:10" x14ac:dyDescent="0.3">
      <c r="A89" s="100">
        <v>6400590900</v>
      </c>
      <c r="B89" s="100" t="s">
        <v>173</v>
      </c>
      <c r="C89" s="100">
        <v>1</v>
      </c>
      <c r="D89" s="100" t="s">
        <v>140</v>
      </c>
      <c r="E89" s="100" t="s">
        <v>174</v>
      </c>
      <c r="F89" s="100"/>
      <c r="G89" s="100">
        <v>49</v>
      </c>
      <c r="H89" s="100" t="s">
        <v>103</v>
      </c>
      <c r="J89" s="100"/>
    </row>
    <row r="90" spans="1:10" x14ac:dyDescent="0.3">
      <c r="A90" s="100">
        <v>6400590900</v>
      </c>
      <c r="B90" s="100" t="s">
        <v>173</v>
      </c>
      <c r="C90" s="100">
        <v>1</v>
      </c>
      <c r="D90" s="100" t="s">
        <v>140</v>
      </c>
      <c r="E90" s="100" t="s">
        <v>174</v>
      </c>
      <c r="F90" s="100"/>
      <c r="G90" s="100">
        <v>50</v>
      </c>
      <c r="H90" s="100" t="s">
        <v>103</v>
      </c>
      <c r="J90" s="100"/>
    </row>
    <row r="91" spans="1:10" x14ac:dyDescent="0.3">
      <c r="A91" s="100">
        <v>6400590900</v>
      </c>
      <c r="B91" s="100" t="s">
        <v>173</v>
      </c>
      <c r="C91" s="100">
        <v>1</v>
      </c>
      <c r="D91" s="100" t="s">
        <v>140</v>
      </c>
      <c r="E91" s="100" t="s">
        <v>174</v>
      </c>
      <c r="F91" s="100"/>
      <c r="G91" s="100">
        <v>52</v>
      </c>
      <c r="H91" s="100" t="s">
        <v>103</v>
      </c>
      <c r="J91" s="100"/>
    </row>
    <row r="92" spans="1:10" x14ac:dyDescent="0.3">
      <c r="A92" s="100">
        <v>6400590900</v>
      </c>
      <c r="B92" s="100" t="s">
        <v>173</v>
      </c>
      <c r="C92" s="100">
        <v>1</v>
      </c>
      <c r="D92" s="100" t="s">
        <v>140</v>
      </c>
      <c r="E92" s="100" t="s">
        <v>174</v>
      </c>
      <c r="F92" s="100"/>
      <c r="G92" s="100">
        <v>53</v>
      </c>
      <c r="H92" s="100" t="s">
        <v>103</v>
      </c>
      <c r="J92" s="100"/>
    </row>
    <row r="93" spans="1:10" x14ac:dyDescent="0.3">
      <c r="A93" s="100">
        <v>6400590900</v>
      </c>
      <c r="B93" s="100" t="s">
        <v>173</v>
      </c>
      <c r="C93" s="100">
        <v>1</v>
      </c>
      <c r="D93" s="100" t="s">
        <v>140</v>
      </c>
      <c r="E93" s="100" t="s">
        <v>174</v>
      </c>
      <c r="F93" s="100"/>
      <c r="G93" s="100">
        <v>8</v>
      </c>
      <c r="H93" s="100" t="s">
        <v>97</v>
      </c>
      <c r="J93" s="100"/>
    </row>
    <row r="94" spans="1:10" x14ac:dyDescent="0.3">
      <c r="A94" s="100">
        <v>6400590900</v>
      </c>
      <c r="B94" s="100" t="s">
        <v>173</v>
      </c>
      <c r="C94" s="100">
        <v>1</v>
      </c>
      <c r="D94" s="100" t="s">
        <v>140</v>
      </c>
      <c r="E94" s="100" t="s">
        <v>174</v>
      </c>
      <c r="F94" s="100"/>
      <c r="G94" s="100">
        <v>26</v>
      </c>
      <c r="H94" s="100" t="s">
        <v>97</v>
      </c>
      <c r="J94" s="100"/>
    </row>
    <row r="95" spans="1:10" x14ac:dyDescent="0.3">
      <c r="A95" s="100">
        <v>6400590900</v>
      </c>
      <c r="B95" s="100" t="s">
        <v>173</v>
      </c>
      <c r="C95" s="100">
        <v>1</v>
      </c>
      <c r="D95" s="100" t="s">
        <v>140</v>
      </c>
      <c r="E95" s="100" t="s">
        <v>174</v>
      </c>
      <c r="F95" s="100"/>
      <c r="G95" s="100">
        <v>41</v>
      </c>
      <c r="H95" s="100" t="s">
        <v>97</v>
      </c>
      <c r="J95" s="100"/>
    </row>
    <row r="96" spans="1:10" x14ac:dyDescent="0.3">
      <c r="A96" s="100">
        <v>6400590900</v>
      </c>
      <c r="B96" s="100" t="s">
        <v>173</v>
      </c>
      <c r="C96" s="100">
        <v>1</v>
      </c>
      <c r="D96" s="100" t="s">
        <v>140</v>
      </c>
      <c r="E96" s="100" t="s">
        <v>174</v>
      </c>
      <c r="F96" s="100"/>
      <c r="G96" s="100">
        <v>42</v>
      </c>
      <c r="H96" s="100" t="s">
        <v>97</v>
      </c>
      <c r="J96" s="100"/>
    </row>
    <row r="97" spans="1:10" x14ac:dyDescent="0.3">
      <c r="A97" s="100">
        <v>6400590900</v>
      </c>
      <c r="B97" s="100" t="s">
        <v>173</v>
      </c>
      <c r="C97" s="100">
        <v>1</v>
      </c>
      <c r="D97" s="100" t="s">
        <v>140</v>
      </c>
      <c r="E97" s="100" t="s">
        <v>174</v>
      </c>
      <c r="F97" s="100"/>
      <c r="G97" s="100">
        <v>51</v>
      </c>
      <c r="H97" s="100" t="s">
        <v>97</v>
      </c>
      <c r="J97" s="100"/>
    </row>
    <row r="98" spans="1:10" x14ac:dyDescent="0.3">
      <c r="A98" s="100">
        <v>6400590900</v>
      </c>
      <c r="B98" s="100" t="s">
        <v>173</v>
      </c>
      <c r="C98" s="100">
        <v>1</v>
      </c>
      <c r="D98" s="100" t="s">
        <v>140</v>
      </c>
      <c r="E98" s="100" t="s">
        <v>174</v>
      </c>
      <c r="F98" s="100"/>
      <c r="G98" s="100">
        <v>5</v>
      </c>
      <c r="H98" s="100" t="s">
        <v>116</v>
      </c>
      <c r="J98" s="100"/>
    </row>
    <row r="99" spans="1:10" x14ac:dyDescent="0.3">
      <c r="A99" s="100">
        <v>6400590900</v>
      </c>
      <c r="B99" s="100" t="s">
        <v>173</v>
      </c>
      <c r="C99" s="100">
        <v>1</v>
      </c>
      <c r="D99" s="100" t="s">
        <v>140</v>
      </c>
      <c r="E99" s="100" t="s">
        <v>174</v>
      </c>
      <c r="F99" s="100"/>
      <c r="G99" s="100">
        <v>36</v>
      </c>
      <c r="H99" s="100" t="s">
        <v>116</v>
      </c>
      <c r="J99" s="100"/>
    </row>
    <row r="100" spans="1:10" x14ac:dyDescent="0.3">
      <c r="A100" s="100">
        <v>6400590900</v>
      </c>
      <c r="B100" s="100" t="s">
        <v>173</v>
      </c>
      <c r="C100" s="100">
        <v>1</v>
      </c>
      <c r="D100" s="100" t="s">
        <v>140</v>
      </c>
      <c r="E100" s="100" t="s">
        <v>174</v>
      </c>
      <c r="F100" s="100"/>
      <c r="G100" s="100">
        <v>13</v>
      </c>
      <c r="H100" s="100" t="s">
        <v>107</v>
      </c>
      <c r="J100" s="100"/>
    </row>
    <row r="101" spans="1:10" x14ac:dyDescent="0.3">
      <c r="A101" s="100">
        <v>6400590900</v>
      </c>
      <c r="B101" s="100" t="s">
        <v>173</v>
      </c>
      <c r="C101" s="100">
        <v>1</v>
      </c>
      <c r="D101" s="100" t="s">
        <v>140</v>
      </c>
      <c r="E101" s="100" t="s">
        <v>174</v>
      </c>
      <c r="F101" s="100"/>
      <c r="G101" s="100">
        <v>32</v>
      </c>
      <c r="H101" s="100" t="s">
        <v>107</v>
      </c>
      <c r="J101" s="100"/>
    </row>
    <row r="102" spans="1:10" x14ac:dyDescent="0.3">
      <c r="A102" s="100">
        <v>6400590900</v>
      </c>
      <c r="B102" s="100" t="s">
        <v>173</v>
      </c>
      <c r="C102" s="100">
        <v>1</v>
      </c>
      <c r="D102" s="100" t="s">
        <v>140</v>
      </c>
      <c r="E102" s="100" t="s">
        <v>174</v>
      </c>
      <c r="F102" s="100"/>
      <c r="G102" s="100">
        <v>19</v>
      </c>
      <c r="H102" s="100" t="s">
        <v>98</v>
      </c>
      <c r="J102" s="100"/>
    </row>
    <row r="103" spans="1:10" x14ac:dyDescent="0.3">
      <c r="A103" s="100">
        <v>6400590900</v>
      </c>
      <c r="B103" s="100" t="s">
        <v>173</v>
      </c>
      <c r="C103" s="100">
        <v>1</v>
      </c>
      <c r="D103" s="100" t="s">
        <v>140</v>
      </c>
      <c r="E103" s="100" t="s">
        <v>174</v>
      </c>
      <c r="F103" s="100"/>
      <c r="G103" s="100">
        <v>18</v>
      </c>
      <c r="H103" s="100" t="s">
        <v>111</v>
      </c>
      <c r="J103" s="100"/>
    </row>
    <row r="104" spans="1:10" x14ac:dyDescent="0.3">
      <c r="A104" s="100">
        <v>6400590900</v>
      </c>
      <c r="B104" s="100" t="s">
        <v>173</v>
      </c>
      <c r="C104" s="100">
        <v>1</v>
      </c>
      <c r="D104" s="100" t="s">
        <v>140</v>
      </c>
      <c r="E104" s="100" t="s">
        <v>174</v>
      </c>
      <c r="F104" s="100"/>
      <c r="G104" s="100">
        <v>25</v>
      </c>
      <c r="H104" s="100" t="s">
        <v>111</v>
      </c>
      <c r="J104" s="100"/>
    </row>
    <row r="105" spans="1:10" x14ac:dyDescent="0.3">
      <c r="A105" s="100">
        <v>6400590900</v>
      </c>
      <c r="B105" s="100" t="s">
        <v>173</v>
      </c>
      <c r="C105" s="100">
        <v>1</v>
      </c>
      <c r="D105" s="100" t="s">
        <v>140</v>
      </c>
      <c r="E105" s="100" t="s">
        <v>174</v>
      </c>
      <c r="F105" s="100"/>
      <c r="G105" s="100">
        <v>34</v>
      </c>
      <c r="H105" s="100" t="s">
        <v>111</v>
      </c>
      <c r="J105" s="100"/>
    </row>
    <row r="106" spans="1:10" x14ac:dyDescent="0.3">
      <c r="A106" s="100">
        <v>6400590900</v>
      </c>
      <c r="B106" s="100" t="s">
        <v>173</v>
      </c>
      <c r="C106" s="100">
        <v>1</v>
      </c>
      <c r="D106" s="100" t="s">
        <v>140</v>
      </c>
      <c r="E106" s="100" t="s">
        <v>174</v>
      </c>
      <c r="F106" s="100"/>
      <c r="G106" s="100">
        <v>38</v>
      </c>
      <c r="H106" s="100" t="s">
        <v>111</v>
      </c>
      <c r="J106" s="100"/>
    </row>
    <row r="107" spans="1:10" x14ac:dyDescent="0.3">
      <c r="A107" s="100">
        <v>6400590900</v>
      </c>
      <c r="B107" s="100" t="s">
        <v>173</v>
      </c>
      <c r="C107" s="100">
        <v>1</v>
      </c>
      <c r="D107" s="100" t="s">
        <v>140</v>
      </c>
      <c r="E107" s="100" t="s">
        <v>174</v>
      </c>
      <c r="F107" s="100"/>
      <c r="G107" s="100">
        <v>33</v>
      </c>
      <c r="H107" s="100" t="s">
        <v>122</v>
      </c>
      <c r="J107" s="100"/>
    </row>
    <row r="108" spans="1:10" x14ac:dyDescent="0.3">
      <c r="A108" s="100">
        <v>6400590900</v>
      </c>
      <c r="B108" s="100" t="s">
        <v>173</v>
      </c>
      <c r="C108" s="100">
        <v>1</v>
      </c>
      <c r="D108" s="100" t="s">
        <v>140</v>
      </c>
      <c r="E108" s="100" t="s">
        <v>174</v>
      </c>
      <c r="F108" s="100"/>
      <c r="G108" s="100">
        <v>37</v>
      </c>
      <c r="H108" s="100" t="s">
        <v>122</v>
      </c>
      <c r="J108" s="100"/>
    </row>
    <row r="109" spans="1:10" x14ac:dyDescent="0.3">
      <c r="A109" s="100">
        <v>6400590900</v>
      </c>
      <c r="B109" s="100" t="s">
        <v>173</v>
      </c>
      <c r="C109" s="100">
        <v>1</v>
      </c>
      <c r="D109" s="100" t="s">
        <v>140</v>
      </c>
      <c r="E109" s="100" t="s">
        <v>174</v>
      </c>
      <c r="F109" s="100"/>
      <c r="G109" s="100">
        <v>46</v>
      </c>
      <c r="H109" s="100" t="s">
        <v>122</v>
      </c>
      <c r="J109" s="100"/>
    </row>
    <row r="110" spans="1:10" x14ac:dyDescent="0.3">
      <c r="A110" s="100">
        <v>6400590900</v>
      </c>
      <c r="B110" s="100" t="s">
        <v>173</v>
      </c>
      <c r="C110" s="100">
        <v>1</v>
      </c>
      <c r="D110" s="100" t="s">
        <v>140</v>
      </c>
      <c r="E110" s="100" t="s">
        <v>174</v>
      </c>
      <c r="F110" s="100"/>
      <c r="G110" s="100">
        <v>48</v>
      </c>
      <c r="H110" s="100" t="s">
        <v>122</v>
      </c>
      <c r="J110" s="100"/>
    </row>
    <row r="111" spans="1:10" x14ac:dyDescent="0.3">
      <c r="A111" s="100">
        <v>6400590900</v>
      </c>
      <c r="B111" s="100" t="s">
        <v>173</v>
      </c>
      <c r="C111" s="100">
        <v>1</v>
      </c>
      <c r="D111" s="100" t="s">
        <v>140</v>
      </c>
      <c r="E111" s="100" t="s">
        <v>174</v>
      </c>
      <c r="F111" s="100"/>
      <c r="G111" s="100">
        <v>43</v>
      </c>
      <c r="H111" s="100" t="s">
        <v>115</v>
      </c>
      <c r="J111" s="100"/>
    </row>
    <row r="112" spans="1:10" x14ac:dyDescent="0.3">
      <c r="A112" s="100">
        <v>6400590900</v>
      </c>
      <c r="B112" s="100" t="s">
        <v>173</v>
      </c>
      <c r="C112" s="100">
        <v>1</v>
      </c>
      <c r="D112" s="100" t="s">
        <v>140</v>
      </c>
      <c r="E112" s="100" t="s">
        <v>174</v>
      </c>
      <c r="F112" s="100"/>
      <c r="G112" s="100">
        <v>35</v>
      </c>
      <c r="H112" s="100" t="s">
        <v>109</v>
      </c>
      <c r="J112" s="100"/>
    </row>
    <row r="113" spans="1:10" x14ac:dyDescent="0.3">
      <c r="A113" s="100">
        <v>6400590900</v>
      </c>
      <c r="B113" s="100" t="s">
        <v>173</v>
      </c>
      <c r="C113" s="100">
        <v>1</v>
      </c>
      <c r="D113" s="100" t="s">
        <v>140</v>
      </c>
      <c r="E113" s="100" t="s">
        <v>174</v>
      </c>
      <c r="F113" s="100"/>
      <c r="G113" s="100">
        <v>44</v>
      </c>
      <c r="H113" s="100" t="s">
        <v>109</v>
      </c>
      <c r="J113" s="100"/>
    </row>
    <row r="114" spans="1:10" x14ac:dyDescent="0.3">
      <c r="A114" s="100">
        <v>6400590900</v>
      </c>
      <c r="B114" s="100" t="s">
        <v>173</v>
      </c>
      <c r="C114" s="100">
        <v>1</v>
      </c>
      <c r="D114" s="100" t="s">
        <v>140</v>
      </c>
      <c r="E114" s="100" t="s">
        <v>174</v>
      </c>
      <c r="F114" s="100"/>
      <c r="G114" s="100">
        <v>39</v>
      </c>
      <c r="H114" s="100" t="s">
        <v>124</v>
      </c>
      <c r="J114" s="100"/>
    </row>
    <row r="115" spans="1:10" x14ac:dyDescent="0.3">
      <c r="A115" s="100">
        <v>6400590900</v>
      </c>
      <c r="B115" s="100" t="s">
        <v>173</v>
      </c>
      <c r="C115" s="100">
        <v>1</v>
      </c>
      <c r="D115" s="100" t="s">
        <v>140</v>
      </c>
      <c r="E115" s="100" t="s">
        <v>174</v>
      </c>
      <c r="F115" s="100"/>
      <c r="G115" s="100">
        <v>4</v>
      </c>
      <c r="H115" s="100" t="s">
        <v>175</v>
      </c>
      <c r="J115" s="100"/>
    </row>
    <row r="116" spans="1:10" x14ac:dyDescent="0.3">
      <c r="A116" s="100">
        <v>6400590900</v>
      </c>
      <c r="B116" s="100" t="s">
        <v>173</v>
      </c>
      <c r="C116" s="100">
        <v>1</v>
      </c>
      <c r="D116" s="100" t="s">
        <v>140</v>
      </c>
      <c r="E116" s="100" t="s">
        <v>174</v>
      </c>
      <c r="F116" s="100"/>
      <c r="G116" s="100">
        <v>15</v>
      </c>
      <c r="H116" s="100" t="s">
        <v>113</v>
      </c>
      <c r="J116" s="100"/>
    </row>
    <row r="117" spans="1:10" x14ac:dyDescent="0.3">
      <c r="A117" s="100">
        <v>6400590900</v>
      </c>
      <c r="B117" s="100" t="s">
        <v>173</v>
      </c>
      <c r="C117" s="100">
        <v>1</v>
      </c>
      <c r="D117" s="100" t="s">
        <v>140</v>
      </c>
      <c r="E117" s="100" t="s">
        <v>174</v>
      </c>
      <c r="F117" s="100"/>
      <c r="G117" s="100">
        <v>16</v>
      </c>
      <c r="H117" s="100" t="s">
        <v>113</v>
      </c>
      <c r="J117" s="100"/>
    </row>
    <row r="118" spans="1:10" x14ac:dyDescent="0.3">
      <c r="A118" s="100">
        <v>6400590900</v>
      </c>
      <c r="B118" s="100" t="s">
        <v>173</v>
      </c>
      <c r="C118" s="100">
        <v>1</v>
      </c>
      <c r="D118" s="100" t="s">
        <v>140</v>
      </c>
      <c r="E118" s="100" t="s">
        <v>174</v>
      </c>
      <c r="F118" s="100"/>
      <c r="G118" s="100">
        <v>20</v>
      </c>
      <c r="H118" s="100" t="s">
        <v>113</v>
      </c>
      <c r="J118" s="100"/>
    </row>
    <row r="119" spans="1:10" x14ac:dyDescent="0.3">
      <c r="A119" s="100">
        <v>6400590900</v>
      </c>
      <c r="B119" s="100" t="s">
        <v>173</v>
      </c>
      <c r="C119" s="100">
        <v>1</v>
      </c>
      <c r="D119" s="100" t="s">
        <v>140</v>
      </c>
      <c r="E119" s="100" t="s">
        <v>174</v>
      </c>
      <c r="F119" s="100"/>
      <c r="G119" s="100">
        <v>27</v>
      </c>
      <c r="H119" s="100" t="s">
        <v>113</v>
      </c>
      <c r="J119" s="100"/>
    </row>
    <row r="120" spans="1:10" x14ac:dyDescent="0.3">
      <c r="A120" s="100">
        <v>6400590900</v>
      </c>
      <c r="B120" s="100" t="s">
        <v>173</v>
      </c>
      <c r="C120" s="100">
        <v>1</v>
      </c>
      <c r="D120" s="100" t="s">
        <v>140</v>
      </c>
      <c r="E120" s="100" t="s">
        <v>174</v>
      </c>
      <c r="F120" s="100"/>
      <c r="G120" s="100">
        <v>14</v>
      </c>
      <c r="H120" s="100" t="s">
        <v>100</v>
      </c>
      <c r="J120" s="100"/>
    </row>
    <row r="121" spans="1:10" x14ac:dyDescent="0.3">
      <c r="A121" s="100">
        <v>6400590900</v>
      </c>
      <c r="B121" s="100" t="s">
        <v>173</v>
      </c>
      <c r="C121" s="100">
        <v>1</v>
      </c>
      <c r="D121" s="100" t="s">
        <v>140</v>
      </c>
      <c r="E121" s="100" t="s">
        <v>174</v>
      </c>
      <c r="F121" s="100"/>
      <c r="G121" s="100">
        <v>24</v>
      </c>
      <c r="H121" s="100" t="s">
        <v>100</v>
      </c>
      <c r="J121" s="100"/>
    </row>
    <row r="122" spans="1:10" x14ac:dyDescent="0.3">
      <c r="A122" s="100">
        <v>6400590900</v>
      </c>
      <c r="B122" s="100" t="s">
        <v>173</v>
      </c>
      <c r="C122" s="100">
        <v>1</v>
      </c>
      <c r="D122" s="100" t="s">
        <v>140</v>
      </c>
      <c r="E122" s="100" t="s">
        <v>174</v>
      </c>
      <c r="F122" s="100"/>
      <c r="G122" s="100">
        <v>29</v>
      </c>
      <c r="H122" s="100" t="s">
        <v>100</v>
      </c>
      <c r="J122" s="100"/>
    </row>
    <row r="123" spans="1:10" x14ac:dyDescent="0.3">
      <c r="A123" s="100">
        <v>6400590900</v>
      </c>
      <c r="B123" s="100" t="s">
        <v>173</v>
      </c>
      <c r="C123" s="100">
        <v>1</v>
      </c>
      <c r="D123" s="100" t="s">
        <v>140</v>
      </c>
      <c r="E123" s="100" t="s">
        <v>174</v>
      </c>
      <c r="F123" s="100"/>
      <c r="G123" s="100">
        <v>30</v>
      </c>
      <c r="H123" s="100" t="s">
        <v>100</v>
      </c>
      <c r="J123" s="100"/>
    </row>
    <row r="124" spans="1:10" x14ac:dyDescent="0.3">
      <c r="A124" s="100">
        <v>6400590900</v>
      </c>
      <c r="B124" s="100" t="s">
        <v>173</v>
      </c>
      <c r="C124" s="100">
        <v>1</v>
      </c>
      <c r="D124" s="100" t="s">
        <v>140</v>
      </c>
      <c r="E124" s="100" t="s">
        <v>174</v>
      </c>
      <c r="F124" s="100"/>
      <c r="G124" s="100">
        <v>23</v>
      </c>
      <c r="H124" s="100" t="s">
        <v>176</v>
      </c>
      <c r="J124" s="100"/>
    </row>
    <row r="125" spans="1:10" x14ac:dyDescent="0.3">
      <c r="A125" s="100">
        <v>6400590900</v>
      </c>
      <c r="B125" s="100" t="s">
        <v>173</v>
      </c>
      <c r="C125" s="100">
        <v>1</v>
      </c>
      <c r="D125" s="100" t="s">
        <v>140</v>
      </c>
      <c r="E125" s="100" t="s">
        <v>174</v>
      </c>
      <c r="F125" s="100"/>
      <c r="G125" s="100">
        <v>31</v>
      </c>
      <c r="H125" s="100" t="s">
        <v>176</v>
      </c>
      <c r="J125" s="100"/>
    </row>
    <row r="126" spans="1:10" x14ac:dyDescent="0.3">
      <c r="A126" s="100">
        <v>6448600400</v>
      </c>
      <c r="B126" s="100" t="s">
        <v>177</v>
      </c>
      <c r="C126" s="100">
        <v>1</v>
      </c>
      <c r="D126" s="100" t="s">
        <v>140</v>
      </c>
      <c r="E126" s="100" t="s">
        <v>178</v>
      </c>
      <c r="F126" s="100"/>
      <c r="G126" s="100" t="s">
        <v>266</v>
      </c>
      <c r="H126" s="100"/>
      <c r="J126" s="100"/>
    </row>
    <row r="127" spans="1:10" x14ac:dyDescent="0.3">
      <c r="A127" s="100">
        <v>6448600400</v>
      </c>
      <c r="B127" s="100" t="s">
        <v>177</v>
      </c>
      <c r="C127" s="100">
        <v>1</v>
      </c>
      <c r="D127" s="100" t="s">
        <v>140</v>
      </c>
      <c r="E127" s="100" t="s">
        <v>178</v>
      </c>
      <c r="F127" s="100"/>
      <c r="G127" s="100">
        <v>60</v>
      </c>
      <c r="H127" s="100" t="s">
        <v>179</v>
      </c>
      <c r="J127" s="100"/>
    </row>
    <row r="128" spans="1:10" x14ac:dyDescent="0.3">
      <c r="A128" s="100">
        <v>6448600400</v>
      </c>
      <c r="B128" s="100" t="s">
        <v>177</v>
      </c>
      <c r="C128" s="100">
        <v>1</v>
      </c>
      <c r="D128" s="100" t="s">
        <v>140</v>
      </c>
      <c r="E128" s="100" t="s">
        <v>178</v>
      </c>
      <c r="F128" s="100"/>
      <c r="G128" s="100">
        <v>66</v>
      </c>
      <c r="H128" s="100" t="s">
        <v>179</v>
      </c>
      <c r="J128" s="100"/>
    </row>
    <row r="129" spans="1:10" x14ac:dyDescent="0.3">
      <c r="A129" s="100">
        <v>6448600400</v>
      </c>
      <c r="B129" s="100" t="s">
        <v>177</v>
      </c>
      <c r="C129" s="100">
        <v>1</v>
      </c>
      <c r="D129" s="100" t="s">
        <v>140</v>
      </c>
      <c r="E129" s="100" t="s">
        <v>178</v>
      </c>
      <c r="F129" s="100"/>
      <c r="G129" s="100">
        <v>881</v>
      </c>
      <c r="H129" s="100" t="s">
        <v>179</v>
      </c>
      <c r="J129" s="100"/>
    </row>
    <row r="130" spans="1:10" x14ac:dyDescent="0.3">
      <c r="A130" s="100">
        <v>6448600400</v>
      </c>
      <c r="B130" s="100" t="s">
        <v>177</v>
      </c>
      <c r="C130" s="100">
        <v>1</v>
      </c>
      <c r="D130" s="100" t="s">
        <v>140</v>
      </c>
      <c r="E130" s="100" t="s">
        <v>178</v>
      </c>
      <c r="F130" s="100"/>
      <c r="G130" s="100">
        <v>813</v>
      </c>
      <c r="H130" s="100" t="s">
        <v>125</v>
      </c>
      <c r="J130" s="100"/>
    </row>
    <row r="131" spans="1:10" x14ac:dyDescent="0.3">
      <c r="A131" s="100">
        <v>6448600400</v>
      </c>
      <c r="B131" s="100" t="s">
        <v>177</v>
      </c>
      <c r="C131" s="100">
        <v>1</v>
      </c>
      <c r="D131" s="100" t="s">
        <v>140</v>
      </c>
      <c r="E131" s="100" t="s">
        <v>178</v>
      </c>
      <c r="F131" s="100"/>
      <c r="G131" s="100">
        <v>1094</v>
      </c>
      <c r="H131" s="100" t="s">
        <v>110</v>
      </c>
      <c r="J131" s="100"/>
    </row>
    <row r="132" spans="1:10" x14ac:dyDescent="0.3">
      <c r="A132" s="100">
        <v>6448600400</v>
      </c>
      <c r="B132" s="100" t="s">
        <v>177</v>
      </c>
      <c r="C132" s="100">
        <v>1</v>
      </c>
      <c r="D132" s="100" t="s">
        <v>140</v>
      </c>
      <c r="E132" s="100" t="s">
        <v>178</v>
      </c>
      <c r="F132" s="100"/>
      <c r="G132" s="100">
        <v>312</v>
      </c>
      <c r="H132" s="100" t="s">
        <v>180</v>
      </c>
      <c r="J132" s="100"/>
    </row>
    <row r="133" spans="1:10" x14ac:dyDescent="0.3">
      <c r="A133" s="100">
        <v>6448600400</v>
      </c>
      <c r="B133" s="100" t="s">
        <v>177</v>
      </c>
      <c r="C133" s="100">
        <v>1</v>
      </c>
      <c r="D133" s="100" t="s">
        <v>140</v>
      </c>
      <c r="E133" s="100" t="s">
        <v>178</v>
      </c>
      <c r="F133" s="100"/>
      <c r="G133" s="100">
        <v>80</v>
      </c>
      <c r="H133" s="100" t="s">
        <v>108</v>
      </c>
      <c r="J133" s="100"/>
    </row>
    <row r="134" spans="1:10" x14ac:dyDescent="0.3">
      <c r="A134" s="100">
        <v>6448600400</v>
      </c>
      <c r="B134" s="100" t="s">
        <v>177</v>
      </c>
      <c r="C134" s="100">
        <v>1</v>
      </c>
      <c r="D134" s="100" t="s">
        <v>140</v>
      </c>
      <c r="E134" s="100" t="s">
        <v>178</v>
      </c>
      <c r="F134" s="100"/>
      <c r="G134" s="100">
        <v>884</v>
      </c>
      <c r="H134" s="100" t="s">
        <v>111</v>
      </c>
      <c r="J134" s="100"/>
    </row>
    <row r="135" spans="1:10" x14ac:dyDescent="0.3">
      <c r="A135" s="100">
        <v>6448600400</v>
      </c>
      <c r="B135" s="100" t="s">
        <v>177</v>
      </c>
      <c r="C135" s="100">
        <v>1</v>
      </c>
      <c r="D135" s="100" t="s">
        <v>140</v>
      </c>
      <c r="E135" s="100" t="s">
        <v>178</v>
      </c>
      <c r="F135" s="100"/>
      <c r="G135" s="100">
        <v>807</v>
      </c>
      <c r="H135" s="100" t="s">
        <v>109</v>
      </c>
      <c r="J135" s="100"/>
    </row>
    <row r="136" spans="1:10" x14ac:dyDescent="0.3">
      <c r="A136" s="100">
        <v>6448600400</v>
      </c>
      <c r="B136" s="100" t="s">
        <v>177</v>
      </c>
      <c r="C136" s="100">
        <v>1</v>
      </c>
      <c r="D136" s="100" t="s">
        <v>140</v>
      </c>
      <c r="E136" s="100" t="s">
        <v>178</v>
      </c>
      <c r="F136" s="100"/>
      <c r="G136" s="100">
        <v>888</v>
      </c>
      <c r="H136" s="100" t="s">
        <v>112</v>
      </c>
      <c r="J136" s="100"/>
    </row>
    <row r="137" spans="1:10" x14ac:dyDescent="0.3">
      <c r="A137" s="100">
        <v>6448600400</v>
      </c>
      <c r="B137" s="100" t="s">
        <v>177</v>
      </c>
      <c r="C137" s="100">
        <v>1</v>
      </c>
      <c r="D137" s="100" t="s">
        <v>140</v>
      </c>
      <c r="E137" s="100" t="s">
        <v>178</v>
      </c>
      <c r="F137" s="100"/>
      <c r="G137" s="100">
        <v>393</v>
      </c>
      <c r="H137" s="100" t="s">
        <v>101</v>
      </c>
      <c r="J137" s="100"/>
    </row>
    <row r="138" spans="1:10" x14ac:dyDescent="0.3">
      <c r="A138" s="100">
        <v>6448600400</v>
      </c>
      <c r="B138" s="100" t="s">
        <v>177</v>
      </c>
      <c r="C138" s="100">
        <v>1</v>
      </c>
      <c r="D138" s="100" t="s">
        <v>140</v>
      </c>
      <c r="E138" s="100" t="s">
        <v>178</v>
      </c>
      <c r="F138" s="100"/>
      <c r="G138" s="100">
        <v>784</v>
      </c>
      <c r="H138" s="100" t="s">
        <v>172</v>
      </c>
      <c r="J138" s="100"/>
    </row>
    <row r="139" spans="1:10" x14ac:dyDescent="0.3">
      <c r="A139" s="100">
        <v>6448600400</v>
      </c>
      <c r="B139" s="100" t="s">
        <v>177</v>
      </c>
      <c r="C139" s="100">
        <v>1</v>
      </c>
      <c r="D139" s="100" t="s">
        <v>140</v>
      </c>
      <c r="E139" s="100" t="s">
        <v>178</v>
      </c>
      <c r="F139" s="100"/>
      <c r="G139" s="100">
        <v>812</v>
      </c>
      <c r="H139" s="100" t="s">
        <v>172</v>
      </c>
      <c r="J139" s="100"/>
    </row>
    <row r="140" spans="1:10" x14ac:dyDescent="0.3">
      <c r="A140" s="100">
        <v>6448600400</v>
      </c>
      <c r="B140" s="100" t="s">
        <v>177</v>
      </c>
      <c r="C140" s="100">
        <v>1</v>
      </c>
      <c r="D140" s="100" t="s">
        <v>140</v>
      </c>
      <c r="E140" s="100" t="s">
        <v>178</v>
      </c>
      <c r="F140" s="100"/>
      <c r="G140" s="100">
        <v>888</v>
      </c>
      <c r="H140" s="100" t="s">
        <v>172</v>
      </c>
      <c r="J140" s="100"/>
    </row>
    <row r="141" spans="1:10" x14ac:dyDescent="0.3">
      <c r="A141" s="100">
        <v>6448600400</v>
      </c>
      <c r="B141" s="100" t="s">
        <v>177</v>
      </c>
      <c r="C141" s="100">
        <v>1</v>
      </c>
      <c r="D141" s="100" t="s">
        <v>140</v>
      </c>
      <c r="E141" s="100" t="s">
        <v>178</v>
      </c>
      <c r="F141" s="100"/>
      <c r="G141" s="100">
        <v>813</v>
      </c>
      <c r="H141" s="100" t="s">
        <v>172</v>
      </c>
      <c r="J141" s="100"/>
    </row>
    <row r="142" spans="1:10" x14ac:dyDescent="0.3">
      <c r="A142" s="100">
        <v>6448600400</v>
      </c>
      <c r="B142" s="100" t="s">
        <v>177</v>
      </c>
      <c r="C142" s="100">
        <v>1</v>
      </c>
      <c r="D142" s="100" t="s">
        <v>140</v>
      </c>
      <c r="E142" s="100" t="s">
        <v>178</v>
      </c>
      <c r="F142" s="100"/>
      <c r="G142" s="100">
        <v>96</v>
      </c>
      <c r="H142" s="100" t="s">
        <v>105</v>
      </c>
      <c r="J142" s="100"/>
    </row>
    <row r="143" spans="1:10" x14ac:dyDescent="0.3">
      <c r="A143" s="100">
        <v>6416300300</v>
      </c>
      <c r="B143" s="100" t="s">
        <v>181</v>
      </c>
      <c r="C143" s="100">
        <v>1</v>
      </c>
      <c r="D143" s="100" t="s">
        <v>140</v>
      </c>
      <c r="E143" s="100" t="s">
        <v>182</v>
      </c>
      <c r="F143" s="100"/>
      <c r="G143" s="100">
        <v>19</v>
      </c>
      <c r="H143" s="100" t="s">
        <v>179</v>
      </c>
      <c r="J143" s="100"/>
    </row>
    <row r="144" spans="1:10" x14ac:dyDescent="0.3">
      <c r="A144" s="100">
        <v>6416300300</v>
      </c>
      <c r="B144" s="100" t="s">
        <v>181</v>
      </c>
      <c r="C144" s="100">
        <v>1</v>
      </c>
      <c r="D144" s="100" t="s">
        <v>140</v>
      </c>
      <c r="E144" s="100" t="s">
        <v>182</v>
      </c>
      <c r="F144" s="100"/>
      <c r="G144" s="100">
        <v>10</v>
      </c>
      <c r="H144" s="100" t="s">
        <v>116</v>
      </c>
      <c r="J144" s="100"/>
    </row>
    <row r="145" spans="1:10" x14ac:dyDescent="0.3">
      <c r="A145" s="100">
        <v>6416300300</v>
      </c>
      <c r="B145" s="100" t="s">
        <v>181</v>
      </c>
      <c r="C145" s="100">
        <v>1</v>
      </c>
      <c r="D145" s="100" t="s">
        <v>140</v>
      </c>
      <c r="E145" s="100" t="s">
        <v>182</v>
      </c>
      <c r="F145" s="100"/>
      <c r="G145" s="100">
        <v>102</v>
      </c>
      <c r="H145" s="100" t="s">
        <v>116</v>
      </c>
      <c r="J145" s="100"/>
    </row>
    <row r="146" spans="1:10" x14ac:dyDescent="0.3">
      <c r="A146" s="100">
        <v>6416300300</v>
      </c>
      <c r="B146" s="100" t="s">
        <v>181</v>
      </c>
      <c r="C146" s="100">
        <v>1</v>
      </c>
      <c r="D146" s="100" t="s">
        <v>140</v>
      </c>
      <c r="E146" s="100" t="s">
        <v>182</v>
      </c>
      <c r="F146" s="100"/>
      <c r="G146" s="100">
        <v>9</v>
      </c>
      <c r="H146" s="100" t="s">
        <v>172</v>
      </c>
      <c r="J146" s="100"/>
    </row>
    <row r="147" spans="1:10" x14ac:dyDescent="0.3">
      <c r="A147" s="100">
        <v>6416300300</v>
      </c>
      <c r="B147" s="100" t="s">
        <v>181</v>
      </c>
      <c r="C147" s="100">
        <v>1</v>
      </c>
      <c r="D147" s="100" t="s">
        <v>140</v>
      </c>
      <c r="E147" s="100" t="s">
        <v>182</v>
      </c>
      <c r="F147" s="100"/>
      <c r="G147" s="100">
        <v>18</v>
      </c>
      <c r="H147" s="100" t="s">
        <v>172</v>
      </c>
      <c r="J147" s="100"/>
    </row>
    <row r="148" spans="1:10" x14ac:dyDescent="0.3">
      <c r="A148" s="100">
        <v>6416300300</v>
      </c>
      <c r="B148" s="100" t="s">
        <v>181</v>
      </c>
      <c r="C148" s="100">
        <v>1</v>
      </c>
      <c r="D148" s="100" t="s">
        <v>140</v>
      </c>
      <c r="E148" s="100" t="s">
        <v>182</v>
      </c>
      <c r="F148" s="100"/>
      <c r="G148" s="100">
        <v>101</v>
      </c>
      <c r="H148" s="100" t="s">
        <v>172</v>
      </c>
      <c r="J148" s="100"/>
    </row>
    <row r="149" spans="1:10" x14ac:dyDescent="0.3">
      <c r="A149" s="100">
        <v>6416300300</v>
      </c>
      <c r="B149" s="100" t="s">
        <v>181</v>
      </c>
      <c r="C149" s="100">
        <v>1</v>
      </c>
      <c r="D149" s="100" t="s">
        <v>140</v>
      </c>
      <c r="E149" s="100" t="s">
        <v>182</v>
      </c>
      <c r="F149" s="100"/>
      <c r="G149" s="100">
        <v>103</v>
      </c>
      <c r="H149" s="100" t="s">
        <v>172</v>
      </c>
      <c r="J149" s="100"/>
    </row>
    <row r="150" spans="1:10" x14ac:dyDescent="0.3">
      <c r="A150" s="100">
        <v>6484500000</v>
      </c>
      <c r="B150" s="100" t="s">
        <v>183</v>
      </c>
      <c r="C150" s="100">
        <v>1</v>
      </c>
      <c r="D150" s="100" t="s">
        <v>140</v>
      </c>
      <c r="E150" s="100" t="s">
        <v>184</v>
      </c>
      <c r="F150" s="100"/>
      <c r="G150" s="100">
        <v>93</v>
      </c>
      <c r="H150" s="100" t="s">
        <v>171</v>
      </c>
      <c r="J150" s="100"/>
    </row>
    <row r="151" spans="1:10" x14ac:dyDescent="0.3">
      <c r="A151" s="100">
        <v>6484500000</v>
      </c>
      <c r="B151" s="100" t="s">
        <v>183</v>
      </c>
      <c r="C151" s="100">
        <v>1</v>
      </c>
      <c r="D151" s="100" t="s">
        <v>140</v>
      </c>
      <c r="E151" s="100" t="s">
        <v>184</v>
      </c>
      <c r="F151" s="100"/>
      <c r="G151" s="100">
        <v>23</v>
      </c>
      <c r="H151" s="100" t="s">
        <v>103</v>
      </c>
      <c r="J151" s="100"/>
    </row>
    <row r="152" spans="1:10" x14ac:dyDescent="0.3">
      <c r="A152" s="100">
        <v>6484500000</v>
      </c>
      <c r="B152" s="100" t="s">
        <v>183</v>
      </c>
      <c r="C152" s="100">
        <v>1</v>
      </c>
      <c r="D152" s="100" t="s">
        <v>140</v>
      </c>
      <c r="E152" s="100" t="s">
        <v>184</v>
      </c>
      <c r="F152" s="100"/>
      <c r="G152" s="100">
        <v>21</v>
      </c>
      <c r="H152" s="100" t="s">
        <v>97</v>
      </c>
      <c r="J152" s="100"/>
    </row>
    <row r="153" spans="1:10" x14ac:dyDescent="0.3">
      <c r="A153" s="100">
        <v>6484500000</v>
      </c>
      <c r="B153" s="100" t="s">
        <v>183</v>
      </c>
      <c r="C153" s="100">
        <v>1</v>
      </c>
      <c r="D153" s="100" t="s">
        <v>140</v>
      </c>
      <c r="E153" s="100" t="s">
        <v>184</v>
      </c>
      <c r="F153" s="100"/>
      <c r="G153" s="100">
        <v>22</v>
      </c>
      <c r="H153" s="100" t="s">
        <v>107</v>
      </c>
      <c r="J153" s="100"/>
    </row>
    <row r="154" spans="1:10" x14ac:dyDescent="0.3">
      <c r="A154" s="100">
        <v>6484500000</v>
      </c>
      <c r="B154" s="100" t="s">
        <v>183</v>
      </c>
      <c r="C154" s="100">
        <v>1</v>
      </c>
      <c r="D154" s="100" t="s">
        <v>140</v>
      </c>
      <c r="E154" s="100" t="s">
        <v>184</v>
      </c>
      <c r="F154" s="100"/>
      <c r="G154" s="100">
        <v>1</v>
      </c>
      <c r="H154" s="100" t="s">
        <v>109</v>
      </c>
      <c r="J154" s="100"/>
    </row>
    <row r="155" spans="1:10" x14ac:dyDescent="0.3">
      <c r="A155" s="100">
        <v>6484500000</v>
      </c>
      <c r="B155" s="100" t="s">
        <v>183</v>
      </c>
      <c r="C155" s="100">
        <v>1</v>
      </c>
      <c r="D155" s="100" t="s">
        <v>140</v>
      </c>
      <c r="E155" s="100" t="s">
        <v>184</v>
      </c>
      <c r="F155" s="100"/>
      <c r="G155" s="100">
        <v>79</v>
      </c>
      <c r="H155" s="100" t="s">
        <v>120</v>
      </c>
      <c r="J155" s="100"/>
    </row>
    <row r="156" spans="1:10" x14ac:dyDescent="0.3">
      <c r="A156" s="100">
        <v>6483951200</v>
      </c>
      <c r="B156" s="100" t="s">
        <v>185</v>
      </c>
      <c r="C156" s="100">
        <v>1</v>
      </c>
      <c r="D156" s="100" t="s">
        <v>140</v>
      </c>
      <c r="E156" s="100" t="s">
        <v>186</v>
      </c>
      <c r="F156" s="100"/>
      <c r="G156" s="100" t="s">
        <v>267</v>
      </c>
      <c r="H156" s="100" t="s">
        <v>97</v>
      </c>
      <c r="J156" s="100"/>
    </row>
    <row r="157" spans="1:10" x14ac:dyDescent="0.3">
      <c r="A157" s="100">
        <v>6483951200</v>
      </c>
      <c r="B157" s="100" t="s">
        <v>185</v>
      </c>
      <c r="C157" s="100">
        <v>1</v>
      </c>
      <c r="D157" s="100" t="s">
        <v>140</v>
      </c>
      <c r="E157" s="100" t="s">
        <v>186</v>
      </c>
      <c r="F157" s="100"/>
      <c r="G157" s="100" t="s">
        <v>268</v>
      </c>
      <c r="H157" s="100" t="s">
        <v>187</v>
      </c>
      <c r="J157" s="100"/>
    </row>
    <row r="158" spans="1:10" x14ac:dyDescent="0.3">
      <c r="A158" s="100">
        <v>6483951200</v>
      </c>
      <c r="B158" s="100" t="s">
        <v>185</v>
      </c>
      <c r="C158" s="100">
        <v>1</v>
      </c>
      <c r="D158" s="100" t="s">
        <v>140</v>
      </c>
      <c r="E158" s="100" t="s">
        <v>186</v>
      </c>
      <c r="F158" s="100"/>
      <c r="G158" s="100" t="s">
        <v>269</v>
      </c>
      <c r="H158" s="100" t="s">
        <v>188</v>
      </c>
      <c r="J158" s="100"/>
    </row>
    <row r="159" spans="1:10" x14ac:dyDescent="0.3">
      <c r="A159" s="100">
        <v>6484092100</v>
      </c>
      <c r="B159" s="100" t="s">
        <v>189</v>
      </c>
      <c r="C159" s="100">
        <v>1</v>
      </c>
      <c r="D159" s="100" t="s">
        <v>140</v>
      </c>
      <c r="E159" s="100" t="s">
        <v>190</v>
      </c>
      <c r="F159" s="100"/>
      <c r="G159" s="100" t="s">
        <v>267</v>
      </c>
      <c r="H159" s="100" t="s">
        <v>188</v>
      </c>
      <c r="J159" s="100"/>
    </row>
    <row r="160" spans="1:10" x14ac:dyDescent="0.3">
      <c r="A160" s="100">
        <v>6484092100</v>
      </c>
      <c r="B160" s="100" t="s">
        <v>189</v>
      </c>
      <c r="C160" s="100">
        <v>1</v>
      </c>
      <c r="D160" s="100" t="s">
        <v>140</v>
      </c>
      <c r="E160" s="100" t="s">
        <v>190</v>
      </c>
      <c r="F160" s="100"/>
      <c r="G160" s="100" t="s">
        <v>268</v>
      </c>
      <c r="H160" s="100" t="s">
        <v>188</v>
      </c>
      <c r="J160" s="100"/>
    </row>
    <row r="161" spans="1:10" x14ac:dyDescent="0.3">
      <c r="A161" s="100">
        <v>6484092100</v>
      </c>
      <c r="B161" s="100" t="s">
        <v>189</v>
      </c>
      <c r="C161" s="100">
        <v>1</v>
      </c>
      <c r="D161" s="100" t="s">
        <v>140</v>
      </c>
      <c r="E161" s="100" t="s">
        <v>190</v>
      </c>
      <c r="F161" s="100"/>
      <c r="G161" s="100" t="s">
        <v>269</v>
      </c>
      <c r="H161" s="100" t="s">
        <v>97</v>
      </c>
      <c r="J161" s="100"/>
    </row>
    <row r="162" spans="1:10" x14ac:dyDescent="0.3">
      <c r="A162" s="100">
        <v>6484092100</v>
      </c>
      <c r="B162" s="100" t="s">
        <v>189</v>
      </c>
      <c r="C162" s="100">
        <v>1</v>
      </c>
      <c r="D162" s="100" t="s">
        <v>140</v>
      </c>
      <c r="E162" s="100" t="s">
        <v>190</v>
      </c>
      <c r="F162" s="100"/>
      <c r="G162" s="100">
        <v>10003</v>
      </c>
      <c r="H162" s="100" t="s">
        <v>172</v>
      </c>
      <c r="J162" s="100"/>
    </row>
    <row r="163" spans="1:10" x14ac:dyDescent="0.3">
      <c r="A163" s="100">
        <v>6484092100</v>
      </c>
      <c r="B163" s="100" t="s">
        <v>189</v>
      </c>
      <c r="C163" s="100">
        <v>1</v>
      </c>
      <c r="D163" s="100" t="s">
        <v>140</v>
      </c>
      <c r="E163" s="100" t="s">
        <v>190</v>
      </c>
      <c r="F163" s="100"/>
      <c r="G163" s="100" t="s">
        <v>270</v>
      </c>
      <c r="H163" s="100" t="s">
        <v>172</v>
      </c>
      <c r="J163" s="100"/>
    </row>
    <row r="164" spans="1:10" x14ac:dyDescent="0.3">
      <c r="A164" s="100">
        <v>6484092100</v>
      </c>
      <c r="B164" s="100" t="s">
        <v>189</v>
      </c>
      <c r="C164" s="100">
        <v>1</v>
      </c>
      <c r="D164" s="100" t="s">
        <v>140</v>
      </c>
      <c r="E164" s="100" t="s">
        <v>190</v>
      </c>
      <c r="F164" s="100"/>
      <c r="G164" s="100" t="s">
        <v>271</v>
      </c>
      <c r="H164" s="100" t="s">
        <v>172</v>
      </c>
      <c r="J164" s="100"/>
    </row>
    <row r="165" spans="1:10" x14ac:dyDescent="0.3">
      <c r="A165" s="100">
        <v>6484401300</v>
      </c>
      <c r="B165" s="100" t="s">
        <v>191</v>
      </c>
      <c r="C165" s="100">
        <v>1</v>
      </c>
      <c r="D165" s="100" t="s">
        <v>140</v>
      </c>
      <c r="E165" s="100" t="s">
        <v>78</v>
      </c>
      <c r="F165" s="100"/>
      <c r="G165" s="100">
        <v>10103</v>
      </c>
      <c r="H165" s="100" t="s">
        <v>192</v>
      </c>
      <c r="J165" s="100"/>
    </row>
    <row r="166" spans="1:10" x14ac:dyDescent="0.3">
      <c r="A166" s="100">
        <v>6484401300</v>
      </c>
      <c r="B166" s="100" t="s">
        <v>191</v>
      </c>
      <c r="C166" s="100">
        <v>1</v>
      </c>
      <c r="D166" s="100" t="s">
        <v>140</v>
      </c>
      <c r="E166" s="100" t="s">
        <v>78</v>
      </c>
      <c r="F166" s="100"/>
      <c r="G166" s="100">
        <v>10104</v>
      </c>
      <c r="H166" s="100" t="s">
        <v>192</v>
      </c>
      <c r="J166" s="100"/>
    </row>
    <row r="167" spans="1:10" x14ac:dyDescent="0.3">
      <c r="A167" s="100">
        <v>6484401300</v>
      </c>
      <c r="B167" s="100" t="s">
        <v>191</v>
      </c>
      <c r="C167" s="100">
        <v>1</v>
      </c>
      <c r="D167" s="100" t="s">
        <v>140</v>
      </c>
      <c r="E167" s="100" t="s">
        <v>78</v>
      </c>
      <c r="F167" s="100"/>
      <c r="G167" s="100">
        <v>13101</v>
      </c>
      <c r="H167" s="100" t="s">
        <v>196</v>
      </c>
      <c r="J167" s="100"/>
    </row>
    <row r="168" spans="1:10" x14ac:dyDescent="0.3">
      <c r="A168" s="100">
        <v>6484401300</v>
      </c>
      <c r="B168" s="100" t="s">
        <v>191</v>
      </c>
      <c r="C168" s="100">
        <v>1</v>
      </c>
      <c r="D168" s="100" t="s">
        <v>140</v>
      </c>
      <c r="E168" s="100" t="s">
        <v>78</v>
      </c>
      <c r="F168" s="100"/>
      <c r="G168" s="100">
        <v>10108</v>
      </c>
      <c r="H168" s="100" t="s">
        <v>194</v>
      </c>
      <c r="J168" s="100"/>
    </row>
    <row r="169" spans="1:10" x14ac:dyDescent="0.3">
      <c r="A169" s="100">
        <v>6484401300</v>
      </c>
      <c r="B169" s="100" t="s">
        <v>191</v>
      </c>
      <c r="C169" s="100">
        <v>1</v>
      </c>
      <c r="D169" s="100" t="s">
        <v>140</v>
      </c>
      <c r="E169" s="100" t="s">
        <v>78</v>
      </c>
      <c r="F169" s="100"/>
      <c r="G169" s="100">
        <v>12101</v>
      </c>
      <c r="H169" s="100" t="s">
        <v>195</v>
      </c>
      <c r="J169" s="100"/>
    </row>
    <row r="170" spans="1:10" x14ac:dyDescent="0.3">
      <c r="A170" s="100">
        <v>6484401300</v>
      </c>
      <c r="B170" s="100" t="s">
        <v>191</v>
      </c>
      <c r="C170" s="100">
        <v>1</v>
      </c>
      <c r="D170" s="100" t="s">
        <v>140</v>
      </c>
      <c r="E170" s="100" t="s">
        <v>78</v>
      </c>
      <c r="F170" s="100"/>
      <c r="G170" s="100">
        <v>13103</v>
      </c>
      <c r="H170" s="100" t="s">
        <v>197</v>
      </c>
      <c r="J170" s="100"/>
    </row>
    <row r="171" spans="1:10" x14ac:dyDescent="0.3">
      <c r="A171" s="100">
        <v>6484401300</v>
      </c>
      <c r="B171" s="100" t="s">
        <v>191</v>
      </c>
      <c r="C171" s="100">
        <v>1</v>
      </c>
      <c r="D171" s="100" t="s">
        <v>140</v>
      </c>
      <c r="E171" s="100" t="s">
        <v>78</v>
      </c>
      <c r="F171" s="100"/>
      <c r="G171" s="100">
        <v>10106</v>
      </c>
      <c r="H171" s="100" t="s">
        <v>193</v>
      </c>
      <c r="J171" s="100"/>
    </row>
    <row r="172" spans="1:10" x14ac:dyDescent="0.3">
      <c r="A172" s="100">
        <v>6484401300</v>
      </c>
      <c r="B172" s="100" t="s">
        <v>191</v>
      </c>
      <c r="C172" s="100">
        <v>1</v>
      </c>
      <c r="D172" s="100" t="s">
        <v>140</v>
      </c>
      <c r="E172" s="100" t="s">
        <v>78</v>
      </c>
      <c r="F172" s="100"/>
      <c r="G172" s="100">
        <v>10107</v>
      </c>
      <c r="H172" s="100" t="s">
        <v>193</v>
      </c>
      <c r="J172" s="100"/>
    </row>
    <row r="173" spans="1:10" x14ac:dyDescent="0.3">
      <c r="A173" s="100">
        <v>6484401300</v>
      </c>
      <c r="B173" s="100" t="s">
        <v>191</v>
      </c>
      <c r="C173" s="100">
        <v>1</v>
      </c>
      <c r="D173" s="100" t="s">
        <v>140</v>
      </c>
      <c r="E173" s="100" t="s">
        <v>78</v>
      </c>
      <c r="F173" s="100"/>
      <c r="G173" s="100">
        <v>53</v>
      </c>
      <c r="H173" s="100" t="s">
        <v>172</v>
      </c>
      <c r="J173" s="100"/>
    </row>
    <row r="174" spans="1:10" x14ac:dyDescent="0.3">
      <c r="A174" s="100">
        <v>6484401300</v>
      </c>
      <c r="B174" s="100" t="s">
        <v>191</v>
      </c>
      <c r="C174" s="100">
        <v>1</v>
      </c>
      <c r="D174" s="100" t="s">
        <v>140</v>
      </c>
      <c r="E174" s="100" t="s">
        <v>78</v>
      </c>
      <c r="F174" s="100"/>
      <c r="G174" s="100">
        <v>54</v>
      </c>
      <c r="H174" s="100" t="s">
        <v>172</v>
      </c>
      <c r="J174" s="100"/>
    </row>
    <row r="175" spans="1:10" x14ac:dyDescent="0.3">
      <c r="A175" s="100">
        <v>6484401300</v>
      </c>
      <c r="B175" s="100" t="s">
        <v>191</v>
      </c>
      <c r="C175" s="100">
        <v>1</v>
      </c>
      <c r="D175" s="100" t="s">
        <v>140</v>
      </c>
      <c r="E175" s="100" t="s">
        <v>78</v>
      </c>
      <c r="F175" s="100"/>
      <c r="G175" s="100">
        <v>55</v>
      </c>
      <c r="H175" s="100" t="s">
        <v>172</v>
      </c>
      <c r="J175" s="100"/>
    </row>
    <row r="176" spans="1:10" x14ac:dyDescent="0.3">
      <c r="A176" s="100">
        <v>6484401300</v>
      </c>
      <c r="B176" s="100" t="s">
        <v>191</v>
      </c>
      <c r="C176" s="100">
        <v>1</v>
      </c>
      <c r="D176" s="100" t="s">
        <v>140</v>
      </c>
      <c r="E176" s="100" t="s">
        <v>78</v>
      </c>
      <c r="F176" s="100"/>
      <c r="G176" s="100">
        <v>56</v>
      </c>
      <c r="H176" s="100" t="s">
        <v>172</v>
      </c>
      <c r="J176" s="100"/>
    </row>
    <row r="177" spans="1:10" x14ac:dyDescent="0.3">
      <c r="A177" s="100">
        <v>6484401300</v>
      </c>
      <c r="B177" s="100" t="s">
        <v>191</v>
      </c>
      <c r="C177" s="100">
        <v>1</v>
      </c>
      <c r="D177" s="100" t="s">
        <v>140</v>
      </c>
      <c r="E177" s="100" t="s">
        <v>78</v>
      </c>
      <c r="F177" s="100"/>
      <c r="G177" s="100">
        <v>10101</v>
      </c>
      <c r="H177" s="100" t="s">
        <v>172</v>
      </c>
      <c r="J177" s="100"/>
    </row>
    <row r="178" spans="1:10" x14ac:dyDescent="0.3">
      <c r="A178" s="100">
        <v>6484401300</v>
      </c>
      <c r="B178" s="100" t="s">
        <v>191</v>
      </c>
      <c r="C178" s="100">
        <v>1</v>
      </c>
      <c r="D178" s="100" t="s">
        <v>140</v>
      </c>
      <c r="E178" s="100" t="s">
        <v>78</v>
      </c>
      <c r="F178" s="100"/>
      <c r="G178" s="100">
        <v>10100</v>
      </c>
      <c r="H178" s="100" t="s">
        <v>105</v>
      </c>
      <c r="J178" s="100"/>
    </row>
    <row r="179" spans="1:10" x14ac:dyDescent="0.3">
      <c r="A179" s="100">
        <v>6484401300</v>
      </c>
      <c r="B179" s="100" t="s">
        <v>191</v>
      </c>
      <c r="C179" s="100">
        <v>1</v>
      </c>
      <c r="D179" s="100" t="s">
        <v>140</v>
      </c>
      <c r="E179" s="100" t="s">
        <v>78</v>
      </c>
      <c r="F179" s="100"/>
      <c r="G179" s="100">
        <v>10102</v>
      </c>
      <c r="H179" s="100" t="s">
        <v>105</v>
      </c>
      <c r="J179" s="100"/>
    </row>
    <row r="180" spans="1:10" x14ac:dyDescent="0.3">
      <c r="A180" s="100">
        <v>6484401300</v>
      </c>
      <c r="B180" s="100" t="s">
        <v>191</v>
      </c>
      <c r="C180" s="100">
        <v>1</v>
      </c>
      <c r="D180" s="100" t="s">
        <v>140</v>
      </c>
      <c r="E180" s="100" t="s">
        <v>78</v>
      </c>
      <c r="F180" s="100"/>
      <c r="G180" s="100">
        <v>13102</v>
      </c>
      <c r="H180" s="100" t="s">
        <v>105</v>
      </c>
      <c r="J180" s="100"/>
    </row>
    <row r="181" spans="1:10" x14ac:dyDescent="0.3">
      <c r="A181" s="100">
        <v>6484401300</v>
      </c>
      <c r="B181" s="100" t="s">
        <v>191</v>
      </c>
      <c r="C181" s="100">
        <v>1</v>
      </c>
      <c r="D181" s="100" t="s">
        <v>140</v>
      </c>
      <c r="E181" s="100" t="s">
        <v>78</v>
      </c>
      <c r="F181" s="100"/>
      <c r="G181" s="100">
        <v>10105</v>
      </c>
      <c r="H181" s="100" t="s">
        <v>119</v>
      </c>
      <c r="J181" s="100"/>
    </row>
    <row r="182" spans="1:10" x14ac:dyDescent="0.3">
      <c r="A182" s="100">
        <v>6484401300</v>
      </c>
      <c r="B182" s="100" t="s">
        <v>191</v>
      </c>
      <c r="C182" s="100">
        <v>1</v>
      </c>
      <c r="D182" s="100" t="s">
        <v>140</v>
      </c>
      <c r="E182" s="100" t="s">
        <v>78</v>
      </c>
      <c r="F182" s="100"/>
      <c r="G182" s="100">
        <v>14101</v>
      </c>
      <c r="H182" s="100" t="s">
        <v>106</v>
      </c>
      <c r="J182" s="100"/>
    </row>
    <row r="183" spans="1:10" x14ac:dyDescent="0.3">
      <c r="A183" s="100">
        <v>6484401300</v>
      </c>
      <c r="B183" s="100" t="s">
        <v>191</v>
      </c>
      <c r="C183" s="100">
        <v>1</v>
      </c>
      <c r="D183" s="100" t="s">
        <v>140</v>
      </c>
      <c r="E183" s="100" t="s">
        <v>78</v>
      </c>
      <c r="F183" s="100"/>
      <c r="G183" s="100">
        <v>14102</v>
      </c>
      <c r="H183" s="100" t="s">
        <v>120</v>
      </c>
      <c r="J183" s="100"/>
    </row>
    <row r="184" spans="1:10" x14ac:dyDescent="0.3">
      <c r="A184" s="100">
        <v>6483958300</v>
      </c>
      <c r="B184" s="100" t="s">
        <v>198</v>
      </c>
      <c r="C184" s="100">
        <v>1</v>
      </c>
      <c r="D184" s="100" t="s">
        <v>140</v>
      </c>
      <c r="E184" s="100" t="s">
        <v>77</v>
      </c>
      <c r="F184" s="100"/>
      <c r="G184" s="100">
        <v>7104</v>
      </c>
      <c r="H184" s="100" t="s">
        <v>200</v>
      </c>
      <c r="J184" s="100"/>
    </row>
    <row r="185" spans="1:10" x14ac:dyDescent="0.3">
      <c r="A185" s="100">
        <v>6483958300</v>
      </c>
      <c r="B185" s="100" t="s">
        <v>198</v>
      </c>
      <c r="C185" s="100">
        <v>1</v>
      </c>
      <c r="D185" s="100" t="s">
        <v>140</v>
      </c>
      <c r="E185" s="100" t="s">
        <v>77</v>
      </c>
      <c r="F185" s="100"/>
      <c r="G185" s="100">
        <v>7106</v>
      </c>
      <c r="H185" s="100" t="s">
        <v>200</v>
      </c>
      <c r="J185" s="100"/>
    </row>
    <row r="186" spans="1:10" x14ac:dyDescent="0.3">
      <c r="A186" s="100">
        <v>6483958300</v>
      </c>
      <c r="B186" s="100" t="s">
        <v>198</v>
      </c>
      <c r="C186" s="100">
        <v>1</v>
      </c>
      <c r="D186" s="100" t="s">
        <v>140</v>
      </c>
      <c r="E186" s="100" t="s">
        <v>77</v>
      </c>
      <c r="F186" s="100"/>
      <c r="G186" s="100">
        <v>7123</v>
      </c>
      <c r="H186" s="100" t="s">
        <v>200</v>
      </c>
      <c r="J186" s="100"/>
    </row>
    <row r="187" spans="1:10" x14ac:dyDescent="0.3">
      <c r="A187" s="100">
        <v>6483958300</v>
      </c>
      <c r="B187" s="100" t="s">
        <v>198</v>
      </c>
      <c r="C187" s="100">
        <v>1</v>
      </c>
      <c r="D187" s="100" t="s">
        <v>140</v>
      </c>
      <c r="E187" s="100" t="s">
        <v>77</v>
      </c>
      <c r="F187" s="100"/>
      <c r="G187" s="100">
        <v>7109</v>
      </c>
      <c r="H187" s="100" t="s">
        <v>118</v>
      </c>
      <c r="J187" s="100"/>
    </row>
    <row r="188" spans="1:10" x14ac:dyDescent="0.3">
      <c r="A188" s="100">
        <v>6483958300</v>
      </c>
      <c r="B188" s="100" t="s">
        <v>198</v>
      </c>
      <c r="C188" s="100">
        <v>1</v>
      </c>
      <c r="D188" s="100" t="s">
        <v>140</v>
      </c>
      <c r="E188" s="100" t="s">
        <v>77</v>
      </c>
      <c r="F188" s="100"/>
      <c r="G188" s="100">
        <v>7122</v>
      </c>
      <c r="H188" s="100" t="s">
        <v>117</v>
      </c>
      <c r="J188" s="100"/>
    </row>
    <row r="189" spans="1:10" x14ac:dyDescent="0.3">
      <c r="A189" s="100">
        <v>6483958300</v>
      </c>
      <c r="B189" s="100" t="s">
        <v>198</v>
      </c>
      <c r="C189" s="100">
        <v>1</v>
      </c>
      <c r="D189" s="100" t="s">
        <v>140</v>
      </c>
      <c r="E189" s="100" t="s">
        <v>77</v>
      </c>
      <c r="F189" s="100"/>
      <c r="G189" s="100">
        <v>7118</v>
      </c>
      <c r="H189" s="100" t="s">
        <v>116</v>
      </c>
      <c r="J189" s="100"/>
    </row>
    <row r="190" spans="1:10" x14ac:dyDescent="0.3">
      <c r="A190" s="100">
        <v>6483958300</v>
      </c>
      <c r="B190" s="100" t="s">
        <v>198</v>
      </c>
      <c r="C190" s="100">
        <v>1</v>
      </c>
      <c r="D190" s="100" t="s">
        <v>140</v>
      </c>
      <c r="E190" s="100" t="s">
        <v>77</v>
      </c>
      <c r="F190" s="100"/>
      <c r="G190" s="100">
        <v>12101</v>
      </c>
      <c r="H190" s="100" t="s">
        <v>116</v>
      </c>
      <c r="J190" s="100"/>
    </row>
    <row r="191" spans="1:10" x14ac:dyDescent="0.3">
      <c r="A191" s="100">
        <v>6483958300</v>
      </c>
      <c r="B191" s="100" t="s">
        <v>198</v>
      </c>
      <c r="C191" s="100">
        <v>1</v>
      </c>
      <c r="D191" s="100" t="s">
        <v>140</v>
      </c>
      <c r="E191" s="100" t="s">
        <v>77</v>
      </c>
      <c r="F191" s="100"/>
      <c r="G191" s="100">
        <v>7105</v>
      </c>
      <c r="H191" s="100" t="s">
        <v>201</v>
      </c>
      <c r="J191" s="100"/>
    </row>
    <row r="192" spans="1:10" x14ac:dyDescent="0.3">
      <c r="A192" s="100">
        <v>6483958300</v>
      </c>
      <c r="B192" s="100" t="s">
        <v>198</v>
      </c>
      <c r="C192" s="100">
        <v>1</v>
      </c>
      <c r="D192" s="100" t="s">
        <v>140</v>
      </c>
      <c r="E192" s="100" t="s">
        <v>77</v>
      </c>
      <c r="F192" s="100"/>
      <c r="G192" s="100">
        <v>9107</v>
      </c>
      <c r="H192" s="100" t="s">
        <v>201</v>
      </c>
      <c r="J192" s="100"/>
    </row>
    <row r="193" spans="1:10" x14ac:dyDescent="0.3">
      <c r="A193" s="100">
        <v>6483958300</v>
      </c>
      <c r="B193" s="100" t="s">
        <v>198</v>
      </c>
      <c r="C193" s="100">
        <v>1</v>
      </c>
      <c r="D193" s="100" t="s">
        <v>140</v>
      </c>
      <c r="E193" s="100" t="s">
        <v>77</v>
      </c>
      <c r="F193" s="100"/>
      <c r="G193" s="100">
        <v>7116</v>
      </c>
      <c r="H193" s="100" t="s">
        <v>206</v>
      </c>
      <c r="J193" s="100"/>
    </row>
    <row r="194" spans="1:10" x14ac:dyDescent="0.3">
      <c r="A194" s="100">
        <v>6483958300</v>
      </c>
      <c r="B194" s="100" t="s">
        <v>198</v>
      </c>
      <c r="C194" s="100">
        <v>1</v>
      </c>
      <c r="D194" s="100" t="s">
        <v>140</v>
      </c>
      <c r="E194" s="100" t="s">
        <v>77</v>
      </c>
      <c r="F194" s="100"/>
      <c r="G194" s="100">
        <v>7117</v>
      </c>
      <c r="H194" s="100" t="s">
        <v>206</v>
      </c>
      <c r="J194" s="100"/>
    </row>
    <row r="195" spans="1:10" x14ac:dyDescent="0.3">
      <c r="A195" s="100">
        <v>6483958300</v>
      </c>
      <c r="B195" s="100" t="s">
        <v>198</v>
      </c>
      <c r="C195" s="100">
        <v>1</v>
      </c>
      <c r="D195" s="100" t="s">
        <v>140</v>
      </c>
      <c r="E195" s="100" t="s">
        <v>77</v>
      </c>
      <c r="F195" s="100"/>
      <c r="G195" s="100">
        <v>9101</v>
      </c>
      <c r="H195" s="100" t="s">
        <v>206</v>
      </c>
      <c r="J195" s="100"/>
    </row>
    <row r="196" spans="1:10" x14ac:dyDescent="0.3">
      <c r="A196" s="100">
        <v>6483958300</v>
      </c>
      <c r="B196" s="100" t="s">
        <v>198</v>
      </c>
      <c r="C196" s="100">
        <v>1</v>
      </c>
      <c r="D196" s="100" t="s">
        <v>140</v>
      </c>
      <c r="E196" s="100" t="s">
        <v>77</v>
      </c>
      <c r="F196" s="100"/>
      <c r="G196" s="100">
        <v>9105</v>
      </c>
      <c r="H196" s="100" t="s">
        <v>206</v>
      </c>
      <c r="J196" s="100"/>
    </row>
    <row r="197" spans="1:10" x14ac:dyDescent="0.3">
      <c r="A197" s="100">
        <v>6483958300</v>
      </c>
      <c r="B197" s="100" t="s">
        <v>198</v>
      </c>
      <c r="C197" s="100">
        <v>1</v>
      </c>
      <c r="D197" s="100" t="s">
        <v>140</v>
      </c>
      <c r="E197" s="100" t="s">
        <v>77</v>
      </c>
      <c r="F197" s="100"/>
      <c r="G197" s="100">
        <v>9106</v>
      </c>
      <c r="H197" s="100" t="s">
        <v>206</v>
      </c>
      <c r="J197" s="100"/>
    </row>
    <row r="198" spans="1:10" x14ac:dyDescent="0.3">
      <c r="A198" s="100">
        <v>6483958300</v>
      </c>
      <c r="B198" s="100" t="s">
        <v>198</v>
      </c>
      <c r="C198" s="100">
        <v>1</v>
      </c>
      <c r="D198" s="100" t="s">
        <v>140</v>
      </c>
      <c r="E198" s="100" t="s">
        <v>77</v>
      </c>
      <c r="F198" s="100"/>
      <c r="G198" s="100">
        <v>12102</v>
      </c>
      <c r="H198" s="100" t="s">
        <v>206</v>
      </c>
      <c r="J198" s="100"/>
    </row>
    <row r="199" spans="1:10" x14ac:dyDescent="0.3">
      <c r="A199" s="100">
        <v>6483958300</v>
      </c>
      <c r="B199" s="100" t="s">
        <v>198</v>
      </c>
      <c r="C199" s="100">
        <v>1</v>
      </c>
      <c r="D199" s="100" t="s">
        <v>140</v>
      </c>
      <c r="E199" s="100" t="s">
        <v>77</v>
      </c>
      <c r="F199" s="100"/>
      <c r="G199" s="100">
        <v>12113</v>
      </c>
      <c r="H199" s="100" t="s">
        <v>206</v>
      </c>
      <c r="J199" s="100"/>
    </row>
    <row r="200" spans="1:10" x14ac:dyDescent="0.3">
      <c r="A200" s="100">
        <v>6483958300</v>
      </c>
      <c r="B200" s="100" t="s">
        <v>198</v>
      </c>
      <c r="C200" s="100">
        <v>1</v>
      </c>
      <c r="D200" s="100" t="s">
        <v>140</v>
      </c>
      <c r="E200" s="100" t="s">
        <v>77</v>
      </c>
      <c r="F200" s="100"/>
      <c r="G200" s="100">
        <v>13102</v>
      </c>
      <c r="H200" s="100" t="s">
        <v>206</v>
      </c>
      <c r="J200" s="100"/>
    </row>
    <row r="201" spans="1:10" x14ac:dyDescent="0.3">
      <c r="A201" s="100">
        <v>6483958300</v>
      </c>
      <c r="B201" s="100" t="s">
        <v>198</v>
      </c>
      <c r="C201" s="100">
        <v>1</v>
      </c>
      <c r="D201" s="100" t="s">
        <v>140</v>
      </c>
      <c r="E201" s="100" t="s">
        <v>77</v>
      </c>
      <c r="F201" s="100"/>
      <c r="G201" s="100">
        <v>7103</v>
      </c>
      <c r="H201" s="100" t="s">
        <v>115</v>
      </c>
      <c r="J201" s="100"/>
    </row>
    <row r="202" spans="1:10" x14ac:dyDescent="0.3">
      <c r="A202" s="100">
        <v>6483958300</v>
      </c>
      <c r="B202" s="100" t="s">
        <v>198</v>
      </c>
      <c r="C202" s="100">
        <v>1</v>
      </c>
      <c r="D202" s="100" t="s">
        <v>140</v>
      </c>
      <c r="E202" s="100" t="s">
        <v>77</v>
      </c>
      <c r="F202" s="100"/>
      <c r="G202" s="100">
        <v>7114</v>
      </c>
      <c r="H202" s="100" t="s">
        <v>272</v>
      </c>
      <c r="J202" s="100"/>
    </row>
    <row r="203" spans="1:10" x14ac:dyDescent="0.3">
      <c r="A203" s="100">
        <v>6483958300</v>
      </c>
      <c r="B203" s="100" t="s">
        <v>198</v>
      </c>
      <c r="C203" s="100">
        <v>1</v>
      </c>
      <c r="D203" s="100" t="s">
        <v>140</v>
      </c>
      <c r="E203" s="100" t="s">
        <v>77</v>
      </c>
      <c r="F203" s="100"/>
      <c r="G203" s="100">
        <v>12111</v>
      </c>
      <c r="H203" s="100" t="s">
        <v>210</v>
      </c>
      <c r="J203" s="100"/>
    </row>
    <row r="204" spans="1:10" x14ac:dyDescent="0.3">
      <c r="A204" s="100">
        <v>6483958300</v>
      </c>
      <c r="B204" s="100" t="s">
        <v>198</v>
      </c>
      <c r="C204" s="100">
        <v>1</v>
      </c>
      <c r="D204" s="100" t="s">
        <v>140</v>
      </c>
      <c r="E204" s="100" t="s">
        <v>77</v>
      </c>
      <c r="F204" s="100"/>
      <c r="G204" s="100">
        <v>6100</v>
      </c>
      <c r="H204" s="100" t="s">
        <v>172</v>
      </c>
      <c r="J204" s="100"/>
    </row>
    <row r="205" spans="1:10" x14ac:dyDescent="0.3">
      <c r="A205" s="100">
        <v>6483958300</v>
      </c>
      <c r="B205" s="100" t="s">
        <v>198</v>
      </c>
      <c r="C205" s="100">
        <v>1</v>
      </c>
      <c r="D205" s="100" t="s">
        <v>140</v>
      </c>
      <c r="E205" s="100" t="s">
        <v>77</v>
      </c>
      <c r="F205" s="100"/>
      <c r="G205" s="100">
        <v>6102</v>
      </c>
      <c r="H205" s="100" t="s">
        <v>172</v>
      </c>
      <c r="J205" s="100"/>
    </row>
    <row r="206" spans="1:10" x14ac:dyDescent="0.3">
      <c r="A206" s="100">
        <v>6483958300</v>
      </c>
      <c r="B206" s="100" t="s">
        <v>198</v>
      </c>
      <c r="C206" s="100">
        <v>1</v>
      </c>
      <c r="D206" s="100" t="s">
        <v>140</v>
      </c>
      <c r="E206" s="100" t="s">
        <v>77</v>
      </c>
      <c r="F206" s="100"/>
      <c r="G206" s="100">
        <v>6103</v>
      </c>
      <c r="H206" s="100" t="s">
        <v>172</v>
      </c>
      <c r="J206" s="100"/>
    </row>
    <row r="207" spans="1:10" x14ac:dyDescent="0.3">
      <c r="A207" s="100">
        <v>6483958300</v>
      </c>
      <c r="B207" s="100" t="s">
        <v>198</v>
      </c>
      <c r="C207" s="100">
        <v>1</v>
      </c>
      <c r="D207" s="100" t="s">
        <v>140</v>
      </c>
      <c r="E207" s="100" t="s">
        <v>77</v>
      </c>
      <c r="F207" s="100"/>
      <c r="G207" s="100">
        <v>7100</v>
      </c>
      <c r="H207" s="100" t="s">
        <v>172</v>
      </c>
      <c r="J207" s="100"/>
    </row>
    <row r="208" spans="1:10" x14ac:dyDescent="0.3">
      <c r="A208" s="100">
        <v>6483958300</v>
      </c>
      <c r="B208" s="100" t="s">
        <v>198</v>
      </c>
      <c r="C208" s="100">
        <v>1</v>
      </c>
      <c r="D208" s="100" t="s">
        <v>140</v>
      </c>
      <c r="E208" s="100" t="s">
        <v>77</v>
      </c>
      <c r="F208" s="100"/>
      <c r="G208" s="100">
        <v>120105</v>
      </c>
      <c r="H208" s="100" t="s">
        <v>172</v>
      </c>
      <c r="J208" s="100"/>
    </row>
    <row r="209" spans="1:10" x14ac:dyDescent="0.3">
      <c r="A209" s="100">
        <v>6483958300</v>
      </c>
      <c r="B209" s="100" t="s">
        <v>198</v>
      </c>
      <c r="C209" s="100">
        <v>1</v>
      </c>
      <c r="D209" s="100" t="s">
        <v>140</v>
      </c>
      <c r="E209" s="100" t="s">
        <v>77</v>
      </c>
      <c r="F209" s="100"/>
      <c r="G209" s="100">
        <v>9114</v>
      </c>
      <c r="H209" s="100" t="s">
        <v>187</v>
      </c>
      <c r="J209" s="100"/>
    </row>
    <row r="210" spans="1:10" x14ac:dyDescent="0.3">
      <c r="A210" s="100">
        <v>6483958300</v>
      </c>
      <c r="B210" s="100" t="s">
        <v>198</v>
      </c>
      <c r="C210" s="100">
        <v>1</v>
      </c>
      <c r="D210" s="100" t="s">
        <v>140</v>
      </c>
      <c r="E210" s="100" t="s">
        <v>77</v>
      </c>
      <c r="F210" s="100"/>
      <c r="G210" s="100">
        <v>12105</v>
      </c>
      <c r="H210" s="100" t="s">
        <v>187</v>
      </c>
      <c r="J210" s="100"/>
    </row>
    <row r="211" spans="1:10" x14ac:dyDescent="0.3">
      <c r="A211" s="100">
        <v>6483958300</v>
      </c>
      <c r="B211" s="100" t="s">
        <v>198</v>
      </c>
      <c r="C211" s="100">
        <v>1</v>
      </c>
      <c r="D211" s="100" t="s">
        <v>140</v>
      </c>
      <c r="E211" s="100" t="s">
        <v>77</v>
      </c>
      <c r="F211" s="100"/>
      <c r="G211" s="100">
        <v>12103</v>
      </c>
      <c r="H211" s="100" t="s">
        <v>209</v>
      </c>
      <c r="J211" s="100"/>
    </row>
    <row r="212" spans="1:10" x14ac:dyDescent="0.3">
      <c r="A212" s="100">
        <v>6483958300</v>
      </c>
      <c r="B212" s="100" t="s">
        <v>198</v>
      </c>
      <c r="C212" s="100">
        <v>1</v>
      </c>
      <c r="D212" s="100" t="s">
        <v>140</v>
      </c>
      <c r="E212" s="100" t="s">
        <v>77</v>
      </c>
      <c r="F212" s="100"/>
      <c r="G212" s="100">
        <v>12108</v>
      </c>
      <c r="H212" s="100" t="s">
        <v>209</v>
      </c>
      <c r="J212" s="100"/>
    </row>
    <row r="213" spans="1:10" x14ac:dyDescent="0.3">
      <c r="A213" s="100">
        <v>6483958300</v>
      </c>
      <c r="B213" s="100" t="s">
        <v>198</v>
      </c>
      <c r="C213" s="100">
        <v>1</v>
      </c>
      <c r="D213" s="100" t="s">
        <v>140</v>
      </c>
      <c r="E213" s="100" t="s">
        <v>77</v>
      </c>
      <c r="F213" s="100"/>
      <c r="G213" s="100">
        <v>12116</v>
      </c>
      <c r="H213" s="100" t="s">
        <v>209</v>
      </c>
      <c r="J213" s="100"/>
    </row>
    <row r="214" spans="1:10" x14ac:dyDescent="0.3">
      <c r="A214" s="100">
        <v>6483958300</v>
      </c>
      <c r="B214" s="100" t="s">
        <v>198</v>
      </c>
      <c r="C214" s="100">
        <v>1</v>
      </c>
      <c r="D214" s="100" t="s">
        <v>140</v>
      </c>
      <c r="E214" s="100" t="s">
        <v>77</v>
      </c>
      <c r="F214" s="100"/>
      <c r="G214" s="100">
        <v>12117</v>
      </c>
      <c r="H214" s="100" t="s">
        <v>209</v>
      </c>
      <c r="J214" s="100"/>
    </row>
    <row r="215" spans="1:10" x14ac:dyDescent="0.3">
      <c r="A215" s="100">
        <v>6483958300</v>
      </c>
      <c r="B215" s="100" t="s">
        <v>198</v>
      </c>
      <c r="C215" s="100">
        <v>1</v>
      </c>
      <c r="D215" s="100" t="s">
        <v>140</v>
      </c>
      <c r="E215" s="100" t="s">
        <v>77</v>
      </c>
      <c r="F215" s="100"/>
      <c r="G215" s="100">
        <v>12118</v>
      </c>
      <c r="H215" s="100" t="s">
        <v>209</v>
      </c>
      <c r="J215" s="100"/>
    </row>
    <row r="216" spans="1:10" x14ac:dyDescent="0.3">
      <c r="A216" s="100">
        <v>6483958300</v>
      </c>
      <c r="B216" s="100" t="s">
        <v>198</v>
      </c>
      <c r="C216" s="100">
        <v>1</v>
      </c>
      <c r="D216" s="100" t="s">
        <v>140</v>
      </c>
      <c r="E216" s="100" t="s">
        <v>77</v>
      </c>
      <c r="F216" s="100"/>
      <c r="G216" s="100">
        <v>14101</v>
      </c>
      <c r="H216" s="100" t="s">
        <v>209</v>
      </c>
      <c r="J216" s="100"/>
    </row>
    <row r="217" spans="1:10" x14ac:dyDescent="0.3">
      <c r="A217" s="100">
        <v>6483958300</v>
      </c>
      <c r="B217" s="100" t="s">
        <v>198</v>
      </c>
      <c r="C217" s="100">
        <v>1</v>
      </c>
      <c r="D217" s="100" t="s">
        <v>140</v>
      </c>
      <c r="E217" s="100" t="s">
        <v>77</v>
      </c>
      <c r="F217" s="100"/>
      <c r="G217" s="100">
        <v>14102</v>
      </c>
      <c r="H217" s="100" t="s">
        <v>209</v>
      </c>
      <c r="J217" s="100"/>
    </row>
    <row r="218" spans="1:10" x14ac:dyDescent="0.3">
      <c r="A218" s="100">
        <v>6483958300</v>
      </c>
      <c r="B218" s="100" t="s">
        <v>198</v>
      </c>
      <c r="C218" s="100">
        <v>1</v>
      </c>
      <c r="D218" s="100" t="s">
        <v>140</v>
      </c>
      <c r="E218" s="100" t="s">
        <v>77</v>
      </c>
      <c r="F218" s="100"/>
      <c r="G218" s="100">
        <v>15101</v>
      </c>
      <c r="H218" s="100" t="s">
        <v>209</v>
      </c>
      <c r="J218" s="100"/>
    </row>
    <row r="219" spans="1:10" x14ac:dyDescent="0.3">
      <c r="A219" s="100">
        <v>6483958300</v>
      </c>
      <c r="B219" s="100" t="s">
        <v>198</v>
      </c>
      <c r="C219" s="100">
        <v>1</v>
      </c>
      <c r="D219" s="100" t="s">
        <v>140</v>
      </c>
      <c r="E219" s="100" t="s">
        <v>77</v>
      </c>
      <c r="F219" s="100"/>
      <c r="G219" s="100">
        <v>15102</v>
      </c>
      <c r="H219" s="100" t="s">
        <v>209</v>
      </c>
      <c r="J219" s="100"/>
    </row>
    <row r="220" spans="1:10" x14ac:dyDescent="0.3">
      <c r="A220" s="100">
        <v>6483958300</v>
      </c>
      <c r="B220" s="100" t="s">
        <v>198</v>
      </c>
      <c r="C220" s="100">
        <v>1</v>
      </c>
      <c r="D220" s="100" t="s">
        <v>140</v>
      </c>
      <c r="E220" s="100" t="s">
        <v>77</v>
      </c>
      <c r="F220" s="100"/>
      <c r="G220" s="100">
        <v>15103</v>
      </c>
      <c r="H220" s="100" t="s">
        <v>209</v>
      </c>
      <c r="J220" s="100"/>
    </row>
    <row r="221" spans="1:10" x14ac:dyDescent="0.3">
      <c r="A221" s="100">
        <v>6483958300</v>
      </c>
      <c r="B221" s="100" t="s">
        <v>198</v>
      </c>
      <c r="C221" s="100">
        <v>1</v>
      </c>
      <c r="D221" s="100" t="s">
        <v>140</v>
      </c>
      <c r="E221" s="100" t="s">
        <v>77</v>
      </c>
      <c r="F221" s="100"/>
      <c r="G221" s="100">
        <v>15104</v>
      </c>
      <c r="H221" s="100" t="s">
        <v>209</v>
      </c>
      <c r="J221" s="100"/>
    </row>
    <row r="222" spans="1:10" x14ac:dyDescent="0.3">
      <c r="A222" s="100">
        <v>6483958300</v>
      </c>
      <c r="B222" s="100" t="s">
        <v>198</v>
      </c>
      <c r="C222" s="100">
        <v>1</v>
      </c>
      <c r="D222" s="100" t="s">
        <v>140</v>
      </c>
      <c r="E222" s="100" t="s">
        <v>77</v>
      </c>
      <c r="F222" s="100"/>
      <c r="G222" s="100">
        <v>16101</v>
      </c>
      <c r="H222" s="100" t="s">
        <v>209</v>
      </c>
      <c r="J222" s="100"/>
    </row>
    <row r="223" spans="1:10" x14ac:dyDescent="0.3">
      <c r="A223" s="100">
        <v>6483958300</v>
      </c>
      <c r="B223" s="100" t="s">
        <v>198</v>
      </c>
      <c r="C223" s="100">
        <v>1</v>
      </c>
      <c r="D223" s="100" t="s">
        <v>140</v>
      </c>
      <c r="E223" s="100" t="s">
        <v>77</v>
      </c>
      <c r="F223" s="100"/>
      <c r="G223" s="100">
        <v>16102</v>
      </c>
      <c r="H223" s="100" t="s">
        <v>209</v>
      </c>
      <c r="J223" s="100"/>
    </row>
    <row r="224" spans="1:10" x14ac:dyDescent="0.3">
      <c r="A224" s="100">
        <v>6483958300</v>
      </c>
      <c r="B224" s="100" t="s">
        <v>198</v>
      </c>
      <c r="C224" s="100">
        <v>1</v>
      </c>
      <c r="D224" s="100" t="s">
        <v>140</v>
      </c>
      <c r="E224" s="100" t="s">
        <v>77</v>
      </c>
      <c r="F224" s="100"/>
      <c r="G224" s="100">
        <v>16103</v>
      </c>
      <c r="H224" s="100" t="s">
        <v>209</v>
      </c>
      <c r="J224" s="100"/>
    </row>
    <row r="225" spans="1:10" x14ac:dyDescent="0.3">
      <c r="A225" s="100">
        <v>6483958300</v>
      </c>
      <c r="B225" s="100" t="s">
        <v>198</v>
      </c>
      <c r="C225" s="100">
        <v>1</v>
      </c>
      <c r="D225" s="100" t="s">
        <v>140</v>
      </c>
      <c r="E225" s="100" t="s">
        <v>77</v>
      </c>
      <c r="F225" s="100"/>
      <c r="G225" s="100">
        <v>16104</v>
      </c>
      <c r="H225" s="100" t="s">
        <v>209</v>
      </c>
      <c r="J225" s="100"/>
    </row>
    <row r="226" spans="1:10" x14ac:dyDescent="0.3">
      <c r="A226" s="100">
        <v>6483958300</v>
      </c>
      <c r="B226" s="100" t="s">
        <v>198</v>
      </c>
      <c r="C226" s="100">
        <v>1</v>
      </c>
      <c r="D226" s="100" t="s">
        <v>140</v>
      </c>
      <c r="E226" s="100" t="s">
        <v>77</v>
      </c>
      <c r="F226" s="100"/>
      <c r="G226" s="100">
        <v>16105</v>
      </c>
      <c r="H226" s="100" t="s">
        <v>209</v>
      </c>
      <c r="J226" s="100"/>
    </row>
    <row r="227" spans="1:10" x14ac:dyDescent="0.3">
      <c r="A227" s="100">
        <v>6483958300</v>
      </c>
      <c r="B227" s="100" t="s">
        <v>198</v>
      </c>
      <c r="C227" s="100">
        <v>1</v>
      </c>
      <c r="D227" s="100" t="s">
        <v>140</v>
      </c>
      <c r="E227" s="100" t="s">
        <v>77</v>
      </c>
      <c r="F227" s="100"/>
      <c r="G227" s="100">
        <v>16106</v>
      </c>
      <c r="H227" s="100" t="s">
        <v>209</v>
      </c>
      <c r="J227" s="100"/>
    </row>
    <row r="228" spans="1:10" x14ac:dyDescent="0.3">
      <c r="A228" s="100">
        <v>6483958300</v>
      </c>
      <c r="B228" s="100" t="s">
        <v>198</v>
      </c>
      <c r="C228" s="100">
        <v>1</v>
      </c>
      <c r="D228" s="100" t="s">
        <v>140</v>
      </c>
      <c r="E228" s="100" t="s">
        <v>77</v>
      </c>
      <c r="F228" s="100"/>
      <c r="G228" s="100">
        <v>16107</v>
      </c>
      <c r="H228" s="100" t="s">
        <v>209</v>
      </c>
      <c r="J228" s="100"/>
    </row>
    <row r="229" spans="1:10" x14ac:dyDescent="0.3">
      <c r="A229" s="100">
        <v>6483958300</v>
      </c>
      <c r="B229" s="100" t="s">
        <v>198</v>
      </c>
      <c r="C229" s="100">
        <v>1</v>
      </c>
      <c r="D229" s="100" t="s">
        <v>140</v>
      </c>
      <c r="E229" s="100" t="s">
        <v>77</v>
      </c>
      <c r="F229" s="100"/>
      <c r="G229" s="100">
        <v>16108</v>
      </c>
      <c r="H229" s="100" t="s">
        <v>209</v>
      </c>
      <c r="J229" s="100"/>
    </row>
    <row r="230" spans="1:10" x14ac:dyDescent="0.3">
      <c r="A230" s="100">
        <v>6483958300</v>
      </c>
      <c r="B230" s="100" t="s">
        <v>198</v>
      </c>
      <c r="C230" s="100">
        <v>1</v>
      </c>
      <c r="D230" s="100" t="s">
        <v>140</v>
      </c>
      <c r="E230" s="100" t="s">
        <v>77</v>
      </c>
      <c r="F230" s="100"/>
      <c r="G230" s="100">
        <v>16109</v>
      </c>
      <c r="H230" s="100" t="s">
        <v>209</v>
      </c>
      <c r="J230" s="100"/>
    </row>
    <row r="231" spans="1:10" x14ac:dyDescent="0.3">
      <c r="A231" s="100">
        <v>6483958300</v>
      </c>
      <c r="B231" s="100" t="s">
        <v>198</v>
      </c>
      <c r="C231" s="100">
        <v>1</v>
      </c>
      <c r="D231" s="100" t="s">
        <v>140</v>
      </c>
      <c r="E231" s="100" t="s">
        <v>77</v>
      </c>
      <c r="F231" s="100"/>
      <c r="G231" s="100">
        <v>17101</v>
      </c>
      <c r="H231" s="100" t="s">
        <v>209</v>
      </c>
      <c r="J231" s="100"/>
    </row>
    <row r="232" spans="1:10" x14ac:dyDescent="0.3">
      <c r="A232" s="100">
        <v>6483958300</v>
      </c>
      <c r="B232" s="100" t="s">
        <v>198</v>
      </c>
      <c r="C232" s="100">
        <v>1</v>
      </c>
      <c r="D232" s="100" t="s">
        <v>140</v>
      </c>
      <c r="E232" s="100" t="s">
        <v>77</v>
      </c>
      <c r="F232" s="100"/>
      <c r="G232" s="100">
        <v>17102</v>
      </c>
      <c r="H232" s="100" t="s">
        <v>209</v>
      </c>
      <c r="J232" s="100"/>
    </row>
    <row r="233" spans="1:10" x14ac:dyDescent="0.3">
      <c r="A233" s="100">
        <v>6483958300</v>
      </c>
      <c r="B233" s="100" t="s">
        <v>198</v>
      </c>
      <c r="C233" s="100">
        <v>1</v>
      </c>
      <c r="D233" s="100" t="s">
        <v>140</v>
      </c>
      <c r="E233" s="100" t="s">
        <v>77</v>
      </c>
      <c r="F233" s="100"/>
      <c r="G233" s="100">
        <v>17103</v>
      </c>
      <c r="H233" s="100" t="s">
        <v>209</v>
      </c>
      <c r="J233" s="100"/>
    </row>
    <row r="234" spans="1:10" x14ac:dyDescent="0.3">
      <c r="A234" s="100">
        <v>6483958300</v>
      </c>
      <c r="B234" s="100" t="s">
        <v>198</v>
      </c>
      <c r="C234" s="100">
        <v>1</v>
      </c>
      <c r="D234" s="100" t="s">
        <v>140</v>
      </c>
      <c r="E234" s="100" t="s">
        <v>77</v>
      </c>
      <c r="F234" s="100"/>
      <c r="G234" s="100">
        <v>17104</v>
      </c>
      <c r="H234" s="100" t="s">
        <v>209</v>
      </c>
      <c r="J234" s="100"/>
    </row>
    <row r="235" spans="1:10" x14ac:dyDescent="0.3">
      <c r="A235" s="100">
        <v>6483958300</v>
      </c>
      <c r="B235" s="100" t="s">
        <v>198</v>
      </c>
      <c r="C235" s="100">
        <v>1</v>
      </c>
      <c r="D235" s="100" t="s">
        <v>140</v>
      </c>
      <c r="E235" s="100" t="s">
        <v>77</v>
      </c>
      <c r="F235" s="100"/>
      <c r="G235" s="100">
        <v>9102</v>
      </c>
      <c r="H235" s="100" t="s">
        <v>207</v>
      </c>
      <c r="J235" s="100"/>
    </row>
    <row r="236" spans="1:10" x14ac:dyDescent="0.3">
      <c r="A236" s="100">
        <v>6483958300</v>
      </c>
      <c r="B236" s="100" t="s">
        <v>198</v>
      </c>
      <c r="C236" s="100">
        <v>1</v>
      </c>
      <c r="D236" s="100" t="s">
        <v>140</v>
      </c>
      <c r="E236" s="100" t="s">
        <v>77</v>
      </c>
      <c r="F236" s="100"/>
      <c r="G236" s="100">
        <v>7111</v>
      </c>
      <c r="H236" s="100" t="s">
        <v>205</v>
      </c>
      <c r="J236" s="100"/>
    </row>
    <row r="237" spans="1:10" x14ac:dyDescent="0.3">
      <c r="A237" s="100">
        <v>6483958300</v>
      </c>
      <c r="B237" s="100" t="s">
        <v>198</v>
      </c>
      <c r="C237" s="100">
        <v>1</v>
      </c>
      <c r="D237" s="100" t="s">
        <v>140</v>
      </c>
      <c r="E237" s="100" t="s">
        <v>77</v>
      </c>
      <c r="F237" s="100"/>
      <c r="G237" s="100">
        <v>7112</v>
      </c>
      <c r="H237" s="100" t="s">
        <v>205</v>
      </c>
      <c r="J237" s="100"/>
    </row>
    <row r="238" spans="1:10" x14ac:dyDescent="0.3">
      <c r="A238" s="100">
        <v>6483958300</v>
      </c>
      <c r="B238" s="100" t="s">
        <v>198</v>
      </c>
      <c r="C238" s="100">
        <v>1</v>
      </c>
      <c r="D238" s="100" t="s">
        <v>140</v>
      </c>
      <c r="E238" s="100" t="s">
        <v>77</v>
      </c>
      <c r="F238" s="100"/>
      <c r="G238" s="100">
        <v>7115</v>
      </c>
      <c r="H238" s="100" t="s">
        <v>205</v>
      </c>
      <c r="J238" s="100"/>
    </row>
    <row r="239" spans="1:10" x14ac:dyDescent="0.3">
      <c r="A239" s="100">
        <v>6483958300</v>
      </c>
      <c r="B239" s="100" t="s">
        <v>198</v>
      </c>
      <c r="C239" s="100">
        <v>1</v>
      </c>
      <c r="D239" s="100" t="s">
        <v>140</v>
      </c>
      <c r="E239" s="100" t="s">
        <v>77</v>
      </c>
      <c r="F239" s="100"/>
      <c r="G239" s="100">
        <v>7119</v>
      </c>
      <c r="H239" s="100" t="s">
        <v>205</v>
      </c>
      <c r="J239" s="100"/>
    </row>
    <row r="240" spans="1:10" x14ac:dyDescent="0.3">
      <c r="A240" s="100">
        <v>6483958300</v>
      </c>
      <c r="B240" s="100" t="s">
        <v>198</v>
      </c>
      <c r="C240" s="100">
        <v>1</v>
      </c>
      <c r="D240" s="100" t="s">
        <v>140</v>
      </c>
      <c r="E240" s="100" t="s">
        <v>77</v>
      </c>
      <c r="F240" s="100"/>
      <c r="G240" s="100">
        <v>7121</v>
      </c>
      <c r="H240" s="100" t="s">
        <v>205</v>
      </c>
      <c r="J240" s="100"/>
    </row>
    <row r="241" spans="1:10" x14ac:dyDescent="0.3">
      <c r="A241" s="100">
        <v>6483958300</v>
      </c>
      <c r="B241" s="100" t="s">
        <v>198</v>
      </c>
      <c r="C241" s="100">
        <v>1</v>
      </c>
      <c r="D241" s="100" t="s">
        <v>140</v>
      </c>
      <c r="E241" s="100" t="s">
        <v>77</v>
      </c>
      <c r="F241" s="100"/>
      <c r="G241" s="100">
        <v>10101</v>
      </c>
      <c r="H241" s="100" t="s">
        <v>205</v>
      </c>
      <c r="J241" s="100"/>
    </row>
    <row r="242" spans="1:10" x14ac:dyDescent="0.3">
      <c r="A242" s="100">
        <v>6483958300</v>
      </c>
      <c r="B242" s="100" t="s">
        <v>198</v>
      </c>
      <c r="C242" s="100">
        <v>1</v>
      </c>
      <c r="D242" s="100" t="s">
        <v>140</v>
      </c>
      <c r="E242" s="100" t="s">
        <v>77</v>
      </c>
      <c r="F242" s="100"/>
      <c r="G242" s="100">
        <v>10102</v>
      </c>
      <c r="H242" s="100" t="s">
        <v>205</v>
      </c>
      <c r="J242" s="100"/>
    </row>
    <row r="243" spans="1:10" x14ac:dyDescent="0.3">
      <c r="A243" s="100">
        <v>6483958300</v>
      </c>
      <c r="B243" s="100" t="s">
        <v>198</v>
      </c>
      <c r="C243" s="100">
        <v>1</v>
      </c>
      <c r="D243" s="100" t="s">
        <v>140</v>
      </c>
      <c r="E243" s="100" t="s">
        <v>77</v>
      </c>
      <c r="F243" s="100"/>
      <c r="G243" s="100">
        <v>10103</v>
      </c>
      <c r="H243" s="100" t="s">
        <v>205</v>
      </c>
      <c r="J243" s="100"/>
    </row>
    <row r="244" spans="1:10" x14ac:dyDescent="0.3">
      <c r="A244" s="100">
        <v>6483958300</v>
      </c>
      <c r="B244" s="100" t="s">
        <v>198</v>
      </c>
      <c r="C244" s="100">
        <v>1</v>
      </c>
      <c r="D244" s="100" t="s">
        <v>140</v>
      </c>
      <c r="E244" s="100" t="s">
        <v>77</v>
      </c>
      <c r="F244" s="100"/>
      <c r="G244" s="100">
        <v>12104</v>
      </c>
      <c r="H244" s="100" t="s">
        <v>205</v>
      </c>
      <c r="J244" s="100"/>
    </row>
    <row r="245" spans="1:10" x14ac:dyDescent="0.3">
      <c r="A245" s="100">
        <v>6483958300</v>
      </c>
      <c r="B245" s="100" t="s">
        <v>198</v>
      </c>
      <c r="C245" s="100">
        <v>1</v>
      </c>
      <c r="D245" s="100" t="s">
        <v>140</v>
      </c>
      <c r="E245" s="100" t="s">
        <v>77</v>
      </c>
      <c r="F245" s="100"/>
      <c r="G245" s="100">
        <v>12112</v>
      </c>
      <c r="H245" s="100" t="s">
        <v>205</v>
      </c>
      <c r="J245" s="100"/>
    </row>
    <row r="246" spans="1:10" x14ac:dyDescent="0.3">
      <c r="A246" s="100">
        <v>6483958300</v>
      </c>
      <c r="B246" s="100" t="s">
        <v>198</v>
      </c>
      <c r="C246" s="100">
        <v>1</v>
      </c>
      <c r="D246" s="100" t="s">
        <v>140</v>
      </c>
      <c r="E246" s="100" t="s">
        <v>77</v>
      </c>
      <c r="F246" s="100"/>
      <c r="G246" s="100">
        <v>13103</v>
      </c>
      <c r="H246" s="100" t="s">
        <v>205</v>
      </c>
      <c r="J246" s="100"/>
    </row>
    <row r="247" spans="1:10" x14ac:dyDescent="0.3">
      <c r="A247" s="100">
        <v>6483958300</v>
      </c>
      <c r="B247" s="100" t="s">
        <v>198</v>
      </c>
      <c r="C247" s="100">
        <v>1</v>
      </c>
      <c r="D247" s="100" t="s">
        <v>140</v>
      </c>
      <c r="E247" s="100" t="s">
        <v>77</v>
      </c>
      <c r="F247" s="100"/>
      <c r="G247" s="100">
        <v>14104</v>
      </c>
      <c r="H247" s="100" t="s">
        <v>205</v>
      </c>
      <c r="J247" s="100"/>
    </row>
    <row r="248" spans="1:10" x14ac:dyDescent="0.3">
      <c r="A248" s="100">
        <v>6483958300</v>
      </c>
      <c r="B248" s="100" t="s">
        <v>198</v>
      </c>
      <c r="C248" s="100">
        <v>1</v>
      </c>
      <c r="D248" s="100" t="s">
        <v>140</v>
      </c>
      <c r="E248" s="100" t="s">
        <v>77</v>
      </c>
      <c r="F248" s="100"/>
      <c r="G248" s="100">
        <v>14105</v>
      </c>
      <c r="H248" s="100" t="s">
        <v>205</v>
      </c>
      <c r="J248" s="100"/>
    </row>
    <row r="249" spans="1:10" x14ac:dyDescent="0.3">
      <c r="A249" s="100">
        <v>6483958300</v>
      </c>
      <c r="B249" s="100" t="s">
        <v>198</v>
      </c>
      <c r="C249" s="100">
        <v>1</v>
      </c>
      <c r="D249" s="100" t="s">
        <v>140</v>
      </c>
      <c r="E249" s="100" t="s">
        <v>77</v>
      </c>
      <c r="F249" s="100"/>
      <c r="G249" s="100">
        <v>14106</v>
      </c>
      <c r="H249" s="100" t="s">
        <v>205</v>
      </c>
      <c r="J249" s="100"/>
    </row>
    <row r="250" spans="1:10" x14ac:dyDescent="0.3">
      <c r="A250" s="100">
        <v>6483958300</v>
      </c>
      <c r="B250" s="100" t="s">
        <v>198</v>
      </c>
      <c r="C250" s="100">
        <v>1</v>
      </c>
      <c r="D250" s="100" t="s">
        <v>140</v>
      </c>
      <c r="E250" s="100" t="s">
        <v>77</v>
      </c>
      <c r="F250" s="100"/>
      <c r="G250" s="100">
        <v>14108</v>
      </c>
      <c r="H250" s="100" t="s">
        <v>205</v>
      </c>
      <c r="J250" s="100"/>
    </row>
    <row r="251" spans="1:10" x14ac:dyDescent="0.3">
      <c r="A251" s="100">
        <v>6483958300</v>
      </c>
      <c r="B251" s="100" t="s">
        <v>198</v>
      </c>
      <c r="C251" s="100">
        <v>1</v>
      </c>
      <c r="D251" s="100" t="s">
        <v>140</v>
      </c>
      <c r="E251" s="100" t="s">
        <v>77</v>
      </c>
      <c r="F251" s="100"/>
      <c r="G251" s="100">
        <v>16111</v>
      </c>
      <c r="H251" s="100" t="s">
        <v>205</v>
      </c>
      <c r="J251" s="100"/>
    </row>
    <row r="252" spans="1:10" x14ac:dyDescent="0.3">
      <c r="A252" s="100">
        <v>6483958300</v>
      </c>
      <c r="B252" s="100" t="s">
        <v>198</v>
      </c>
      <c r="C252" s="100">
        <v>1</v>
      </c>
      <c r="D252" s="100" t="s">
        <v>140</v>
      </c>
      <c r="E252" s="100" t="s">
        <v>77</v>
      </c>
      <c r="F252" s="100"/>
      <c r="G252" s="100">
        <v>7110</v>
      </c>
      <c r="H252" s="100" t="s">
        <v>204</v>
      </c>
      <c r="J252" s="100"/>
    </row>
    <row r="253" spans="1:10" x14ac:dyDescent="0.3">
      <c r="A253" s="100">
        <v>6483958300</v>
      </c>
      <c r="B253" s="100" t="s">
        <v>198</v>
      </c>
      <c r="C253" s="100">
        <v>1</v>
      </c>
      <c r="D253" s="100" t="s">
        <v>140</v>
      </c>
      <c r="E253" s="100" t="s">
        <v>77</v>
      </c>
      <c r="F253" s="100"/>
      <c r="G253" s="100">
        <v>10105</v>
      </c>
      <c r="H253" s="100" t="s">
        <v>204</v>
      </c>
      <c r="J253" s="100"/>
    </row>
    <row r="254" spans="1:10" x14ac:dyDescent="0.3">
      <c r="A254" s="100">
        <v>6483958300</v>
      </c>
      <c r="B254" s="100" t="s">
        <v>198</v>
      </c>
      <c r="C254" s="100">
        <v>1</v>
      </c>
      <c r="D254" s="100" t="s">
        <v>140</v>
      </c>
      <c r="E254" s="100" t="s">
        <v>77</v>
      </c>
      <c r="F254" s="100"/>
      <c r="G254" s="100">
        <v>12109</v>
      </c>
      <c r="H254" s="100" t="s">
        <v>204</v>
      </c>
      <c r="J254" s="100"/>
    </row>
    <row r="255" spans="1:10" x14ac:dyDescent="0.3">
      <c r="A255" s="100">
        <v>6483958300</v>
      </c>
      <c r="B255" s="100" t="s">
        <v>198</v>
      </c>
      <c r="C255" s="100">
        <v>1</v>
      </c>
      <c r="D255" s="100" t="s">
        <v>140</v>
      </c>
      <c r="E255" s="100" t="s">
        <v>77</v>
      </c>
      <c r="F255" s="100"/>
      <c r="G255" s="100">
        <v>14103</v>
      </c>
      <c r="H255" s="100" t="s">
        <v>204</v>
      </c>
      <c r="J255" s="100"/>
    </row>
    <row r="256" spans="1:10" x14ac:dyDescent="0.3">
      <c r="A256" s="100">
        <v>6483958300</v>
      </c>
      <c r="B256" s="100" t="s">
        <v>198</v>
      </c>
      <c r="C256" s="100">
        <v>1</v>
      </c>
      <c r="D256" s="100" t="s">
        <v>140</v>
      </c>
      <c r="E256" s="100" t="s">
        <v>77</v>
      </c>
      <c r="F256" s="100"/>
      <c r="G256" s="100">
        <v>7107</v>
      </c>
      <c r="H256" s="100" t="s">
        <v>202</v>
      </c>
      <c r="J256" s="100"/>
    </row>
    <row r="257" spans="1:10" x14ac:dyDescent="0.3">
      <c r="A257" s="100">
        <v>6483958300</v>
      </c>
      <c r="B257" s="100" t="s">
        <v>198</v>
      </c>
      <c r="C257" s="100">
        <v>1</v>
      </c>
      <c r="D257" s="100" t="s">
        <v>140</v>
      </c>
      <c r="E257" s="100" t="s">
        <v>77</v>
      </c>
      <c r="F257" s="100"/>
      <c r="G257" s="100">
        <v>7113</v>
      </c>
      <c r="H257" s="100" t="s">
        <v>202</v>
      </c>
      <c r="J257" s="100"/>
    </row>
    <row r="258" spans="1:10" x14ac:dyDescent="0.3">
      <c r="A258" s="100">
        <v>6483958300</v>
      </c>
      <c r="B258" s="100" t="s">
        <v>198</v>
      </c>
      <c r="C258" s="100">
        <v>1</v>
      </c>
      <c r="D258" s="100" t="s">
        <v>140</v>
      </c>
      <c r="E258" s="100" t="s">
        <v>77</v>
      </c>
      <c r="F258" s="100"/>
      <c r="G258" s="100">
        <v>9108</v>
      </c>
      <c r="H258" s="100" t="s">
        <v>202</v>
      </c>
      <c r="J258" s="100"/>
    </row>
    <row r="259" spans="1:10" x14ac:dyDescent="0.3">
      <c r="A259" s="100">
        <v>6483958300</v>
      </c>
      <c r="B259" s="100" t="s">
        <v>198</v>
      </c>
      <c r="C259" s="100">
        <v>1</v>
      </c>
      <c r="D259" s="100" t="s">
        <v>140</v>
      </c>
      <c r="E259" s="100" t="s">
        <v>77</v>
      </c>
      <c r="F259" s="100"/>
      <c r="G259" s="100">
        <v>12114</v>
      </c>
      <c r="H259" s="100" t="s">
        <v>202</v>
      </c>
      <c r="J259" s="100"/>
    </row>
    <row r="260" spans="1:10" x14ac:dyDescent="0.3">
      <c r="A260" s="100">
        <v>6483958300</v>
      </c>
      <c r="B260" s="100" t="s">
        <v>198</v>
      </c>
      <c r="C260" s="100">
        <v>1</v>
      </c>
      <c r="D260" s="100" t="s">
        <v>140</v>
      </c>
      <c r="E260" s="100" t="s">
        <v>77</v>
      </c>
      <c r="F260" s="100"/>
      <c r="G260" s="100">
        <v>12115</v>
      </c>
      <c r="H260" s="100" t="s">
        <v>202</v>
      </c>
      <c r="J260" s="100"/>
    </row>
    <row r="261" spans="1:10" x14ac:dyDescent="0.3">
      <c r="A261" s="100">
        <v>6483958300</v>
      </c>
      <c r="B261" s="100" t="s">
        <v>198</v>
      </c>
      <c r="C261" s="100">
        <v>1</v>
      </c>
      <c r="D261" s="100" t="s">
        <v>140</v>
      </c>
      <c r="E261" s="100" t="s">
        <v>77</v>
      </c>
      <c r="F261" s="100"/>
      <c r="G261" s="100">
        <v>9115</v>
      </c>
      <c r="H261" s="100" t="s">
        <v>273</v>
      </c>
      <c r="J261" s="100"/>
    </row>
    <row r="262" spans="1:10" x14ac:dyDescent="0.3">
      <c r="A262" s="100">
        <v>6483958300</v>
      </c>
      <c r="B262" s="100" t="s">
        <v>198</v>
      </c>
      <c r="C262" s="100">
        <v>1</v>
      </c>
      <c r="D262" s="100" t="s">
        <v>140</v>
      </c>
      <c r="E262" s="100" t="s">
        <v>77</v>
      </c>
      <c r="F262" s="100"/>
      <c r="G262" s="100">
        <v>12110</v>
      </c>
      <c r="H262" s="100" t="s">
        <v>273</v>
      </c>
      <c r="J262" s="100"/>
    </row>
    <row r="263" spans="1:10" x14ac:dyDescent="0.3">
      <c r="A263" s="100">
        <v>6483958300</v>
      </c>
      <c r="B263" s="100" t="s">
        <v>198</v>
      </c>
      <c r="C263" s="100">
        <v>1</v>
      </c>
      <c r="D263" s="100" t="s">
        <v>140</v>
      </c>
      <c r="E263" s="100" t="s">
        <v>77</v>
      </c>
      <c r="F263" s="100"/>
      <c r="G263" s="100">
        <v>7108</v>
      </c>
      <c r="H263" s="100" t="s">
        <v>203</v>
      </c>
      <c r="J263" s="100"/>
    </row>
    <row r="264" spans="1:10" x14ac:dyDescent="0.3">
      <c r="A264" s="100">
        <v>6483958300</v>
      </c>
      <c r="B264" s="100" t="s">
        <v>198</v>
      </c>
      <c r="C264" s="100">
        <v>1</v>
      </c>
      <c r="D264" s="100" t="s">
        <v>140</v>
      </c>
      <c r="E264" s="100" t="s">
        <v>77</v>
      </c>
      <c r="F264" s="100"/>
      <c r="G264" s="100">
        <v>9109</v>
      </c>
      <c r="H264" s="100" t="s">
        <v>203</v>
      </c>
      <c r="J264" s="100"/>
    </row>
    <row r="265" spans="1:10" x14ac:dyDescent="0.3">
      <c r="A265" s="100">
        <v>6483958300</v>
      </c>
      <c r="B265" s="100" t="s">
        <v>198</v>
      </c>
      <c r="C265" s="100">
        <v>1</v>
      </c>
      <c r="D265" s="100" t="s">
        <v>140</v>
      </c>
      <c r="E265" s="100" t="s">
        <v>77</v>
      </c>
      <c r="F265" s="100"/>
      <c r="G265" s="100">
        <v>9110</v>
      </c>
      <c r="H265" s="100" t="s">
        <v>203</v>
      </c>
      <c r="J265" s="100"/>
    </row>
    <row r="266" spans="1:10" x14ac:dyDescent="0.3">
      <c r="A266" s="100">
        <v>6483958300</v>
      </c>
      <c r="B266" s="100" t="s">
        <v>198</v>
      </c>
      <c r="C266" s="100">
        <v>1</v>
      </c>
      <c r="D266" s="100" t="s">
        <v>140</v>
      </c>
      <c r="E266" s="100" t="s">
        <v>77</v>
      </c>
      <c r="F266" s="100"/>
      <c r="G266" s="100">
        <v>10104</v>
      </c>
      <c r="H266" s="100" t="s">
        <v>203</v>
      </c>
      <c r="J266" s="100"/>
    </row>
    <row r="267" spans="1:10" x14ac:dyDescent="0.3">
      <c r="A267" s="100">
        <v>6483958300</v>
      </c>
      <c r="B267" s="100" t="s">
        <v>198</v>
      </c>
      <c r="C267" s="100">
        <v>1</v>
      </c>
      <c r="D267" s="100" t="s">
        <v>140</v>
      </c>
      <c r="E267" s="100" t="s">
        <v>77</v>
      </c>
      <c r="F267" s="100"/>
      <c r="G267" s="100">
        <v>7101</v>
      </c>
      <c r="H267" s="100" t="s">
        <v>199</v>
      </c>
      <c r="J267" s="100"/>
    </row>
    <row r="268" spans="1:10" x14ac:dyDescent="0.3">
      <c r="A268" s="100">
        <v>6483958300</v>
      </c>
      <c r="B268" s="100" t="s">
        <v>198</v>
      </c>
      <c r="C268" s="100">
        <v>1</v>
      </c>
      <c r="D268" s="100" t="s">
        <v>140</v>
      </c>
      <c r="E268" s="100" t="s">
        <v>77</v>
      </c>
      <c r="F268" s="100"/>
      <c r="G268" s="100">
        <v>7102</v>
      </c>
      <c r="H268" s="100" t="s">
        <v>199</v>
      </c>
      <c r="J268" s="100"/>
    </row>
    <row r="269" spans="1:10" x14ac:dyDescent="0.3">
      <c r="A269" s="100">
        <v>6483958300</v>
      </c>
      <c r="B269" s="100" t="s">
        <v>198</v>
      </c>
      <c r="C269" s="100">
        <v>1</v>
      </c>
      <c r="D269" s="100" t="s">
        <v>140</v>
      </c>
      <c r="E269" s="100" t="s">
        <v>77</v>
      </c>
      <c r="F269" s="100"/>
      <c r="G269" s="100">
        <v>7120</v>
      </c>
      <c r="H269" s="100" t="s">
        <v>199</v>
      </c>
      <c r="J269" s="100"/>
    </row>
    <row r="270" spans="1:10" x14ac:dyDescent="0.3">
      <c r="A270" s="100">
        <v>6483958300</v>
      </c>
      <c r="B270" s="100" t="s">
        <v>198</v>
      </c>
      <c r="C270" s="100">
        <v>1</v>
      </c>
      <c r="D270" s="100" t="s">
        <v>140</v>
      </c>
      <c r="E270" s="100" t="s">
        <v>77</v>
      </c>
      <c r="F270" s="100"/>
      <c r="G270" s="100">
        <v>7124</v>
      </c>
      <c r="H270" s="100" t="s">
        <v>199</v>
      </c>
      <c r="J270" s="100"/>
    </row>
    <row r="271" spans="1:10" x14ac:dyDescent="0.3">
      <c r="A271" s="100">
        <v>6483958300</v>
      </c>
      <c r="B271" s="100" t="s">
        <v>198</v>
      </c>
      <c r="C271" s="100">
        <v>1</v>
      </c>
      <c r="D271" s="100" t="s">
        <v>140</v>
      </c>
      <c r="E271" s="100" t="s">
        <v>77</v>
      </c>
      <c r="F271" s="100"/>
      <c r="G271" s="100">
        <v>7125</v>
      </c>
      <c r="H271" s="100" t="s">
        <v>199</v>
      </c>
      <c r="J271" s="100"/>
    </row>
    <row r="272" spans="1:10" x14ac:dyDescent="0.3">
      <c r="A272" s="100">
        <v>6483958300</v>
      </c>
      <c r="B272" s="100" t="s">
        <v>198</v>
      </c>
      <c r="C272" s="100">
        <v>1</v>
      </c>
      <c r="D272" s="100" t="s">
        <v>140</v>
      </c>
      <c r="E272" s="100" t="s">
        <v>77</v>
      </c>
      <c r="F272" s="100"/>
      <c r="G272" s="100">
        <v>9103</v>
      </c>
      <c r="H272" s="100" t="s">
        <v>199</v>
      </c>
      <c r="J272" s="100"/>
    </row>
    <row r="273" spans="1:10" x14ac:dyDescent="0.3">
      <c r="A273" s="100">
        <v>6483958300</v>
      </c>
      <c r="B273" s="100" t="s">
        <v>198</v>
      </c>
      <c r="C273" s="100">
        <v>1</v>
      </c>
      <c r="D273" s="100" t="s">
        <v>140</v>
      </c>
      <c r="E273" s="100" t="s">
        <v>77</v>
      </c>
      <c r="F273" s="100"/>
      <c r="G273" s="100">
        <v>9111</v>
      </c>
      <c r="H273" s="100" t="s">
        <v>199</v>
      </c>
      <c r="J273" s="100"/>
    </row>
    <row r="274" spans="1:10" x14ac:dyDescent="0.3">
      <c r="A274" s="100">
        <v>6483958300</v>
      </c>
      <c r="B274" s="100" t="s">
        <v>198</v>
      </c>
      <c r="C274" s="100">
        <v>1</v>
      </c>
      <c r="D274" s="100" t="s">
        <v>140</v>
      </c>
      <c r="E274" s="100" t="s">
        <v>77</v>
      </c>
      <c r="F274" s="100"/>
      <c r="G274" s="100">
        <v>9112</v>
      </c>
      <c r="H274" s="100" t="s">
        <v>199</v>
      </c>
      <c r="J274" s="100"/>
    </row>
    <row r="275" spans="1:10" x14ac:dyDescent="0.3">
      <c r="A275" s="100">
        <v>6483958300</v>
      </c>
      <c r="B275" s="100" t="s">
        <v>198</v>
      </c>
      <c r="C275" s="100">
        <v>1</v>
      </c>
      <c r="D275" s="100" t="s">
        <v>140</v>
      </c>
      <c r="E275" s="100" t="s">
        <v>77</v>
      </c>
      <c r="F275" s="100"/>
      <c r="G275" s="100">
        <v>9113</v>
      </c>
      <c r="H275" s="100" t="s">
        <v>199</v>
      </c>
      <c r="J275" s="100"/>
    </row>
    <row r="276" spans="1:10" x14ac:dyDescent="0.3">
      <c r="A276" s="100">
        <v>6483958300</v>
      </c>
      <c r="B276" s="100" t="s">
        <v>198</v>
      </c>
      <c r="C276" s="100">
        <v>1</v>
      </c>
      <c r="D276" s="100" t="s">
        <v>140</v>
      </c>
      <c r="E276" s="100" t="s">
        <v>77</v>
      </c>
      <c r="F276" s="100"/>
      <c r="G276" s="100">
        <v>12106</v>
      </c>
      <c r="H276" s="100" t="s">
        <v>199</v>
      </c>
      <c r="J276" s="100"/>
    </row>
    <row r="277" spans="1:10" x14ac:dyDescent="0.3">
      <c r="A277" s="100">
        <v>6483958300</v>
      </c>
      <c r="B277" s="100" t="s">
        <v>198</v>
      </c>
      <c r="C277" s="100">
        <v>1</v>
      </c>
      <c r="D277" s="100" t="s">
        <v>140</v>
      </c>
      <c r="E277" s="100" t="s">
        <v>77</v>
      </c>
      <c r="F277" s="100"/>
      <c r="G277" s="100">
        <v>12107</v>
      </c>
      <c r="H277" s="100" t="s">
        <v>199</v>
      </c>
      <c r="J277" s="100"/>
    </row>
    <row r="278" spans="1:10" x14ac:dyDescent="0.3">
      <c r="A278" s="100">
        <v>6483958300</v>
      </c>
      <c r="B278" s="100" t="s">
        <v>198</v>
      </c>
      <c r="C278" s="100">
        <v>1</v>
      </c>
      <c r="D278" s="100" t="s">
        <v>140</v>
      </c>
      <c r="E278" s="100" t="s">
        <v>77</v>
      </c>
      <c r="F278" s="100"/>
      <c r="G278" s="100">
        <v>13101</v>
      </c>
      <c r="H278" s="100" t="s">
        <v>199</v>
      </c>
      <c r="J278" s="100"/>
    </row>
    <row r="279" spans="1:10" x14ac:dyDescent="0.3">
      <c r="A279" s="100">
        <v>6483958300</v>
      </c>
      <c r="B279" s="100" t="s">
        <v>198</v>
      </c>
      <c r="C279" s="100">
        <v>1</v>
      </c>
      <c r="D279" s="100" t="s">
        <v>140</v>
      </c>
      <c r="E279" s="100" t="s">
        <v>77</v>
      </c>
      <c r="F279" s="100"/>
      <c r="G279" s="100">
        <v>16110</v>
      </c>
      <c r="H279" s="100" t="s">
        <v>199</v>
      </c>
      <c r="J279" s="100"/>
    </row>
    <row r="280" spans="1:10" x14ac:dyDescent="0.3">
      <c r="A280" s="100">
        <v>6483958300</v>
      </c>
      <c r="B280" s="100" t="s">
        <v>198</v>
      </c>
      <c r="C280" s="100">
        <v>1</v>
      </c>
      <c r="D280" s="100" t="s">
        <v>140</v>
      </c>
      <c r="E280" s="100" t="s">
        <v>77</v>
      </c>
      <c r="F280" s="100"/>
      <c r="G280" s="100">
        <v>9104</v>
      </c>
      <c r="H280" s="100" t="s">
        <v>208</v>
      </c>
      <c r="J280" s="100"/>
    </row>
    <row r="281" spans="1:10" x14ac:dyDescent="0.3">
      <c r="A281" s="100">
        <v>6483958300</v>
      </c>
      <c r="B281" s="100" t="s">
        <v>198</v>
      </c>
      <c r="C281" s="100">
        <v>1</v>
      </c>
      <c r="D281" s="100" t="s">
        <v>140</v>
      </c>
      <c r="E281" s="100" t="s">
        <v>77</v>
      </c>
      <c r="F281" s="100"/>
      <c r="G281" s="100">
        <v>14107</v>
      </c>
      <c r="H281" s="100" t="s">
        <v>105</v>
      </c>
      <c r="J281" s="100"/>
    </row>
    <row r="282" spans="1:10" x14ac:dyDescent="0.3">
      <c r="A282" s="100">
        <v>6414301700</v>
      </c>
      <c r="B282" s="100" t="s">
        <v>211</v>
      </c>
      <c r="C282" s="100">
        <v>1</v>
      </c>
      <c r="D282" s="100" t="s">
        <v>140</v>
      </c>
      <c r="E282" s="100" t="s">
        <v>212</v>
      </c>
      <c r="F282" s="100"/>
      <c r="G282" s="100">
        <v>7112</v>
      </c>
      <c r="H282" s="100" t="s">
        <v>179</v>
      </c>
      <c r="J282" s="100"/>
    </row>
    <row r="283" spans="1:10" x14ac:dyDescent="0.3">
      <c r="A283" s="100">
        <v>6414301700</v>
      </c>
      <c r="B283" s="100" t="s">
        <v>211</v>
      </c>
      <c r="C283" s="100">
        <v>1</v>
      </c>
      <c r="D283" s="100" t="s">
        <v>140</v>
      </c>
      <c r="E283" s="100" t="s">
        <v>212</v>
      </c>
      <c r="F283" s="100"/>
      <c r="G283" s="100">
        <v>7101</v>
      </c>
      <c r="H283" s="100" t="s">
        <v>103</v>
      </c>
      <c r="J283" s="100"/>
    </row>
    <row r="284" spans="1:10" x14ac:dyDescent="0.3">
      <c r="A284" s="100">
        <v>6414301700</v>
      </c>
      <c r="B284" s="100" t="s">
        <v>211</v>
      </c>
      <c r="C284" s="100">
        <v>1</v>
      </c>
      <c r="D284" s="100" t="s">
        <v>140</v>
      </c>
      <c r="E284" s="100" t="s">
        <v>212</v>
      </c>
      <c r="F284" s="100"/>
      <c r="G284" s="100">
        <v>7105</v>
      </c>
      <c r="H284" s="100" t="s">
        <v>97</v>
      </c>
      <c r="J284" s="100"/>
    </row>
    <row r="285" spans="1:10" x14ac:dyDescent="0.3">
      <c r="A285" s="100">
        <v>6414301700</v>
      </c>
      <c r="B285" s="100" t="s">
        <v>211</v>
      </c>
      <c r="C285" s="100">
        <v>1</v>
      </c>
      <c r="D285" s="100" t="s">
        <v>140</v>
      </c>
      <c r="E285" s="100" t="s">
        <v>212</v>
      </c>
      <c r="F285" s="100"/>
      <c r="G285" s="100">
        <v>7104</v>
      </c>
      <c r="H285" s="100" t="s">
        <v>98</v>
      </c>
      <c r="J285" s="100"/>
    </row>
    <row r="286" spans="1:10" x14ac:dyDescent="0.3">
      <c r="A286" s="100">
        <v>6414301700</v>
      </c>
      <c r="B286" s="100" t="s">
        <v>211</v>
      </c>
      <c r="C286" s="100">
        <v>1</v>
      </c>
      <c r="D286" s="100" t="s">
        <v>140</v>
      </c>
      <c r="E286" s="100" t="s">
        <v>212</v>
      </c>
      <c r="F286" s="100"/>
      <c r="G286" s="100">
        <v>7111</v>
      </c>
      <c r="H286" s="100" t="s">
        <v>101</v>
      </c>
      <c r="J286" s="100"/>
    </row>
    <row r="287" spans="1:10" x14ac:dyDescent="0.3">
      <c r="A287" s="100">
        <v>6414301700</v>
      </c>
      <c r="B287" s="100" t="s">
        <v>211</v>
      </c>
      <c r="C287" s="100">
        <v>1</v>
      </c>
      <c r="D287" s="100" t="s">
        <v>140</v>
      </c>
      <c r="E287" s="100" t="s">
        <v>212</v>
      </c>
      <c r="F287" s="100"/>
      <c r="G287" s="100">
        <v>7102</v>
      </c>
      <c r="H287" s="100" t="s">
        <v>187</v>
      </c>
      <c r="J287" s="100"/>
    </row>
    <row r="288" spans="1:10" x14ac:dyDescent="0.3">
      <c r="A288" s="100">
        <v>6414301700</v>
      </c>
      <c r="B288" s="100" t="s">
        <v>211</v>
      </c>
      <c r="C288" s="100">
        <v>1</v>
      </c>
      <c r="D288" s="100" t="s">
        <v>140</v>
      </c>
      <c r="E288" s="100" t="s">
        <v>212</v>
      </c>
      <c r="F288" s="100"/>
      <c r="G288" s="100">
        <v>7110</v>
      </c>
      <c r="H288" s="100" t="s">
        <v>141</v>
      </c>
      <c r="J288" s="100"/>
    </row>
    <row r="289" spans="1:10" x14ac:dyDescent="0.3">
      <c r="A289" s="100">
        <v>6414301700</v>
      </c>
      <c r="B289" s="100" t="s">
        <v>211</v>
      </c>
      <c r="C289" s="100">
        <v>1</v>
      </c>
      <c r="D289" s="100" t="s">
        <v>140</v>
      </c>
      <c r="E289" s="100" t="s">
        <v>212</v>
      </c>
      <c r="F289" s="100"/>
      <c r="G289" s="100">
        <v>7107</v>
      </c>
      <c r="H289" s="100" t="s">
        <v>105</v>
      </c>
      <c r="J289" s="100"/>
    </row>
    <row r="290" spans="1:10" x14ac:dyDescent="0.3">
      <c r="A290" s="100">
        <v>6414301700</v>
      </c>
      <c r="B290" s="100" t="s">
        <v>211</v>
      </c>
      <c r="C290" s="100">
        <v>1</v>
      </c>
      <c r="D290" s="100" t="s">
        <v>140</v>
      </c>
      <c r="E290" s="100" t="s">
        <v>212</v>
      </c>
      <c r="F290" s="100"/>
      <c r="G290" s="100">
        <v>7106</v>
      </c>
      <c r="H290" s="100" t="s">
        <v>113</v>
      </c>
      <c r="J290" s="100"/>
    </row>
    <row r="291" spans="1:10" x14ac:dyDescent="0.3">
      <c r="A291" s="100">
        <v>6414301700</v>
      </c>
      <c r="B291" s="100" t="s">
        <v>211</v>
      </c>
      <c r="C291" s="100">
        <v>1</v>
      </c>
      <c r="D291" s="100" t="s">
        <v>140</v>
      </c>
      <c r="E291" s="100" t="s">
        <v>212</v>
      </c>
      <c r="F291" s="100"/>
      <c r="G291" s="100">
        <v>7103</v>
      </c>
      <c r="H291" s="100" t="s">
        <v>96</v>
      </c>
      <c r="J291" s="100"/>
    </row>
    <row r="292" spans="1:10" x14ac:dyDescent="0.3">
      <c r="A292" s="100">
        <v>6402960200</v>
      </c>
      <c r="B292" s="100" t="s">
        <v>213</v>
      </c>
      <c r="C292" s="100">
        <v>1</v>
      </c>
      <c r="D292" s="100" t="s">
        <v>140</v>
      </c>
      <c r="E292" s="100" t="s">
        <v>214</v>
      </c>
      <c r="F292" s="100"/>
      <c r="G292" s="100">
        <v>118</v>
      </c>
      <c r="H292" s="100" t="s">
        <v>215</v>
      </c>
      <c r="J292" s="100"/>
    </row>
    <row r="293" spans="1:10" x14ac:dyDescent="0.3">
      <c r="A293" s="100">
        <v>6402960200</v>
      </c>
      <c r="B293" s="100" t="s">
        <v>213</v>
      </c>
      <c r="C293" s="100">
        <v>1</v>
      </c>
      <c r="D293" s="100" t="s">
        <v>140</v>
      </c>
      <c r="E293" s="100" t="s">
        <v>214</v>
      </c>
      <c r="F293" s="100"/>
      <c r="G293" s="100">
        <v>125</v>
      </c>
      <c r="H293" s="100" t="s">
        <v>215</v>
      </c>
      <c r="J293" s="100"/>
    </row>
    <row r="294" spans="1:10" x14ac:dyDescent="0.3">
      <c r="A294" s="100">
        <v>6402960200</v>
      </c>
      <c r="B294" s="100" t="s">
        <v>213</v>
      </c>
      <c r="C294" s="100">
        <v>1</v>
      </c>
      <c r="D294" s="100" t="s">
        <v>140</v>
      </c>
      <c r="E294" s="100" t="s">
        <v>214</v>
      </c>
      <c r="F294" s="100"/>
      <c r="G294" s="100">
        <v>100</v>
      </c>
      <c r="H294" s="100" t="s">
        <v>103</v>
      </c>
      <c r="J294" s="100"/>
    </row>
    <row r="295" spans="1:10" x14ac:dyDescent="0.3">
      <c r="A295" s="100">
        <v>6402960200</v>
      </c>
      <c r="B295" s="100" t="s">
        <v>213</v>
      </c>
      <c r="C295" s="100">
        <v>1</v>
      </c>
      <c r="D295" s="100" t="s">
        <v>140</v>
      </c>
      <c r="E295" s="100" t="s">
        <v>214</v>
      </c>
      <c r="F295" s="100"/>
      <c r="G295" s="100">
        <v>101</v>
      </c>
      <c r="H295" s="100" t="s">
        <v>103</v>
      </c>
      <c r="J295" s="100"/>
    </row>
    <row r="296" spans="1:10" x14ac:dyDescent="0.3">
      <c r="A296" s="100">
        <v>6402960200</v>
      </c>
      <c r="B296" s="100" t="s">
        <v>213</v>
      </c>
      <c r="C296" s="100">
        <v>1</v>
      </c>
      <c r="D296" s="100" t="s">
        <v>140</v>
      </c>
      <c r="E296" s="100" t="s">
        <v>214</v>
      </c>
      <c r="F296" s="100"/>
      <c r="G296" s="100">
        <v>106</v>
      </c>
      <c r="H296" s="100" t="s">
        <v>103</v>
      </c>
      <c r="J296" s="100"/>
    </row>
    <row r="297" spans="1:10" x14ac:dyDescent="0.3">
      <c r="A297" s="100">
        <v>6402960200</v>
      </c>
      <c r="B297" s="100" t="s">
        <v>213</v>
      </c>
      <c r="C297" s="100">
        <v>1</v>
      </c>
      <c r="D297" s="100" t="s">
        <v>140</v>
      </c>
      <c r="E297" s="100" t="s">
        <v>214</v>
      </c>
      <c r="F297" s="100"/>
      <c r="G297" s="100">
        <v>109</v>
      </c>
      <c r="H297" s="100" t="s">
        <v>103</v>
      </c>
      <c r="J297" s="100"/>
    </row>
    <row r="298" spans="1:10" x14ac:dyDescent="0.3">
      <c r="A298" s="100">
        <v>6402960200</v>
      </c>
      <c r="B298" s="100" t="s">
        <v>213</v>
      </c>
      <c r="C298" s="100">
        <v>1</v>
      </c>
      <c r="D298" s="100" t="s">
        <v>140</v>
      </c>
      <c r="E298" s="100" t="s">
        <v>214</v>
      </c>
      <c r="F298" s="100"/>
      <c r="G298" s="100">
        <v>114</v>
      </c>
      <c r="H298" s="100" t="s">
        <v>103</v>
      </c>
      <c r="J298" s="100"/>
    </row>
    <row r="299" spans="1:10" x14ac:dyDescent="0.3">
      <c r="A299" s="100">
        <v>6402960200</v>
      </c>
      <c r="B299" s="100" t="s">
        <v>213</v>
      </c>
      <c r="C299" s="100">
        <v>1</v>
      </c>
      <c r="D299" s="100" t="s">
        <v>140</v>
      </c>
      <c r="E299" s="100" t="s">
        <v>214</v>
      </c>
      <c r="F299" s="100"/>
      <c r="G299" s="100">
        <v>123</v>
      </c>
      <c r="H299" s="100" t="s">
        <v>103</v>
      </c>
      <c r="J299" s="100"/>
    </row>
    <row r="300" spans="1:10" x14ac:dyDescent="0.3">
      <c r="A300" s="100">
        <v>6402960200</v>
      </c>
      <c r="B300" s="100" t="s">
        <v>213</v>
      </c>
      <c r="C300" s="100">
        <v>1</v>
      </c>
      <c r="D300" s="100" t="s">
        <v>140</v>
      </c>
      <c r="E300" s="100" t="s">
        <v>214</v>
      </c>
      <c r="F300" s="100"/>
      <c r="G300" s="100">
        <v>107</v>
      </c>
      <c r="H300" s="100" t="s">
        <v>97</v>
      </c>
      <c r="J300" s="100"/>
    </row>
    <row r="301" spans="1:10" x14ac:dyDescent="0.3">
      <c r="A301" s="100">
        <v>6402960200</v>
      </c>
      <c r="B301" s="100" t="s">
        <v>213</v>
      </c>
      <c r="C301" s="100">
        <v>1</v>
      </c>
      <c r="D301" s="100" t="s">
        <v>140</v>
      </c>
      <c r="E301" s="100" t="s">
        <v>214</v>
      </c>
      <c r="F301" s="100"/>
      <c r="G301" s="100">
        <v>111</v>
      </c>
      <c r="H301" s="100" t="s">
        <v>97</v>
      </c>
      <c r="J301" s="100"/>
    </row>
    <row r="302" spans="1:10" x14ac:dyDescent="0.3">
      <c r="A302" s="100">
        <v>6402960200</v>
      </c>
      <c r="B302" s="100" t="s">
        <v>213</v>
      </c>
      <c r="C302" s="100">
        <v>1</v>
      </c>
      <c r="D302" s="100" t="s">
        <v>140</v>
      </c>
      <c r="E302" s="100" t="s">
        <v>214</v>
      </c>
      <c r="F302" s="100"/>
      <c r="G302" s="100">
        <v>112</v>
      </c>
      <c r="H302" s="100" t="s">
        <v>97</v>
      </c>
      <c r="J302" s="100"/>
    </row>
    <row r="303" spans="1:10" x14ac:dyDescent="0.3">
      <c r="A303" s="100">
        <v>6402960200</v>
      </c>
      <c r="B303" s="100" t="s">
        <v>213</v>
      </c>
      <c r="C303" s="100">
        <v>1</v>
      </c>
      <c r="D303" s="100" t="s">
        <v>140</v>
      </c>
      <c r="E303" s="100" t="s">
        <v>214</v>
      </c>
      <c r="F303" s="100"/>
      <c r="G303" s="100">
        <v>113</v>
      </c>
      <c r="H303" s="100" t="s">
        <v>97</v>
      </c>
      <c r="J303" s="100"/>
    </row>
    <row r="304" spans="1:10" x14ac:dyDescent="0.3">
      <c r="A304" s="100">
        <v>6402960200</v>
      </c>
      <c r="B304" s="100" t="s">
        <v>213</v>
      </c>
      <c r="C304" s="100">
        <v>1</v>
      </c>
      <c r="D304" s="100" t="s">
        <v>140</v>
      </c>
      <c r="E304" s="100" t="s">
        <v>214</v>
      </c>
      <c r="F304" s="100"/>
      <c r="G304" s="100">
        <v>115</v>
      </c>
      <c r="H304" s="100" t="s">
        <v>97</v>
      </c>
      <c r="J304" s="100"/>
    </row>
    <row r="305" spans="1:10" x14ac:dyDescent="0.3">
      <c r="A305" s="100">
        <v>6402960200</v>
      </c>
      <c r="B305" s="100" t="s">
        <v>213</v>
      </c>
      <c r="C305" s="100">
        <v>1</v>
      </c>
      <c r="D305" s="100" t="s">
        <v>140</v>
      </c>
      <c r="E305" s="100" t="s">
        <v>214</v>
      </c>
      <c r="F305" s="100"/>
      <c r="G305" s="100">
        <v>116</v>
      </c>
      <c r="H305" s="100" t="s">
        <v>97</v>
      </c>
      <c r="J305" s="100"/>
    </row>
    <row r="306" spans="1:10" x14ac:dyDescent="0.3">
      <c r="A306" s="100">
        <v>6402960200</v>
      </c>
      <c r="B306" s="100" t="s">
        <v>213</v>
      </c>
      <c r="C306" s="100">
        <v>1</v>
      </c>
      <c r="D306" s="100" t="s">
        <v>140</v>
      </c>
      <c r="E306" s="100" t="s">
        <v>214</v>
      </c>
      <c r="F306" s="100"/>
      <c r="G306" s="100">
        <v>117</v>
      </c>
      <c r="H306" s="100" t="s">
        <v>97</v>
      </c>
      <c r="J306" s="100"/>
    </row>
    <row r="307" spans="1:10" x14ac:dyDescent="0.3">
      <c r="A307" s="100">
        <v>6402960200</v>
      </c>
      <c r="B307" s="100" t="s">
        <v>213</v>
      </c>
      <c r="C307" s="100">
        <v>1</v>
      </c>
      <c r="D307" s="100" t="s">
        <v>140</v>
      </c>
      <c r="E307" s="100" t="s">
        <v>214</v>
      </c>
      <c r="F307" s="100"/>
      <c r="G307" s="100">
        <v>120</v>
      </c>
      <c r="H307" s="100" t="s">
        <v>97</v>
      </c>
      <c r="J307" s="100"/>
    </row>
    <row r="308" spans="1:10" x14ac:dyDescent="0.3">
      <c r="A308" s="100">
        <v>6402960200</v>
      </c>
      <c r="B308" s="100" t="s">
        <v>213</v>
      </c>
      <c r="C308" s="100">
        <v>1</v>
      </c>
      <c r="D308" s="100" t="s">
        <v>140</v>
      </c>
      <c r="E308" s="100" t="s">
        <v>214</v>
      </c>
      <c r="F308" s="100"/>
      <c r="G308" s="100">
        <v>122</v>
      </c>
      <c r="H308" s="100" t="s">
        <v>97</v>
      </c>
      <c r="J308" s="100"/>
    </row>
    <row r="309" spans="1:10" x14ac:dyDescent="0.3">
      <c r="A309" s="100">
        <v>6402960200</v>
      </c>
      <c r="B309" s="100" t="s">
        <v>213</v>
      </c>
      <c r="C309" s="100">
        <v>1</v>
      </c>
      <c r="D309" s="100" t="s">
        <v>140</v>
      </c>
      <c r="E309" s="100" t="s">
        <v>214</v>
      </c>
      <c r="F309" s="100"/>
      <c r="G309" s="100">
        <v>124</v>
      </c>
      <c r="H309" s="100" t="s">
        <v>97</v>
      </c>
      <c r="J309" s="100"/>
    </row>
    <row r="310" spans="1:10" x14ac:dyDescent="0.3">
      <c r="A310" s="100">
        <v>6402960200</v>
      </c>
      <c r="B310" s="100" t="s">
        <v>213</v>
      </c>
      <c r="C310" s="100">
        <v>1</v>
      </c>
      <c r="D310" s="100" t="s">
        <v>140</v>
      </c>
      <c r="E310" s="100" t="s">
        <v>214</v>
      </c>
      <c r="F310" s="100"/>
      <c r="G310" s="100">
        <v>274</v>
      </c>
      <c r="H310" s="100" t="s">
        <v>172</v>
      </c>
      <c r="J310" s="100"/>
    </row>
    <row r="311" spans="1:10" x14ac:dyDescent="0.3">
      <c r="A311" s="100">
        <v>6402960200</v>
      </c>
      <c r="B311" s="100" t="s">
        <v>213</v>
      </c>
      <c r="C311" s="100">
        <v>1</v>
      </c>
      <c r="D311" s="100" t="s">
        <v>140</v>
      </c>
      <c r="E311" s="100" t="s">
        <v>214</v>
      </c>
      <c r="F311" s="100"/>
      <c r="G311" s="100">
        <v>102</v>
      </c>
      <c r="H311" s="100" t="s">
        <v>105</v>
      </c>
      <c r="J311" s="100"/>
    </row>
    <row r="312" spans="1:10" x14ac:dyDescent="0.3">
      <c r="A312" s="100">
        <v>6402960200</v>
      </c>
      <c r="B312" s="100" t="s">
        <v>213</v>
      </c>
      <c r="C312" s="100">
        <v>1</v>
      </c>
      <c r="D312" s="100" t="s">
        <v>140</v>
      </c>
      <c r="E312" s="100" t="s">
        <v>214</v>
      </c>
      <c r="F312" s="100"/>
      <c r="G312" s="100">
        <v>103</v>
      </c>
      <c r="H312" s="100" t="s">
        <v>105</v>
      </c>
      <c r="J312" s="100"/>
    </row>
    <row r="313" spans="1:10" x14ac:dyDescent="0.3">
      <c r="A313" s="100">
        <v>6402960200</v>
      </c>
      <c r="B313" s="100" t="s">
        <v>213</v>
      </c>
      <c r="C313" s="100">
        <v>1</v>
      </c>
      <c r="D313" s="100" t="s">
        <v>140</v>
      </c>
      <c r="E313" s="100" t="s">
        <v>214</v>
      </c>
      <c r="F313" s="100"/>
      <c r="G313" s="100">
        <v>104</v>
      </c>
      <c r="H313" s="100" t="s">
        <v>105</v>
      </c>
      <c r="J313" s="100"/>
    </row>
    <row r="314" spans="1:10" x14ac:dyDescent="0.3">
      <c r="A314" s="100">
        <v>6402960200</v>
      </c>
      <c r="B314" s="100" t="s">
        <v>213</v>
      </c>
      <c r="C314" s="100">
        <v>1</v>
      </c>
      <c r="D314" s="100" t="s">
        <v>140</v>
      </c>
      <c r="E314" s="100" t="s">
        <v>214</v>
      </c>
      <c r="F314" s="100"/>
      <c r="G314" s="100">
        <v>105</v>
      </c>
      <c r="H314" s="100" t="s">
        <v>105</v>
      </c>
      <c r="J314" s="100"/>
    </row>
    <row r="315" spans="1:10" x14ac:dyDescent="0.3">
      <c r="A315" s="100">
        <v>6402960200</v>
      </c>
      <c r="B315" s="100" t="s">
        <v>213</v>
      </c>
      <c r="C315" s="100">
        <v>1</v>
      </c>
      <c r="D315" s="100" t="s">
        <v>140</v>
      </c>
      <c r="E315" s="100" t="s">
        <v>214</v>
      </c>
      <c r="F315" s="100"/>
      <c r="G315" s="100">
        <v>108</v>
      </c>
      <c r="H315" s="100" t="s">
        <v>105</v>
      </c>
      <c r="J315" s="100"/>
    </row>
    <row r="316" spans="1:10" x14ac:dyDescent="0.3">
      <c r="A316" s="100">
        <v>6402960200</v>
      </c>
      <c r="B316" s="100" t="s">
        <v>213</v>
      </c>
      <c r="C316" s="100">
        <v>1</v>
      </c>
      <c r="D316" s="100" t="s">
        <v>140</v>
      </c>
      <c r="E316" s="100" t="s">
        <v>214</v>
      </c>
      <c r="F316" s="100"/>
      <c r="G316" s="100">
        <v>110</v>
      </c>
      <c r="H316" s="100" t="s">
        <v>105</v>
      </c>
      <c r="J316" s="100"/>
    </row>
    <row r="317" spans="1:10" x14ac:dyDescent="0.3">
      <c r="A317" s="100">
        <v>6402960200</v>
      </c>
      <c r="B317" s="100" t="s">
        <v>213</v>
      </c>
      <c r="C317" s="100">
        <v>1</v>
      </c>
      <c r="D317" s="100" t="s">
        <v>140</v>
      </c>
      <c r="E317" s="100" t="s">
        <v>214</v>
      </c>
      <c r="F317" s="100"/>
      <c r="G317" s="100">
        <v>119</v>
      </c>
      <c r="H317" s="100" t="s">
        <v>105</v>
      </c>
      <c r="J317" s="100"/>
    </row>
    <row r="318" spans="1:10" x14ac:dyDescent="0.3">
      <c r="A318" s="100">
        <v>6402960200</v>
      </c>
      <c r="B318" s="100" t="s">
        <v>213</v>
      </c>
      <c r="C318" s="100">
        <v>1</v>
      </c>
      <c r="D318" s="100" t="s">
        <v>140</v>
      </c>
      <c r="E318" s="100" t="s">
        <v>214</v>
      </c>
      <c r="F318" s="100"/>
      <c r="G318" s="100">
        <v>121</v>
      </c>
      <c r="H318" s="100" t="s">
        <v>105</v>
      </c>
      <c r="J318" s="100"/>
    </row>
    <row r="319" spans="1:10" x14ac:dyDescent="0.3">
      <c r="A319" s="100">
        <v>6402960300</v>
      </c>
      <c r="B319" s="100" t="s">
        <v>216</v>
      </c>
      <c r="C319" s="100">
        <v>1</v>
      </c>
      <c r="D319" s="100" t="s">
        <v>140</v>
      </c>
      <c r="E319" s="100" t="s">
        <v>217</v>
      </c>
      <c r="F319" s="100"/>
      <c r="G319" s="100">
        <v>100</v>
      </c>
      <c r="H319" s="100" t="s">
        <v>103</v>
      </c>
      <c r="J319" s="100"/>
    </row>
    <row r="320" spans="1:10" x14ac:dyDescent="0.3">
      <c r="A320" s="100">
        <v>6402960300</v>
      </c>
      <c r="B320" s="100" t="s">
        <v>216</v>
      </c>
      <c r="C320" s="100">
        <v>1</v>
      </c>
      <c r="D320" s="100" t="s">
        <v>140</v>
      </c>
      <c r="E320" s="100" t="s">
        <v>217</v>
      </c>
      <c r="F320" s="100"/>
      <c r="G320" s="100">
        <v>102</v>
      </c>
      <c r="H320" s="100" t="s">
        <v>103</v>
      </c>
      <c r="J320" s="100"/>
    </row>
    <row r="321" spans="1:10" x14ac:dyDescent="0.3">
      <c r="A321" s="100">
        <v>6402960300</v>
      </c>
      <c r="B321" s="100" t="s">
        <v>216</v>
      </c>
      <c r="C321" s="100">
        <v>1</v>
      </c>
      <c r="D321" s="100" t="s">
        <v>140</v>
      </c>
      <c r="E321" s="100" t="s">
        <v>217</v>
      </c>
      <c r="F321" s="100"/>
      <c r="G321" s="100">
        <v>103</v>
      </c>
      <c r="H321" s="100" t="s">
        <v>97</v>
      </c>
      <c r="J321" s="100"/>
    </row>
    <row r="322" spans="1:10" x14ac:dyDescent="0.3">
      <c r="A322" s="100">
        <v>6402960300</v>
      </c>
      <c r="B322" s="100" t="s">
        <v>216</v>
      </c>
      <c r="C322" s="100">
        <v>1</v>
      </c>
      <c r="D322" s="100" t="s">
        <v>140</v>
      </c>
      <c r="E322" s="100" t="s">
        <v>217</v>
      </c>
      <c r="F322" s="100"/>
      <c r="G322" s="100">
        <v>104</v>
      </c>
      <c r="H322" s="100" t="s">
        <v>97</v>
      </c>
      <c r="J322" s="100"/>
    </row>
    <row r="323" spans="1:10" x14ac:dyDescent="0.3">
      <c r="A323" s="100">
        <v>6402960300</v>
      </c>
      <c r="B323" s="100" t="s">
        <v>216</v>
      </c>
      <c r="C323" s="100">
        <v>1</v>
      </c>
      <c r="D323" s="100" t="s">
        <v>140</v>
      </c>
      <c r="E323" s="100" t="s">
        <v>217</v>
      </c>
      <c r="F323" s="100"/>
      <c r="G323" s="100">
        <v>110</v>
      </c>
      <c r="H323" s="100" t="s">
        <v>172</v>
      </c>
      <c r="J323" s="100"/>
    </row>
    <row r="324" spans="1:10" x14ac:dyDescent="0.3">
      <c r="A324" s="100">
        <v>6402960300</v>
      </c>
      <c r="B324" s="100" t="s">
        <v>216</v>
      </c>
      <c r="C324" s="100">
        <v>1</v>
      </c>
      <c r="D324" s="100" t="s">
        <v>140</v>
      </c>
      <c r="E324" s="100" t="s">
        <v>217</v>
      </c>
      <c r="F324" s="100"/>
      <c r="G324" s="100">
        <v>101</v>
      </c>
      <c r="H324" s="100" t="s">
        <v>141</v>
      </c>
      <c r="J324" s="100"/>
    </row>
    <row r="325" spans="1:10" x14ac:dyDescent="0.3">
      <c r="A325" s="100">
        <v>6484401400</v>
      </c>
      <c r="B325" s="100" t="s">
        <v>218</v>
      </c>
      <c r="C325" s="100">
        <v>1</v>
      </c>
      <c r="D325" s="100" t="s">
        <v>140</v>
      </c>
      <c r="E325" s="100" t="s">
        <v>79</v>
      </c>
      <c r="F325" s="100"/>
      <c r="G325" s="100">
        <v>10102</v>
      </c>
      <c r="H325" s="100" t="s">
        <v>117</v>
      </c>
      <c r="J325" s="100"/>
    </row>
    <row r="326" spans="1:10" x14ac:dyDescent="0.3">
      <c r="A326" s="100">
        <v>6484401400</v>
      </c>
      <c r="B326" s="100" t="s">
        <v>218</v>
      </c>
      <c r="C326" s="100">
        <v>1</v>
      </c>
      <c r="D326" s="100" t="s">
        <v>140</v>
      </c>
      <c r="E326" s="100" t="s">
        <v>79</v>
      </c>
      <c r="F326" s="100"/>
      <c r="G326" s="100">
        <v>13101</v>
      </c>
      <c r="H326" s="100" t="s">
        <v>116</v>
      </c>
      <c r="J326" s="100"/>
    </row>
    <row r="327" spans="1:10" x14ac:dyDescent="0.3">
      <c r="A327" s="100">
        <v>6484401400</v>
      </c>
      <c r="B327" s="100" t="s">
        <v>218</v>
      </c>
      <c r="C327" s="100">
        <v>1</v>
      </c>
      <c r="D327" s="100" t="s">
        <v>140</v>
      </c>
      <c r="E327" s="100" t="s">
        <v>79</v>
      </c>
      <c r="F327" s="100"/>
      <c r="G327" s="100">
        <v>12102</v>
      </c>
      <c r="H327" s="100" t="s">
        <v>115</v>
      </c>
      <c r="J327" s="100"/>
    </row>
    <row r="328" spans="1:10" x14ac:dyDescent="0.3">
      <c r="A328" s="100">
        <v>6484401400</v>
      </c>
      <c r="B328" s="100" t="s">
        <v>218</v>
      </c>
      <c r="C328" s="100">
        <v>1</v>
      </c>
      <c r="D328" s="100" t="s">
        <v>140</v>
      </c>
      <c r="E328" s="100" t="s">
        <v>79</v>
      </c>
      <c r="F328" s="100"/>
      <c r="G328" s="100">
        <v>12101</v>
      </c>
      <c r="H328" s="100" t="s">
        <v>272</v>
      </c>
      <c r="J328" s="100"/>
    </row>
    <row r="329" spans="1:10" x14ac:dyDescent="0.3">
      <c r="A329" s="100">
        <v>6484401400</v>
      </c>
      <c r="B329" s="100" t="s">
        <v>218</v>
      </c>
      <c r="C329" s="100">
        <v>1</v>
      </c>
      <c r="D329" s="100" t="s">
        <v>140</v>
      </c>
      <c r="E329" s="100" t="s">
        <v>79</v>
      </c>
      <c r="F329" s="100"/>
      <c r="G329" s="100">
        <v>11101</v>
      </c>
      <c r="H329" s="100" t="s">
        <v>172</v>
      </c>
      <c r="J329" s="100"/>
    </row>
    <row r="330" spans="1:10" x14ac:dyDescent="0.3">
      <c r="A330" s="100">
        <v>6484401400</v>
      </c>
      <c r="B330" s="100" t="s">
        <v>218</v>
      </c>
      <c r="C330" s="100">
        <v>1</v>
      </c>
      <c r="D330" s="100" t="s">
        <v>140</v>
      </c>
      <c r="E330" s="100" t="s">
        <v>79</v>
      </c>
      <c r="F330" s="100"/>
      <c r="G330" s="100">
        <v>10101</v>
      </c>
      <c r="H330" s="100" t="s">
        <v>219</v>
      </c>
      <c r="J330" s="100"/>
    </row>
    <row r="331" spans="1:10" x14ac:dyDescent="0.3">
      <c r="A331" s="100">
        <v>6484401400</v>
      </c>
      <c r="B331" s="100" t="s">
        <v>218</v>
      </c>
      <c r="C331" s="100">
        <v>1</v>
      </c>
      <c r="D331" s="100" t="s">
        <v>140</v>
      </c>
      <c r="E331" s="100" t="s">
        <v>79</v>
      </c>
      <c r="F331" s="100"/>
      <c r="G331" s="100">
        <v>10100</v>
      </c>
      <c r="H331" s="100" t="s">
        <v>105</v>
      </c>
      <c r="J331" s="100"/>
    </row>
    <row r="332" spans="1:10" x14ac:dyDescent="0.3">
      <c r="A332" s="100">
        <v>6484403800</v>
      </c>
      <c r="B332" s="100" t="s">
        <v>220</v>
      </c>
      <c r="C332" s="100">
        <v>1</v>
      </c>
      <c r="D332" s="100" t="s">
        <v>140</v>
      </c>
      <c r="E332" s="100" t="s">
        <v>221</v>
      </c>
      <c r="F332" s="100"/>
      <c r="G332" s="100">
        <v>13103</v>
      </c>
      <c r="H332" s="100" t="s">
        <v>222</v>
      </c>
      <c r="J332" s="100"/>
    </row>
    <row r="333" spans="1:10" x14ac:dyDescent="0.3">
      <c r="A333" s="100">
        <v>6484403800</v>
      </c>
      <c r="B333" s="100" t="s">
        <v>220</v>
      </c>
      <c r="C333" s="100">
        <v>1</v>
      </c>
      <c r="D333" s="100" t="s">
        <v>140</v>
      </c>
      <c r="E333" s="100" t="s">
        <v>221</v>
      </c>
      <c r="F333" s="100"/>
      <c r="G333" s="100">
        <v>13101</v>
      </c>
      <c r="H333" s="100" t="s">
        <v>97</v>
      </c>
      <c r="J333" s="100"/>
    </row>
    <row r="334" spans="1:10" x14ac:dyDescent="0.3">
      <c r="A334" s="100">
        <v>6484403800</v>
      </c>
      <c r="B334" s="100" t="s">
        <v>220</v>
      </c>
      <c r="C334" s="100">
        <v>1</v>
      </c>
      <c r="D334" s="100" t="s">
        <v>140</v>
      </c>
      <c r="E334" s="100" t="s">
        <v>221</v>
      </c>
      <c r="F334" s="100"/>
      <c r="G334" s="100">
        <v>13105</v>
      </c>
      <c r="H334" s="100" t="s">
        <v>102</v>
      </c>
      <c r="J334" s="100"/>
    </row>
    <row r="335" spans="1:10" x14ac:dyDescent="0.3">
      <c r="A335" s="100">
        <v>6484403800</v>
      </c>
      <c r="B335" s="100" t="s">
        <v>220</v>
      </c>
      <c r="C335" s="100">
        <v>1</v>
      </c>
      <c r="D335" s="100" t="s">
        <v>140</v>
      </c>
      <c r="E335" s="100" t="s">
        <v>221</v>
      </c>
      <c r="F335" s="100"/>
      <c r="G335" s="100">
        <v>10102</v>
      </c>
      <c r="H335" s="100" t="s">
        <v>187</v>
      </c>
      <c r="J335" s="100"/>
    </row>
    <row r="336" spans="1:10" x14ac:dyDescent="0.3">
      <c r="A336" s="100">
        <v>6484403800</v>
      </c>
      <c r="B336" s="100" t="s">
        <v>220</v>
      </c>
      <c r="C336" s="100">
        <v>1</v>
      </c>
      <c r="D336" s="100" t="s">
        <v>140</v>
      </c>
      <c r="E336" s="100" t="s">
        <v>221</v>
      </c>
      <c r="F336" s="100"/>
      <c r="G336" s="100">
        <v>10101</v>
      </c>
      <c r="H336" s="100" t="s">
        <v>141</v>
      </c>
      <c r="J336" s="100"/>
    </row>
    <row r="337" spans="1:10" x14ac:dyDescent="0.3">
      <c r="A337" s="100">
        <v>6484403800</v>
      </c>
      <c r="B337" s="100" t="s">
        <v>220</v>
      </c>
      <c r="C337" s="100">
        <v>1</v>
      </c>
      <c r="D337" s="100" t="s">
        <v>140</v>
      </c>
      <c r="E337" s="100" t="s">
        <v>221</v>
      </c>
      <c r="F337" s="100"/>
      <c r="G337" s="100">
        <v>13102</v>
      </c>
      <c r="H337" s="100" t="s">
        <v>141</v>
      </c>
      <c r="J337" s="100"/>
    </row>
    <row r="338" spans="1:10" x14ac:dyDescent="0.3">
      <c r="A338" s="100">
        <v>6484403800</v>
      </c>
      <c r="B338" s="100" t="s">
        <v>220</v>
      </c>
      <c r="C338" s="100">
        <v>1</v>
      </c>
      <c r="D338" s="100" t="s">
        <v>140</v>
      </c>
      <c r="E338" s="100" t="s">
        <v>221</v>
      </c>
      <c r="F338" s="100"/>
      <c r="G338" s="100">
        <v>13104</v>
      </c>
      <c r="H338" s="100" t="s">
        <v>96</v>
      </c>
      <c r="J338" s="100"/>
    </row>
    <row r="339" spans="1:10" x14ac:dyDescent="0.3">
      <c r="A339" s="100">
        <v>6484102300</v>
      </c>
      <c r="B339" s="100" t="s">
        <v>223</v>
      </c>
      <c r="C339" s="100">
        <v>1</v>
      </c>
      <c r="D339" s="100" t="s">
        <v>140</v>
      </c>
      <c r="E339" s="100" t="s">
        <v>224</v>
      </c>
      <c r="F339" s="100"/>
      <c r="G339" s="100">
        <v>10934</v>
      </c>
      <c r="H339" s="100" t="s">
        <v>171</v>
      </c>
      <c r="J339" s="100"/>
    </row>
    <row r="340" spans="1:10" x14ac:dyDescent="0.3">
      <c r="A340" s="100">
        <v>6484102400</v>
      </c>
      <c r="B340" s="100" t="s">
        <v>225</v>
      </c>
      <c r="C340" s="100">
        <v>1</v>
      </c>
      <c r="D340" s="100" t="s">
        <v>140</v>
      </c>
      <c r="E340" s="100" t="s">
        <v>226</v>
      </c>
      <c r="F340" s="100"/>
      <c r="G340" s="100">
        <v>10934</v>
      </c>
      <c r="H340" s="100" t="s">
        <v>171</v>
      </c>
      <c r="J340" s="100"/>
    </row>
    <row r="341" spans="1:10" x14ac:dyDescent="0.3">
      <c r="A341" s="100">
        <v>6484403900</v>
      </c>
      <c r="B341" s="100" t="s">
        <v>227</v>
      </c>
      <c r="C341" s="100">
        <v>1</v>
      </c>
      <c r="D341" s="100" t="s">
        <v>140</v>
      </c>
      <c r="E341" s="100" t="s">
        <v>228</v>
      </c>
      <c r="F341" s="100"/>
      <c r="G341" s="100">
        <v>11107</v>
      </c>
      <c r="H341" s="100" t="s">
        <v>222</v>
      </c>
      <c r="J341" s="100"/>
    </row>
    <row r="342" spans="1:10" x14ac:dyDescent="0.3">
      <c r="A342" s="100">
        <v>6484403900</v>
      </c>
      <c r="B342" s="100" t="s">
        <v>227</v>
      </c>
      <c r="C342" s="100">
        <v>1</v>
      </c>
      <c r="D342" s="100" t="s">
        <v>140</v>
      </c>
      <c r="E342" s="100" t="s">
        <v>228</v>
      </c>
      <c r="F342" s="100"/>
      <c r="G342" s="100">
        <v>11103</v>
      </c>
      <c r="H342" s="100" t="s">
        <v>102</v>
      </c>
      <c r="J342" s="100"/>
    </row>
    <row r="343" spans="1:10" x14ac:dyDescent="0.3">
      <c r="A343" s="100">
        <v>6484403900</v>
      </c>
      <c r="B343" s="100" t="s">
        <v>227</v>
      </c>
      <c r="C343" s="100">
        <v>1</v>
      </c>
      <c r="D343" s="100" t="s">
        <v>140</v>
      </c>
      <c r="E343" s="100" t="s">
        <v>228</v>
      </c>
      <c r="F343" s="100"/>
      <c r="G343" s="100">
        <v>11106</v>
      </c>
      <c r="H343" s="100" t="s">
        <v>102</v>
      </c>
      <c r="J343" s="100"/>
    </row>
    <row r="344" spans="1:10" x14ac:dyDescent="0.3">
      <c r="A344" s="100">
        <v>6484403900</v>
      </c>
      <c r="B344" s="100" t="s">
        <v>227</v>
      </c>
      <c r="C344" s="100">
        <v>1</v>
      </c>
      <c r="D344" s="100" t="s">
        <v>140</v>
      </c>
      <c r="E344" s="100" t="s">
        <v>228</v>
      </c>
      <c r="F344" s="100"/>
      <c r="G344" s="100">
        <v>11102</v>
      </c>
      <c r="H344" s="100" t="s">
        <v>229</v>
      </c>
      <c r="J344" s="100"/>
    </row>
    <row r="345" spans="1:10" x14ac:dyDescent="0.3">
      <c r="A345" s="100">
        <v>6484403900</v>
      </c>
      <c r="B345" s="100" t="s">
        <v>227</v>
      </c>
      <c r="C345" s="100">
        <v>1</v>
      </c>
      <c r="D345" s="100" t="s">
        <v>140</v>
      </c>
      <c r="E345" s="100" t="s">
        <v>228</v>
      </c>
      <c r="F345" s="100"/>
      <c r="G345" s="100">
        <v>11101</v>
      </c>
      <c r="H345" s="100" t="s">
        <v>141</v>
      </c>
      <c r="J345" s="100"/>
    </row>
    <row r="346" spans="1:10" x14ac:dyDescent="0.3">
      <c r="A346" s="100">
        <v>6484403900</v>
      </c>
      <c r="B346" s="100" t="s">
        <v>227</v>
      </c>
      <c r="C346" s="100">
        <v>1</v>
      </c>
      <c r="D346" s="100" t="s">
        <v>140</v>
      </c>
      <c r="E346" s="100" t="s">
        <v>228</v>
      </c>
      <c r="F346" s="100"/>
      <c r="G346" s="100">
        <v>11105</v>
      </c>
      <c r="H346" s="100" t="s">
        <v>141</v>
      </c>
      <c r="J346" s="100"/>
    </row>
    <row r="347" spans="1:10" x14ac:dyDescent="0.3">
      <c r="A347" s="100">
        <v>6484403900</v>
      </c>
      <c r="B347" s="100" t="s">
        <v>227</v>
      </c>
      <c r="C347" s="100">
        <v>1</v>
      </c>
      <c r="D347" s="100" t="s">
        <v>140</v>
      </c>
      <c r="E347" s="100" t="s">
        <v>228</v>
      </c>
      <c r="F347" s="100"/>
      <c r="G347" s="100">
        <v>11104</v>
      </c>
      <c r="H347" s="100" t="s">
        <v>96</v>
      </c>
      <c r="J347" s="100"/>
    </row>
    <row r="348" spans="1:10" x14ac:dyDescent="0.3">
      <c r="A348" s="100">
        <v>6484102200</v>
      </c>
      <c r="B348" s="100" t="s">
        <v>230</v>
      </c>
      <c r="C348" s="100">
        <v>1</v>
      </c>
      <c r="D348" s="100" t="s">
        <v>140</v>
      </c>
      <c r="E348" s="100" t="s">
        <v>231</v>
      </c>
      <c r="F348" s="100"/>
      <c r="G348" s="100">
        <v>12500703</v>
      </c>
      <c r="H348" s="100" t="s">
        <v>171</v>
      </c>
      <c r="J348" s="100"/>
    </row>
    <row r="349" spans="1:10" x14ac:dyDescent="0.3">
      <c r="A349" s="100">
        <v>6400590500</v>
      </c>
      <c r="B349" s="100" t="s">
        <v>232</v>
      </c>
      <c r="C349" s="100">
        <v>1</v>
      </c>
      <c r="D349" s="100" t="s">
        <v>140</v>
      </c>
      <c r="E349" s="100" t="s">
        <v>233</v>
      </c>
      <c r="F349" s="100"/>
      <c r="G349" s="100">
        <v>170</v>
      </c>
      <c r="H349" s="100"/>
      <c r="J349" s="100"/>
    </row>
    <row r="350" spans="1:10" x14ac:dyDescent="0.3">
      <c r="A350" s="100">
        <v>6400590500</v>
      </c>
      <c r="B350" s="100" t="s">
        <v>232</v>
      </c>
      <c r="C350" s="100">
        <v>1</v>
      </c>
      <c r="D350" s="100" t="s">
        <v>140</v>
      </c>
      <c r="E350" s="100" t="s">
        <v>233</v>
      </c>
      <c r="F350" s="100"/>
      <c r="G350" s="100">
        <v>47</v>
      </c>
      <c r="H350" s="100"/>
      <c r="J350" s="100"/>
    </row>
    <row r="351" spans="1:10" x14ac:dyDescent="0.3">
      <c r="A351" s="100">
        <v>6400590500</v>
      </c>
      <c r="B351" s="100" t="s">
        <v>232</v>
      </c>
      <c r="C351" s="100">
        <v>1</v>
      </c>
      <c r="D351" s="100" t="s">
        <v>140</v>
      </c>
      <c r="E351" s="100" t="s">
        <v>233</v>
      </c>
      <c r="F351" s="100"/>
      <c r="G351" s="100">
        <v>54</v>
      </c>
      <c r="H351" s="100"/>
      <c r="J351" s="100"/>
    </row>
    <row r="352" spans="1:10" x14ac:dyDescent="0.3">
      <c r="A352" s="100">
        <v>6400590500</v>
      </c>
      <c r="B352" s="100" t="s">
        <v>232</v>
      </c>
      <c r="C352" s="100">
        <v>1</v>
      </c>
      <c r="D352" s="100" t="s">
        <v>140</v>
      </c>
      <c r="E352" s="100" t="s">
        <v>233</v>
      </c>
      <c r="F352" s="100"/>
      <c r="G352" s="100">
        <v>147</v>
      </c>
      <c r="H352" s="100" t="s">
        <v>121</v>
      </c>
      <c r="J352" s="100"/>
    </row>
    <row r="353" spans="1:10" x14ac:dyDescent="0.3">
      <c r="A353" s="100">
        <v>6400590500</v>
      </c>
      <c r="B353" s="100" t="s">
        <v>232</v>
      </c>
      <c r="C353" s="100">
        <v>1</v>
      </c>
      <c r="D353" s="100" t="s">
        <v>140</v>
      </c>
      <c r="E353" s="100" t="s">
        <v>233</v>
      </c>
      <c r="F353" s="100"/>
      <c r="G353" s="100">
        <v>162</v>
      </c>
      <c r="H353" s="100" t="s">
        <v>121</v>
      </c>
      <c r="J353" s="100"/>
    </row>
    <row r="354" spans="1:10" x14ac:dyDescent="0.3">
      <c r="A354" s="100">
        <v>6400590500</v>
      </c>
      <c r="B354" s="100" t="s">
        <v>232</v>
      </c>
      <c r="C354" s="100">
        <v>1</v>
      </c>
      <c r="D354" s="100" t="s">
        <v>140</v>
      </c>
      <c r="E354" s="100" t="s">
        <v>233</v>
      </c>
      <c r="F354" s="100"/>
      <c r="G354" s="100">
        <v>52</v>
      </c>
      <c r="H354" s="100" t="s">
        <v>121</v>
      </c>
      <c r="J354" s="100"/>
    </row>
    <row r="355" spans="1:10" x14ac:dyDescent="0.3">
      <c r="A355" s="100">
        <v>6400590500</v>
      </c>
      <c r="B355" s="100" t="s">
        <v>232</v>
      </c>
      <c r="C355" s="100">
        <v>1</v>
      </c>
      <c r="D355" s="100" t="s">
        <v>140</v>
      </c>
      <c r="E355" s="100" t="s">
        <v>233</v>
      </c>
      <c r="F355" s="100"/>
      <c r="G355" s="100">
        <v>55</v>
      </c>
      <c r="H355" s="100" t="s">
        <v>121</v>
      </c>
      <c r="J355" s="100"/>
    </row>
    <row r="356" spans="1:10" x14ac:dyDescent="0.3">
      <c r="A356" s="100">
        <v>6400590500</v>
      </c>
      <c r="B356" s="100" t="s">
        <v>232</v>
      </c>
      <c r="C356" s="100">
        <v>1</v>
      </c>
      <c r="D356" s="100" t="s">
        <v>140</v>
      </c>
      <c r="E356" s="100" t="s">
        <v>233</v>
      </c>
      <c r="F356" s="100"/>
      <c r="G356" s="100">
        <v>300</v>
      </c>
      <c r="H356" s="100" t="s">
        <v>103</v>
      </c>
      <c r="J356" s="100"/>
    </row>
    <row r="357" spans="1:10" x14ac:dyDescent="0.3">
      <c r="A357" s="100">
        <v>6400590500</v>
      </c>
      <c r="B357" s="100" t="s">
        <v>232</v>
      </c>
      <c r="C357" s="100">
        <v>1</v>
      </c>
      <c r="D357" s="100" t="s">
        <v>140</v>
      </c>
      <c r="E357" s="100" t="s">
        <v>233</v>
      </c>
      <c r="F357" s="100"/>
      <c r="G357" s="100">
        <v>302</v>
      </c>
      <c r="H357" s="100" t="s">
        <v>103</v>
      </c>
      <c r="J357" s="100"/>
    </row>
    <row r="358" spans="1:10" x14ac:dyDescent="0.3">
      <c r="A358" s="100">
        <v>6400590500</v>
      </c>
      <c r="B358" s="100" t="s">
        <v>232</v>
      </c>
      <c r="C358" s="100">
        <v>1</v>
      </c>
      <c r="D358" s="100" t="s">
        <v>140</v>
      </c>
      <c r="E358" s="100" t="s">
        <v>233</v>
      </c>
      <c r="F358" s="100"/>
      <c r="G358" s="100">
        <v>303</v>
      </c>
      <c r="H358" s="100" t="s">
        <v>103</v>
      </c>
      <c r="J358" s="100"/>
    </row>
    <row r="359" spans="1:10" x14ac:dyDescent="0.3">
      <c r="A359" s="100">
        <v>6400590500</v>
      </c>
      <c r="B359" s="100" t="s">
        <v>232</v>
      </c>
      <c r="C359" s="100">
        <v>1</v>
      </c>
      <c r="D359" s="100" t="s">
        <v>140</v>
      </c>
      <c r="E359" s="100" t="s">
        <v>233</v>
      </c>
      <c r="F359" s="100"/>
      <c r="G359" s="100">
        <v>46</v>
      </c>
      <c r="H359" s="100" t="s">
        <v>103</v>
      </c>
      <c r="J359" s="100"/>
    </row>
    <row r="360" spans="1:10" x14ac:dyDescent="0.3">
      <c r="A360" s="100">
        <v>6400590500</v>
      </c>
      <c r="B360" s="100" t="s">
        <v>232</v>
      </c>
      <c r="C360" s="100">
        <v>1</v>
      </c>
      <c r="D360" s="100" t="s">
        <v>140</v>
      </c>
      <c r="E360" s="100" t="s">
        <v>233</v>
      </c>
      <c r="F360" s="100"/>
      <c r="G360" s="100">
        <v>160</v>
      </c>
      <c r="H360" s="100" t="s">
        <v>97</v>
      </c>
      <c r="J360" s="100"/>
    </row>
    <row r="361" spans="1:10" x14ac:dyDescent="0.3">
      <c r="A361" s="100">
        <v>6400590500</v>
      </c>
      <c r="B361" s="100" t="s">
        <v>232</v>
      </c>
      <c r="C361" s="100">
        <v>1</v>
      </c>
      <c r="D361" s="100" t="s">
        <v>140</v>
      </c>
      <c r="E361" s="100" t="s">
        <v>233</v>
      </c>
      <c r="F361" s="100"/>
      <c r="G361" s="100">
        <v>163</v>
      </c>
      <c r="H361" s="100" t="s">
        <v>97</v>
      </c>
      <c r="J361" s="100"/>
    </row>
    <row r="362" spans="1:10" x14ac:dyDescent="0.3">
      <c r="A362" s="100">
        <v>6400590500</v>
      </c>
      <c r="B362" s="100" t="s">
        <v>232</v>
      </c>
      <c r="C362" s="100">
        <v>1</v>
      </c>
      <c r="D362" s="100" t="s">
        <v>140</v>
      </c>
      <c r="E362" s="100" t="s">
        <v>233</v>
      </c>
      <c r="F362" s="100"/>
      <c r="G362" s="100">
        <v>216</v>
      </c>
      <c r="H362" s="100" t="s">
        <v>97</v>
      </c>
      <c r="J362" s="100"/>
    </row>
    <row r="363" spans="1:10" x14ac:dyDescent="0.3">
      <c r="A363" s="100">
        <v>6400590500</v>
      </c>
      <c r="B363" s="100" t="s">
        <v>232</v>
      </c>
      <c r="C363" s="100">
        <v>1</v>
      </c>
      <c r="D363" s="100" t="s">
        <v>140</v>
      </c>
      <c r="E363" s="100" t="s">
        <v>233</v>
      </c>
      <c r="F363" s="100"/>
      <c r="G363" s="100">
        <v>301</v>
      </c>
      <c r="H363" s="100" t="s">
        <v>97</v>
      </c>
      <c r="J363" s="100"/>
    </row>
    <row r="364" spans="1:10" x14ac:dyDescent="0.3">
      <c r="A364" s="100">
        <v>6400590500</v>
      </c>
      <c r="B364" s="100" t="s">
        <v>232</v>
      </c>
      <c r="C364" s="100">
        <v>1</v>
      </c>
      <c r="D364" s="100" t="s">
        <v>140</v>
      </c>
      <c r="E364" s="100" t="s">
        <v>233</v>
      </c>
      <c r="F364" s="100"/>
      <c r="G364" s="100">
        <v>4</v>
      </c>
      <c r="H364" s="100" t="s">
        <v>97</v>
      </c>
      <c r="J364" s="100"/>
    </row>
    <row r="365" spans="1:10" x14ac:dyDescent="0.3">
      <c r="A365" s="100">
        <v>6400590500</v>
      </c>
      <c r="B365" s="100" t="s">
        <v>232</v>
      </c>
      <c r="C365" s="100">
        <v>1</v>
      </c>
      <c r="D365" s="100" t="s">
        <v>140</v>
      </c>
      <c r="E365" s="100" t="s">
        <v>233</v>
      </c>
      <c r="F365" s="100"/>
      <c r="G365" s="100">
        <v>38</v>
      </c>
      <c r="H365" s="100" t="s">
        <v>116</v>
      </c>
      <c r="J365" s="100"/>
    </row>
    <row r="366" spans="1:10" x14ac:dyDescent="0.3">
      <c r="A366" s="100">
        <v>6400590500</v>
      </c>
      <c r="B366" s="100" t="s">
        <v>232</v>
      </c>
      <c r="C366" s="100">
        <v>1</v>
      </c>
      <c r="D366" s="100" t="s">
        <v>140</v>
      </c>
      <c r="E366" s="100" t="s">
        <v>233</v>
      </c>
      <c r="F366" s="100"/>
      <c r="G366" s="100">
        <v>42</v>
      </c>
      <c r="H366" s="100" t="s">
        <v>116</v>
      </c>
      <c r="J366" s="100"/>
    </row>
    <row r="367" spans="1:10" x14ac:dyDescent="0.3">
      <c r="A367" s="100">
        <v>6400590500</v>
      </c>
      <c r="B367" s="100" t="s">
        <v>232</v>
      </c>
      <c r="C367" s="100">
        <v>1</v>
      </c>
      <c r="D367" s="100" t="s">
        <v>140</v>
      </c>
      <c r="E367" s="100" t="s">
        <v>233</v>
      </c>
      <c r="F367" s="100"/>
      <c r="G367" s="100">
        <v>161</v>
      </c>
      <c r="H367" s="100" t="s">
        <v>107</v>
      </c>
      <c r="J367" s="100"/>
    </row>
    <row r="368" spans="1:10" x14ac:dyDescent="0.3">
      <c r="A368" s="100">
        <v>6400590500</v>
      </c>
      <c r="B368" s="100" t="s">
        <v>232</v>
      </c>
      <c r="C368" s="100">
        <v>1</v>
      </c>
      <c r="D368" s="100" t="s">
        <v>140</v>
      </c>
      <c r="E368" s="100" t="s">
        <v>233</v>
      </c>
      <c r="F368" s="100"/>
      <c r="G368" s="100">
        <v>217</v>
      </c>
      <c r="H368" s="100" t="s">
        <v>107</v>
      </c>
      <c r="J368" s="100"/>
    </row>
    <row r="369" spans="1:10" x14ac:dyDescent="0.3">
      <c r="A369" s="100">
        <v>6400590500</v>
      </c>
      <c r="B369" s="100" t="s">
        <v>232</v>
      </c>
      <c r="C369" s="100">
        <v>1</v>
      </c>
      <c r="D369" s="100" t="s">
        <v>140</v>
      </c>
      <c r="E369" s="100" t="s">
        <v>233</v>
      </c>
      <c r="F369" s="100"/>
      <c r="G369" s="100">
        <v>140</v>
      </c>
      <c r="H369" s="100" t="s">
        <v>111</v>
      </c>
      <c r="J369" s="100"/>
    </row>
    <row r="370" spans="1:10" x14ac:dyDescent="0.3">
      <c r="A370" s="100">
        <v>6400590500</v>
      </c>
      <c r="B370" s="100" t="s">
        <v>232</v>
      </c>
      <c r="C370" s="100">
        <v>1</v>
      </c>
      <c r="D370" s="100" t="s">
        <v>140</v>
      </c>
      <c r="E370" s="100" t="s">
        <v>233</v>
      </c>
      <c r="F370" s="100"/>
      <c r="G370" s="100">
        <v>148</v>
      </c>
      <c r="H370" s="100" t="s">
        <v>111</v>
      </c>
      <c r="J370" s="100"/>
    </row>
    <row r="371" spans="1:10" x14ac:dyDescent="0.3">
      <c r="A371" s="100">
        <v>6400590500</v>
      </c>
      <c r="B371" s="100" t="s">
        <v>232</v>
      </c>
      <c r="C371" s="100">
        <v>1</v>
      </c>
      <c r="D371" s="100" t="s">
        <v>140</v>
      </c>
      <c r="E371" s="100" t="s">
        <v>233</v>
      </c>
      <c r="F371" s="100"/>
      <c r="G371" s="100">
        <v>51</v>
      </c>
      <c r="H371" s="100" t="s">
        <v>111</v>
      </c>
      <c r="J371" s="100"/>
    </row>
    <row r="372" spans="1:10" x14ac:dyDescent="0.3">
      <c r="A372" s="100">
        <v>6400590500</v>
      </c>
      <c r="B372" s="100" t="s">
        <v>232</v>
      </c>
      <c r="C372" s="100">
        <v>1</v>
      </c>
      <c r="D372" s="100" t="s">
        <v>140</v>
      </c>
      <c r="E372" s="100" t="s">
        <v>233</v>
      </c>
      <c r="F372" s="100"/>
      <c r="G372" s="100">
        <v>44</v>
      </c>
      <c r="H372" s="100" t="s">
        <v>123</v>
      </c>
      <c r="J372" s="100"/>
    </row>
    <row r="373" spans="1:10" x14ac:dyDescent="0.3">
      <c r="A373" s="100">
        <v>6400590500</v>
      </c>
      <c r="B373" s="100" t="s">
        <v>232</v>
      </c>
      <c r="C373" s="100">
        <v>1</v>
      </c>
      <c r="D373" s="100" t="s">
        <v>140</v>
      </c>
      <c r="E373" s="100" t="s">
        <v>233</v>
      </c>
      <c r="F373" s="100"/>
      <c r="G373" s="100">
        <v>159</v>
      </c>
      <c r="H373" s="100" t="s">
        <v>122</v>
      </c>
      <c r="J373" s="100"/>
    </row>
    <row r="374" spans="1:10" x14ac:dyDescent="0.3">
      <c r="A374" s="100">
        <v>6400590500</v>
      </c>
      <c r="B374" s="100" t="s">
        <v>232</v>
      </c>
      <c r="C374" s="100">
        <v>1</v>
      </c>
      <c r="D374" s="100" t="s">
        <v>140</v>
      </c>
      <c r="E374" s="100" t="s">
        <v>233</v>
      </c>
      <c r="F374" s="100"/>
      <c r="G374" s="100">
        <v>209</v>
      </c>
      <c r="H374" s="100" t="s">
        <v>122</v>
      </c>
      <c r="J374" s="100"/>
    </row>
    <row r="375" spans="1:10" x14ac:dyDescent="0.3">
      <c r="A375" s="100">
        <v>6400590500</v>
      </c>
      <c r="B375" s="100" t="s">
        <v>232</v>
      </c>
      <c r="C375" s="100">
        <v>1</v>
      </c>
      <c r="D375" s="100" t="s">
        <v>140</v>
      </c>
      <c r="E375" s="100" t="s">
        <v>233</v>
      </c>
      <c r="F375" s="100"/>
      <c r="G375" s="100">
        <v>43</v>
      </c>
      <c r="H375" s="100" t="s">
        <v>122</v>
      </c>
      <c r="J375" s="100"/>
    </row>
    <row r="376" spans="1:10" x14ac:dyDescent="0.3">
      <c r="A376" s="100">
        <v>6400590500</v>
      </c>
      <c r="B376" s="100" t="s">
        <v>232</v>
      </c>
      <c r="C376" s="100">
        <v>1</v>
      </c>
      <c r="D376" s="100" t="s">
        <v>140</v>
      </c>
      <c r="E376" s="100" t="s">
        <v>233</v>
      </c>
      <c r="F376" s="100"/>
      <c r="G376" s="100">
        <v>193</v>
      </c>
      <c r="H376" s="100" t="s">
        <v>115</v>
      </c>
      <c r="J376" s="100"/>
    </row>
    <row r="377" spans="1:10" x14ac:dyDescent="0.3">
      <c r="A377" s="100">
        <v>6400590500</v>
      </c>
      <c r="B377" s="100" t="s">
        <v>232</v>
      </c>
      <c r="C377" s="100">
        <v>1</v>
      </c>
      <c r="D377" s="100" t="s">
        <v>140</v>
      </c>
      <c r="E377" s="100" t="s">
        <v>233</v>
      </c>
      <c r="F377" s="100"/>
      <c r="G377" s="100">
        <v>194</v>
      </c>
      <c r="H377" s="100" t="s">
        <v>115</v>
      </c>
      <c r="J377" s="100"/>
    </row>
    <row r="378" spans="1:10" x14ac:dyDescent="0.3">
      <c r="A378" s="100">
        <v>6400590500</v>
      </c>
      <c r="B378" s="100" t="s">
        <v>232</v>
      </c>
      <c r="C378" s="100">
        <v>1</v>
      </c>
      <c r="D378" s="100" t="s">
        <v>140</v>
      </c>
      <c r="E378" s="100" t="s">
        <v>233</v>
      </c>
      <c r="F378" s="100"/>
      <c r="G378" s="100">
        <v>221</v>
      </c>
      <c r="H378" s="100" t="s">
        <v>109</v>
      </c>
      <c r="J378" s="100"/>
    </row>
    <row r="379" spans="1:10" x14ac:dyDescent="0.3">
      <c r="A379" s="100">
        <v>6400590500</v>
      </c>
      <c r="B379" s="100" t="s">
        <v>232</v>
      </c>
      <c r="C379" s="100">
        <v>1</v>
      </c>
      <c r="D379" s="100" t="s">
        <v>140</v>
      </c>
      <c r="E379" s="100" t="s">
        <v>233</v>
      </c>
      <c r="F379" s="100"/>
      <c r="G379" s="100">
        <v>222</v>
      </c>
      <c r="H379" s="100" t="s">
        <v>109</v>
      </c>
      <c r="J379" s="100"/>
    </row>
    <row r="380" spans="1:10" x14ac:dyDescent="0.3">
      <c r="A380" s="100">
        <v>6400590500</v>
      </c>
      <c r="B380" s="100" t="s">
        <v>232</v>
      </c>
      <c r="C380" s="100">
        <v>1</v>
      </c>
      <c r="D380" s="100" t="s">
        <v>140</v>
      </c>
      <c r="E380" s="100" t="s">
        <v>233</v>
      </c>
      <c r="F380" s="100"/>
      <c r="G380" s="100">
        <v>5</v>
      </c>
      <c r="H380" s="100" t="s">
        <v>175</v>
      </c>
      <c r="J380" s="100"/>
    </row>
    <row r="381" spans="1:10" x14ac:dyDescent="0.3">
      <c r="A381" s="100">
        <v>6400590500</v>
      </c>
      <c r="B381" s="100" t="s">
        <v>232</v>
      </c>
      <c r="C381" s="100">
        <v>1</v>
      </c>
      <c r="D381" s="100" t="s">
        <v>140</v>
      </c>
      <c r="E381" s="100" t="s">
        <v>233</v>
      </c>
      <c r="F381" s="100"/>
      <c r="G381" s="100">
        <v>13</v>
      </c>
      <c r="H381" s="100" t="s">
        <v>105</v>
      </c>
      <c r="J381" s="100"/>
    </row>
    <row r="382" spans="1:10" x14ac:dyDescent="0.3">
      <c r="A382" s="100">
        <v>6400590500</v>
      </c>
      <c r="B382" s="100" t="s">
        <v>232</v>
      </c>
      <c r="C382" s="100">
        <v>1</v>
      </c>
      <c r="D382" s="100" t="s">
        <v>140</v>
      </c>
      <c r="E382" s="100" t="s">
        <v>233</v>
      </c>
      <c r="F382" s="100"/>
      <c r="G382" s="100">
        <v>169</v>
      </c>
      <c r="H382" s="100" t="s">
        <v>113</v>
      </c>
      <c r="J382" s="100"/>
    </row>
    <row r="383" spans="1:10" x14ac:dyDescent="0.3">
      <c r="A383" s="100">
        <v>6400590500</v>
      </c>
      <c r="B383" s="100" t="s">
        <v>232</v>
      </c>
      <c r="C383" s="100">
        <v>1</v>
      </c>
      <c r="D383" s="100" t="s">
        <v>140</v>
      </c>
      <c r="E383" s="100" t="s">
        <v>233</v>
      </c>
      <c r="F383" s="100"/>
      <c r="G383" s="100">
        <v>208</v>
      </c>
      <c r="H383" s="100" t="s">
        <v>113</v>
      </c>
      <c r="J383" s="100"/>
    </row>
    <row r="384" spans="1:10" x14ac:dyDescent="0.3">
      <c r="A384" s="100">
        <v>6400590500</v>
      </c>
      <c r="B384" s="100" t="s">
        <v>232</v>
      </c>
      <c r="C384" s="100">
        <v>1</v>
      </c>
      <c r="D384" s="100" t="s">
        <v>140</v>
      </c>
      <c r="E384" s="100" t="s">
        <v>233</v>
      </c>
      <c r="F384" s="100"/>
      <c r="G384" s="100">
        <v>36</v>
      </c>
      <c r="H384" s="100" t="s">
        <v>113</v>
      </c>
      <c r="J384" s="100"/>
    </row>
    <row r="385" spans="1:10" x14ac:dyDescent="0.3">
      <c r="A385" s="100">
        <v>6400590500</v>
      </c>
      <c r="B385" s="100" t="s">
        <v>232</v>
      </c>
      <c r="C385" s="100">
        <v>1</v>
      </c>
      <c r="D385" s="100" t="s">
        <v>140</v>
      </c>
      <c r="E385" s="100" t="s">
        <v>233</v>
      </c>
      <c r="F385" s="100"/>
      <c r="G385" s="100">
        <v>53</v>
      </c>
      <c r="H385" s="100" t="s">
        <v>113</v>
      </c>
      <c r="J385" s="100"/>
    </row>
    <row r="386" spans="1:10" x14ac:dyDescent="0.3">
      <c r="A386" s="100">
        <v>6400590500</v>
      </c>
      <c r="B386" s="100" t="s">
        <v>232</v>
      </c>
      <c r="C386" s="100">
        <v>1</v>
      </c>
      <c r="D386" s="100" t="s">
        <v>140</v>
      </c>
      <c r="E386" s="100" t="s">
        <v>233</v>
      </c>
      <c r="F386" s="100"/>
      <c r="G386" s="100">
        <v>37</v>
      </c>
      <c r="H386" s="100" t="s">
        <v>96</v>
      </c>
      <c r="J386" s="100"/>
    </row>
    <row r="387" spans="1:10" x14ac:dyDescent="0.3">
      <c r="A387" s="100">
        <v>6400590500</v>
      </c>
      <c r="B387" s="100" t="s">
        <v>232</v>
      </c>
      <c r="C387" s="100">
        <v>1</v>
      </c>
      <c r="D387" s="100" t="s">
        <v>140</v>
      </c>
      <c r="E387" s="100" t="s">
        <v>233</v>
      </c>
      <c r="F387" s="100"/>
      <c r="G387" s="100">
        <v>39</v>
      </c>
      <c r="H387" s="100" t="s">
        <v>96</v>
      </c>
      <c r="J387" s="100"/>
    </row>
    <row r="388" spans="1:10" x14ac:dyDescent="0.3">
      <c r="A388" s="100">
        <v>6400590500</v>
      </c>
      <c r="B388" s="100" t="s">
        <v>232</v>
      </c>
      <c r="C388" s="100">
        <v>1</v>
      </c>
      <c r="D388" s="100" t="s">
        <v>140</v>
      </c>
      <c r="E388" s="100" t="s">
        <v>233</v>
      </c>
      <c r="F388" s="100"/>
      <c r="G388" s="100">
        <v>143</v>
      </c>
      <c r="H388" s="100" t="s">
        <v>100</v>
      </c>
      <c r="J388" s="100"/>
    </row>
    <row r="389" spans="1:10" x14ac:dyDescent="0.3">
      <c r="A389" s="100">
        <v>6400590500</v>
      </c>
      <c r="B389" s="100" t="s">
        <v>232</v>
      </c>
      <c r="C389" s="100">
        <v>1</v>
      </c>
      <c r="D389" s="100" t="s">
        <v>140</v>
      </c>
      <c r="E389" s="100" t="s">
        <v>233</v>
      </c>
      <c r="F389" s="100"/>
      <c r="G389" s="100">
        <v>40</v>
      </c>
      <c r="H389" s="100" t="s">
        <v>100</v>
      </c>
      <c r="J389" s="100"/>
    </row>
    <row r="390" spans="1:10" x14ac:dyDescent="0.3">
      <c r="A390" s="100">
        <v>6400590500</v>
      </c>
      <c r="B390" s="100" t="s">
        <v>232</v>
      </c>
      <c r="C390" s="100">
        <v>1</v>
      </c>
      <c r="D390" s="100" t="s">
        <v>140</v>
      </c>
      <c r="E390" s="100" t="s">
        <v>233</v>
      </c>
      <c r="F390" s="100"/>
      <c r="G390" s="100">
        <v>41</v>
      </c>
      <c r="H390" s="100" t="s">
        <v>100</v>
      </c>
      <c r="J390" s="100"/>
    </row>
    <row r="391" spans="1:10" x14ac:dyDescent="0.3">
      <c r="A391" s="100">
        <v>6400590500</v>
      </c>
      <c r="B391" s="100" t="s">
        <v>232</v>
      </c>
      <c r="C391" s="100">
        <v>1</v>
      </c>
      <c r="D391" s="100" t="s">
        <v>140</v>
      </c>
      <c r="E391" s="100" t="s">
        <v>233</v>
      </c>
      <c r="F391" s="100"/>
      <c r="G391" s="100">
        <v>56</v>
      </c>
      <c r="H391" s="100" t="s">
        <v>100</v>
      </c>
      <c r="J391" s="100"/>
    </row>
    <row r="392" spans="1:10" x14ac:dyDescent="0.3">
      <c r="A392" s="100">
        <v>6484122800</v>
      </c>
      <c r="B392" s="100" t="s">
        <v>234</v>
      </c>
      <c r="C392" s="100">
        <v>1</v>
      </c>
      <c r="D392" s="100" t="s">
        <v>140</v>
      </c>
      <c r="E392" s="100" t="s">
        <v>235</v>
      </c>
      <c r="F392" s="100"/>
      <c r="G392" s="100">
        <v>14101</v>
      </c>
      <c r="H392" s="100" t="s">
        <v>121</v>
      </c>
      <c r="J392" s="100"/>
    </row>
    <row r="393" spans="1:10" x14ac:dyDescent="0.3">
      <c r="A393" s="100">
        <v>6484122800</v>
      </c>
      <c r="B393" s="100" t="s">
        <v>234</v>
      </c>
      <c r="C393" s="100">
        <v>1</v>
      </c>
      <c r="D393" s="100" t="s">
        <v>140</v>
      </c>
      <c r="E393" s="100" t="s">
        <v>235</v>
      </c>
      <c r="F393" s="100"/>
      <c r="G393" s="100">
        <v>14106</v>
      </c>
      <c r="H393" s="100" t="s">
        <v>103</v>
      </c>
      <c r="J393" s="100"/>
    </row>
    <row r="394" spans="1:10" x14ac:dyDescent="0.3">
      <c r="A394" s="100">
        <v>6484122800</v>
      </c>
      <c r="B394" s="100" t="s">
        <v>234</v>
      </c>
      <c r="C394" s="100">
        <v>1</v>
      </c>
      <c r="D394" s="100" t="s">
        <v>140</v>
      </c>
      <c r="E394" s="100" t="s">
        <v>235</v>
      </c>
      <c r="F394" s="100"/>
      <c r="G394" s="100">
        <v>13104</v>
      </c>
      <c r="H394" s="100" t="s">
        <v>97</v>
      </c>
      <c r="J394" s="100"/>
    </row>
    <row r="395" spans="1:10" x14ac:dyDescent="0.3">
      <c r="A395" s="100">
        <v>6484122800</v>
      </c>
      <c r="B395" s="100" t="s">
        <v>234</v>
      </c>
      <c r="C395" s="100">
        <v>1</v>
      </c>
      <c r="D395" s="100" t="s">
        <v>140</v>
      </c>
      <c r="E395" s="100" t="s">
        <v>235</v>
      </c>
      <c r="F395" s="100"/>
      <c r="G395" s="100">
        <v>16101</v>
      </c>
      <c r="H395" s="100" t="s">
        <v>97</v>
      </c>
      <c r="J395" s="100"/>
    </row>
    <row r="396" spans="1:10" x14ac:dyDescent="0.3">
      <c r="A396" s="100">
        <v>6484122800</v>
      </c>
      <c r="B396" s="100" t="s">
        <v>234</v>
      </c>
      <c r="C396" s="100">
        <v>1</v>
      </c>
      <c r="D396" s="100" t="s">
        <v>140</v>
      </c>
      <c r="E396" s="100" t="s">
        <v>235</v>
      </c>
      <c r="F396" s="100"/>
      <c r="G396" s="100">
        <v>14103</v>
      </c>
      <c r="H396" s="100" t="s">
        <v>116</v>
      </c>
      <c r="J396" s="100"/>
    </row>
    <row r="397" spans="1:10" x14ac:dyDescent="0.3">
      <c r="A397" s="100">
        <v>6484122800</v>
      </c>
      <c r="B397" s="100" t="s">
        <v>234</v>
      </c>
      <c r="C397" s="100">
        <v>1</v>
      </c>
      <c r="D397" s="100" t="s">
        <v>140</v>
      </c>
      <c r="E397" s="100" t="s">
        <v>235</v>
      </c>
      <c r="F397" s="100"/>
      <c r="G397" s="100">
        <v>16102</v>
      </c>
      <c r="H397" s="100" t="s">
        <v>107</v>
      </c>
      <c r="J397" s="100"/>
    </row>
    <row r="398" spans="1:10" x14ac:dyDescent="0.3">
      <c r="A398" s="100">
        <v>6484122800</v>
      </c>
      <c r="B398" s="100" t="s">
        <v>234</v>
      </c>
      <c r="C398" s="100">
        <v>1</v>
      </c>
      <c r="D398" s="100" t="s">
        <v>140</v>
      </c>
      <c r="E398" s="100" t="s">
        <v>235</v>
      </c>
      <c r="F398" s="100"/>
      <c r="G398" s="100">
        <v>13103</v>
      </c>
      <c r="H398" s="100" t="s">
        <v>110</v>
      </c>
      <c r="J398" s="100"/>
    </row>
    <row r="399" spans="1:10" x14ac:dyDescent="0.3">
      <c r="A399" s="100">
        <v>6484122800</v>
      </c>
      <c r="B399" s="100" t="s">
        <v>234</v>
      </c>
      <c r="C399" s="100">
        <v>1</v>
      </c>
      <c r="D399" s="100" t="s">
        <v>140</v>
      </c>
      <c r="E399" s="100" t="s">
        <v>235</v>
      </c>
      <c r="F399" s="100"/>
      <c r="G399" s="100">
        <v>14105</v>
      </c>
      <c r="H399" s="100" t="s">
        <v>109</v>
      </c>
      <c r="J399" s="100"/>
    </row>
    <row r="400" spans="1:10" x14ac:dyDescent="0.3">
      <c r="A400" s="100">
        <v>6484122800</v>
      </c>
      <c r="B400" s="100" t="s">
        <v>234</v>
      </c>
      <c r="C400" s="100">
        <v>1</v>
      </c>
      <c r="D400" s="100" t="s">
        <v>140</v>
      </c>
      <c r="E400" s="100" t="s">
        <v>235</v>
      </c>
      <c r="F400" s="100"/>
      <c r="G400" s="100">
        <v>13102</v>
      </c>
      <c r="H400" s="100" t="s">
        <v>112</v>
      </c>
      <c r="J400" s="100"/>
    </row>
    <row r="401" spans="1:10" x14ac:dyDescent="0.3">
      <c r="A401" s="100">
        <v>6484122800</v>
      </c>
      <c r="B401" s="100" t="s">
        <v>234</v>
      </c>
      <c r="C401" s="100">
        <v>1</v>
      </c>
      <c r="D401" s="100" t="s">
        <v>140</v>
      </c>
      <c r="E401" s="100" t="s">
        <v>235</v>
      </c>
      <c r="F401" s="100"/>
      <c r="G401" s="100">
        <v>14104</v>
      </c>
      <c r="H401" s="100" t="s">
        <v>112</v>
      </c>
      <c r="J401" s="100"/>
    </row>
    <row r="402" spans="1:10" x14ac:dyDescent="0.3">
      <c r="A402" s="100">
        <v>6484122800</v>
      </c>
      <c r="B402" s="100" t="s">
        <v>234</v>
      </c>
      <c r="C402" s="100">
        <v>1</v>
      </c>
      <c r="D402" s="100" t="s">
        <v>140</v>
      </c>
      <c r="E402" s="100" t="s">
        <v>235</v>
      </c>
      <c r="F402" s="100"/>
      <c r="G402" s="100">
        <v>13101</v>
      </c>
      <c r="H402" s="100" t="s">
        <v>124</v>
      </c>
      <c r="J402" s="100"/>
    </row>
    <row r="403" spans="1:10" x14ac:dyDescent="0.3">
      <c r="A403" s="100">
        <v>6484122800</v>
      </c>
      <c r="B403" s="100" t="s">
        <v>234</v>
      </c>
      <c r="C403" s="100">
        <v>1</v>
      </c>
      <c r="D403" s="100" t="s">
        <v>140</v>
      </c>
      <c r="E403" s="100" t="s">
        <v>235</v>
      </c>
      <c r="F403" s="100"/>
      <c r="G403" s="100">
        <v>14102</v>
      </c>
      <c r="H403" s="100" t="s">
        <v>120</v>
      </c>
      <c r="J403" s="100"/>
    </row>
    <row r="404" spans="1:10" x14ac:dyDescent="0.3">
      <c r="A404" s="100">
        <v>6484404300</v>
      </c>
      <c r="B404" s="100" t="s">
        <v>236</v>
      </c>
      <c r="C404" s="100">
        <v>1</v>
      </c>
      <c r="D404" s="100" t="s">
        <v>140</v>
      </c>
      <c r="E404" s="100" t="s">
        <v>237</v>
      </c>
      <c r="F404" s="100"/>
      <c r="G404" s="100">
        <v>13101</v>
      </c>
      <c r="H404" s="100" t="s">
        <v>238</v>
      </c>
      <c r="J404" s="100"/>
    </row>
    <row r="405" spans="1:10" x14ac:dyDescent="0.3">
      <c r="A405" s="100">
        <v>6484404300</v>
      </c>
      <c r="B405" s="100" t="s">
        <v>236</v>
      </c>
      <c r="C405" s="100">
        <v>1</v>
      </c>
      <c r="D405" s="100" t="s">
        <v>140</v>
      </c>
      <c r="E405" s="100" t="s">
        <v>237</v>
      </c>
      <c r="F405" s="100"/>
      <c r="G405" s="100">
        <v>13102</v>
      </c>
      <c r="H405" s="100" t="s">
        <v>238</v>
      </c>
      <c r="J405" s="100"/>
    </row>
    <row r="406" spans="1:10" x14ac:dyDescent="0.3">
      <c r="A406" s="100">
        <v>6484404300</v>
      </c>
      <c r="B406" s="100" t="s">
        <v>236</v>
      </c>
      <c r="C406" s="100">
        <v>1</v>
      </c>
      <c r="D406" s="100" t="s">
        <v>140</v>
      </c>
      <c r="E406" s="100" t="s">
        <v>237</v>
      </c>
      <c r="F406" s="100"/>
      <c r="G406" s="100">
        <v>17104</v>
      </c>
      <c r="H406" s="100" t="s">
        <v>238</v>
      </c>
      <c r="J406" s="100"/>
    </row>
    <row r="407" spans="1:10" x14ac:dyDescent="0.3">
      <c r="A407" s="100">
        <v>6484404300</v>
      </c>
      <c r="B407" s="100" t="s">
        <v>236</v>
      </c>
      <c r="C407" s="100">
        <v>1</v>
      </c>
      <c r="D407" s="100" t="s">
        <v>140</v>
      </c>
      <c r="E407" s="100" t="s">
        <v>237</v>
      </c>
      <c r="F407" s="100"/>
      <c r="G407" s="100">
        <v>13103</v>
      </c>
      <c r="H407" s="100" t="s">
        <v>239</v>
      </c>
      <c r="J407" s="100"/>
    </row>
    <row r="408" spans="1:10" x14ac:dyDescent="0.3">
      <c r="A408" s="100">
        <v>6484408300</v>
      </c>
      <c r="B408" s="100" t="s">
        <v>240</v>
      </c>
      <c r="C408" s="100">
        <v>1</v>
      </c>
      <c r="D408" s="100" t="s">
        <v>140</v>
      </c>
      <c r="E408" s="100" t="s">
        <v>241</v>
      </c>
      <c r="F408" s="100"/>
      <c r="G408" s="100">
        <v>151015</v>
      </c>
      <c r="H408" s="100" t="s">
        <v>171</v>
      </c>
      <c r="J408" s="100"/>
    </row>
    <row r="409" spans="1:10" x14ac:dyDescent="0.3">
      <c r="A409" s="100">
        <v>6484408300</v>
      </c>
      <c r="B409" s="100" t="s">
        <v>240</v>
      </c>
      <c r="C409" s="100">
        <v>1</v>
      </c>
      <c r="D409" s="100" t="s">
        <v>140</v>
      </c>
      <c r="E409" s="100" t="s">
        <v>241</v>
      </c>
      <c r="F409" s="100"/>
      <c r="G409" s="100">
        <v>148692</v>
      </c>
      <c r="H409" s="100" t="s">
        <v>116</v>
      </c>
      <c r="J409" s="100"/>
    </row>
    <row r="410" spans="1:10" x14ac:dyDescent="0.3">
      <c r="A410" s="100">
        <v>6484408300</v>
      </c>
      <c r="B410" s="100" t="s">
        <v>240</v>
      </c>
      <c r="C410" s="100">
        <v>1</v>
      </c>
      <c r="D410" s="100" t="s">
        <v>140</v>
      </c>
      <c r="E410" s="100" t="s">
        <v>241</v>
      </c>
      <c r="F410" s="100"/>
      <c r="G410" s="100">
        <v>147321</v>
      </c>
      <c r="H410" s="100" t="s">
        <v>172</v>
      </c>
      <c r="J410" s="100"/>
    </row>
    <row r="411" spans="1:10" x14ac:dyDescent="0.3">
      <c r="A411" s="100">
        <v>6484408300</v>
      </c>
      <c r="B411" s="100" t="s">
        <v>240</v>
      </c>
      <c r="C411" s="100">
        <v>1</v>
      </c>
      <c r="D411" s="100" t="s">
        <v>140</v>
      </c>
      <c r="E411" s="100" t="s">
        <v>241</v>
      </c>
      <c r="F411" s="100"/>
      <c r="G411" s="100">
        <v>148679</v>
      </c>
      <c r="H411" s="100" t="s">
        <v>172</v>
      </c>
      <c r="J411" s="100"/>
    </row>
    <row r="412" spans="1:10" x14ac:dyDescent="0.3">
      <c r="A412" s="100">
        <v>6484408300</v>
      </c>
      <c r="B412" s="100" t="s">
        <v>240</v>
      </c>
      <c r="C412" s="100">
        <v>1</v>
      </c>
      <c r="D412" s="100" t="s">
        <v>140</v>
      </c>
      <c r="E412" s="100" t="s">
        <v>241</v>
      </c>
      <c r="F412" s="100"/>
      <c r="G412" s="100">
        <v>148693</v>
      </c>
      <c r="H412" s="100" t="s">
        <v>172</v>
      </c>
      <c r="J412" s="100"/>
    </row>
    <row r="413" spans="1:10" x14ac:dyDescent="0.3">
      <c r="A413" s="100">
        <v>6484408300</v>
      </c>
      <c r="B413" s="100" t="s">
        <v>240</v>
      </c>
      <c r="C413" s="100">
        <v>1</v>
      </c>
      <c r="D413" s="100" t="s">
        <v>140</v>
      </c>
      <c r="E413" s="100" t="s">
        <v>241</v>
      </c>
      <c r="F413" s="100"/>
      <c r="G413" s="100">
        <v>150721</v>
      </c>
      <c r="H413" s="100" t="s">
        <v>172</v>
      </c>
      <c r="J413" s="100"/>
    </row>
    <row r="414" spans="1:10" x14ac:dyDescent="0.3">
      <c r="A414" s="100">
        <v>6484408300</v>
      </c>
      <c r="B414" s="100" t="s">
        <v>240</v>
      </c>
      <c r="C414" s="100">
        <v>1</v>
      </c>
      <c r="D414" s="100" t="s">
        <v>140</v>
      </c>
      <c r="E414" s="100" t="s">
        <v>241</v>
      </c>
      <c r="F414" s="100"/>
      <c r="G414" s="100">
        <v>150722</v>
      </c>
      <c r="H414" s="100" t="s">
        <v>172</v>
      </c>
      <c r="J414" s="100"/>
    </row>
    <row r="415" spans="1:10" x14ac:dyDescent="0.3">
      <c r="A415" s="100">
        <v>6484408300</v>
      </c>
      <c r="B415" s="100" t="s">
        <v>240</v>
      </c>
      <c r="C415" s="100">
        <v>1</v>
      </c>
      <c r="D415" s="100" t="s">
        <v>140</v>
      </c>
      <c r="E415" s="100" t="s">
        <v>241</v>
      </c>
      <c r="F415" s="100"/>
      <c r="G415" s="100">
        <v>150723</v>
      </c>
      <c r="H415" s="100" t="s">
        <v>172</v>
      </c>
      <c r="J415" s="100"/>
    </row>
    <row r="416" spans="1:10" x14ac:dyDescent="0.3">
      <c r="A416" s="100">
        <v>6444053500</v>
      </c>
      <c r="B416" s="100" t="s">
        <v>242</v>
      </c>
      <c r="C416" s="100">
        <v>1</v>
      </c>
      <c r="D416" s="100" t="s">
        <v>140</v>
      </c>
      <c r="E416" s="100" t="s">
        <v>243</v>
      </c>
      <c r="F416" s="100"/>
      <c r="G416" s="100">
        <v>16104</v>
      </c>
      <c r="H416" s="100" t="s">
        <v>514</v>
      </c>
      <c r="J416" s="100"/>
    </row>
    <row r="417" spans="1:10" x14ac:dyDescent="0.3">
      <c r="A417" s="100">
        <v>6444053500</v>
      </c>
      <c r="B417" s="100" t="s">
        <v>242</v>
      </c>
      <c r="C417" s="100">
        <v>1</v>
      </c>
      <c r="D417" s="100" t="s">
        <v>140</v>
      </c>
      <c r="E417" s="100" t="s">
        <v>243</v>
      </c>
      <c r="F417" s="100"/>
      <c r="G417" s="100">
        <v>17101</v>
      </c>
      <c r="H417" s="100" t="s">
        <v>514</v>
      </c>
      <c r="J417" s="100"/>
    </row>
    <row r="418" spans="1:10" x14ac:dyDescent="0.3">
      <c r="A418" s="100">
        <v>6444053500</v>
      </c>
      <c r="B418" s="100" t="s">
        <v>242</v>
      </c>
      <c r="C418" s="100">
        <v>1</v>
      </c>
      <c r="D418" s="100" t="s">
        <v>140</v>
      </c>
      <c r="E418" s="100" t="s">
        <v>243</v>
      </c>
      <c r="F418" s="100"/>
      <c r="G418" s="100">
        <v>17104</v>
      </c>
      <c r="H418" s="100" t="s">
        <v>514</v>
      </c>
      <c r="J418" s="100"/>
    </row>
    <row r="419" spans="1:10" x14ac:dyDescent="0.3">
      <c r="A419" s="100">
        <v>6444053500</v>
      </c>
      <c r="B419" s="100" t="s">
        <v>242</v>
      </c>
      <c r="C419" s="100">
        <v>1</v>
      </c>
      <c r="D419" s="100" t="s">
        <v>140</v>
      </c>
      <c r="E419" s="100" t="s">
        <v>243</v>
      </c>
      <c r="F419" s="100"/>
      <c r="G419" s="100">
        <v>16106</v>
      </c>
      <c r="H419" s="100" t="s">
        <v>244</v>
      </c>
      <c r="J419" s="100"/>
    </row>
    <row r="420" spans="1:10" x14ac:dyDescent="0.3">
      <c r="A420" s="100">
        <v>6444053500</v>
      </c>
      <c r="B420" s="100" t="s">
        <v>242</v>
      </c>
      <c r="C420" s="100">
        <v>1</v>
      </c>
      <c r="D420" s="100" t="s">
        <v>140</v>
      </c>
      <c r="E420" s="100" t="s">
        <v>243</v>
      </c>
      <c r="F420" s="100"/>
      <c r="G420" s="100">
        <v>16111</v>
      </c>
      <c r="H420" s="100" t="s">
        <v>125</v>
      </c>
      <c r="J420" s="100"/>
    </row>
    <row r="421" spans="1:10" x14ac:dyDescent="0.3">
      <c r="A421" s="100">
        <v>6444053500</v>
      </c>
      <c r="B421" s="100" t="s">
        <v>242</v>
      </c>
      <c r="C421" s="100">
        <v>1</v>
      </c>
      <c r="D421" s="100" t="s">
        <v>140</v>
      </c>
      <c r="E421" s="100" t="s">
        <v>243</v>
      </c>
      <c r="F421" s="100"/>
      <c r="G421" s="100">
        <v>16113</v>
      </c>
      <c r="H421" s="100" t="s">
        <v>125</v>
      </c>
      <c r="J421" s="100"/>
    </row>
    <row r="422" spans="1:10" x14ac:dyDescent="0.3">
      <c r="A422" s="100">
        <v>6444053500</v>
      </c>
      <c r="B422" s="100" t="s">
        <v>242</v>
      </c>
      <c r="C422" s="100">
        <v>1</v>
      </c>
      <c r="D422" s="100" t="s">
        <v>140</v>
      </c>
      <c r="E422" s="100" t="s">
        <v>243</v>
      </c>
      <c r="F422" s="100"/>
      <c r="G422" s="100">
        <v>16107</v>
      </c>
      <c r="H422" s="100" t="s">
        <v>103</v>
      </c>
      <c r="J422" s="100"/>
    </row>
    <row r="423" spans="1:10" x14ac:dyDescent="0.3">
      <c r="A423" s="100">
        <v>6444053500</v>
      </c>
      <c r="B423" s="100" t="s">
        <v>242</v>
      </c>
      <c r="C423" s="100">
        <v>1</v>
      </c>
      <c r="D423" s="100" t="s">
        <v>140</v>
      </c>
      <c r="E423" s="100" t="s">
        <v>243</v>
      </c>
      <c r="F423" s="100"/>
      <c r="G423" s="100">
        <v>16108</v>
      </c>
      <c r="H423" s="100" t="s">
        <v>103</v>
      </c>
      <c r="J423" s="100"/>
    </row>
    <row r="424" spans="1:10" x14ac:dyDescent="0.3">
      <c r="A424" s="100">
        <v>6444053500</v>
      </c>
      <c r="B424" s="100" t="s">
        <v>242</v>
      </c>
      <c r="C424" s="100">
        <v>1</v>
      </c>
      <c r="D424" s="100" t="s">
        <v>140</v>
      </c>
      <c r="E424" s="100" t="s">
        <v>243</v>
      </c>
      <c r="F424" s="100"/>
      <c r="G424" s="100">
        <v>16109</v>
      </c>
      <c r="H424" s="100" t="s">
        <v>97</v>
      </c>
      <c r="J424" s="100"/>
    </row>
    <row r="425" spans="1:10" x14ac:dyDescent="0.3">
      <c r="A425" s="100">
        <v>6444053500</v>
      </c>
      <c r="B425" s="100" t="s">
        <v>242</v>
      </c>
      <c r="C425" s="100">
        <v>1</v>
      </c>
      <c r="D425" s="100" t="s">
        <v>140</v>
      </c>
      <c r="E425" s="100" t="s">
        <v>243</v>
      </c>
      <c r="F425" s="100"/>
      <c r="G425" s="100">
        <v>16112</v>
      </c>
      <c r="H425" s="100" t="s">
        <v>97</v>
      </c>
      <c r="J425" s="100"/>
    </row>
    <row r="426" spans="1:10" x14ac:dyDescent="0.3">
      <c r="A426" s="100">
        <v>6444053500</v>
      </c>
      <c r="B426" s="100" t="s">
        <v>242</v>
      </c>
      <c r="C426" s="100">
        <v>1</v>
      </c>
      <c r="D426" s="100" t="s">
        <v>140</v>
      </c>
      <c r="E426" s="100" t="s">
        <v>243</v>
      </c>
      <c r="F426" s="100"/>
      <c r="G426" s="100">
        <v>16110</v>
      </c>
      <c r="H426" s="100" t="s">
        <v>123</v>
      </c>
      <c r="J426" s="100"/>
    </row>
    <row r="427" spans="1:10" x14ac:dyDescent="0.3">
      <c r="A427" s="100">
        <v>6444053500</v>
      </c>
      <c r="B427" s="100" t="s">
        <v>242</v>
      </c>
      <c r="C427" s="100">
        <v>1</v>
      </c>
      <c r="D427" s="100" t="s">
        <v>140</v>
      </c>
      <c r="E427" s="100" t="s">
        <v>243</v>
      </c>
      <c r="F427" s="100"/>
      <c r="G427" s="100">
        <v>17103</v>
      </c>
      <c r="H427" s="100" t="s">
        <v>245</v>
      </c>
      <c r="J427" s="100"/>
    </row>
    <row r="428" spans="1:10" x14ac:dyDescent="0.3">
      <c r="A428" s="100">
        <v>6444053500</v>
      </c>
      <c r="B428" s="100" t="s">
        <v>242</v>
      </c>
      <c r="C428" s="100">
        <v>1</v>
      </c>
      <c r="D428" s="100" t="s">
        <v>140</v>
      </c>
      <c r="E428" s="100" t="s">
        <v>243</v>
      </c>
      <c r="F428" s="100"/>
      <c r="G428" s="100">
        <v>16103</v>
      </c>
      <c r="H428" s="100" t="s">
        <v>105</v>
      </c>
      <c r="J428" s="100"/>
    </row>
    <row r="429" spans="1:10" x14ac:dyDescent="0.3">
      <c r="A429" s="100">
        <v>6444053500</v>
      </c>
      <c r="B429" s="100" t="s">
        <v>242</v>
      </c>
      <c r="C429" s="100">
        <v>1</v>
      </c>
      <c r="D429" s="100" t="s">
        <v>140</v>
      </c>
      <c r="E429" s="100" t="s">
        <v>243</v>
      </c>
      <c r="F429" s="100"/>
      <c r="G429" s="100">
        <v>16105</v>
      </c>
      <c r="H429" s="100" t="s">
        <v>105</v>
      </c>
      <c r="J429" s="100"/>
    </row>
    <row r="430" spans="1:10" x14ac:dyDescent="0.3">
      <c r="A430" s="100">
        <v>6444053500</v>
      </c>
      <c r="B430" s="100" t="s">
        <v>242</v>
      </c>
      <c r="C430" s="100">
        <v>1</v>
      </c>
      <c r="D430" s="100" t="s">
        <v>140</v>
      </c>
      <c r="E430" s="100" t="s">
        <v>243</v>
      </c>
      <c r="F430" s="100"/>
      <c r="G430" s="100">
        <v>17102</v>
      </c>
      <c r="H430" s="100" t="s">
        <v>105</v>
      </c>
      <c r="J430" s="100"/>
    </row>
    <row r="431" spans="1:10" x14ac:dyDescent="0.3">
      <c r="A431" s="100">
        <v>6444053500</v>
      </c>
      <c r="B431" s="100" t="s">
        <v>242</v>
      </c>
      <c r="C431" s="100">
        <v>1</v>
      </c>
      <c r="D431" s="100" t="s">
        <v>140</v>
      </c>
      <c r="E431" s="100" t="s">
        <v>243</v>
      </c>
      <c r="F431" s="100"/>
      <c r="G431" s="100">
        <v>16101</v>
      </c>
      <c r="H431" s="100" t="s">
        <v>96</v>
      </c>
      <c r="J431" s="100"/>
    </row>
    <row r="432" spans="1:10" x14ac:dyDescent="0.3">
      <c r="A432" s="100">
        <v>6444053500</v>
      </c>
      <c r="B432" s="100" t="s">
        <v>242</v>
      </c>
      <c r="C432" s="100">
        <v>1</v>
      </c>
      <c r="D432" s="100" t="s">
        <v>140</v>
      </c>
      <c r="E432" s="100" t="s">
        <v>243</v>
      </c>
      <c r="F432" s="100"/>
      <c r="G432" s="100">
        <v>16102</v>
      </c>
      <c r="H432" s="100" t="s">
        <v>515</v>
      </c>
      <c r="J432" s="100"/>
    </row>
    <row r="433" spans="1:10" x14ac:dyDescent="0.3">
      <c r="A433" s="100">
        <v>6488100100</v>
      </c>
      <c r="B433" s="100" t="s">
        <v>246</v>
      </c>
      <c r="C433" s="100">
        <v>1</v>
      </c>
      <c r="D433" s="100" t="s">
        <v>140</v>
      </c>
      <c r="E433" s="100" t="s">
        <v>247</v>
      </c>
      <c r="F433" s="100"/>
      <c r="G433" s="100">
        <v>246</v>
      </c>
      <c r="H433" s="100" t="s">
        <v>171</v>
      </c>
      <c r="J433" s="100"/>
    </row>
    <row r="434" spans="1:10" x14ac:dyDescent="0.3">
      <c r="A434" s="100">
        <v>6488100100</v>
      </c>
      <c r="B434" s="100" t="s">
        <v>246</v>
      </c>
      <c r="C434" s="100">
        <v>1</v>
      </c>
      <c r="D434" s="100" t="s">
        <v>140</v>
      </c>
      <c r="E434" s="100" t="s">
        <v>247</v>
      </c>
      <c r="F434" s="100"/>
      <c r="G434" s="100">
        <v>247</v>
      </c>
      <c r="H434" s="100" t="s">
        <v>171</v>
      </c>
      <c r="J434" s="100"/>
    </row>
    <row r="435" spans="1:10" x14ac:dyDescent="0.3">
      <c r="A435" s="100">
        <v>6402820100</v>
      </c>
      <c r="B435" s="100" t="s">
        <v>248</v>
      </c>
      <c r="C435" s="100">
        <v>1</v>
      </c>
      <c r="D435" s="100" t="s">
        <v>140</v>
      </c>
      <c r="E435" s="100" t="s">
        <v>249</v>
      </c>
      <c r="F435" s="100"/>
      <c r="G435" s="100">
        <v>694431</v>
      </c>
      <c r="H435" s="100" t="s">
        <v>215</v>
      </c>
      <c r="J435" s="100"/>
    </row>
    <row r="436" spans="1:10" x14ac:dyDescent="0.3">
      <c r="A436" s="100">
        <v>6402820100</v>
      </c>
      <c r="B436" s="100" t="s">
        <v>248</v>
      </c>
      <c r="C436" s="100">
        <v>1</v>
      </c>
      <c r="D436" s="100" t="s">
        <v>140</v>
      </c>
      <c r="E436" s="100" t="s">
        <v>249</v>
      </c>
      <c r="F436" s="100"/>
      <c r="G436" s="100">
        <v>694432</v>
      </c>
      <c r="H436" s="100" t="s">
        <v>111</v>
      </c>
      <c r="J436" s="100"/>
    </row>
    <row r="437" spans="1:10" x14ac:dyDescent="0.3">
      <c r="A437" s="100">
        <v>6402820100</v>
      </c>
      <c r="B437" s="100" t="s">
        <v>248</v>
      </c>
      <c r="C437" s="100">
        <v>1</v>
      </c>
      <c r="D437" s="100" t="s">
        <v>140</v>
      </c>
      <c r="E437" s="100" t="s">
        <v>249</v>
      </c>
      <c r="F437" s="100"/>
      <c r="G437" s="100">
        <v>694433</v>
      </c>
      <c r="H437" s="100" t="s">
        <v>114</v>
      </c>
      <c r="J437" s="100"/>
    </row>
    <row r="438" spans="1:10" x14ac:dyDescent="0.3">
      <c r="A438" s="100">
        <v>6402820100</v>
      </c>
      <c r="B438" s="100" t="s">
        <v>248</v>
      </c>
      <c r="C438" s="100">
        <v>1</v>
      </c>
      <c r="D438" s="100" t="s">
        <v>140</v>
      </c>
      <c r="E438" s="100" t="s">
        <v>249</v>
      </c>
      <c r="F438" s="100"/>
      <c r="G438" s="100">
        <v>691787</v>
      </c>
      <c r="H438" s="100" t="s">
        <v>101</v>
      </c>
      <c r="J438" s="100"/>
    </row>
    <row r="439" spans="1:10" x14ac:dyDescent="0.3">
      <c r="A439" s="100">
        <v>6402820100</v>
      </c>
      <c r="B439" s="100" t="s">
        <v>248</v>
      </c>
      <c r="C439" s="100">
        <v>1</v>
      </c>
      <c r="D439" s="100" t="s">
        <v>140</v>
      </c>
      <c r="E439" s="100" t="s">
        <v>249</v>
      </c>
      <c r="F439" s="100"/>
      <c r="G439" s="100">
        <v>691788</v>
      </c>
      <c r="H439" s="100" t="s">
        <v>101</v>
      </c>
      <c r="J439" s="100"/>
    </row>
    <row r="440" spans="1:10" x14ac:dyDescent="0.3">
      <c r="A440" s="100">
        <v>6402820100</v>
      </c>
      <c r="B440" s="100" t="s">
        <v>248</v>
      </c>
      <c r="C440" s="100">
        <v>1</v>
      </c>
      <c r="D440" s="100" t="s">
        <v>140</v>
      </c>
      <c r="E440" s="100" t="s">
        <v>249</v>
      </c>
      <c r="F440" s="100"/>
      <c r="G440" s="100">
        <v>691789</v>
      </c>
      <c r="H440" s="100" t="s">
        <v>101</v>
      </c>
      <c r="J440" s="100"/>
    </row>
    <row r="441" spans="1:10" x14ac:dyDescent="0.3">
      <c r="A441" s="100">
        <v>6402820100</v>
      </c>
      <c r="B441" s="100" t="s">
        <v>248</v>
      </c>
      <c r="C441" s="100">
        <v>1</v>
      </c>
      <c r="D441" s="100" t="s">
        <v>140</v>
      </c>
      <c r="E441" s="100" t="s">
        <v>249</v>
      </c>
      <c r="F441" s="100"/>
      <c r="G441" s="100">
        <v>691791</v>
      </c>
      <c r="H441" s="100" t="s">
        <v>101</v>
      </c>
      <c r="J441" s="100"/>
    </row>
    <row r="442" spans="1:10" x14ac:dyDescent="0.3">
      <c r="A442" s="100">
        <v>6402820100</v>
      </c>
      <c r="B442" s="100" t="s">
        <v>248</v>
      </c>
      <c r="C442" s="100">
        <v>1</v>
      </c>
      <c r="D442" s="100" t="s">
        <v>140</v>
      </c>
      <c r="E442" s="100" t="s">
        <v>249</v>
      </c>
      <c r="F442" s="100"/>
      <c r="G442" s="100">
        <v>691796</v>
      </c>
      <c r="H442" s="100" t="s">
        <v>101</v>
      </c>
      <c r="J442" s="100"/>
    </row>
    <row r="443" spans="1:10" x14ac:dyDescent="0.3">
      <c r="A443" s="100">
        <v>6402820100</v>
      </c>
      <c r="B443" s="100" t="s">
        <v>248</v>
      </c>
      <c r="C443" s="100">
        <v>1</v>
      </c>
      <c r="D443" s="100" t="s">
        <v>140</v>
      </c>
      <c r="E443" s="100" t="s">
        <v>249</v>
      </c>
      <c r="F443" s="100"/>
      <c r="G443" s="100">
        <v>694428</v>
      </c>
      <c r="H443" s="100" t="s">
        <v>101</v>
      </c>
      <c r="J443" s="100"/>
    </row>
    <row r="444" spans="1:10" x14ac:dyDescent="0.3">
      <c r="A444" s="100">
        <v>6402820100</v>
      </c>
      <c r="B444" s="100" t="s">
        <v>248</v>
      </c>
      <c r="C444" s="100">
        <v>1</v>
      </c>
      <c r="D444" s="100" t="s">
        <v>140</v>
      </c>
      <c r="E444" s="100" t="s">
        <v>249</v>
      </c>
      <c r="F444" s="100"/>
      <c r="G444" s="100">
        <v>694430</v>
      </c>
      <c r="H444" s="100" t="s">
        <v>101</v>
      </c>
      <c r="J444" s="100"/>
    </row>
    <row r="445" spans="1:10" x14ac:dyDescent="0.3">
      <c r="A445" s="100">
        <v>6402820100</v>
      </c>
      <c r="B445" s="100" t="s">
        <v>248</v>
      </c>
      <c r="C445" s="100">
        <v>1</v>
      </c>
      <c r="D445" s="100" t="s">
        <v>140</v>
      </c>
      <c r="E445" s="100" t="s">
        <v>249</v>
      </c>
      <c r="F445" s="100"/>
      <c r="G445" s="100">
        <v>691786</v>
      </c>
      <c r="H445" s="100" t="s">
        <v>172</v>
      </c>
      <c r="J445" s="100"/>
    </row>
    <row r="446" spans="1:10" x14ac:dyDescent="0.3">
      <c r="A446" s="100">
        <v>6402820100</v>
      </c>
      <c r="B446" s="100" t="s">
        <v>248</v>
      </c>
      <c r="C446" s="100">
        <v>1</v>
      </c>
      <c r="D446" s="100" t="s">
        <v>140</v>
      </c>
      <c r="E446" s="100" t="s">
        <v>249</v>
      </c>
      <c r="F446" s="100"/>
      <c r="G446" s="100">
        <v>694420</v>
      </c>
      <c r="H446" s="100" t="s">
        <v>172</v>
      </c>
      <c r="J446" s="100"/>
    </row>
    <row r="447" spans="1:10" x14ac:dyDescent="0.3">
      <c r="A447" s="100">
        <v>6444332700</v>
      </c>
      <c r="B447" s="100" t="s">
        <v>250</v>
      </c>
      <c r="C447" s="100">
        <v>1</v>
      </c>
      <c r="D447" s="100" t="s">
        <v>140</v>
      </c>
      <c r="E447" s="100" t="s">
        <v>251</v>
      </c>
      <c r="F447" s="100"/>
      <c r="G447" s="100" t="s">
        <v>275</v>
      </c>
      <c r="H447" s="100" t="s">
        <v>179</v>
      </c>
      <c r="J447" s="100"/>
    </row>
    <row r="448" spans="1:10" x14ac:dyDescent="0.3">
      <c r="A448" s="100">
        <v>6444332700</v>
      </c>
      <c r="B448" s="100" t="s">
        <v>250</v>
      </c>
      <c r="C448" s="100">
        <v>1</v>
      </c>
      <c r="D448" s="100" t="s">
        <v>140</v>
      </c>
      <c r="E448" s="100" t="s">
        <v>251</v>
      </c>
      <c r="F448" s="100"/>
      <c r="G448" s="100" t="s">
        <v>276</v>
      </c>
      <c r="H448" s="100" t="s">
        <v>179</v>
      </c>
      <c r="J448" s="100"/>
    </row>
    <row r="449" spans="1:10" x14ac:dyDescent="0.3">
      <c r="A449" s="100">
        <v>6444332700</v>
      </c>
      <c r="B449" s="100" t="s">
        <v>250</v>
      </c>
      <c r="C449" s="100">
        <v>1</v>
      </c>
      <c r="D449" s="100" t="s">
        <v>140</v>
      </c>
      <c r="E449" s="100" t="s">
        <v>251</v>
      </c>
      <c r="F449" s="100"/>
      <c r="G449" s="100" t="s">
        <v>277</v>
      </c>
      <c r="H449" s="100" t="s">
        <v>179</v>
      </c>
      <c r="J449" s="100"/>
    </row>
    <row r="450" spans="1:10" x14ac:dyDescent="0.3">
      <c r="A450" s="100">
        <v>6444332700</v>
      </c>
      <c r="B450" s="100" t="s">
        <v>250</v>
      </c>
      <c r="C450" s="100">
        <v>1</v>
      </c>
      <c r="D450" s="100" t="s">
        <v>140</v>
      </c>
      <c r="E450" s="100" t="s">
        <v>251</v>
      </c>
      <c r="F450" s="100"/>
      <c r="G450" s="100" t="s">
        <v>278</v>
      </c>
      <c r="H450" s="100" t="s">
        <v>179</v>
      </c>
      <c r="J450" s="100"/>
    </row>
    <row r="451" spans="1:10" x14ac:dyDescent="0.3">
      <c r="A451" s="100">
        <v>6444332700</v>
      </c>
      <c r="B451" s="100" t="s">
        <v>250</v>
      </c>
      <c r="C451" s="100">
        <v>1</v>
      </c>
      <c r="D451" s="100" t="s">
        <v>140</v>
      </c>
      <c r="E451" s="100" t="s">
        <v>251</v>
      </c>
      <c r="F451" s="100"/>
      <c r="G451" s="100" t="s">
        <v>279</v>
      </c>
      <c r="H451" s="100" t="s">
        <v>255</v>
      </c>
      <c r="J451" s="100"/>
    </row>
    <row r="452" spans="1:10" x14ac:dyDescent="0.3">
      <c r="A452" s="100">
        <v>6444332700</v>
      </c>
      <c r="B452" s="100" t="s">
        <v>250</v>
      </c>
      <c r="C452" s="100">
        <v>1</v>
      </c>
      <c r="D452" s="100" t="s">
        <v>140</v>
      </c>
      <c r="E452" s="100" t="s">
        <v>251</v>
      </c>
      <c r="F452" s="100"/>
      <c r="G452" s="100" t="s">
        <v>280</v>
      </c>
      <c r="H452" s="100" t="s">
        <v>255</v>
      </c>
      <c r="J452" s="100"/>
    </row>
    <row r="453" spans="1:10" x14ac:dyDescent="0.3">
      <c r="A453" s="100">
        <v>6444332700</v>
      </c>
      <c r="B453" s="100" t="s">
        <v>250</v>
      </c>
      <c r="C453" s="100">
        <v>1</v>
      </c>
      <c r="D453" s="100" t="s">
        <v>140</v>
      </c>
      <c r="E453" s="100" t="s">
        <v>251</v>
      </c>
      <c r="F453" s="100"/>
      <c r="G453" s="100" t="s">
        <v>281</v>
      </c>
      <c r="H453" s="100" t="s">
        <v>94</v>
      </c>
      <c r="J453" s="100"/>
    </row>
    <row r="454" spans="1:10" x14ac:dyDescent="0.3">
      <c r="A454" s="100">
        <v>6444332700</v>
      </c>
      <c r="B454" s="100" t="s">
        <v>250</v>
      </c>
      <c r="C454" s="100">
        <v>1</v>
      </c>
      <c r="D454" s="100" t="s">
        <v>140</v>
      </c>
      <c r="E454" s="100" t="s">
        <v>251</v>
      </c>
      <c r="F454" s="100"/>
      <c r="G454" s="100" t="s">
        <v>282</v>
      </c>
      <c r="H454" s="100" t="s">
        <v>126</v>
      </c>
      <c r="J454" s="100"/>
    </row>
    <row r="455" spans="1:10" x14ac:dyDescent="0.3">
      <c r="A455" s="100">
        <v>6444332700</v>
      </c>
      <c r="B455" s="100" t="s">
        <v>250</v>
      </c>
      <c r="C455" s="100">
        <v>1</v>
      </c>
      <c r="D455" s="100" t="s">
        <v>140</v>
      </c>
      <c r="E455" s="100" t="s">
        <v>251</v>
      </c>
      <c r="F455" s="100"/>
      <c r="G455" s="100" t="s">
        <v>283</v>
      </c>
      <c r="H455" s="100" t="s">
        <v>126</v>
      </c>
      <c r="J455" s="100"/>
    </row>
    <row r="456" spans="1:10" x14ac:dyDescent="0.3">
      <c r="A456" s="100">
        <v>6444332700</v>
      </c>
      <c r="B456" s="100" t="s">
        <v>250</v>
      </c>
      <c r="C456" s="100">
        <v>1</v>
      </c>
      <c r="D456" s="100" t="s">
        <v>140</v>
      </c>
      <c r="E456" s="100" t="s">
        <v>251</v>
      </c>
      <c r="F456" s="100"/>
      <c r="G456" s="100" t="s">
        <v>284</v>
      </c>
      <c r="H456" s="100" t="s">
        <v>126</v>
      </c>
      <c r="J456" s="100"/>
    </row>
    <row r="457" spans="1:10" x14ac:dyDescent="0.3">
      <c r="A457" s="100">
        <v>6444332700</v>
      </c>
      <c r="B457" s="100" t="s">
        <v>250</v>
      </c>
      <c r="C457" s="100">
        <v>1</v>
      </c>
      <c r="D457" s="100" t="s">
        <v>140</v>
      </c>
      <c r="E457" s="100" t="s">
        <v>251</v>
      </c>
      <c r="F457" s="100"/>
      <c r="G457" s="100" t="s">
        <v>285</v>
      </c>
      <c r="H457" s="100" t="s">
        <v>253</v>
      </c>
      <c r="J457" s="100"/>
    </row>
    <row r="458" spans="1:10" x14ac:dyDescent="0.3">
      <c r="A458" s="100">
        <v>6444332700</v>
      </c>
      <c r="B458" s="100" t="s">
        <v>250</v>
      </c>
      <c r="C458" s="100">
        <v>1</v>
      </c>
      <c r="D458" s="100" t="s">
        <v>140</v>
      </c>
      <c r="E458" s="100" t="s">
        <v>251</v>
      </c>
      <c r="F458" s="100"/>
      <c r="G458" s="100" t="s">
        <v>286</v>
      </c>
      <c r="H458" s="100" t="s">
        <v>253</v>
      </c>
      <c r="J458" s="100"/>
    </row>
    <row r="459" spans="1:10" x14ac:dyDescent="0.3">
      <c r="A459" s="100">
        <v>6444332700</v>
      </c>
      <c r="B459" s="100" t="s">
        <v>250</v>
      </c>
      <c r="C459" s="100">
        <v>1</v>
      </c>
      <c r="D459" s="100" t="s">
        <v>140</v>
      </c>
      <c r="E459" s="100" t="s">
        <v>251</v>
      </c>
      <c r="F459" s="100"/>
      <c r="G459" s="100" t="s">
        <v>287</v>
      </c>
      <c r="H459" s="100" t="s">
        <v>256</v>
      </c>
      <c r="J459" s="100"/>
    </row>
    <row r="460" spans="1:10" x14ac:dyDescent="0.3">
      <c r="A460" s="100">
        <v>6444332700</v>
      </c>
      <c r="B460" s="100" t="s">
        <v>250</v>
      </c>
      <c r="C460" s="100">
        <v>1</v>
      </c>
      <c r="D460" s="100" t="s">
        <v>140</v>
      </c>
      <c r="E460" s="100" t="s">
        <v>251</v>
      </c>
      <c r="F460" s="100"/>
      <c r="G460" s="100" t="s">
        <v>288</v>
      </c>
      <c r="H460" s="100" t="s">
        <v>111</v>
      </c>
      <c r="J460" s="100"/>
    </row>
    <row r="461" spans="1:10" x14ac:dyDescent="0.3">
      <c r="A461" s="100">
        <v>6444332700</v>
      </c>
      <c r="B461" s="100" t="s">
        <v>250</v>
      </c>
      <c r="C461" s="100">
        <v>1</v>
      </c>
      <c r="D461" s="100" t="s">
        <v>140</v>
      </c>
      <c r="E461" s="100" t="s">
        <v>251</v>
      </c>
      <c r="F461" s="100"/>
      <c r="G461" s="100" t="s">
        <v>289</v>
      </c>
      <c r="H461" s="100" t="s">
        <v>111</v>
      </c>
      <c r="J461" s="100"/>
    </row>
    <row r="462" spans="1:10" x14ac:dyDescent="0.3">
      <c r="A462" s="100">
        <v>6444332700</v>
      </c>
      <c r="B462" s="100" t="s">
        <v>250</v>
      </c>
      <c r="C462" s="100">
        <v>1</v>
      </c>
      <c r="D462" s="100" t="s">
        <v>140</v>
      </c>
      <c r="E462" s="100" t="s">
        <v>251</v>
      </c>
      <c r="F462" s="100"/>
      <c r="G462" s="100" t="s">
        <v>290</v>
      </c>
      <c r="H462" s="100" t="s">
        <v>111</v>
      </c>
      <c r="J462" s="100"/>
    </row>
    <row r="463" spans="1:10" x14ac:dyDescent="0.3">
      <c r="A463" s="100">
        <v>6444332700</v>
      </c>
      <c r="B463" s="100" t="s">
        <v>250</v>
      </c>
      <c r="C463" s="100">
        <v>1</v>
      </c>
      <c r="D463" s="100" t="s">
        <v>140</v>
      </c>
      <c r="E463" s="100" t="s">
        <v>251</v>
      </c>
      <c r="F463" s="100"/>
      <c r="G463" s="100" t="s">
        <v>291</v>
      </c>
      <c r="H463" s="100" t="s">
        <v>111</v>
      </c>
      <c r="J463" s="100"/>
    </row>
    <row r="464" spans="1:10" x14ac:dyDescent="0.3">
      <c r="A464" s="100">
        <v>6444332700</v>
      </c>
      <c r="B464" s="100" t="s">
        <v>250</v>
      </c>
      <c r="C464" s="100">
        <v>1</v>
      </c>
      <c r="D464" s="100" t="s">
        <v>140</v>
      </c>
      <c r="E464" s="100" t="s">
        <v>251</v>
      </c>
      <c r="F464" s="100"/>
      <c r="G464" s="100" t="s">
        <v>292</v>
      </c>
      <c r="H464" s="100" t="s">
        <v>111</v>
      </c>
      <c r="J464" s="100"/>
    </row>
    <row r="465" spans="1:10" x14ac:dyDescent="0.3">
      <c r="A465" s="100">
        <v>6444332700</v>
      </c>
      <c r="B465" s="100" t="s">
        <v>250</v>
      </c>
      <c r="C465" s="100">
        <v>1</v>
      </c>
      <c r="D465" s="100" t="s">
        <v>140</v>
      </c>
      <c r="E465" s="100" t="s">
        <v>251</v>
      </c>
      <c r="F465" s="100"/>
      <c r="G465" s="101">
        <v>2133483</v>
      </c>
      <c r="H465" s="100" t="s">
        <v>254</v>
      </c>
      <c r="J465" s="100"/>
    </row>
    <row r="466" spans="1:10" x14ac:dyDescent="0.3">
      <c r="A466" s="100">
        <v>6444332700</v>
      </c>
      <c r="B466" s="100" t="s">
        <v>250</v>
      </c>
      <c r="C466" s="100">
        <v>1</v>
      </c>
      <c r="D466" s="100" t="s">
        <v>140</v>
      </c>
      <c r="E466" s="100" t="s">
        <v>251</v>
      </c>
      <c r="F466" s="100"/>
      <c r="G466" s="100" t="s">
        <v>293</v>
      </c>
      <c r="H466" s="100" t="s">
        <v>254</v>
      </c>
      <c r="J466" s="100"/>
    </row>
    <row r="467" spans="1:10" x14ac:dyDescent="0.3">
      <c r="A467" s="100">
        <v>6444332700</v>
      </c>
      <c r="B467" s="100" t="s">
        <v>250</v>
      </c>
      <c r="C467" s="100">
        <v>1</v>
      </c>
      <c r="D467" s="100" t="s">
        <v>140</v>
      </c>
      <c r="E467" s="100" t="s">
        <v>251</v>
      </c>
      <c r="F467" s="100"/>
      <c r="G467" s="100" t="s">
        <v>294</v>
      </c>
      <c r="H467" s="100" t="s">
        <v>254</v>
      </c>
      <c r="J467" s="100"/>
    </row>
    <row r="468" spans="1:10" x14ac:dyDescent="0.3">
      <c r="A468" s="100">
        <v>6444332700</v>
      </c>
      <c r="B468" s="100" t="s">
        <v>250</v>
      </c>
      <c r="C468" s="100">
        <v>1</v>
      </c>
      <c r="D468" s="100" t="s">
        <v>140</v>
      </c>
      <c r="E468" s="100" t="s">
        <v>251</v>
      </c>
      <c r="F468" s="100"/>
      <c r="G468" s="100" t="s">
        <v>295</v>
      </c>
      <c r="H468" s="100" t="s">
        <v>254</v>
      </c>
      <c r="J468" s="100"/>
    </row>
    <row r="469" spans="1:10" x14ac:dyDescent="0.3">
      <c r="A469" s="100">
        <v>6444332700</v>
      </c>
      <c r="B469" s="100" t="s">
        <v>250</v>
      </c>
      <c r="C469" s="100">
        <v>1</v>
      </c>
      <c r="D469" s="100" t="s">
        <v>140</v>
      </c>
      <c r="E469" s="100" t="s">
        <v>251</v>
      </c>
      <c r="F469" s="100"/>
      <c r="G469" s="100" t="s">
        <v>296</v>
      </c>
      <c r="H469" s="100" t="s">
        <v>254</v>
      </c>
      <c r="J469" s="100"/>
    </row>
    <row r="470" spans="1:10" x14ac:dyDescent="0.3">
      <c r="A470" s="100">
        <v>6444332700</v>
      </c>
      <c r="B470" s="100" t="s">
        <v>250</v>
      </c>
      <c r="C470" s="100">
        <v>1</v>
      </c>
      <c r="D470" s="100" t="s">
        <v>140</v>
      </c>
      <c r="E470" s="100" t="s">
        <v>251</v>
      </c>
      <c r="F470" s="100"/>
      <c r="G470" s="100" t="s">
        <v>297</v>
      </c>
      <c r="H470" s="100" t="s">
        <v>101</v>
      </c>
      <c r="J470" s="100"/>
    </row>
    <row r="471" spans="1:10" x14ac:dyDescent="0.3">
      <c r="A471" s="100">
        <v>6444332700</v>
      </c>
      <c r="B471" s="100" t="s">
        <v>250</v>
      </c>
      <c r="C471" s="100">
        <v>1</v>
      </c>
      <c r="D471" s="100" t="s">
        <v>140</v>
      </c>
      <c r="E471" s="100" t="s">
        <v>251</v>
      </c>
      <c r="F471" s="100"/>
      <c r="G471" s="100" t="s">
        <v>298</v>
      </c>
      <c r="H471" s="100" t="s">
        <v>101</v>
      </c>
      <c r="J471" s="100"/>
    </row>
    <row r="472" spans="1:10" x14ac:dyDescent="0.3">
      <c r="A472" s="100">
        <v>6444332700</v>
      </c>
      <c r="B472" s="100" t="s">
        <v>250</v>
      </c>
      <c r="C472" s="100">
        <v>1</v>
      </c>
      <c r="D472" s="100" t="s">
        <v>140</v>
      </c>
      <c r="E472" s="100" t="s">
        <v>251</v>
      </c>
      <c r="F472" s="100"/>
      <c r="G472" s="100" t="s">
        <v>299</v>
      </c>
      <c r="H472" s="100" t="s">
        <v>101</v>
      </c>
      <c r="J472" s="100"/>
    </row>
    <row r="473" spans="1:10" x14ac:dyDescent="0.3">
      <c r="A473" s="100">
        <v>6444332700</v>
      </c>
      <c r="B473" s="100" t="s">
        <v>250</v>
      </c>
      <c r="C473" s="100">
        <v>1</v>
      </c>
      <c r="D473" s="100" t="s">
        <v>140</v>
      </c>
      <c r="E473" s="100" t="s">
        <v>251</v>
      </c>
      <c r="F473" s="100"/>
      <c r="G473" s="100" t="s">
        <v>300</v>
      </c>
      <c r="H473" s="100" t="s">
        <v>101</v>
      </c>
      <c r="J473" s="100"/>
    </row>
    <row r="474" spans="1:10" x14ac:dyDescent="0.3">
      <c r="A474" s="100">
        <v>6444332700</v>
      </c>
      <c r="B474" s="100" t="s">
        <v>250</v>
      </c>
      <c r="C474" s="100">
        <v>1</v>
      </c>
      <c r="D474" s="100" t="s">
        <v>140</v>
      </c>
      <c r="E474" s="100" t="s">
        <v>251</v>
      </c>
      <c r="F474" s="100"/>
      <c r="G474" s="100" t="s">
        <v>301</v>
      </c>
      <c r="H474" s="100" t="s">
        <v>101</v>
      </c>
      <c r="J474" s="100"/>
    </row>
    <row r="475" spans="1:10" x14ac:dyDescent="0.3">
      <c r="A475" s="100">
        <v>6444332700</v>
      </c>
      <c r="B475" s="100" t="s">
        <v>250</v>
      </c>
      <c r="C475" s="100">
        <v>1</v>
      </c>
      <c r="D475" s="100" t="s">
        <v>140</v>
      </c>
      <c r="E475" s="100" t="s">
        <v>251</v>
      </c>
      <c r="F475" s="100"/>
      <c r="G475" s="100" t="s">
        <v>302</v>
      </c>
      <c r="H475" s="100" t="s">
        <v>101</v>
      </c>
      <c r="J475" s="100"/>
    </row>
    <row r="476" spans="1:10" x14ac:dyDescent="0.3">
      <c r="A476" s="100">
        <v>6444332700</v>
      </c>
      <c r="B476" s="100" t="s">
        <v>250</v>
      </c>
      <c r="C476" s="100">
        <v>1</v>
      </c>
      <c r="D476" s="100" t="s">
        <v>140</v>
      </c>
      <c r="E476" s="100" t="s">
        <v>251</v>
      </c>
      <c r="F476" s="100"/>
      <c r="G476" s="100" t="s">
        <v>303</v>
      </c>
      <c r="H476" s="100" t="s">
        <v>101</v>
      </c>
      <c r="J476" s="100"/>
    </row>
    <row r="477" spans="1:10" x14ac:dyDescent="0.3">
      <c r="A477" s="100">
        <v>6444332700</v>
      </c>
      <c r="B477" s="100" t="s">
        <v>250</v>
      </c>
      <c r="C477" s="100">
        <v>1</v>
      </c>
      <c r="D477" s="100" t="s">
        <v>140</v>
      </c>
      <c r="E477" s="100" t="s">
        <v>251</v>
      </c>
      <c r="F477" s="100"/>
      <c r="G477" s="100" t="s">
        <v>304</v>
      </c>
      <c r="H477" s="100" t="s">
        <v>101</v>
      </c>
      <c r="J477" s="100"/>
    </row>
    <row r="478" spans="1:10" x14ac:dyDescent="0.3">
      <c r="A478" s="100">
        <v>6444332700</v>
      </c>
      <c r="B478" s="100" t="s">
        <v>250</v>
      </c>
      <c r="C478" s="100">
        <v>1</v>
      </c>
      <c r="D478" s="100" t="s">
        <v>140</v>
      </c>
      <c r="E478" s="100" t="s">
        <v>251</v>
      </c>
      <c r="F478" s="100"/>
      <c r="G478" s="100" t="s">
        <v>305</v>
      </c>
      <c r="H478" s="100" t="s">
        <v>101</v>
      </c>
      <c r="J478" s="100"/>
    </row>
    <row r="479" spans="1:10" x14ac:dyDescent="0.3">
      <c r="A479" s="100">
        <v>6444332700</v>
      </c>
      <c r="B479" s="100" t="s">
        <v>250</v>
      </c>
      <c r="C479" s="100">
        <v>1</v>
      </c>
      <c r="D479" s="100" t="s">
        <v>140</v>
      </c>
      <c r="E479" s="100" t="s">
        <v>251</v>
      </c>
      <c r="F479" s="100"/>
      <c r="G479" s="100" t="s">
        <v>306</v>
      </c>
      <c r="H479" s="100" t="s">
        <v>101</v>
      </c>
      <c r="J479" s="100"/>
    </row>
    <row r="480" spans="1:10" x14ac:dyDescent="0.3">
      <c r="A480" s="100">
        <v>6444332700</v>
      </c>
      <c r="B480" s="100" t="s">
        <v>250</v>
      </c>
      <c r="C480" s="100">
        <v>1</v>
      </c>
      <c r="D480" s="100" t="s">
        <v>140</v>
      </c>
      <c r="E480" s="100" t="s">
        <v>251</v>
      </c>
      <c r="F480" s="100"/>
      <c r="G480" s="100" t="s">
        <v>307</v>
      </c>
      <c r="H480" s="100" t="s">
        <v>101</v>
      </c>
      <c r="J480" s="100"/>
    </row>
    <row r="481" spans="1:10" x14ac:dyDescent="0.3">
      <c r="A481" s="100">
        <v>6444332700</v>
      </c>
      <c r="B481" s="100" t="s">
        <v>250</v>
      </c>
      <c r="C481" s="100">
        <v>1</v>
      </c>
      <c r="D481" s="100" t="s">
        <v>140</v>
      </c>
      <c r="E481" s="100" t="s">
        <v>251</v>
      </c>
      <c r="F481" s="100"/>
      <c r="G481" s="100" t="s">
        <v>308</v>
      </c>
      <c r="H481" s="100" t="s">
        <v>101</v>
      </c>
      <c r="J481" s="100"/>
    </row>
    <row r="482" spans="1:10" x14ac:dyDescent="0.3">
      <c r="A482" s="100">
        <v>6444332700</v>
      </c>
      <c r="B482" s="100" t="s">
        <v>250</v>
      </c>
      <c r="C482" s="100">
        <v>1</v>
      </c>
      <c r="D482" s="100" t="s">
        <v>140</v>
      </c>
      <c r="E482" s="100" t="s">
        <v>251</v>
      </c>
      <c r="F482" s="100"/>
      <c r="G482" s="100" t="s">
        <v>309</v>
      </c>
      <c r="H482" s="100" t="s">
        <v>101</v>
      </c>
      <c r="J482" s="100"/>
    </row>
    <row r="483" spans="1:10" x14ac:dyDescent="0.3">
      <c r="A483" s="100">
        <v>6444332700</v>
      </c>
      <c r="B483" s="100" t="s">
        <v>250</v>
      </c>
      <c r="C483" s="100">
        <v>1</v>
      </c>
      <c r="D483" s="100" t="s">
        <v>140</v>
      </c>
      <c r="E483" s="100" t="s">
        <v>251</v>
      </c>
      <c r="F483" s="100"/>
      <c r="G483" s="100" t="s">
        <v>310</v>
      </c>
      <c r="H483" s="100" t="s">
        <v>101</v>
      </c>
      <c r="J483" s="100"/>
    </row>
    <row r="484" spans="1:10" x14ac:dyDescent="0.3">
      <c r="A484" s="100">
        <v>6444332700</v>
      </c>
      <c r="B484" s="100" t="s">
        <v>250</v>
      </c>
      <c r="C484" s="100">
        <v>1</v>
      </c>
      <c r="D484" s="100" t="s">
        <v>140</v>
      </c>
      <c r="E484" s="100" t="s">
        <v>251</v>
      </c>
      <c r="F484" s="100"/>
      <c r="G484" s="100" t="s">
        <v>311</v>
      </c>
      <c r="H484" s="100" t="s">
        <v>143</v>
      </c>
      <c r="J484" s="100"/>
    </row>
    <row r="485" spans="1:10" x14ac:dyDescent="0.3">
      <c r="A485" s="100">
        <v>6444332700</v>
      </c>
      <c r="B485" s="100" t="s">
        <v>250</v>
      </c>
      <c r="C485" s="100">
        <v>1</v>
      </c>
      <c r="D485" s="100" t="s">
        <v>140</v>
      </c>
      <c r="E485" s="100" t="s">
        <v>251</v>
      </c>
      <c r="F485" s="100"/>
      <c r="G485" s="100" t="s">
        <v>312</v>
      </c>
      <c r="H485" s="100" t="s">
        <v>143</v>
      </c>
      <c r="J485" s="100"/>
    </row>
    <row r="486" spans="1:10" x14ac:dyDescent="0.3">
      <c r="A486" s="100">
        <v>6444332700</v>
      </c>
      <c r="B486" s="100" t="s">
        <v>250</v>
      </c>
      <c r="C486" s="100">
        <v>1</v>
      </c>
      <c r="D486" s="100" t="s">
        <v>140</v>
      </c>
      <c r="E486" s="100" t="s">
        <v>251</v>
      </c>
      <c r="F486" s="100"/>
      <c r="G486" s="101">
        <v>2100976</v>
      </c>
      <c r="H486" s="100" t="s">
        <v>252</v>
      </c>
      <c r="J486" s="100"/>
    </row>
    <row r="487" spans="1:10" x14ac:dyDescent="0.3">
      <c r="A487" s="100">
        <v>6444332700</v>
      </c>
      <c r="B487" s="100" t="s">
        <v>250</v>
      </c>
      <c r="C487" s="100">
        <v>1</v>
      </c>
      <c r="D487" s="100" t="s">
        <v>140</v>
      </c>
      <c r="E487" s="100" t="s">
        <v>251</v>
      </c>
      <c r="F487" s="100"/>
      <c r="G487" s="100" t="s">
        <v>313</v>
      </c>
      <c r="H487" s="100" t="s">
        <v>172</v>
      </c>
      <c r="J487" s="100"/>
    </row>
    <row r="488" spans="1:10" x14ac:dyDescent="0.3">
      <c r="A488" s="100">
        <v>6444332700</v>
      </c>
      <c r="B488" s="100" t="s">
        <v>250</v>
      </c>
      <c r="C488" s="100">
        <v>1</v>
      </c>
      <c r="D488" s="100" t="s">
        <v>140</v>
      </c>
      <c r="E488" s="100" t="s">
        <v>251</v>
      </c>
      <c r="F488" s="100"/>
      <c r="G488" s="100" t="s">
        <v>314</v>
      </c>
      <c r="H488" s="100" t="s">
        <v>172</v>
      </c>
      <c r="J488" s="100"/>
    </row>
    <row r="489" spans="1:10" x14ac:dyDescent="0.3">
      <c r="A489" s="100">
        <v>6444332700</v>
      </c>
      <c r="B489" s="100" t="s">
        <v>250</v>
      </c>
      <c r="C489" s="100">
        <v>1</v>
      </c>
      <c r="D489" s="100" t="s">
        <v>140</v>
      </c>
      <c r="E489" s="100" t="s">
        <v>251</v>
      </c>
      <c r="F489" s="100"/>
      <c r="G489" s="100" t="s">
        <v>315</v>
      </c>
      <c r="H489" s="100" t="s">
        <v>172</v>
      </c>
      <c r="J489" s="100"/>
    </row>
    <row r="490" spans="1:10" x14ac:dyDescent="0.3">
      <c r="A490" s="100">
        <v>6444332700</v>
      </c>
      <c r="B490" s="100" t="s">
        <v>250</v>
      </c>
      <c r="C490" s="100">
        <v>1</v>
      </c>
      <c r="D490" s="100" t="s">
        <v>140</v>
      </c>
      <c r="E490" s="100" t="s">
        <v>251</v>
      </c>
      <c r="F490" s="100"/>
      <c r="G490" s="100" t="s">
        <v>316</v>
      </c>
      <c r="H490" s="100" t="s">
        <v>172</v>
      </c>
      <c r="J490" s="100"/>
    </row>
    <row r="491" spans="1:10" x14ac:dyDescent="0.3">
      <c r="A491" s="100">
        <v>6444332700</v>
      </c>
      <c r="B491" s="100" t="s">
        <v>250</v>
      </c>
      <c r="C491" s="100">
        <v>1</v>
      </c>
      <c r="D491" s="100" t="s">
        <v>140</v>
      </c>
      <c r="E491" s="100" t="s">
        <v>251</v>
      </c>
      <c r="F491" s="100"/>
      <c r="G491" s="100" t="s">
        <v>317</v>
      </c>
      <c r="H491" s="100" t="s">
        <v>172</v>
      </c>
      <c r="J491" s="100"/>
    </row>
    <row r="492" spans="1:10" x14ac:dyDescent="0.3">
      <c r="A492" s="100">
        <v>6444332700</v>
      </c>
      <c r="B492" s="100" t="s">
        <v>250</v>
      </c>
      <c r="C492" s="100">
        <v>1</v>
      </c>
      <c r="D492" s="100" t="s">
        <v>140</v>
      </c>
      <c r="E492" s="100" t="s">
        <v>251</v>
      </c>
      <c r="F492" s="100"/>
      <c r="G492" s="100" t="s">
        <v>318</v>
      </c>
      <c r="H492" s="100" t="s">
        <v>172</v>
      </c>
      <c r="J492" s="100"/>
    </row>
    <row r="493" spans="1:10" x14ac:dyDescent="0.3">
      <c r="A493" s="100">
        <v>6444332700</v>
      </c>
      <c r="B493" s="100" t="s">
        <v>250</v>
      </c>
      <c r="C493" s="100">
        <v>1</v>
      </c>
      <c r="D493" s="100" t="s">
        <v>140</v>
      </c>
      <c r="E493" s="100" t="s">
        <v>251</v>
      </c>
      <c r="F493" s="100"/>
      <c r="G493" s="100" t="s">
        <v>319</v>
      </c>
      <c r="H493" s="100" t="s">
        <v>172</v>
      </c>
      <c r="J493" s="100"/>
    </row>
    <row r="494" spans="1:10" x14ac:dyDescent="0.3">
      <c r="A494" s="100">
        <v>6444332700</v>
      </c>
      <c r="B494" s="100" t="s">
        <v>250</v>
      </c>
      <c r="C494" s="100">
        <v>1</v>
      </c>
      <c r="D494" s="100" t="s">
        <v>140</v>
      </c>
      <c r="E494" s="100" t="s">
        <v>251</v>
      </c>
      <c r="F494" s="100"/>
      <c r="G494" s="100" t="s">
        <v>320</v>
      </c>
      <c r="H494" s="100" t="s">
        <v>172</v>
      </c>
      <c r="J494" s="100"/>
    </row>
    <row r="495" spans="1:10" x14ac:dyDescent="0.3">
      <c r="A495" s="100">
        <v>6444332700</v>
      </c>
      <c r="B495" s="100" t="s">
        <v>250</v>
      </c>
      <c r="C495" s="100">
        <v>1</v>
      </c>
      <c r="D495" s="100" t="s">
        <v>140</v>
      </c>
      <c r="E495" s="100" t="s">
        <v>251</v>
      </c>
      <c r="F495" s="100"/>
      <c r="G495" s="100" t="s">
        <v>321</v>
      </c>
      <c r="H495" s="100" t="s">
        <v>172</v>
      </c>
      <c r="J495" s="100"/>
    </row>
    <row r="496" spans="1:10" x14ac:dyDescent="0.3">
      <c r="A496" s="100">
        <v>6444332700</v>
      </c>
      <c r="B496" s="100" t="s">
        <v>250</v>
      </c>
      <c r="C496" s="100">
        <v>1</v>
      </c>
      <c r="D496" s="100" t="s">
        <v>140</v>
      </c>
      <c r="E496" s="100" t="s">
        <v>251</v>
      </c>
      <c r="F496" s="100"/>
      <c r="G496" s="100" t="s">
        <v>322</v>
      </c>
      <c r="H496" s="100" t="s">
        <v>187</v>
      </c>
      <c r="J496" s="100"/>
    </row>
    <row r="497" spans="1:10" x14ac:dyDescent="0.3">
      <c r="A497" s="100">
        <v>6444332700</v>
      </c>
      <c r="B497" s="100" t="s">
        <v>250</v>
      </c>
      <c r="C497" s="100">
        <v>1</v>
      </c>
      <c r="D497" s="100" t="s">
        <v>140</v>
      </c>
      <c r="E497" s="100" t="s">
        <v>251</v>
      </c>
      <c r="F497" s="100"/>
      <c r="G497" s="101">
        <v>2100980</v>
      </c>
      <c r="H497" s="100" t="s">
        <v>187</v>
      </c>
      <c r="J497" s="100"/>
    </row>
    <row r="498" spans="1:10" x14ac:dyDescent="0.3">
      <c r="A498" s="100">
        <v>6444332700</v>
      </c>
      <c r="B498" s="100" t="s">
        <v>250</v>
      </c>
      <c r="C498" s="100">
        <v>1</v>
      </c>
      <c r="D498" s="100" t="s">
        <v>140</v>
      </c>
      <c r="E498" s="100" t="s">
        <v>251</v>
      </c>
      <c r="F498" s="100"/>
      <c r="G498" s="100" t="s">
        <v>323</v>
      </c>
      <c r="H498" s="100" t="s">
        <v>187</v>
      </c>
      <c r="J498" s="100"/>
    </row>
    <row r="499" spans="1:10" x14ac:dyDescent="0.3">
      <c r="A499" s="100">
        <v>6444332700</v>
      </c>
      <c r="B499" s="100" t="s">
        <v>250</v>
      </c>
      <c r="C499" s="100">
        <v>1</v>
      </c>
      <c r="D499" s="100" t="s">
        <v>140</v>
      </c>
      <c r="E499" s="100" t="s">
        <v>251</v>
      </c>
      <c r="F499" s="100"/>
      <c r="G499" s="100" t="s">
        <v>324</v>
      </c>
      <c r="H499" s="100" t="s">
        <v>187</v>
      </c>
      <c r="J499" s="100"/>
    </row>
    <row r="500" spans="1:10" x14ac:dyDescent="0.3">
      <c r="A500" s="100">
        <v>6444332700</v>
      </c>
      <c r="B500" s="100" t="s">
        <v>250</v>
      </c>
      <c r="C500" s="100">
        <v>1</v>
      </c>
      <c r="D500" s="100" t="s">
        <v>140</v>
      </c>
      <c r="E500" s="100" t="s">
        <v>251</v>
      </c>
      <c r="F500" s="100"/>
      <c r="G500" s="101">
        <v>2100982</v>
      </c>
      <c r="H500" s="100" t="s">
        <v>187</v>
      </c>
      <c r="J500" s="100"/>
    </row>
    <row r="501" spans="1:10" x14ac:dyDescent="0.3">
      <c r="A501" s="100">
        <v>6444332700</v>
      </c>
      <c r="B501" s="100" t="s">
        <v>250</v>
      </c>
      <c r="C501" s="100">
        <v>1</v>
      </c>
      <c r="D501" s="100" t="s">
        <v>140</v>
      </c>
      <c r="E501" s="100" t="s">
        <v>251</v>
      </c>
      <c r="F501" s="100"/>
      <c r="G501" s="101">
        <v>2100991</v>
      </c>
      <c r="H501" s="100" t="s">
        <v>187</v>
      </c>
      <c r="J501" s="100"/>
    </row>
    <row r="502" spans="1:10" x14ac:dyDescent="0.3">
      <c r="A502" s="100">
        <v>6444332700</v>
      </c>
      <c r="B502" s="100" t="s">
        <v>250</v>
      </c>
      <c r="C502" s="100">
        <v>1</v>
      </c>
      <c r="D502" s="100" t="s">
        <v>140</v>
      </c>
      <c r="E502" s="100" t="s">
        <v>251</v>
      </c>
      <c r="F502" s="100"/>
      <c r="G502" s="101">
        <v>2129567</v>
      </c>
      <c r="H502" s="100" t="s">
        <v>187</v>
      </c>
      <c r="J502" s="100"/>
    </row>
    <row r="503" spans="1:10" x14ac:dyDescent="0.3">
      <c r="A503" s="100">
        <v>6444332700</v>
      </c>
      <c r="B503" s="100" t="s">
        <v>250</v>
      </c>
      <c r="C503" s="100">
        <v>1</v>
      </c>
      <c r="D503" s="100" t="s">
        <v>140</v>
      </c>
      <c r="E503" s="100" t="s">
        <v>251</v>
      </c>
      <c r="F503" s="100"/>
      <c r="G503" s="101">
        <v>2129554</v>
      </c>
      <c r="H503" s="100" t="s">
        <v>187</v>
      </c>
      <c r="J503" s="100"/>
    </row>
    <row r="504" spans="1:10" x14ac:dyDescent="0.3">
      <c r="A504" s="100">
        <v>6444332700</v>
      </c>
      <c r="B504" s="100" t="s">
        <v>250</v>
      </c>
      <c r="C504" s="100">
        <v>1</v>
      </c>
      <c r="D504" s="100" t="s">
        <v>140</v>
      </c>
      <c r="E504" s="100" t="s">
        <v>251</v>
      </c>
      <c r="F504" s="100"/>
      <c r="G504" s="100" t="s">
        <v>325</v>
      </c>
      <c r="H504" s="100" t="s">
        <v>187</v>
      </c>
      <c r="J504" s="100"/>
    </row>
    <row r="505" spans="1:10" x14ac:dyDescent="0.3">
      <c r="A505" s="100">
        <v>6444332700</v>
      </c>
      <c r="B505" s="100" t="s">
        <v>250</v>
      </c>
      <c r="C505" s="100">
        <v>1</v>
      </c>
      <c r="D505" s="100" t="s">
        <v>140</v>
      </c>
      <c r="E505" s="100" t="s">
        <v>251</v>
      </c>
      <c r="F505" s="100"/>
      <c r="G505" s="100" t="s">
        <v>326</v>
      </c>
      <c r="H505" s="100" t="s">
        <v>187</v>
      </c>
      <c r="J505" s="100"/>
    </row>
    <row r="506" spans="1:10" x14ac:dyDescent="0.3">
      <c r="A506" s="100">
        <v>6444332700</v>
      </c>
      <c r="B506" s="100" t="s">
        <v>250</v>
      </c>
      <c r="C506" s="100">
        <v>1</v>
      </c>
      <c r="D506" s="100" t="s">
        <v>140</v>
      </c>
      <c r="E506" s="100" t="s">
        <v>251</v>
      </c>
      <c r="F506" s="100"/>
      <c r="G506" s="100" t="s">
        <v>327</v>
      </c>
      <c r="H506" s="100" t="s">
        <v>187</v>
      </c>
      <c r="J506" s="100"/>
    </row>
    <row r="507" spans="1:10" x14ac:dyDescent="0.3">
      <c r="A507" s="100">
        <v>6444332700</v>
      </c>
      <c r="B507" s="100" t="s">
        <v>250</v>
      </c>
      <c r="C507" s="100">
        <v>1</v>
      </c>
      <c r="D507" s="100" t="s">
        <v>140</v>
      </c>
      <c r="E507" s="100" t="s">
        <v>251</v>
      </c>
      <c r="F507" s="100"/>
      <c r="G507" s="100" t="s">
        <v>328</v>
      </c>
      <c r="H507" s="100" t="s">
        <v>187</v>
      </c>
      <c r="J507" s="100"/>
    </row>
    <row r="508" spans="1:10" x14ac:dyDescent="0.3">
      <c r="A508" s="100">
        <v>6444332700</v>
      </c>
      <c r="B508" s="100" t="s">
        <v>250</v>
      </c>
      <c r="C508" s="100">
        <v>1</v>
      </c>
      <c r="D508" s="100" t="s">
        <v>140</v>
      </c>
      <c r="E508" s="100" t="s">
        <v>251</v>
      </c>
      <c r="F508" s="100"/>
      <c r="G508" s="100" t="s">
        <v>329</v>
      </c>
      <c r="H508" s="100" t="s">
        <v>187</v>
      </c>
      <c r="J508" s="100"/>
    </row>
    <row r="509" spans="1:10" x14ac:dyDescent="0.3">
      <c r="A509" s="100">
        <v>6444332700</v>
      </c>
      <c r="B509" s="100" t="s">
        <v>250</v>
      </c>
      <c r="C509" s="100">
        <v>1</v>
      </c>
      <c r="D509" s="100" t="s">
        <v>140</v>
      </c>
      <c r="E509" s="100" t="s">
        <v>251</v>
      </c>
      <c r="F509" s="100"/>
      <c r="G509" s="100" t="s">
        <v>330</v>
      </c>
      <c r="H509" s="100" t="s">
        <v>187</v>
      </c>
      <c r="J509" s="100"/>
    </row>
    <row r="510" spans="1:10" x14ac:dyDescent="0.3">
      <c r="A510" s="100">
        <v>6444332700</v>
      </c>
      <c r="B510" s="100" t="s">
        <v>250</v>
      </c>
      <c r="C510" s="100">
        <v>1</v>
      </c>
      <c r="D510" s="100" t="s">
        <v>140</v>
      </c>
      <c r="E510" s="100" t="s">
        <v>251</v>
      </c>
      <c r="F510" s="100"/>
      <c r="G510" s="100" t="s">
        <v>331</v>
      </c>
      <c r="H510" s="100" t="s">
        <v>187</v>
      </c>
      <c r="J510" s="100"/>
    </row>
    <row r="511" spans="1:10" x14ac:dyDescent="0.3">
      <c r="A511" s="100">
        <v>6444332700</v>
      </c>
      <c r="B511" s="100" t="s">
        <v>250</v>
      </c>
      <c r="C511" s="100">
        <v>1</v>
      </c>
      <c r="D511" s="100" t="s">
        <v>140</v>
      </c>
      <c r="E511" s="100" t="s">
        <v>251</v>
      </c>
      <c r="F511" s="100"/>
      <c r="G511" s="100" t="s">
        <v>332</v>
      </c>
      <c r="H511" s="100" t="s">
        <v>187</v>
      </c>
      <c r="J511" s="100"/>
    </row>
    <row r="512" spans="1:10" x14ac:dyDescent="0.3">
      <c r="A512" s="100">
        <v>6444332700</v>
      </c>
      <c r="B512" s="100" t="s">
        <v>250</v>
      </c>
      <c r="C512" s="100">
        <v>1</v>
      </c>
      <c r="D512" s="100" t="s">
        <v>140</v>
      </c>
      <c r="E512" s="100" t="s">
        <v>251</v>
      </c>
      <c r="F512" s="100"/>
      <c r="G512" s="100" t="s">
        <v>333</v>
      </c>
      <c r="H512" s="100" t="s">
        <v>187</v>
      </c>
      <c r="J512" s="100"/>
    </row>
    <row r="513" spans="1:10" x14ac:dyDescent="0.3">
      <c r="A513" s="100">
        <v>6444332700</v>
      </c>
      <c r="B513" s="100" t="s">
        <v>250</v>
      </c>
      <c r="C513" s="100">
        <v>1</v>
      </c>
      <c r="D513" s="100" t="s">
        <v>140</v>
      </c>
      <c r="E513" s="100" t="s">
        <v>251</v>
      </c>
      <c r="F513" s="100"/>
      <c r="G513" s="100" t="s">
        <v>334</v>
      </c>
      <c r="H513" s="100" t="s">
        <v>187</v>
      </c>
      <c r="J513" s="100"/>
    </row>
    <row r="514" spans="1:10" x14ac:dyDescent="0.3">
      <c r="A514" s="100">
        <v>6444332700</v>
      </c>
      <c r="B514" s="100" t="s">
        <v>250</v>
      </c>
      <c r="C514" s="100">
        <v>1</v>
      </c>
      <c r="D514" s="100" t="s">
        <v>140</v>
      </c>
      <c r="E514" s="100" t="s">
        <v>251</v>
      </c>
      <c r="F514" s="100"/>
      <c r="G514" s="100" t="s">
        <v>335</v>
      </c>
      <c r="H514" s="100" t="s">
        <v>187</v>
      </c>
      <c r="J514" s="100"/>
    </row>
    <row r="515" spans="1:10" x14ac:dyDescent="0.3">
      <c r="A515" s="100">
        <v>6444332700</v>
      </c>
      <c r="B515" s="100" t="s">
        <v>250</v>
      </c>
      <c r="C515" s="100">
        <v>1</v>
      </c>
      <c r="D515" s="100" t="s">
        <v>140</v>
      </c>
      <c r="E515" s="100" t="s">
        <v>251</v>
      </c>
      <c r="F515" s="100"/>
      <c r="G515" s="100" t="s">
        <v>336</v>
      </c>
      <c r="H515" s="100" t="s">
        <v>187</v>
      </c>
      <c r="J515" s="100"/>
    </row>
    <row r="516" spans="1:10" x14ac:dyDescent="0.3">
      <c r="A516" s="100">
        <v>6444332700</v>
      </c>
      <c r="B516" s="100" t="s">
        <v>250</v>
      </c>
      <c r="C516" s="100">
        <v>1</v>
      </c>
      <c r="D516" s="100" t="s">
        <v>140</v>
      </c>
      <c r="E516" s="100" t="s">
        <v>251</v>
      </c>
      <c r="F516" s="100"/>
      <c r="G516" s="100" t="s">
        <v>337</v>
      </c>
      <c r="H516" s="100" t="s">
        <v>187</v>
      </c>
      <c r="J516" s="100"/>
    </row>
    <row r="517" spans="1:10" x14ac:dyDescent="0.3">
      <c r="A517" s="100">
        <v>6444332700</v>
      </c>
      <c r="B517" s="100" t="s">
        <v>250</v>
      </c>
      <c r="C517" s="100">
        <v>1</v>
      </c>
      <c r="D517" s="100" t="s">
        <v>140</v>
      </c>
      <c r="E517" s="100" t="s">
        <v>251</v>
      </c>
      <c r="F517" s="100"/>
      <c r="G517" s="100" t="s">
        <v>338</v>
      </c>
      <c r="H517" s="100" t="s">
        <v>187</v>
      </c>
      <c r="J517" s="100"/>
    </row>
    <row r="518" spans="1:10" x14ac:dyDescent="0.3">
      <c r="A518" s="100">
        <v>6444332700</v>
      </c>
      <c r="B518" s="100" t="s">
        <v>250</v>
      </c>
      <c r="C518" s="100">
        <v>1</v>
      </c>
      <c r="D518" s="100" t="s">
        <v>140</v>
      </c>
      <c r="E518" s="100" t="s">
        <v>251</v>
      </c>
      <c r="F518" s="100"/>
      <c r="G518" s="100" t="s">
        <v>339</v>
      </c>
      <c r="H518" s="100" t="s">
        <v>187</v>
      </c>
      <c r="J518" s="100"/>
    </row>
    <row r="519" spans="1:10" x14ac:dyDescent="0.3">
      <c r="A519" s="100">
        <v>6444332700</v>
      </c>
      <c r="B519" s="100" t="s">
        <v>250</v>
      </c>
      <c r="C519" s="100">
        <v>1</v>
      </c>
      <c r="D519" s="100" t="s">
        <v>140</v>
      </c>
      <c r="E519" s="100" t="s">
        <v>251</v>
      </c>
      <c r="F519" s="100"/>
      <c r="G519" s="100" t="s">
        <v>340</v>
      </c>
      <c r="H519" s="100" t="s">
        <v>187</v>
      </c>
      <c r="J519" s="100"/>
    </row>
    <row r="520" spans="1:10" x14ac:dyDescent="0.3">
      <c r="A520" s="100">
        <v>6444332700</v>
      </c>
      <c r="B520" s="100" t="s">
        <v>250</v>
      </c>
      <c r="C520" s="100">
        <v>1</v>
      </c>
      <c r="D520" s="100" t="s">
        <v>140</v>
      </c>
      <c r="E520" s="100" t="s">
        <v>251</v>
      </c>
      <c r="F520" s="100"/>
      <c r="G520" s="100" t="s">
        <v>341</v>
      </c>
      <c r="H520" s="100" t="s">
        <v>187</v>
      </c>
      <c r="J520" s="100"/>
    </row>
    <row r="521" spans="1:10" x14ac:dyDescent="0.3">
      <c r="A521" s="100">
        <v>6444332700</v>
      </c>
      <c r="B521" s="100" t="s">
        <v>250</v>
      </c>
      <c r="C521" s="100">
        <v>1</v>
      </c>
      <c r="D521" s="100" t="s">
        <v>140</v>
      </c>
      <c r="E521" s="100" t="s">
        <v>251</v>
      </c>
      <c r="F521" s="100"/>
      <c r="G521" s="100" t="s">
        <v>342</v>
      </c>
      <c r="H521" s="100" t="s">
        <v>187</v>
      </c>
      <c r="J521" s="100"/>
    </row>
    <row r="522" spans="1:10" x14ac:dyDescent="0.3">
      <c r="A522" s="100">
        <v>6444332700</v>
      </c>
      <c r="B522" s="100" t="s">
        <v>250</v>
      </c>
      <c r="C522" s="100">
        <v>1</v>
      </c>
      <c r="D522" s="100" t="s">
        <v>140</v>
      </c>
      <c r="E522" s="100" t="s">
        <v>251</v>
      </c>
      <c r="F522" s="100"/>
      <c r="G522" s="100" t="s">
        <v>343</v>
      </c>
      <c r="H522" s="100" t="s">
        <v>187</v>
      </c>
      <c r="J522" s="100"/>
    </row>
    <row r="523" spans="1:10" x14ac:dyDescent="0.3">
      <c r="A523" s="100">
        <v>6444332700</v>
      </c>
      <c r="B523" s="100" t="s">
        <v>250</v>
      </c>
      <c r="C523" s="100">
        <v>1</v>
      </c>
      <c r="D523" s="100" t="s">
        <v>140</v>
      </c>
      <c r="E523" s="100" t="s">
        <v>251</v>
      </c>
      <c r="F523" s="100"/>
      <c r="G523" s="100" t="s">
        <v>344</v>
      </c>
      <c r="H523" s="100" t="s">
        <v>187</v>
      </c>
      <c r="J523" s="100"/>
    </row>
    <row r="524" spans="1:10" x14ac:dyDescent="0.3">
      <c r="A524" s="100">
        <v>6444332700</v>
      </c>
      <c r="B524" s="100" t="s">
        <v>250</v>
      </c>
      <c r="C524" s="100">
        <v>1</v>
      </c>
      <c r="D524" s="100" t="s">
        <v>140</v>
      </c>
      <c r="E524" s="100" t="s">
        <v>251</v>
      </c>
      <c r="F524" s="100"/>
      <c r="G524" s="100" t="s">
        <v>345</v>
      </c>
      <c r="H524" s="100" t="s">
        <v>187</v>
      </c>
      <c r="J524" s="100"/>
    </row>
    <row r="525" spans="1:10" x14ac:dyDescent="0.3">
      <c r="A525" s="100">
        <v>6444332700</v>
      </c>
      <c r="B525" s="100" t="s">
        <v>250</v>
      </c>
      <c r="C525" s="100">
        <v>1</v>
      </c>
      <c r="D525" s="100" t="s">
        <v>140</v>
      </c>
      <c r="E525" s="100" t="s">
        <v>251</v>
      </c>
      <c r="F525" s="100"/>
      <c r="G525" s="100" t="s">
        <v>346</v>
      </c>
      <c r="H525" s="100" t="s">
        <v>187</v>
      </c>
      <c r="J525" s="100"/>
    </row>
    <row r="526" spans="1:10" x14ac:dyDescent="0.3">
      <c r="A526" s="100">
        <v>6444332700</v>
      </c>
      <c r="B526" s="100" t="s">
        <v>250</v>
      </c>
      <c r="C526" s="100">
        <v>1</v>
      </c>
      <c r="D526" s="100" t="s">
        <v>140</v>
      </c>
      <c r="E526" s="100" t="s">
        <v>251</v>
      </c>
      <c r="F526" s="100"/>
      <c r="G526" s="100" t="s">
        <v>347</v>
      </c>
      <c r="H526" s="100" t="s">
        <v>187</v>
      </c>
      <c r="J526" s="100"/>
    </row>
    <row r="527" spans="1:10" x14ac:dyDescent="0.3">
      <c r="A527" s="100">
        <v>6444332700</v>
      </c>
      <c r="B527" s="100" t="s">
        <v>250</v>
      </c>
      <c r="C527" s="100">
        <v>1</v>
      </c>
      <c r="D527" s="100" t="s">
        <v>140</v>
      </c>
      <c r="E527" s="100" t="s">
        <v>251</v>
      </c>
      <c r="F527" s="100"/>
      <c r="G527" s="100" t="s">
        <v>348</v>
      </c>
      <c r="H527" s="100" t="s">
        <v>187</v>
      </c>
      <c r="J527" s="100"/>
    </row>
    <row r="528" spans="1:10" x14ac:dyDescent="0.3">
      <c r="A528" s="100">
        <v>6444332700</v>
      </c>
      <c r="B528" s="100" t="s">
        <v>250</v>
      </c>
      <c r="C528" s="100">
        <v>1</v>
      </c>
      <c r="D528" s="100" t="s">
        <v>140</v>
      </c>
      <c r="E528" s="100" t="s">
        <v>251</v>
      </c>
      <c r="F528" s="100"/>
      <c r="G528" s="100" t="s">
        <v>349</v>
      </c>
      <c r="H528" s="100" t="s">
        <v>187</v>
      </c>
      <c r="J528" s="100"/>
    </row>
    <row r="529" spans="1:10" x14ac:dyDescent="0.3">
      <c r="A529" s="100">
        <v>6444332700</v>
      </c>
      <c r="B529" s="100" t="s">
        <v>250</v>
      </c>
      <c r="C529" s="100">
        <v>1</v>
      </c>
      <c r="D529" s="100" t="s">
        <v>140</v>
      </c>
      <c r="E529" s="100" t="s">
        <v>251</v>
      </c>
      <c r="F529" s="100"/>
      <c r="G529" s="100" t="s">
        <v>350</v>
      </c>
      <c r="H529" s="100" t="s">
        <v>187</v>
      </c>
      <c r="J529" s="100"/>
    </row>
    <row r="530" spans="1:10" x14ac:dyDescent="0.3">
      <c r="A530" s="100">
        <v>6444332700</v>
      </c>
      <c r="B530" s="100" t="s">
        <v>250</v>
      </c>
      <c r="C530" s="100">
        <v>1</v>
      </c>
      <c r="D530" s="100" t="s">
        <v>140</v>
      </c>
      <c r="E530" s="100" t="s">
        <v>251</v>
      </c>
      <c r="F530" s="100"/>
      <c r="G530" s="101">
        <v>2000662</v>
      </c>
      <c r="H530" s="100" t="s">
        <v>141</v>
      </c>
      <c r="J530" s="100"/>
    </row>
    <row r="531" spans="1:10" x14ac:dyDescent="0.3">
      <c r="A531" s="100">
        <v>6444332700</v>
      </c>
      <c r="B531" s="100" t="s">
        <v>250</v>
      </c>
      <c r="C531" s="100">
        <v>1</v>
      </c>
      <c r="D531" s="100" t="s">
        <v>140</v>
      </c>
      <c r="E531" s="100" t="s">
        <v>251</v>
      </c>
      <c r="F531" s="100"/>
      <c r="G531" s="100" t="s">
        <v>351</v>
      </c>
      <c r="H531" s="100" t="s">
        <v>141</v>
      </c>
      <c r="J531" s="100"/>
    </row>
    <row r="532" spans="1:10" x14ac:dyDescent="0.3">
      <c r="A532" s="100">
        <v>6444332700</v>
      </c>
      <c r="B532" s="100" t="s">
        <v>250</v>
      </c>
      <c r="C532" s="100">
        <v>1</v>
      </c>
      <c r="D532" s="100" t="s">
        <v>140</v>
      </c>
      <c r="E532" s="100" t="s">
        <v>251</v>
      </c>
      <c r="F532" s="100"/>
      <c r="G532" s="101">
        <v>2100979</v>
      </c>
      <c r="H532" s="100" t="s">
        <v>141</v>
      </c>
      <c r="J532" s="100"/>
    </row>
    <row r="533" spans="1:10" x14ac:dyDescent="0.3">
      <c r="A533" s="100">
        <v>6444332700</v>
      </c>
      <c r="B533" s="100" t="s">
        <v>250</v>
      </c>
      <c r="C533" s="100">
        <v>1</v>
      </c>
      <c r="D533" s="100" t="s">
        <v>140</v>
      </c>
      <c r="E533" s="100" t="s">
        <v>251</v>
      </c>
      <c r="F533" s="100"/>
      <c r="G533" s="100" t="s">
        <v>352</v>
      </c>
      <c r="H533" s="100" t="s">
        <v>141</v>
      </c>
      <c r="J533" s="100"/>
    </row>
    <row r="534" spans="1:10" x14ac:dyDescent="0.3">
      <c r="A534" s="100">
        <v>6444332700</v>
      </c>
      <c r="B534" s="100" t="s">
        <v>250</v>
      </c>
      <c r="C534" s="100">
        <v>1</v>
      </c>
      <c r="D534" s="100" t="s">
        <v>140</v>
      </c>
      <c r="E534" s="100" t="s">
        <v>251</v>
      </c>
      <c r="F534" s="100"/>
      <c r="G534" s="100" t="s">
        <v>353</v>
      </c>
      <c r="H534" s="100" t="s">
        <v>141</v>
      </c>
      <c r="J534" s="100"/>
    </row>
    <row r="535" spans="1:10" x14ac:dyDescent="0.3">
      <c r="A535" s="100">
        <v>6444332700</v>
      </c>
      <c r="B535" s="100" t="s">
        <v>250</v>
      </c>
      <c r="C535" s="100">
        <v>1</v>
      </c>
      <c r="D535" s="100" t="s">
        <v>140</v>
      </c>
      <c r="E535" s="100" t="s">
        <v>251</v>
      </c>
      <c r="F535" s="100"/>
      <c r="G535" s="100" t="s">
        <v>354</v>
      </c>
      <c r="H535" s="100" t="s">
        <v>141</v>
      </c>
      <c r="J535" s="100"/>
    </row>
    <row r="536" spans="1:10" x14ac:dyDescent="0.3">
      <c r="A536" s="100">
        <v>6444332700</v>
      </c>
      <c r="B536" s="100" t="s">
        <v>250</v>
      </c>
      <c r="C536" s="100">
        <v>1</v>
      </c>
      <c r="D536" s="100" t="s">
        <v>140</v>
      </c>
      <c r="E536" s="100" t="s">
        <v>251</v>
      </c>
      <c r="F536" s="100"/>
      <c r="G536" s="100" t="s">
        <v>355</v>
      </c>
      <c r="H536" s="100" t="s">
        <v>141</v>
      </c>
      <c r="J536" s="100"/>
    </row>
    <row r="537" spans="1:10" x14ac:dyDescent="0.3">
      <c r="A537" s="100">
        <v>6444332700</v>
      </c>
      <c r="B537" s="100" t="s">
        <v>250</v>
      </c>
      <c r="C537" s="100">
        <v>1</v>
      </c>
      <c r="D537" s="100" t="s">
        <v>140</v>
      </c>
      <c r="E537" s="100" t="s">
        <v>251</v>
      </c>
      <c r="F537" s="100"/>
      <c r="G537" s="100" t="s">
        <v>356</v>
      </c>
      <c r="H537" s="100" t="s">
        <v>141</v>
      </c>
      <c r="J537" s="100"/>
    </row>
    <row r="538" spans="1:10" x14ac:dyDescent="0.3">
      <c r="A538" s="100">
        <v>6444332700</v>
      </c>
      <c r="B538" s="100" t="s">
        <v>250</v>
      </c>
      <c r="C538" s="100">
        <v>1</v>
      </c>
      <c r="D538" s="100" t="s">
        <v>140</v>
      </c>
      <c r="E538" s="100" t="s">
        <v>251</v>
      </c>
      <c r="F538" s="100"/>
      <c r="G538" s="101">
        <v>2100983</v>
      </c>
      <c r="H538" s="100" t="s">
        <v>141</v>
      </c>
      <c r="J538" s="100"/>
    </row>
    <row r="539" spans="1:10" x14ac:dyDescent="0.3">
      <c r="A539" s="100">
        <v>6444332700</v>
      </c>
      <c r="B539" s="100" t="s">
        <v>250</v>
      </c>
      <c r="C539" s="100">
        <v>1</v>
      </c>
      <c r="D539" s="100" t="s">
        <v>140</v>
      </c>
      <c r="E539" s="100" t="s">
        <v>251</v>
      </c>
      <c r="F539" s="100"/>
      <c r="G539" s="101">
        <v>2100988</v>
      </c>
      <c r="H539" s="100" t="s">
        <v>141</v>
      </c>
      <c r="J539" s="100"/>
    </row>
    <row r="540" spans="1:10" x14ac:dyDescent="0.3">
      <c r="A540" s="100">
        <v>6444332700</v>
      </c>
      <c r="B540" s="100" t="s">
        <v>250</v>
      </c>
      <c r="C540" s="100">
        <v>1</v>
      </c>
      <c r="D540" s="100" t="s">
        <v>140</v>
      </c>
      <c r="E540" s="100" t="s">
        <v>251</v>
      </c>
      <c r="F540" s="100"/>
      <c r="G540" s="101">
        <v>2100990</v>
      </c>
      <c r="H540" s="100" t="s">
        <v>141</v>
      </c>
      <c r="J540" s="100"/>
    </row>
    <row r="541" spans="1:10" x14ac:dyDescent="0.3">
      <c r="A541" s="100">
        <v>6444332700</v>
      </c>
      <c r="B541" s="100" t="s">
        <v>250</v>
      </c>
      <c r="C541" s="100">
        <v>1</v>
      </c>
      <c r="D541" s="100" t="s">
        <v>140</v>
      </c>
      <c r="E541" s="100" t="s">
        <v>251</v>
      </c>
      <c r="F541" s="100"/>
      <c r="G541" s="101">
        <v>2100992</v>
      </c>
      <c r="H541" s="100" t="s">
        <v>141</v>
      </c>
      <c r="J541" s="100"/>
    </row>
    <row r="542" spans="1:10" x14ac:dyDescent="0.3">
      <c r="A542" s="100">
        <v>6444332700</v>
      </c>
      <c r="B542" s="100" t="s">
        <v>250</v>
      </c>
      <c r="C542" s="100">
        <v>1</v>
      </c>
      <c r="D542" s="100" t="s">
        <v>140</v>
      </c>
      <c r="E542" s="100" t="s">
        <v>251</v>
      </c>
      <c r="F542" s="100"/>
      <c r="G542" s="101">
        <v>2129556</v>
      </c>
      <c r="H542" s="100" t="s">
        <v>141</v>
      </c>
      <c r="J542" s="100"/>
    </row>
    <row r="543" spans="1:10" x14ac:dyDescent="0.3">
      <c r="A543" s="100">
        <v>6444332700</v>
      </c>
      <c r="B543" s="100" t="s">
        <v>250</v>
      </c>
      <c r="C543" s="100">
        <v>1</v>
      </c>
      <c r="D543" s="100" t="s">
        <v>140</v>
      </c>
      <c r="E543" s="100" t="s">
        <v>251</v>
      </c>
      <c r="F543" s="100"/>
      <c r="G543" s="101">
        <v>2129566</v>
      </c>
      <c r="H543" s="100" t="s">
        <v>141</v>
      </c>
      <c r="J543" s="100"/>
    </row>
    <row r="544" spans="1:10" x14ac:dyDescent="0.3">
      <c r="A544" s="100">
        <v>6444332700</v>
      </c>
      <c r="B544" s="100" t="s">
        <v>250</v>
      </c>
      <c r="C544" s="100">
        <v>1</v>
      </c>
      <c r="D544" s="100" t="s">
        <v>140</v>
      </c>
      <c r="E544" s="100" t="s">
        <v>251</v>
      </c>
      <c r="F544" s="100"/>
      <c r="G544" s="100" t="s">
        <v>357</v>
      </c>
      <c r="H544" s="100" t="s">
        <v>141</v>
      </c>
      <c r="J544" s="100"/>
    </row>
    <row r="545" spans="1:10" x14ac:dyDescent="0.3">
      <c r="A545" s="100">
        <v>6444332700</v>
      </c>
      <c r="B545" s="100" t="s">
        <v>250</v>
      </c>
      <c r="C545" s="100">
        <v>1</v>
      </c>
      <c r="D545" s="100" t="s">
        <v>140</v>
      </c>
      <c r="E545" s="100" t="s">
        <v>251</v>
      </c>
      <c r="F545" s="100"/>
      <c r="G545" s="100" t="s">
        <v>358</v>
      </c>
      <c r="H545" s="100" t="s">
        <v>141</v>
      </c>
      <c r="J545" s="100"/>
    </row>
    <row r="546" spans="1:10" x14ac:dyDescent="0.3">
      <c r="A546" s="100">
        <v>6444332700</v>
      </c>
      <c r="B546" s="100" t="s">
        <v>250</v>
      </c>
      <c r="C546" s="100">
        <v>1</v>
      </c>
      <c r="D546" s="100" t="s">
        <v>140</v>
      </c>
      <c r="E546" s="100" t="s">
        <v>251</v>
      </c>
      <c r="F546" s="100"/>
      <c r="G546" s="100" t="s">
        <v>359</v>
      </c>
      <c r="H546" s="100" t="s">
        <v>141</v>
      </c>
      <c r="J546" s="100"/>
    </row>
    <row r="547" spans="1:10" x14ac:dyDescent="0.3">
      <c r="A547" s="100">
        <v>6444332700</v>
      </c>
      <c r="B547" s="100" t="s">
        <v>250</v>
      </c>
      <c r="C547" s="100">
        <v>1</v>
      </c>
      <c r="D547" s="100" t="s">
        <v>140</v>
      </c>
      <c r="E547" s="100" t="s">
        <v>251</v>
      </c>
      <c r="F547" s="100"/>
      <c r="G547" s="100" t="s">
        <v>360</v>
      </c>
      <c r="H547" s="100" t="s">
        <v>141</v>
      </c>
      <c r="J547" s="100"/>
    </row>
    <row r="548" spans="1:10" x14ac:dyDescent="0.3">
      <c r="A548" s="100">
        <v>6444332700</v>
      </c>
      <c r="B548" s="100" t="s">
        <v>250</v>
      </c>
      <c r="C548" s="100">
        <v>1</v>
      </c>
      <c r="D548" s="100" t="s">
        <v>140</v>
      </c>
      <c r="E548" s="100" t="s">
        <v>251</v>
      </c>
      <c r="F548" s="100"/>
      <c r="G548" s="100" t="s">
        <v>361</v>
      </c>
      <c r="H548" s="100" t="s">
        <v>141</v>
      </c>
      <c r="J548" s="100"/>
    </row>
    <row r="549" spans="1:10" x14ac:dyDescent="0.3">
      <c r="A549" s="100">
        <v>6444332700</v>
      </c>
      <c r="B549" s="100" t="s">
        <v>250</v>
      </c>
      <c r="C549" s="100">
        <v>1</v>
      </c>
      <c r="D549" s="100" t="s">
        <v>140</v>
      </c>
      <c r="E549" s="100" t="s">
        <v>251</v>
      </c>
      <c r="F549" s="100"/>
      <c r="G549" s="100" t="s">
        <v>362</v>
      </c>
      <c r="H549" s="100" t="s">
        <v>141</v>
      </c>
      <c r="J549" s="100"/>
    </row>
    <row r="550" spans="1:10" x14ac:dyDescent="0.3">
      <c r="A550" s="100">
        <v>6444332700</v>
      </c>
      <c r="B550" s="100" t="s">
        <v>250</v>
      </c>
      <c r="C550" s="100">
        <v>1</v>
      </c>
      <c r="D550" s="100" t="s">
        <v>140</v>
      </c>
      <c r="E550" s="100" t="s">
        <v>251</v>
      </c>
      <c r="F550" s="100"/>
      <c r="G550" s="100" t="s">
        <v>363</v>
      </c>
      <c r="H550" s="100" t="s">
        <v>141</v>
      </c>
      <c r="J550" s="100"/>
    </row>
    <row r="551" spans="1:10" x14ac:dyDescent="0.3">
      <c r="A551" s="100">
        <v>6444332700</v>
      </c>
      <c r="B551" s="100" t="s">
        <v>250</v>
      </c>
      <c r="C551" s="100">
        <v>1</v>
      </c>
      <c r="D551" s="100" t="s">
        <v>140</v>
      </c>
      <c r="E551" s="100" t="s">
        <v>251</v>
      </c>
      <c r="F551" s="100"/>
      <c r="G551" s="100" t="s">
        <v>364</v>
      </c>
      <c r="H551" s="100" t="s">
        <v>141</v>
      </c>
      <c r="J551" s="100"/>
    </row>
    <row r="552" spans="1:10" x14ac:dyDescent="0.3">
      <c r="A552" s="100">
        <v>6444332700</v>
      </c>
      <c r="B552" s="100" t="s">
        <v>250</v>
      </c>
      <c r="C552" s="100">
        <v>1</v>
      </c>
      <c r="D552" s="100" t="s">
        <v>140</v>
      </c>
      <c r="E552" s="100" t="s">
        <v>251</v>
      </c>
      <c r="F552" s="100"/>
      <c r="G552" s="100" t="s">
        <v>365</v>
      </c>
      <c r="H552" s="100" t="s">
        <v>141</v>
      </c>
      <c r="J552" s="100"/>
    </row>
    <row r="553" spans="1:10" x14ac:dyDescent="0.3">
      <c r="A553" s="100">
        <v>6444332700</v>
      </c>
      <c r="B553" s="100" t="s">
        <v>250</v>
      </c>
      <c r="C553" s="100">
        <v>1</v>
      </c>
      <c r="D553" s="100" t="s">
        <v>140</v>
      </c>
      <c r="E553" s="100" t="s">
        <v>251</v>
      </c>
      <c r="F553" s="100"/>
      <c r="G553" s="100" t="s">
        <v>366</v>
      </c>
      <c r="H553" s="100" t="s">
        <v>141</v>
      </c>
      <c r="J553" s="100"/>
    </row>
    <row r="554" spans="1:10" x14ac:dyDescent="0.3">
      <c r="A554" s="100">
        <v>6444332700</v>
      </c>
      <c r="B554" s="100" t="s">
        <v>250</v>
      </c>
      <c r="C554" s="100">
        <v>1</v>
      </c>
      <c r="D554" s="100" t="s">
        <v>140</v>
      </c>
      <c r="E554" s="100" t="s">
        <v>251</v>
      </c>
      <c r="F554" s="100"/>
      <c r="G554" s="100" t="s">
        <v>367</v>
      </c>
      <c r="H554" s="100" t="s">
        <v>105</v>
      </c>
      <c r="J554" s="100"/>
    </row>
    <row r="555" spans="1:10" x14ac:dyDescent="0.3">
      <c r="A555" s="100">
        <v>6444332700</v>
      </c>
      <c r="B555" s="100" t="s">
        <v>250</v>
      </c>
      <c r="C555" s="100">
        <v>1</v>
      </c>
      <c r="D555" s="100" t="s">
        <v>140</v>
      </c>
      <c r="E555" s="100" t="s">
        <v>251</v>
      </c>
      <c r="F555" s="100"/>
      <c r="G555" s="100" t="s">
        <v>368</v>
      </c>
      <c r="H555" s="100" t="s">
        <v>105</v>
      </c>
      <c r="J555" s="100"/>
    </row>
    <row r="556" spans="1:10" x14ac:dyDescent="0.3">
      <c r="A556" s="100">
        <v>6444332700</v>
      </c>
      <c r="B556" s="100" t="s">
        <v>250</v>
      </c>
      <c r="C556" s="100">
        <v>1</v>
      </c>
      <c r="D556" s="100" t="s">
        <v>140</v>
      </c>
      <c r="E556" s="100" t="s">
        <v>251</v>
      </c>
      <c r="F556" s="100"/>
      <c r="G556" s="100" t="s">
        <v>369</v>
      </c>
      <c r="H556" s="100" t="s">
        <v>105</v>
      </c>
      <c r="J556" s="100"/>
    </row>
    <row r="557" spans="1:10" x14ac:dyDescent="0.3">
      <c r="A557" s="100">
        <v>6444332700</v>
      </c>
      <c r="B557" s="100" t="s">
        <v>250</v>
      </c>
      <c r="C557" s="100">
        <v>1</v>
      </c>
      <c r="D557" s="100" t="s">
        <v>140</v>
      </c>
      <c r="E557" s="100" t="s">
        <v>251</v>
      </c>
      <c r="F557" s="100"/>
      <c r="G557" s="100" t="s">
        <v>370</v>
      </c>
      <c r="H557" s="100" t="s">
        <v>105</v>
      </c>
      <c r="J557" s="100"/>
    </row>
    <row r="558" spans="1:10" x14ac:dyDescent="0.3">
      <c r="A558" s="100">
        <v>6444332700</v>
      </c>
      <c r="B558" s="100" t="s">
        <v>250</v>
      </c>
      <c r="C558" s="100">
        <v>1</v>
      </c>
      <c r="D558" s="100" t="s">
        <v>140</v>
      </c>
      <c r="E558" s="100" t="s">
        <v>251</v>
      </c>
      <c r="F558" s="100"/>
      <c r="G558" s="100" t="s">
        <v>371</v>
      </c>
      <c r="H558" s="100" t="s">
        <v>105</v>
      </c>
      <c r="J558" s="100"/>
    </row>
    <row r="559" spans="1:10" x14ac:dyDescent="0.3">
      <c r="A559" s="100">
        <v>6444332700</v>
      </c>
      <c r="B559" s="100" t="s">
        <v>250</v>
      </c>
      <c r="C559" s="100">
        <v>1</v>
      </c>
      <c r="D559" s="100" t="s">
        <v>140</v>
      </c>
      <c r="E559" s="100" t="s">
        <v>251</v>
      </c>
      <c r="F559" s="100"/>
      <c r="G559" s="101">
        <v>2123244</v>
      </c>
      <c r="H559" s="100" t="s">
        <v>113</v>
      </c>
      <c r="J559" s="100"/>
    </row>
    <row r="560" spans="1:10" x14ac:dyDescent="0.3">
      <c r="A560" s="100">
        <v>6444332700</v>
      </c>
      <c r="B560" s="100" t="s">
        <v>250</v>
      </c>
      <c r="C560" s="100">
        <v>1</v>
      </c>
      <c r="D560" s="100" t="s">
        <v>140</v>
      </c>
      <c r="E560" s="100" t="s">
        <v>251</v>
      </c>
      <c r="F560" s="100"/>
      <c r="G560" s="100" t="s">
        <v>372</v>
      </c>
      <c r="H560" s="100" t="s">
        <v>113</v>
      </c>
      <c r="J560" s="100"/>
    </row>
    <row r="561" spans="1:10" x14ac:dyDescent="0.3">
      <c r="A561" s="100">
        <v>6444332700</v>
      </c>
      <c r="B561" s="100" t="s">
        <v>250</v>
      </c>
      <c r="C561" s="100">
        <v>1</v>
      </c>
      <c r="D561" s="100" t="s">
        <v>140</v>
      </c>
      <c r="E561" s="100" t="s">
        <v>251</v>
      </c>
      <c r="F561" s="100"/>
      <c r="G561" s="100" t="s">
        <v>373</v>
      </c>
      <c r="H561" s="100" t="s">
        <v>113</v>
      </c>
      <c r="J561" s="100"/>
    </row>
    <row r="562" spans="1:10" x14ac:dyDescent="0.3">
      <c r="A562" s="100">
        <v>6444332700</v>
      </c>
      <c r="B562" s="100" t="s">
        <v>250</v>
      </c>
      <c r="C562" s="100">
        <v>1</v>
      </c>
      <c r="D562" s="100" t="s">
        <v>140</v>
      </c>
      <c r="E562" s="100" t="s">
        <v>251</v>
      </c>
      <c r="F562" s="100"/>
      <c r="G562" s="100" t="s">
        <v>374</v>
      </c>
      <c r="H562" s="100" t="s">
        <v>113</v>
      </c>
      <c r="J562" s="100"/>
    </row>
    <row r="563" spans="1:10" x14ac:dyDescent="0.3">
      <c r="A563" s="100">
        <v>6444332700</v>
      </c>
      <c r="B563" s="100" t="s">
        <v>250</v>
      </c>
      <c r="C563" s="100">
        <v>1</v>
      </c>
      <c r="D563" s="100" t="s">
        <v>140</v>
      </c>
      <c r="E563" s="100" t="s">
        <v>251</v>
      </c>
      <c r="F563" s="100"/>
      <c r="G563" s="100" t="s">
        <v>375</v>
      </c>
      <c r="H563" s="100" t="s">
        <v>113</v>
      </c>
      <c r="J563" s="100"/>
    </row>
    <row r="564" spans="1:10" x14ac:dyDescent="0.3">
      <c r="A564" s="100">
        <v>6444332700</v>
      </c>
      <c r="B564" s="100" t="s">
        <v>250</v>
      </c>
      <c r="C564" s="100">
        <v>1</v>
      </c>
      <c r="D564" s="100" t="s">
        <v>140</v>
      </c>
      <c r="E564" s="100" t="s">
        <v>251</v>
      </c>
      <c r="F564" s="100"/>
      <c r="G564" s="100" t="s">
        <v>376</v>
      </c>
      <c r="H564" s="100" t="s">
        <v>113</v>
      </c>
      <c r="J564" s="100"/>
    </row>
    <row r="565" spans="1:10" x14ac:dyDescent="0.3">
      <c r="A565" s="100">
        <v>6444332700</v>
      </c>
      <c r="B565" s="100" t="s">
        <v>250</v>
      </c>
      <c r="C565" s="100">
        <v>1</v>
      </c>
      <c r="D565" s="100" t="s">
        <v>140</v>
      </c>
      <c r="E565" s="100" t="s">
        <v>251</v>
      </c>
      <c r="F565" s="100"/>
      <c r="G565" s="100" t="s">
        <v>377</v>
      </c>
      <c r="H565" s="100" t="s">
        <v>113</v>
      </c>
      <c r="J565" s="100"/>
    </row>
    <row r="566" spans="1:10" x14ac:dyDescent="0.3">
      <c r="A566" s="100">
        <v>6444332700</v>
      </c>
      <c r="B566" s="100" t="s">
        <v>250</v>
      </c>
      <c r="C566" s="100">
        <v>1</v>
      </c>
      <c r="D566" s="100" t="s">
        <v>140</v>
      </c>
      <c r="E566" s="100" t="s">
        <v>251</v>
      </c>
      <c r="F566" s="100"/>
      <c r="G566" s="100" t="s">
        <v>378</v>
      </c>
      <c r="H566" s="100" t="s">
        <v>113</v>
      </c>
      <c r="J566" s="100"/>
    </row>
    <row r="567" spans="1:10" x14ac:dyDescent="0.3">
      <c r="A567" s="100">
        <v>6444332700</v>
      </c>
      <c r="B567" s="100" t="s">
        <v>250</v>
      </c>
      <c r="C567" s="100">
        <v>1</v>
      </c>
      <c r="D567" s="100" t="s">
        <v>140</v>
      </c>
      <c r="E567" s="100" t="s">
        <v>251</v>
      </c>
      <c r="F567" s="100"/>
      <c r="G567" s="100" t="s">
        <v>379</v>
      </c>
      <c r="H567" s="100" t="s">
        <v>127</v>
      </c>
      <c r="J567" s="100"/>
    </row>
    <row r="568" spans="1:10" x14ac:dyDescent="0.3">
      <c r="A568" s="100">
        <v>6444332700</v>
      </c>
      <c r="B568" s="100" t="s">
        <v>250</v>
      </c>
      <c r="C568" s="100">
        <v>1</v>
      </c>
      <c r="D568" s="100" t="s">
        <v>140</v>
      </c>
      <c r="E568" s="100" t="s">
        <v>251</v>
      </c>
      <c r="F568" s="100"/>
      <c r="G568" s="101">
        <v>2100978</v>
      </c>
      <c r="H568" s="100" t="s">
        <v>127</v>
      </c>
      <c r="J568" s="100"/>
    </row>
    <row r="569" spans="1:10" x14ac:dyDescent="0.3">
      <c r="A569" s="100">
        <v>6444332700</v>
      </c>
      <c r="B569" s="100" t="s">
        <v>250</v>
      </c>
      <c r="C569" s="100">
        <v>1</v>
      </c>
      <c r="D569" s="100" t="s">
        <v>140</v>
      </c>
      <c r="E569" s="100" t="s">
        <v>251</v>
      </c>
      <c r="F569" s="100"/>
      <c r="G569" s="100" t="s">
        <v>380</v>
      </c>
      <c r="H569" s="100" t="s">
        <v>127</v>
      </c>
      <c r="J569" s="100"/>
    </row>
    <row r="570" spans="1:10" x14ac:dyDescent="0.3">
      <c r="A570" s="100">
        <v>6444332700</v>
      </c>
      <c r="B570" s="100" t="s">
        <v>250</v>
      </c>
      <c r="C570" s="100">
        <v>1</v>
      </c>
      <c r="D570" s="100" t="s">
        <v>140</v>
      </c>
      <c r="E570" s="100" t="s">
        <v>251</v>
      </c>
      <c r="F570" s="100"/>
      <c r="G570" s="100" t="s">
        <v>381</v>
      </c>
      <c r="H570" s="100" t="s">
        <v>127</v>
      </c>
      <c r="J570" s="100"/>
    </row>
    <row r="571" spans="1:10" x14ac:dyDescent="0.3">
      <c r="A571" s="111">
        <v>6444332400</v>
      </c>
      <c r="B571" s="100" t="s">
        <v>257</v>
      </c>
      <c r="C571" s="100">
        <v>1</v>
      </c>
      <c r="D571" s="100" t="s">
        <v>140</v>
      </c>
      <c r="E571" s="100" t="s">
        <v>258</v>
      </c>
      <c r="F571" s="100"/>
      <c r="G571" s="100" t="s">
        <v>398</v>
      </c>
      <c r="H571" s="100" t="s">
        <v>255</v>
      </c>
      <c r="J571" s="100"/>
    </row>
    <row r="572" spans="1:10" x14ac:dyDescent="0.3">
      <c r="A572" s="100">
        <v>6444332400</v>
      </c>
      <c r="B572" s="100" t="s">
        <v>257</v>
      </c>
      <c r="C572" s="100">
        <v>1</v>
      </c>
      <c r="D572" s="100" t="s">
        <v>140</v>
      </c>
      <c r="E572" s="100" t="s">
        <v>258</v>
      </c>
      <c r="F572" s="100"/>
      <c r="G572" s="100" t="s">
        <v>399</v>
      </c>
      <c r="H572" s="100" t="s">
        <v>255</v>
      </c>
      <c r="J572" s="100"/>
    </row>
    <row r="573" spans="1:10" x14ac:dyDescent="0.3">
      <c r="A573" s="100">
        <v>6444332400</v>
      </c>
      <c r="B573" s="100" t="s">
        <v>257</v>
      </c>
      <c r="C573" s="100">
        <v>1</v>
      </c>
      <c r="D573" s="100" t="s">
        <v>140</v>
      </c>
      <c r="E573" s="100" t="s">
        <v>258</v>
      </c>
      <c r="F573" s="100"/>
      <c r="G573" s="100" t="s">
        <v>400</v>
      </c>
      <c r="H573" s="100" t="s">
        <v>255</v>
      </c>
      <c r="J573" s="100"/>
    </row>
    <row r="574" spans="1:10" x14ac:dyDescent="0.3">
      <c r="A574" s="100">
        <v>6444332400</v>
      </c>
      <c r="B574" s="100" t="s">
        <v>257</v>
      </c>
      <c r="C574" s="100">
        <v>1</v>
      </c>
      <c r="D574" s="100" t="s">
        <v>140</v>
      </c>
      <c r="E574" s="100" t="s">
        <v>258</v>
      </c>
      <c r="F574" s="100"/>
      <c r="G574" s="100" t="s">
        <v>401</v>
      </c>
      <c r="H574" s="100" t="s">
        <v>125</v>
      </c>
      <c r="J574" s="100"/>
    </row>
    <row r="575" spans="1:10" x14ac:dyDescent="0.3">
      <c r="A575" s="100">
        <v>6444332400</v>
      </c>
      <c r="B575" s="100" t="s">
        <v>257</v>
      </c>
      <c r="C575" s="100">
        <v>1</v>
      </c>
      <c r="D575" s="100" t="s">
        <v>140</v>
      </c>
      <c r="E575" s="100" t="s">
        <v>258</v>
      </c>
      <c r="F575" s="100"/>
      <c r="G575" s="100" t="s">
        <v>402</v>
      </c>
      <c r="H575" s="100" t="s">
        <v>125</v>
      </c>
      <c r="J575" s="100"/>
    </row>
    <row r="576" spans="1:10" x14ac:dyDescent="0.3">
      <c r="A576" s="100">
        <v>6444332400</v>
      </c>
      <c r="B576" s="100" t="s">
        <v>257</v>
      </c>
      <c r="C576" s="100">
        <v>1</v>
      </c>
      <c r="D576" s="100" t="s">
        <v>140</v>
      </c>
      <c r="E576" s="100" t="s">
        <v>258</v>
      </c>
      <c r="F576" s="100"/>
      <c r="G576" s="100" t="s">
        <v>403</v>
      </c>
      <c r="H576" s="100" t="s">
        <v>121</v>
      </c>
      <c r="J576" s="100"/>
    </row>
    <row r="577" spans="1:10" x14ac:dyDescent="0.3">
      <c r="A577" s="100">
        <v>6444332400</v>
      </c>
      <c r="B577" s="100" t="s">
        <v>257</v>
      </c>
      <c r="C577" s="100">
        <v>1</v>
      </c>
      <c r="D577" s="100" t="s">
        <v>140</v>
      </c>
      <c r="E577" s="100" t="s">
        <v>258</v>
      </c>
      <c r="F577" s="100"/>
      <c r="G577" s="100" t="s">
        <v>404</v>
      </c>
      <c r="H577" s="100" t="s">
        <v>121</v>
      </c>
      <c r="J577" s="100"/>
    </row>
    <row r="578" spans="1:10" x14ac:dyDescent="0.3">
      <c r="A578" s="100">
        <v>6444332400</v>
      </c>
      <c r="B578" s="100" t="s">
        <v>257</v>
      </c>
      <c r="C578" s="100">
        <v>1</v>
      </c>
      <c r="D578" s="100" t="s">
        <v>140</v>
      </c>
      <c r="E578" s="100" t="s">
        <v>258</v>
      </c>
      <c r="F578" s="100"/>
      <c r="G578" s="100" t="s">
        <v>405</v>
      </c>
      <c r="H578" s="100" t="s">
        <v>121</v>
      </c>
      <c r="J578" s="100"/>
    </row>
    <row r="579" spans="1:10" x14ac:dyDescent="0.3">
      <c r="A579" s="100">
        <v>6444332400</v>
      </c>
      <c r="B579" s="100" t="s">
        <v>257</v>
      </c>
      <c r="C579" s="100">
        <v>1</v>
      </c>
      <c r="D579" s="100" t="s">
        <v>140</v>
      </c>
      <c r="E579" s="100" t="s">
        <v>258</v>
      </c>
      <c r="F579" s="100"/>
      <c r="G579" s="100" t="s">
        <v>406</v>
      </c>
      <c r="H579" s="100" t="s">
        <v>121</v>
      </c>
      <c r="J579" s="100"/>
    </row>
    <row r="580" spans="1:10" x14ac:dyDescent="0.3">
      <c r="A580" s="100">
        <v>6444332400</v>
      </c>
      <c r="B580" s="100" t="s">
        <v>257</v>
      </c>
      <c r="C580" s="100">
        <v>1</v>
      </c>
      <c r="D580" s="100" t="s">
        <v>140</v>
      </c>
      <c r="E580" s="100" t="s">
        <v>258</v>
      </c>
      <c r="F580" s="100"/>
      <c r="G580" s="100" t="s">
        <v>407</v>
      </c>
      <c r="H580" s="100" t="s">
        <v>121</v>
      </c>
      <c r="J580" s="100"/>
    </row>
    <row r="581" spans="1:10" x14ac:dyDescent="0.3">
      <c r="A581" s="100">
        <v>6444332400</v>
      </c>
      <c r="B581" s="100" t="s">
        <v>257</v>
      </c>
      <c r="C581" s="100">
        <v>1</v>
      </c>
      <c r="D581" s="100" t="s">
        <v>140</v>
      </c>
      <c r="E581" s="100" t="s">
        <v>258</v>
      </c>
      <c r="F581" s="100"/>
      <c r="G581" s="100" t="s">
        <v>408</v>
      </c>
      <c r="H581" s="100" t="s">
        <v>94</v>
      </c>
      <c r="J581" s="100"/>
    </row>
    <row r="582" spans="1:10" x14ac:dyDescent="0.3">
      <c r="A582" s="100">
        <v>6444332400</v>
      </c>
      <c r="B582" s="100" t="s">
        <v>257</v>
      </c>
      <c r="C582" s="100">
        <v>1</v>
      </c>
      <c r="D582" s="100" t="s">
        <v>140</v>
      </c>
      <c r="E582" s="100" t="s">
        <v>258</v>
      </c>
      <c r="F582" s="100"/>
      <c r="G582" s="100" t="s">
        <v>409</v>
      </c>
      <c r="H582" s="100" t="s">
        <v>94</v>
      </c>
      <c r="J582" s="100"/>
    </row>
    <row r="583" spans="1:10" x14ac:dyDescent="0.3">
      <c r="A583" s="100">
        <v>6444332400</v>
      </c>
      <c r="B583" s="100" t="s">
        <v>257</v>
      </c>
      <c r="C583" s="100">
        <v>1</v>
      </c>
      <c r="D583" s="100" t="s">
        <v>140</v>
      </c>
      <c r="E583" s="100" t="s">
        <v>258</v>
      </c>
      <c r="F583" s="100"/>
      <c r="G583" s="100" t="s">
        <v>410</v>
      </c>
      <c r="H583" s="100" t="s">
        <v>94</v>
      </c>
      <c r="J583" s="100"/>
    </row>
    <row r="584" spans="1:10" x14ac:dyDescent="0.3">
      <c r="A584" s="100">
        <v>6444332400</v>
      </c>
      <c r="B584" s="100" t="s">
        <v>257</v>
      </c>
      <c r="C584" s="100">
        <v>1</v>
      </c>
      <c r="D584" s="100" t="s">
        <v>140</v>
      </c>
      <c r="E584" s="100" t="s">
        <v>258</v>
      </c>
      <c r="F584" s="100"/>
      <c r="G584" s="100" t="s">
        <v>411</v>
      </c>
      <c r="H584" s="100" t="s">
        <v>94</v>
      </c>
      <c r="J584" s="100"/>
    </row>
    <row r="585" spans="1:10" x14ac:dyDescent="0.3">
      <c r="A585" s="100">
        <v>6444332400</v>
      </c>
      <c r="B585" s="100" t="s">
        <v>257</v>
      </c>
      <c r="C585" s="100">
        <v>1</v>
      </c>
      <c r="D585" s="100" t="s">
        <v>140</v>
      </c>
      <c r="E585" s="100" t="s">
        <v>258</v>
      </c>
      <c r="F585" s="100"/>
      <c r="G585" s="100" t="s">
        <v>412</v>
      </c>
      <c r="H585" s="100" t="s">
        <v>126</v>
      </c>
      <c r="J585" s="100"/>
    </row>
    <row r="586" spans="1:10" x14ac:dyDescent="0.3">
      <c r="A586" s="100">
        <v>6444332400</v>
      </c>
      <c r="B586" s="100" t="s">
        <v>257</v>
      </c>
      <c r="C586" s="100">
        <v>1</v>
      </c>
      <c r="D586" s="100" t="s">
        <v>140</v>
      </c>
      <c r="E586" s="100" t="s">
        <v>258</v>
      </c>
      <c r="F586" s="100"/>
      <c r="G586" s="100" t="s">
        <v>413</v>
      </c>
      <c r="H586" s="100" t="s">
        <v>126</v>
      </c>
      <c r="J586" s="100"/>
    </row>
    <row r="587" spans="1:10" x14ac:dyDescent="0.3">
      <c r="A587" s="100">
        <v>6444332400</v>
      </c>
      <c r="B587" s="100" t="s">
        <v>257</v>
      </c>
      <c r="C587" s="100">
        <v>1</v>
      </c>
      <c r="D587" s="100" t="s">
        <v>140</v>
      </c>
      <c r="E587" s="100" t="s">
        <v>258</v>
      </c>
      <c r="F587" s="100"/>
      <c r="G587" s="100" t="s">
        <v>414</v>
      </c>
      <c r="H587" s="100" t="s">
        <v>126</v>
      </c>
      <c r="J587" s="100"/>
    </row>
    <row r="588" spans="1:10" x14ac:dyDescent="0.3">
      <c r="A588" s="100">
        <v>6444332400</v>
      </c>
      <c r="B588" s="100" t="s">
        <v>257</v>
      </c>
      <c r="C588" s="100">
        <v>1</v>
      </c>
      <c r="D588" s="100" t="s">
        <v>140</v>
      </c>
      <c r="E588" s="100" t="s">
        <v>258</v>
      </c>
      <c r="F588" s="100"/>
      <c r="G588" s="100" t="s">
        <v>415</v>
      </c>
      <c r="H588" s="100" t="s">
        <v>126</v>
      </c>
      <c r="J588" s="100"/>
    </row>
    <row r="589" spans="1:10" x14ac:dyDescent="0.3">
      <c r="A589" s="100">
        <v>6444332400</v>
      </c>
      <c r="B589" s="100" t="s">
        <v>257</v>
      </c>
      <c r="C589" s="100">
        <v>1</v>
      </c>
      <c r="D589" s="100" t="s">
        <v>140</v>
      </c>
      <c r="E589" s="100" t="s">
        <v>258</v>
      </c>
      <c r="F589" s="100"/>
      <c r="G589" s="100" t="s">
        <v>416</v>
      </c>
      <c r="H589" s="100" t="s">
        <v>126</v>
      </c>
      <c r="J589" s="100"/>
    </row>
    <row r="590" spans="1:10" x14ac:dyDescent="0.3">
      <c r="A590" s="100">
        <v>6444332400</v>
      </c>
      <c r="B590" s="100" t="s">
        <v>257</v>
      </c>
      <c r="C590" s="100">
        <v>1</v>
      </c>
      <c r="D590" s="100" t="s">
        <v>140</v>
      </c>
      <c r="E590" s="100" t="s">
        <v>258</v>
      </c>
      <c r="F590" s="100"/>
      <c r="G590" s="100" t="s">
        <v>417</v>
      </c>
      <c r="H590" s="100" t="s">
        <v>126</v>
      </c>
      <c r="J590" s="100"/>
    </row>
    <row r="591" spans="1:10" x14ac:dyDescent="0.3">
      <c r="A591" s="100">
        <v>6444332400</v>
      </c>
      <c r="B591" s="100" t="s">
        <v>257</v>
      </c>
      <c r="C591" s="100">
        <v>1</v>
      </c>
      <c r="D591" s="100" t="s">
        <v>140</v>
      </c>
      <c r="E591" s="100" t="s">
        <v>258</v>
      </c>
      <c r="F591" s="100"/>
      <c r="G591" s="100" t="s">
        <v>418</v>
      </c>
      <c r="H591" s="100" t="s">
        <v>126</v>
      </c>
      <c r="J591" s="100"/>
    </row>
    <row r="592" spans="1:10" x14ac:dyDescent="0.3">
      <c r="A592" s="100">
        <v>6444332400</v>
      </c>
      <c r="B592" s="100" t="s">
        <v>257</v>
      </c>
      <c r="C592" s="100">
        <v>1</v>
      </c>
      <c r="D592" s="100" t="s">
        <v>140</v>
      </c>
      <c r="E592" s="100" t="s">
        <v>258</v>
      </c>
      <c r="F592" s="100"/>
      <c r="G592" s="100" t="s">
        <v>419</v>
      </c>
      <c r="H592" s="100" t="s">
        <v>126</v>
      </c>
      <c r="J592" s="100"/>
    </row>
    <row r="593" spans="1:10" x14ac:dyDescent="0.3">
      <c r="A593" s="100">
        <v>6444332400</v>
      </c>
      <c r="B593" s="100" t="s">
        <v>257</v>
      </c>
      <c r="C593" s="100">
        <v>1</v>
      </c>
      <c r="D593" s="100" t="s">
        <v>140</v>
      </c>
      <c r="E593" s="100" t="s">
        <v>258</v>
      </c>
      <c r="F593" s="100"/>
      <c r="G593" s="100" t="s">
        <v>420</v>
      </c>
      <c r="H593" s="100" t="s">
        <v>126</v>
      </c>
      <c r="J593" s="100"/>
    </row>
    <row r="594" spans="1:10" x14ac:dyDescent="0.3">
      <c r="A594" s="100">
        <v>6444332400</v>
      </c>
      <c r="B594" s="100" t="s">
        <v>257</v>
      </c>
      <c r="C594" s="100">
        <v>1</v>
      </c>
      <c r="D594" s="100" t="s">
        <v>140</v>
      </c>
      <c r="E594" s="100" t="s">
        <v>258</v>
      </c>
      <c r="F594" s="100"/>
      <c r="G594" s="100" t="s">
        <v>421</v>
      </c>
      <c r="H594" s="100" t="s">
        <v>126</v>
      </c>
      <c r="J594" s="100"/>
    </row>
    <row r="595" spans="1:10" x14ac:dyDescent="0.3">
      <c r="A595" s="100">
        <v>6444332400</v>
      </c>
      <c r="B595" s="100" t="s">
        <v>257</v>
      </c>
      <c r="C595" s="100">
        <v>1</v>
      </c>
      <c r="D595" s="100" t="s">
        <v>140</v>
      </c>
      <c r="E595" s="100" t="s">
        <v>258</v>
      </c>
      <c r="F595" s="100"/>
      <c r="G595" s="100" t="s">
        <v>422</v>
      </c>
      <c r="H595" s="100" t="s">
        <v>126</v>
      </c>
      <c r="J595" s="100"/>
    </row>
    <row r="596" spans="1:10" x14ac:dyDescent="0.3">
      <c r="A596" s="100">
        <v>6444332400</v>
      </c>
      <c r="B596" s="100" t="s">
        <v>257</v>
      </c>
      <c r="C596" s="100">
        <v>1</v>
      </c>
      <c r="D596" s="100" t="s">
        <v>140</v>
      </c>
      <c r="E596" s="100" t="s">
        <v>258</v>
      </c>
      <c r="F596" s="100"/>
      <c r="G596" s="100" t="s">
        <v>423</v>
      </c>
      <c r="H596" s="100" t="s">
        <v>126</v>
      </c>
      <c r="J596" s="100"/>
    </row>
    <row r="597" spans="1:10" x14ac:dyDescent="0.3">
      <c r="A597" s="100">
        <v>6444332400</v>
      </c>
      <c r="B597" s="100" t="s">
        <v>257</v>
      </c>
      <c r="C597" s="100">
        <v>1</v>
      </c>
      <c r="D597" s="100" t="s">
        <v>140</v>
      </c>
      <c r="E597" s="100" t="s">
        <v>258</v>
      </c>
      <c r="F597" s="100"/>
      <c r="G597" s="100" t="s">
        <v>424</v>
      </c>
      <c r="H597" s="100" t="s">
        <v>126</v>
      </c>
      <c r="J597" s="100"/>
    </row>
    <row r="598" spans="1:10" x14ac:dyDescent="0.3">
      <c r="A598" s="100">
        <v>6444332400</v>
      </c>
      <c r="B598" s="100" t="s">
        <v>257</v>
      </c>
      <c r="C598" s="100">
        <v>1</v>
      </c>
      <c r="D598" s="100" t="s">
        <v>140</v>
      </c>
      <c r="E598" s="100" t="s">
        <v>258</v>
      </c>
      <c r="F598" s="100"/>
      <c r="G598" s="100" t="s">
        <v>425</v>
      </c>
      <c r="H598" s="100" t="s">
        <v>426</v>
      </c>
      <c r="J598" s="100"/>
    </row>
    <row r="599" spans="1:10" x14ac:dyDescent="0.3">
      <c r="A599" s="100">
        <v>6444332400</v>
      </c>
      <c r="B599" s="100" t="s">
        <v>257</v>
      </c>
      <c r="C599" s="100">
        <v>1</v>
      </c>
      <c r="D599" s="100" t="s">
        <v>140</v>
      </c>
      <c r="E599" s="100" t="s">
        <v>258</v>
      </c>
      <c r="F599" s="100"/>
      <c r="G599" s="100" t="s">
        <v>427</v>
      </c>
      <c r="H599" s="100" t="s">
        <v>259</v>
      </c>
      <c r="J599" s="100"/>
    </row>
    <row r="600" spans="1:10" x14ac:dyDescent="0.3">
      <c r="A600" s="100">
        <v>6444332400</v>
      </c>
      <c r="B600" s="100" t="s">
        <v>257</v>
      </c>
      <c r="C600" s="100">
        <v>1</v>
      </c>
      <c r="D600" s="100" t="s">
        <v>140</v>
      </c>
      <c r="E600" s="100" t="s">
        <v>258</v>
      </c>
      <c r="F600" s="100"/>
      <c r="G600" s="100" t="s">
        <v>428</v>
      </c>
      <c r="H600" s="100" t="s">
        <v>254</v>
      </c>
      <c r="J600" s="100"/>
    </row>
    <row r="601" spans="1:10" x14ac:dyDescent="0.3">
      <c r="A601" s="100">
        <v>6444332400</v>
      </c>
      <c r="B601" s="100" t="s">
        <v>257</v>
      </c>
      <c r="C601" s="100">
        <v>1</v>
      </c>
      <c r="D601" s="100" t="s">
        <v>140</v>
      </c>
      <c r="E601" s="100" t="s">
        <v>258</v>
      </c>
      <c r="F601" s="100"/>
      <c r="G601" s="100" t="s">
        <v>429</v>
      </c>
      <c r="H601" s="100" t="s">
        <v>254</v>
      </c>
      <c r="J601" s="100"/>
    </row>
    <row r="602" spans="1:10" x14ac:dyDescent="0.3">
      <c r="A602" s="100">
        <v>6444332400</v>
      </c>
      <c r="B602" s="100" t="s">
        <v>257</v>
      </c>
      <c r="C602" s="100">
        <v>1</v>
      </c>
      <c r="D602" s="100" t="s">
        <v>140</v>
      </c>
      <c r="E602" s="100" t="s">
        <v>258</v>
      </c>
      <c r="F602" s="100"/>
      <c r="G602" s="100" t="s">
        <v>430</v>
      </c>
      <c r="H602" s="100" t="s">
        <v>254</v>
      </c>
      <c r="J602" s="100"/>
    </row>
    <row r="603" spans="1:10" x14ac:dyDescent="0.3">
      <c r="A603" s="100">
        <v>6444332400</v>
      </c>
      <c r="B603" s="100" t="s">
        <v>257</v>
      </c>
      <c r="C603" s="100">
        <v>1</v>
      </c>
      <c r="D603" s="100" t="s">
        <v>140</v>
      </c>
      <c r="E603" s="100" t="s">
        <v>258</v>
      </c>
      <c r="F603" s="100"/>
      <c r="G603" s="100" t="s">
        <v>431</v>
      </c>
      <c r="H603" s="100" t="s">
        <v>254</v>
      </c>
      <c r="J603" s="100"/>
    </row>
    <row r="604" spans="1:10" x14ac:dyDescent="0.3">
      <c r="A604" s="100">
        <v>6444332400</v>
      </c>
      <c r="B604" s="100" t="s">
        <v>257</v>
      </c>
      <c r="C604" s="100">
        <v>1</v>
      </c>
      <c r="D604" s="100" t="s">
        <v>140</v>
      </c>
      <c r="E604" s="100" t="s">
        <v>258</v>
      </c>
      <c r="F604" s="100"/>
      <c r="G604" s="100" t="s">
        <v>432</v>
      </c>
      <c r="H604" s="100" t="s">
        <v>254</v>
      </c>
      <c r="J604" s="100"/>
    </row>
    <row r="605" spans="1:10" x14ac:dyDescent="0.3">
      <c r="A605" s="100">
        <v>6444332400</v>
      </c>
      <c r="B605" s="100" t="s">
        <v>257</v>
      </c>
      <c r="C605" s="100">
        <v>1</v>
      </c>
      <c r="D605" s="100" t="s">
        <v>140</v>
      </c>
      <c r="E605" s="100" t="s">
        <v>258</v>
      </c>
      <c r="F605" s="100"/>
      <c r="G605" s="100" t="s">
        <v>433</v>
      </c>
      <c r="H605" s="100" t="s">
        <v>254</v>
      </c>
      <c r="J605" s="100"/>
    </row>
    <row r="606" spans="1:10" x14ac:dyDescent="0.3">
      <c r="A606" s="100">
        <v>6444332400</v>
      </c>
      <c r="B606" s="100" t="s">
        <v>257</v>
      </c>
      <c r="C606" s="100">
        <v>1</v>
      </c>
      <c r="D606" s="100" t="s">
        <v>140</v>
      </c>
      <c r="E606" s="100" t="s">
        <v>258</v>
      </c>
      <c r="F606" s="100"/>
      <c r="G606" s="100" t="s">
        <v>434</v>
      </c>
      <c r="H606" s="100" t="s">
        <v>254</v>
      </c>
      <c r="J606" s="100"/>
    </row>
    <row r="607" spans="1:10" x14ac:dyDescent="0.3">
      <c r="A607" s="100">
        <v>6444332400</v>
      </c>
      <c r="B607" s="100" t="s">
        <v>257</v>
      </c>
      <c r="C607" s="100">
        <v>1</v>
      </c>
      <c r="D607" s="100" t="s">
        <v>140</v>
      </c>
      <c r="E607" s="100" t="s">
        <v>258</v>
      </c>
      <c r="F607" s="100"/>
      <c r="G607" s="100" t="s">
        <v>435</v>
      </c>
      <c r="H607" s="100" t="s">
        <v>254</v>
      </c>
      <c r="J607" s="100"/>
    </row>
    <row r="608" spans="1:10" x14ac:dyDescent="0.3">
      <c r="A608" s="100">
        <v>6444332400</v>
      </c>
      <c r="B608" s="100" t="s">
        <v>257</v>
      </c>
      <c r="C608" s="100">
        <v>1</v>
      </c>
      <c r="D608" s="100" t="s">
        <v>140</v>
      </c>
      <c r="E608" s="100" t="s">
        <v>258</v>
      </c>
      <c r="F608" s="100"/>
      <c r="G608" s="100" t="s">
        <v>436</v>
      </c>
      <c r="H608" s="100" t="s">
        <v>254</v>
      </c>
      <c r="J608" s="100"/>
    </row>
    <row r="609" spans="1:10" x14ac:dyDescent="0.3">
      <c r="A609" s="100">
        <v>6444332400</v>
      </c>
      <c r="B609" s="100" t="s">
        <v>257</v>
      </c>
      <c r="C609" s="100">
        <v>1</v>
      </c>
      <c r="D609" s="100" t="s">
        <v>140</v>
      </c>
      <c r="E609" s="100" t="s">
        <v>258</v>
      </c>
      <c r="F609" s="100"/>
      <c r="G609" s="100" t="s">
        <v>437</v>
      </c>
      <c r="H609" s="100" t="s">
        <v>254</v>
      </c>
      <c r="J609" s="100"/>
    </row>
    <row r="610" spans="1:10" x14ac:dyDescent="0.3">
      <c r="A610" s="100">
        <v>6444332400</v>
      </c>
      <c r="B610" s="100" t="s">
        <v>257</v>
      </c>
      <c r="C610" s="100">
        <v>1</v>
      </c>
      <c r="D610" s="100" t="s">
        <v>140</v>
      </c>
      <c r="E610" s="100" t="s">
        <v>258</v>
      </c>
      <c r="F610" s="100"/>
      <c r="G610" s="100" t="s">
        <v>438</v>
      </c>
      <c r="H610" s="100" t="s">
        <v>254</v>
      </c>
      <c r="J610" s="100"/>
    </row>
    <row r="611" spans="1:10" x14ac:dyDescent="0.3">
      <c r="A611" s="100">
        <v>6444332400</v>
      </c>
      <c r="B611" s="100" t="s">
        <v>257</v>
      </c>
      <c r="C611" s="100">
        <v>1</v>
      </c>
      <c r="D611" s="100" t="s">
        <v>140</v>
      </c>
      <c r="E611" s="100" t="s">
        <v>258</v>
      </c>
      <c r="F611" s="100"/>
      <c r="G611" s="100" t="s">
        <v>439</v>
      </c>
      <c r="H611" s="100" t="s">
        <v>254</v>
      </c>
      <c r="J611" s="100"/>
    </row>
    <row r="612" spans="1:10" x14ac:dyDescent="0.3">
      <c r="A612" s="100">
        <v>6444332400</v>
      </c>
      <c r="B612" s="100" t="s">
        <v>257</v>
      </c>
      <c r="C612" s="100">
        <v>1</v>
      </c>
      <c r="D612" s="100" t="s">
        <v>140</v>
      </c>
      <c r="E612" s="100" t="s">
        <v>258</v>
      </c>
      <c r="F612" s="100"/>
      <c r="G612" s="100" t="s">
        <v>440</v>
      </c>
      <c r="H612" s="100" t="s">
        <v>254</v>
      </c>
      <c r="J612" s="100"/>
    </row>
    <row r="613" spans="1:10" x14ac:dyDescent="0.3">
      <c r="A613" s="100">
        <v>6444332400</v>
      </c>
      <c r="B613" s="100" t="s">
        <v>257</v>
      </c>
      <c r="C613" s="100">
        <v>1</v>
      </c>
      <c r="D613" s="100" t="s">
        <v>140</v>
      </c>
      <c r="E613" s="100" t="s">
        <v>258</v>
      </c>
      <c r="F613" s="100"/>
      <c r="G613" s="100" t="s">
        <v>441</v>
      </c>
      <c r="H613" s="100" t="s">
        <v>254</v>
      </c>
      <c r="J613" s="100"/>
    </row>
    <row r="614" spans="1:10" x14ac:dyDescent="0.3">
      <c r="A614" s="100">
        <v>6444332400</v>
      </c>
      <c r="B614" s="100" t="s">
        <v>257</v>
      </c>
      <c r="C614" s="100">
        <v>1</v>
      </c>
      <c r="D614" s="100" t="s">
        <v>140</v>
      </c>
      <c r="E614" s="100" t="s">
        <v>258</v>
      </c>
      <c r="F614" s="100"/>
      <c r="G614" s="100" t="s">
        <v>442</v>
      </c>
      <c r="H614" s="100" t="s">
        <v>254</v>
      </c>
      <c r="J614" s="100"/>
    </row>
    <row r="615" spans="1:10" x14ac:dyDescent="0.3">
      <c r="A615" s="100">
        <v>6444332400</v>
      </c>
      <c r="B615" s="100" t="s">
        <v>257</v>
      </c>
      <c r="C615" s="100">
        <v>1</v>
      </c>
      <c r="D615" s="100" t="s">
        <v>140</v>
      </c>
      <c r="E615" s="100" t="s">
        <v>258</v>
      </c>
      <c r="F615" s="100"/>
      <c r="G615" s="100" t="s">
        <v>443</v>
      </c>
      <c r="H615" s="100" t="s">
        <v>254</v>
      </c>
      <c r="J615" s="100"/>
    </row>
    <row r="616" spans="1:10" x14ac:dyDescent="0.3">
      <c r="A616" s="100">
        <v>6444332400</v>
      </c>
      <c r="B616" s="100" t="s">
        <v>257</v>
      </c>
      <c r="C616" s="100">
        <v>1</v>
      </c>
      <c r="D616" s="100" t="s">
        <v>140</v>
      </c>
      <c r="E616" s="100" t="s">
        <v>258</v>
      </c>
      <c r="F616" s="100"/>
      <c r="G616" s="100" t="s">
        <v>444</v>
      </c>
      <c r="H616" s="100" t="s">
        <v>254</v>
      </c>
      <c r="J616" s="100"/>
    </row>
    <row r="617" spans="1:10" x14ac:dyDescent="0.3">
      <c r="A617" s="100">
        <v>6444332400</v>
      </c>
      <c r="B617" s="100" t="s">
        <v>257</v>
      </c>
      <c r="C617" s="100">
        <v>1</v>
      </c>
      <c r="D617" s="100" t="s">
        <v>140</v>
      </c>
      <c r="E617" s="100" t="s">
        <v>258</v>
      </c>
      <c r="F617" s="100"/>
      <c r="G617" s="100" t="s">
        <v>445</v>
      </c>
      <c r="H617" s="100" t="s">
        <v>101</v>
      </c>
      <c r="J617" s="100"/>
    </row>
    <row r="618" spans="1:10" x14ac:dyDescent="0.3">
      <c r="A618" s="100">
        <v>6444332400</v>
      </c>
      <c r="B618" s="100" t="s">
        <v>257</v>
      </c>
      <c r="C618" s="100">
        <v>1</v>
      </c>
      <c r="D618" s="100" t="s">
        <v>140</v>
      </c>
      <c r="E618" s="100" t="s">
        <v>258</v>
      </c>
      <c r="F618" s="100"/>
      <c r="G618" s="100" t="s">
        <v>382</v>
      </c>
      <c r="H618" s="100" t="s">
        <v>101</v>
      </c>
      <c r="J618" s="100"/>
    </row>
    <row r="619" spans="1:10" x14ac:dyDescent="0.3">
      <c r="A619" s="100">
        <v>6444332400</v>
      </c>
      <c r="B619" s="100" t="s">
        <v>257</v>
      </c>
      <c r="C619" s="100">
        <v>1</v>
      </c>
      <c r="D619" s="100" t="s">
        <v>140</v>
      </c>
      <c r="E619" s="100" t="s">
        <v>258</v>
      </c>
      <c r="F619" s="100"/>
      <c r="G619" s="100" t="s">
        <v>383</v>
      </c>
      <c r="H619" s="100" t="s">
        <v>101</v>
      </c>
      <c r="J619" s="100"/>
    </row>
    <row r="620" spans="1:10" x14ac:dyDescent="0.3">
      <c r="A620" s="100">
        <v>6444332400</v>
      </c>
      <c r="B620" s="100" t="s">
        <v>257</v>
      </c>
      <c r="C620" s="100">
        <v>1</v>
      </c>
      <c r="D620" s="100" t="s">
        <v>140</v>
      </c>
      <c r="E620" s="100" t="s">
        <v>258</v>
      </c>
      <c r="F620" s="100"/>
      <c r="G620" s="100" t="s">
        <v>446</v>
      </c>
      <c r="H620" s="100" t="s">
        <v>101</v>
      </c>
      <c r="J620" s="100"/>
    </row>
    <row r="621" spans="1:10" x14ac:dyDescent="0.3">
      <c r="A621" s="100">
        <v>6444332400</v>
      </c>
      <c r="B621" s="100" t="s">
        <v>257</v>
      </c>
      <c r="C621" s="100">
        <v>1</v>
      </c>
      <c r="D621" s="100" t="s">
        <v>140</v>
      </c>
      <c r="E621" s="100" t="s">
        <v>258</v>
      </c>
      <c r="F621" s="100"/>
      <c r="G621" s="100" t="s">
        <v>447</v>
      </c>
      <c r="H621" s="100" t="s">
        <v>101</v>
      </c>
      <c r="J621" s="100"/>
    </row>
    <row r="622" spans="1:10" x14ac:dyDescent="0.3">
      <c r="A622" s="100">
        <v>6444332400</v>
      </c>
      <c r="B622" s="100" t="s">
        <v>257</v>
      </c>
      <c r="C622" s="100">
        <v>1</v>
      </c>
      <c r="D622" s="100" t="s">
        <v>140</v>
      </c>
      <c r="E622" s="100" t="s">
        <v>258</v>
      </c>
      <c r="F622" s="100"/>
      <c r="G622" s="100" t="s">
        <v>448</v>
      </c>
      <c r="H622" s="100" t="s">
        <v>101</v>
      </c>
      <c r="J622" s="100"/>
    </row>
    <row r="623" spans="1:10" x14ac:dyDescent="0.3">
      <c r="A623" s="100">
        <v>6444332400</v>
      </c>
      <c r="B623" s="100" t="s">
        <v>257</v>
      </c>
      <c r="C623" s="100">
        <v>1</v>
      </c>
      <c r="D623" s="100" t="s">
        <v>140</v>
      </c>
      <c r="E623" s="100" t="s">
        <v>258</v>
      </c>
      <c r="F623" s="100"/>
      <c r="G623" s="100" t="s">
        <v>449</v>
      </c>
      <c r="H623" s="100" t="s">
        <v>101</v>
      </c>
      <c r="J623" s="100"/>
    </row>
    <row r="624" spans="1:10" x14ac:dyDescent="0.3">
      <c r="A624" s="100">
        <v>6444332400</v>
      </c>
      <c r="B624" s="100" t="s">
        <v>257</v>
      </c>
      <c r="C624" s="100">
        <v>1</v>
      </c>
      <c r="D624" s="100" t="s">
        <v>140</v>
      </c>
      <c r="E624" s="100" t="s">
        <v>258</v>
      </c>
      <c r="F624" s="100"/>
      <c r="G624" s="100" t="s">
        <v>450</v>
      </c>
      <c r="H624" s="100" t="s">
        <v>101</v>
      </c>
      <c r="J624" s="100"/>
    </row>
    <row r="625" spans="1:10" x14ac:dyDescent="0.3">
      <c r="A625" s="100">
        <v>6444332400</v>
      </c>
      <c r="B625" s="100" t="s">
        <v>257</v>
      </c>
      <c r="C625" s="100">
        <v>1</v>
      </c>
      <c r="D625" s="100" t="s">
        <v>140</v>
      </c>
      <c r="E625" s="100" t="s">
        <v>258</v>
      </c>
      <c r="F625" s="100"/>
      <c r="G625" s="100" t="s">
        <v>451</v>
      </c>
      <c r="H625" s="100" t="s">
        <v>101</v>
      </c>
      <c r="J625" s="100"/>
    </row>
    <row r="626" spans="1:10" x14ac:dyDescent="0.3">
      <c r="A626" s="100">
        <v>6444332400</v>
      </c>
      <c r="B626" s="100" t="s">
        <v>257</v>
      </c>
      <c r="C626" s="100">
        <v>1</v>
      </c>
      <c r="D626" s="100" t="s">
        <v>140</v>
      </c>
      <c r="E626" s="100" t="s">
        <v>258</v>
      </c>
      <c r="F626" s="100"/>
      <c r="G626" s="100" t="s">
        <v>452</v>
      </c>
      <c r="H626" s="100" t="s">
        <v>101</v>
      </c>
      <c r="J626" s="100"/>
    </row>
    <row r="627" spans="1:10" x14ac:dyDescent="0.3">
      <c r="A627" s="100">
        <v>6444332400</v>
      </c>
      <c r="B627" s="100" t="s">
        <v>257</v>
      </c>
      <c r="C627" s="100">
        <v>1</v>
      </c>
      <c r="D627" s="100" t="s">
        <v>140</v>
      </c>
      <c r="E627" s="100" t="s">
        <v>258</v>
      </c>
      <c r="F627" s="100"/>
      <c r="G627" s="100" t="s">
        <v>453</v>
      </c>
      <c r="H627" s="100" t="s">
        <v>101</v>
      </c>
      <c r="J627" s="100"/>
    </row>
    <row r="628" spans="1:10" x14ac:dyDescent="0.3">
      <c r="A628" s="100">
        <v>6444332400</v>
      </c>
      <c r="B628" s="100" t="s">
        <v>257</v>
      </c>
      <c r="C628" s="100">
        <v>1</v>
      </c>
      <c r="D628" s="100" t="s">
        <v>140</v>
      </c>
      <c r="E628" s="100" t="s">
        <v>258</v>
      </c>
      <c r="F628" s="100"/>
      <c r="G628" s="100" t="s">
        <v>454</v>
      </c>
      <c r="H628" s="100" t="s">
        <v>101</v>
      </c>
      <c r="J628" s="100"/>
    </row>
    <row r="629" spans="1:10" x14ac:dyDescent="0.3">
      <c r="A629" s="100">
        <v>6444332400</v>
      </c>
      <c r="B629" s="100" t="s">
        <v>257</v>
      </c>
      <c r="C629" s="100">
        <v>1</v>
      </c>
      <c r="D629" s="100" t="s">
        <v>140</v>
      </c>
      <c r="E629" s="100" t="s">
        <v>258</v>
      </c>
      <c r="F629" s="100"/>
      <c r="G629" s="100" t="s">
        <v>455</v>
      </c>
      <c r="H629" s="100" t="s">
        <v>101</v>
      </c>
      <c r="J629" s="100"/>
    </row>
    <row r="630" spans="1:10" x14ac:dyDescent="0.3">
      <c r="A630" s="100">
        <v>6444332400</v>
      </c>
      <c r="B630" s="100" t="s">
        <v>257</v>
      </c>
      <c r="C630" s="100">
        <v>1</v>
      </c>
      <c r="D630" s="100" t="s">
        <v>140</v>
      </c>
      <c r="E630" s="100" t="s">
        <v>258</v>
      </c>
      <c r="F630" s="100"/>
      <c r="G630" s="100" t="s">
        <v>456</v>
      </c>
      <c r="H630" s="100" t="s">
        <v>101</v>
      </c>
      <c r="J630" s="100"/>
    </row>
    <row r="631" spans="1:10" x14ac:dyDescent="0.3">
      <c r="A631" s="100">
        <v>6444332400</v>
      </c>
      <c r="B631" s="100" t="s">
        <v>257</v>
      </c>
      <c r="C631" s="100">
        <v>1</v>
      </c>
      <c r="D631" s="100" t="s">
        <v>140</v>
      </c>
      <c r="E631" s="100" t="s">
        <v>258</v>
      </c>
      <c r="F631" s="100"/>
      <c r="G631" s="100" t="s">
        <v>384</v>
      </c>
      <c r="H631" s="100" t="s">
        <v>101</v>
      </c>
      <c r="J631" s="100"/>
    </row>
    <row r="632" spans="1:10" x14ac:dyDescent="0.3">
      <c r="A632" s="100">
        <v>6444332400</v>
      </c>
      <c r="B632" s="100" t="s">
        <v>257</v>
      </c>
      <c r="C632" s="100">
        <v>1</v>
      </c>
      <c r="D632" s="100" t="s">
        <v>140</v>
      </c>
      <c r="E632" s="100" t="s">
        <v>258</v>
      </c>
      <c r="F632" s="100"/>
      <c r="G632" s="100" t="s">
        <v>385</v>
      </c>
      <c r="H632" s="100" t="s">
        <v>101</v>
      </c>
      <c r="J632" s="100"/>
    </row>
    <row r="633" spans="1:10" x14ac:dyDescent="0.3">
      <c r="A633" s="100">
        <v>6444332400</v>
      </c>
      <c r="B633" s="100" t="s">
        <v>257</v>
      </c>
      <c r="C633" s="100">
        <v>1</v>
      </c>
      <c r="D633" s="100" t="s">
        <v>140</v>
      </c>
      <c r="E633" s="100" t="s">
        <v>258</v>
      </c>
      <c r="F633" s="100"/>
      <c r="G633" s="100" t="s">
        <v>386</v>
      </c>
      <c r="H633" s="100" t="s">
        <v>101</v>
      </c>
      <c r="J633" s="100"/>
    </row>
    <row r="634" spans="1:10" x14ac:dyDescent="0.3">
      <c r="A634" s="100">
        <v>6444332400</v>
      </c>
      <c r="B634" s="100" t="s">
        <v>257</v>
      </c>
      <c r="C634" s="100">
        <v>1</v>
      </c>
      <c r="D634" s="100" t="s">
        <v>140</v>
      </c>
      <c r="E634" s="100" t="s">
        <v>258</v>
      </c>
      <c r="F634" s="100"/>
      <c r="G634" s="100" t="s">
        <v>387</v>
      </c>
      <c r="H634" s="100" t="s">
        <v>101</v>
      </c>
      <c r="J634" s="100"/>
    </row>
    <row r="635" spans="1:10" x14ac:dyDescent="0.3">
      <c r="A635" s="100">
        <v>6444332400</v>
      </c>
      <c r="B635" s="100" t="s">
        <v>257</v>
      </c>
      <c r="C635" s="100">
        <v>1</v>
      </c>
      <c r="D635" s="100" t="s">
        <v>140</v>
      </c>
      <c r="E635" s="100" t="s">
        <v>258</v>
      </c>
      <c r="F635" s="100"/>
      <c r="G635" s="100" t="s">
        <v>388</v>
      </c>
      <c r="H635" s="100" t="s">
        <v>101</v>
      </c>
      <c r="J635" s="100"/>
    </row>
    <row r="636" spans="1:10" x14ac:dyDescent="0.3">
      <c r="A636" s="100">
        <v>6444332400</v>
      </c>
      <c r="B636" s="100" t="s">
        <v>257</v>
      </c>
      <c r="C636" s="100">
        <v>1</v>
      </c>
      <c r="D636" s="100" t="s">
        <v>140</v>
      </c>
      <c r="E636" s="100" t="s">
        <v>258</v>
      </c>
      <c r="F636" s="100"/>
      <c r="G636" s="100" t="s">
        <v>389</v>
      </c>
      <c r="H636" s="100" t="s">
        <v>101</v>
      </c>
      <c r="J636" s="100"/>
    </row>
    <row r="637" spans="1:10" x14ac:dyDescent="0.3">
      <c r="A637" s="100">
        <v>6444332400</v>
      </c>
      <c r="B637" s="100" t="s">
        <v>257</v>
      </c>
      <c r="C637" s="100">
        <v>1</v>
      </c>
      <c r="D637" s="100" t="s">
        <v>140</v>
      </c>
      <c r="E637" s="100" t="s">
        <v>258</v>
      </c>
      <c r="F637" s="100"/>
      <c r="G637" s="100" t="s">
        <v>390</v>
      </c>
      <c r="H637" s="100" t="s">
        <v>101</v>
      </c>
      <c r="J637" s="100"/>
    </row>
    <row r="638" spans="1:10" x14ac:dyDescent="0.3">
      <c r="A638" s="100">
        <v>6444332400</v>
      </c>
      <c r="B638" s="100" t="s">
        <v>257</v>
      </c>
      <c r="C638" s="100">
        <v>1</v>
      </c>
      <c r="D638" s="100" t="s">
        <v>140</v>
      </c>
      <c r="E638" s="100" t="s">
        <v>258</v>
      </c>
      <c r="F638" s="100"/>
      <c r="G638" s="100" t="s">
        <v>391</v>
      </c>
      <c r="H638" s="100" t="s">
        <v>101</v>
      </c>
      <c r="J638" s="100"/>
    </row>
    <row r="639" spans="1:10" x14ac:dyDescent="0.3">
      <c r="A639" s="100">
        <v>6444332400</v>
      </c>
      <c r="B639" s="100" t="s">
        <v>257</v>
      </c>
      <c r="C639" s="100">
        <v>1</v>
      </c>
      <c r="D639" s="100" t="s">
        <v>140</v>
      </c>
      <c r="E639" s="100" t="s">
        <v>258</v>
      </c>
      <c r="F639" s="100"/>
      <c r="G639" s="100" t="s">
        <v>392</v>
      </c>
      <c r="H639" s="100" t="s">
        <v>101</v>
      </c>
      <c r="J639" s="100"/>
    </row>
    <row r="640" spans="1:10" x14ac:dyDescent="0.3">
      <c r="A640" s="100">
        <v>6444332400</v>
      </c>
      <c r="B640" s="100" t="s">
        <v>257</v>
      </c>
      <c r="C640" s="100">
        <v>1</v>
      </c>
      <c r="D640" s="100" t="s">
        <v>140</v>
      </c>
      <c r="E640" s="100" t="s">
        <v>258</v>
      </c>
      <c r="F640" s="100"/>
      <c r="G640" s="100" t="s">
        <v>393</v>
      </c>
      <c r="H640" s="100" t="s">
        <v>101</v>
      </c>
      <c r="J640" s="100"/>
    </row>
    <row r="641" spans="1:10" x14ac:dyDescent="0.3">
      <c r="A641" s="100">
        <v>6444332400</v>
      </c>
      <c r="B641" s="100" t="s">
        <v>257</v>
      </c>
      <c r="C641" s="100">
        <v>1</v>
      </c>
      <c r="D641" s="100" t="s">
        <v>140</v>
      </c>
      <c r="E641" s="100" t="s">
        <v>258</v>
      </c>
      <c r="F641" s="100"/>
      <c r="G641" s="100" t="s">
        <v>394</v>
      </c>
      <c r="H641" s="100" t="s">
        <v>101</v>
      </c>
      <c r="J641" s="100"/>
    </row>
    <row r="642" spans="1:10" x14ac:dyDescent="0.3">
      <c r="A642" s="100">
        <v>6444332400</v>
      </c>
      <c r="B642" s="100" t="s">
        <v>257</v>
      </c>
      <c r="C642" s="100">
        <v>1</v>
      </c>
      <c r="D642" s="100" t="s">
        <v>140</v>
      </c>
      <c r="E642" s="100" t="s">
        <v>258</v>
      </c>
      <c r="F642" s="100"/>
      <c r="G642" s="100" t="s">
        <v>395</v>
      </c>
      <c r="H642" s="100" t="s">
        <v>101</v>
      </c>
      <c r="J642" s="100"/>
    </row>
    <row r="643" spans="1:10" x14ac:dyDescent="0.3">
      <c r="A643" s="100">
        <v>6444332400</v>
      </c>
      <c r="B643" s="100" t="s">
        <v>257</v>
      </c>
      <c r="C643" s="100">
        <v>1</v>
      </c>
      <c r="D643" s="100" t="s">
        <v>140</v>
      </c>
      <c r="E643" s="100" t="s">
        <v>258</v>
      </c>
      <c r="F643" s="100"/>
      <c r="G643" s="100" t="s">
        <v>396</v>
      </c>
      <c r="H643" s="100" t="s">
        <v>101</v>
      </c>
      <c r="J643" s="100"/>
    </row>
    <row r="644" spans="1:10" x14ac:dyDescent="0.3">
      <c r="A644" s="100">
        <v>6444332400</v>
      </c>
      <c r="B644" s="100" t="s">
        <v>257</v>
      </c>
      <c r="C644" s="100">
        <v>1</v>
      </c>
      <c r="D644" s="100" t="s">
        <v>140</v>
      </c>
      <c r="E644" s="100" t="s">
        <v>258</v>
      </c>
      <c r="F644" s="100"/>
      <c r="G644" s="100" t="s">
        <v>397</v>
      </c>
      <c r="H644" s="100" t="s">
        <v>101</v>
      </c>
      <c r="J644" s="100"/>
    </row>
    <row r="645" spans="1:10" x14ac:dyDescent="0.3">
      <c r="A645" s="100">
        <v>6444332400</v>
      </c>
      <c r="B645" s="100" t="s">
        <v>257</v>
      </c>
      <c r="C645" s="100">
        <v>1</v>
      </c>
      <c r="D645" s="100" t="s">
        <v>140</v>
      </c>
      <c r="E645" s="100" t="s">
        <v>258</v>
      </c>
      <c r="F645" s="100"/>
      <c r="G645" s="100" t="s">
        <v>457</v>
      </c>
      <c r="H645" s="100" t="s">
        <v>172</v>
      </c>
      <c r="J645" s="100"/>
    </row>
    <row r="646" spans="1:10" x14ac:dyDescent="0.3">
      <c r="A646" s="100">
        <v>6444332400</v>
      </c>
      <c r="B646" s="100" t="s">
        <v>257</v>
      </c>
      <c r="C646" s="100">
        <v>1</v>
      </c>
      <c r="D646" s="100" t="s">
        <v>140</v>
      </c>
      <c r="E646" s="100" t="s">
        <v>258</v>
      </c>
      <c r="F646" s="100"/>
      <c r="G646" s="100" t="s">
        <v>458</v>
      </c>
      <c r="H646" s="100" t="s">
        <v>172</v>
      </c>
      <c r="J646" s="100"/>
    </row>
    <row r="647" spans="1:10" x14ac:dyDescent="0.3">
      <c r="A647" s="100">
        <v>6444332400</v>
      </c>
      <c r="B647" s="100" t="s">
        <v>257</v>
      </c>
      <c r="C647" s="100">
        <v>1</v>
      </c>
      <c r="D647" s="100" t="s">
        <v>140</v>
      </c>
      <c r="E647" s="100" t="s">
        <v>258</v>
      </c>
      <c r="F647" s="100"/>
      <c r="G647" s="100" t="s">
        <v>459</v>
      </c>
      <c r="H647" s="100" t="s">
        <v>172</v>
      </c>
      <c r="J647" s="100"/>
    </row>
    <row r="648" spans="1:10" x14ac:dyDescent="0.3">
      <c r="A648" s="100">
        <v>6444332400</v>
      </c>
      <c r="B648" s="100" t="s">
        <v>257</v>
      </c>
      <c r="C648" s="100">
        <v>1</v>
      </c>
      <c r="D648" s="100" t="s">
        <v>140</v>
      </c>
      <c r="E648" s="100" t="s">
        <v>258</v>
      </c>
      <c r="F648" s="100"/>
      <c r="G648" s="100" t="s">
        <v>460</v>
      </c>
      <c r="H648" s="100" t="s">
        <v>172</v>
      </c>
      <c r="J648" s="100"/>
    </row>
    <row r="649" spans="1:10" x14ac:dyDescent="0.3">
      <c r="A649" s="100">
        <v>6444332400</v>
      </c>
      <c r="B649" s="100" t="s">
        <v>257</v>
      </c>
      <c r="C649" s="100">
        <v>1</v>
      </c>
      <c r="D649" s="100" t="s">
        <v>140</v>
      </c>
      <c r="E649" s="100" t="s">
        <v>258</v>
      </c>
      <c r="F649" s="100"/>
      <c r="G649" s="100" t="s">
        <v>461</v>
      </c>
      <c r="H649" s="100" t="s">
        <v>172</v>
      </c>
      <c r="J649" s="100"/>
    </row>
    <row r="650" spans="1:10" x14ac:dyDescent="0.3">
      <c r="A650" s="100">
        <v>6444332400</v>
      </c>
      <c r="B650" s="100" t="s">
        <v>257</v>
      </c>
      <c r="C650" s="100">
        <v>1</v>
      </c>
      <c r="D650" s="100" t="s">
        <v>140</v>
      </c>
      <c r="E650" s="100" t="s">
        <v>258</v>
      </c>
      <c r="F650" s="100"/>
      <c r="G650" s="100" t="s">
        <v>462</v>
      </c>
      <c r="H650" s="100" t="s">
        <v>172</v>
      </c>
      <c r="J650" s="100"/>
    </row>
    <row r="651" spans="1:10" x14ac:dyDescent="0.3">
      <c r="A651" s="100">
        <v>6444332400</v>
      </c>
      <c r="B651" s="100" t="s">
        <v>257</v>
      </c>
      <c r="C651" s="100">
        <v>1</v>
      </c>
      <c r="D651" s="100" t="s">
        <v>140</v>
      </c>
      <c r="E651" s="100" t="s">
        <v>258</v>
      </c>
      <c r="F651" s="100"/>
      <c r="G651" s="100" t="s">
        <v>463</v>
      </c>
      <c r="H651" s="100" t="s">
        <v>172</v>
      </c>
      <c r="J651" s="100"/>
    </row>
    <row r="652" spans="1:10" x14ac:dyDescent="0.3">
      <c r="A652" s="100">
        <v>6444332400</v>
      </c>
      <c r="B652" s="100" t="s">
        <v>257</v>
      </c>
      <c r="C652" s="100">
        <v>1</v>
      </c>
      <c r="D652" s="100" t="s">
        <v>140</v>
      </c>
      <c r="E652" s="100" t="s">
        <v>258</v>
      </c>
      <c r="F652" s="100"/>
      <c r="G652" s="100" t="s">
        <v>464</v>
      </c>
      <c r="H652" s="100" t="s">
        <v>172</v>
      </c>
      <c r="J652" s="100"/>
    </row>
    <row r="653" spans="1:10" x14ac:dyDescent="0.3">
      <c r="A653" s="100">
        <v>6444332400</v>
      </c>
      <c r="B653" s="100" t="s">
        <v>257</v>
      </c>
      <c r="C653" s="100">
        <v>1</v>
      </c>
      <c r="D653" s="100" t="s">
        <v>140</v>
      </c>
      <c r="E653" s="100" t="s">
        <v>258</v>
      </c>
      <c r="F653" s="100"/>
      <c r="G653" s="100" t="s">
        <v>465</v>
      </c>
      <c r="H653" s="100" t="s">
        <v>172</v>
      </c>
      <c r="J653" s="100"/>
    </row>
    <row r="654" spans="1:10" x14ac:dyDescent="0.3">
      <c r="A654" s="100">
        <v>6444332400</v>
      </c>
      <c r="B654" s="100" t="s">
        <v>257</v>
      </c>
      <c r="C654" s="100">
        <v>1</v>
      </c>
      <c r="D654" s="100" t="s">
        <v>140</v>
      </c>
      <c r="E654" s="100" t="s">
        <v>258</v>
      </c>
      <c r="F654" s="100"/>
      <c r="G654" s="100" t="s">
        <v>466</v>
      </c>
      <c r="H654" s="100" t="s">
        <v>172</v>
      </c>
      <c r="J654" s="100"/>
    </row>
    <row r="655" spans="1:10" x14ac:dyDescent="0.3">
      <c r="A655" s="100">
        <v>6444332400</v>
      </c>
      <c r="B655" s="100" t="s">
        <v>257</v>
      </c>
      <c r="C655" s="100">
        <v>1</v>
      </c>
      <c r="D655" s="100" t="s">
        <v>140</v>
      </c>
      <c r="E655" s="100" t="s">
        <v>258</v>
      </c>
      <c r="F655" s="100"/>
      <c r="G655" s="100" t="s">
        <v>467</v>
      </c>
      <c r="H655" s="100" t="s">
        <v>172</v>
      </c>
      <c r="J655" s="100"/>
    </row>
    <row r="656" spans="1:10" x14ac:dyDescent="0.3">
      <c r="A656" s="100">
        <v>6444332400</v>
      </c>
      <c r="B656" s="100" t="s">
        <v>257</v>
      </c>
      <c r="C656" s="100">
        <v>1</v>
      </c>
      <c r="D656" s="100" t="s">
        <v>140</v>
      </c>
      <c r="E656" s="100" t="s">
        <v>258</v>
      </c>
      <c r="F656" s="100"/>
      <c r="G656" s="100" t="s">
        <v>468</v>
      </c>
      <c r="H656" s="100" t="s">
        <v>172</v>
      </c>
      <c r="J656" s="100"/>
    </row>
    <row r="657" spans="1:10" x14ac:dyDescent="0.3">
      <c r="A657" s="100">
        <v>6444332400</v>
      </c>
      <c r="B657" s="100" t="s">
        <v>257</v>
      </c>
      <c r="C657" s="100">
        <v>1</v>
      </c>
      <c r="D657" s="100" t="s">
        <v>140</v>
      </c>
      <c r="E657" s="100" t="s">
        <v>258</v>
      </c>
      <c r="F657" s="100"/>
      <c r="G657" s="100" t="s">
        <v>469</v>
      </c>
      <c r="H657" s="100" t="s">
        <v>172</v>
      </c>
      <c r="J657" s="100"/>
    </row>
    <row r="658" spans="1:10" x14ac:dyDescent="0.3">
      <c r="A658" s="100">
        <v>6444332400</v>
      </c>
      <c r="B658" s="100" t="s">
        <v>257</v>
      </c>
      <c r="C658" s="100">
        <v>1</v>
      </c>
      <c r="D658" s="100" t="s">
        <v>140</v>
      </c>
      <c r="E658" s="100" t="s">
        <v>258</v>
      </c>
      <c r="F658" s="100"/>
      <c r="G658" s="100" t="s">
        <v>470</v>
      </c>
      <c r="H658" s="100" t="s">
        <v>172</v>
      </c>
      <c r="J658" s="100"/>
    </row>
    <row r="659" spans="1:10" x14ac:dyDescent="0.3">
      <c r="A659" s="100">
        <v>6444332400</v>
      </c>
      <c r="B659" s="100" t="s">
        <v>257</v>
      </c>
      <c r="C659" s="100">
        <v>1</v>
      </c>
      <c r="D659" s="100" t="s">
        <v>140</v>
      </c>
      <c r="E659" s="100" t="s">
        <v>258</v>
      </c>
      <c r="F659" s="100"/>
      <c r="G659" s="100" t="s">
        <v>471</v>
      </c>
      <c r="H659" s="100" t="s">
        <v>172</v>
      </c>
      <c r="J659" s="100"/>
    </row>
    <row r="660" spans="1:10" x14ac:dyDescent="0.3">
      <c r="A660" s="100">
        <v>6444332400</v>
      </c>
      <c r="B660" s="100" t="s">
        <v>257</v>
      </c>
      <c r="C660" s="100">
        <v>1</v>
      </c>
      <c r="D660" s="100" t="s">
        <v>140</v>
      </c>
      <c r="E660" s="100" t="s">
        <v>258</v>
      </c>
      <c r="F660" s="100"/>
      <c r="G660" s="100" t="s">
        <v>472</v>
      </c>
      <c r="H660" s="100" t="s">
        <v>172</v>
      </c>
      <c r="J660" s="100"/>
    </row>
    <row r="661" spans="1:10" x14ac:dyDescent="0.3">
      <c r="A661" s="100">
        <v>6444332400</v>
      </c>
      <c r="B661" s="100" t="s">
        <v>257</v>
      </c>
      <c r="C661" s="100">
        <v>1</v>
      </c>
      <c r="D661" s="100" t="s">
        <v>140</v>
      </c>
      <c r="E661" s="100" t="s">
        <v>258</v>
      </c>
      <c r="F661" s="100"/>
      <c r="G661" s="100" t="s">
        <v>473</v>
      </c>
      <c r="H661" s="100" t="s">
        <v>172</v>
      </c>
      <c r="J661" s="100"/>
    </row>
    <row r="662" spans="1:10" x14ac:dyDescent="0.3">
      <c r="A662" s="100">
        <v>6444332400</v>
      </c>
      <c r="B662" s="100" t="s">
        <v>257</v>
      </c>
      <c r="C662" s="100">
        <v>1</v>
      </c>
      <c r="D662" s="100" t="s">
        <v>140</v>
      </c>
      <c r="E662" s="100" t="s">
        <v>258</v>
      </c>
      <c r="F662" s="100"/>
      <c r="G662" s="100" t="s">
        <v>474</v>
      </c>
      <c r="H662" s="100" t="s">
        <v>172</v>
      </c>
      <c r="J662" s="100"/>
    </row>
    <row r="663" spans="1:10" x14ac:dyDescent="0.3">
      <c r="A663" s="100">
        <v>6444332400</v>
      </c>
      <c r="B663" s="100" t="s">
        <v>257</v>
      </c>
      <c r="C663" s="100">
        <v>1</v>
      </c>
      <c r="D663" s="100" t="s">
        <v>140</v>
      </c>
      <c r="E663" s="100" t="s">
        <v>258</v>
      </c>
      <c r="F663" s="100"/>
      <c r="G663" s="100" t="s">
        <v>475</v>
      </c>
      <c r="H663" s="100" t="s">
        <v>172</v>
      </c>
      <c r="J663" s="100"/>
    </row>
    <row r="664" spans="1:10" x14ac:dyDescent="0.3">
      <c r="A664" s="100">
        <v>6444332400</v>
      </c>
      <c r="B664" s="100" t="s">
        <v>257</v>
      </c>
      <c r="C664" s="100">
        <v>1</v>
      </c>
      <c r="D664" s="100" t="s">
        <v>140</v>
      </c>
      <c r="E664" s="100" t="s">
        <v>258</v>
      </c>
      <c r="F664" s="100"/>
      <c r="G664" s="100" t="s">
        <v>476</v>
      </c>
      <c r="H664" s="100" t="s">
        <v>172</v>
      </c>
      <c r="J664" s="100"/>
    </row>
    <row r="665" spans="1:10" x14ac:dyDescent="0.3">
      <c r="A665" s="100">
        <v>6444332400</v>
      </c>
      <c r="B665" s="100" t="s">
        <v>257</v>
      </c>
      <c r="C665" s="100">
        <v>1</v>
      </c>
      <c r="D665" s="100" t="s">
        <v>140</v>
      </c>
      <c r="E665" s="100" t="s">
        <v>258</v>
      </c>
      <c r="F665" s="100"/>
      <c r="G665" s="100" t="s">
        <v>477</v>
      </c>
      <c r="H665" s="100" t="s">
        <v>172</v>
      </c>
      <c r="J665" s="100"/>
    </row>
    <row r="666" spans="1:10" x14ac:dyDescent="0.3">
      <c r="A666" s="100">
        <v>6444332400</v>
      </c>
      <c r="B666" s="100" t="s">
        <v>257</v>
      </c>
      <c r="C666" s="100">
        <v>1</v>
      </c>
      <c r="D666" s="100" t="s">
        <v>140</v>
      </c>
      <c r="E666" s="100" t="s">
        <v>258</v>
      </c>
      <c r="F666" s="100"/>
      <c r="G666" s="100" t="s">
        <v>478</v>
      </c>
      <c r="H666" s="100" t="s">
        <v>172</v>
      </c>
      <c r="J666" s="100"/>
    </row>
    <row r="667" spans="1:10" x14ac:dyDescent="0.3">
      <c r="A667" s="100">
        <v>6444332400</v>
      </c>
      <c r="B667" s="100" t="s">
        <v>257</v>
      </c>
      <c r="C667" s="100">
        <v>1</v>
      </c>
      <c r="D667" s="100" t="s">
        <v>140</v>
      </c>
      <c r="E667" s="100" t="s">
        <v>258</v>
      </c>
      <c r="F667" s="100"/>
      <c r="G667" s="100" t="s">
        <v>479</v>
      </c>
      <c r="H667" s="100" t="s">
        <v>172</v>
      </c>
      <c r="J667" s="100"/>
    </row>
    <row r="668" spans="1:10" x14ac:dyDescent="0.3">
      <c r="A668" s="100">
        <v>6444332400</v>
      </c>
      <c r="B668" s="100" t="s">
        <v>257</v>
      </c>
      <c r="C668" s="100">
        <v>1</v>
      </c>
      <c r="D668" s="100" t="s">
        <v>140</v>
      </c>
      <c r="E668" s="100" t="s">
        <v>258</v>
      </c>
      <c r="F668" s="100"/>
      <c r="G668" s="100" t="s">
        <v>480</v>
      </c>
      <c r="H668" s="100" t="s">
        <v>172</v>
      </c>
      <c r="J668" s="100"/>
    </row>
    <row r="669" spans="1:10" x14ac:dyDescent="0.3">
      <c r="A669" s="100">
        <v>6444332400</v>
      </c>
      <c r="B669" s="100" t="s">
        <v>257</v>
      </c>
      <c r="C669" s="100">
        <v>1</v>
      </c>
      <c r="D669" s="100" t="s">
        <v>140</v>
      </c>
      <c r="E669" s="100" t="s">
        <v>258</v>
      </c>
      <c r="F669" s="100"/>
      <c r="G669" s="100" t="s">
        <v>481</v>
      </c>
      <c r="H669" s="100" t="s">
        <v>172</v>
      </c>
      <c r="J669" s="100"/>
    </row>
    <row r="670" spans="1:10" x14ac:dyDescent="0.3">
      <c r="A670" s="100">
        <v>6444332400</v>
      </c>
      <c r="B670" s="100" t="s">
        <v>257</v>
      </c>
      <c r="C670" s="100">
        <v>1</v>
      </c>
      <c r="D670" s="100" t="s">
        <v>140</v>
      </c>
      <c r="E670" s="100" t="s">
        <v>258</v>
      </c>
      <c r="F670" s="100"/>
      <c r="G670" s="100" t="s">
        <v>482</v>
      </c>
      <c r="H670" s="100" t="s">
        <v>172</v>
      </c>
      <c r="J670" s="100"/>
    </row>
    <row r="671" spans="1:10" x14ac:dyDescent="0.3">
      <c r="A671" s="100">
        <v>6444332400</v>
      </c>
      <c r="B671" s="100" t="s">
        <v>257</v>
      </c>
      <c r="C671" s="100">
        <v>1</v>
      </c>
      <c r="D671" s="100" t="s">
        <v>140</v>
      </c>
      <c r="E671" s="100" t="s">
        <v>258</v>
      </c>
      <c r="F671" s="100"/>
      <c r="G671" s="100" t="s">
        <v>483</v>
      </c>
      <c r="H671" s="100" t="s">
        <v>172</v>
      </c>
      <c r="J671" s="100"/>
    </row>
    <row r="672" spans="1:10" x14ac:dyDescent="0.3">
      <c r="A672" s="100">
        <v>6444332400</v>
      </c>
      <c r="B672" s="100" t="s">
        <v>257</v>
      </c>
      <c r="C672" s="100">
        <v>1</v>
      </c>
      <c r="D672" s="100" t="s">
        <v>140</v>
      </c>
      <c r="E672" s="100" t="s">
        <v>258</v>
      </c>
      <c r="F672" s="100"/>
      <c r="G672" s="100" t="s">
        <v>484</v>
      </c>
      <c r="H672" s="100" t="s">
        <v>172</v>
      </c>
      <c r="J672" s="100"/>
    </row>
    <row r="673" spans="1:10" x14ac:dyDescent="0.3">
      <c r="A673" s="100">
        <v>6444332400</v>
      </c>
      <c r="B673" s="100" t="s">
        <v>257</v>
      </c>
      <c r="C673" s="100">
        <v>1</v>
      </c>
      <c r="D673" s="100" t="s">
        <v>140</v>
      </c>
      <c r="E673" s="100" t="s">
        <v>258</v>
      </c>
      <c r="F673" s="100"/>
      <c r="G673" s="101">
        <v>2110093</v>
      </c>
      <c r="H673" s="100" t="s">
        <v>172</v>
      </c>
      <c r="J673" s="100"/>
    </row>
    <row r="674" spans="1:10" x14ac:dyDescent="0.3">
      <c r="A674" s="100">
        <v>6444332400</v>
      </c>
      <c r="B674" s="100" t="s">
        <v>257</v>
      </c>
      <c r="C674" s="100">
        <v>1</v>
      </c>
      <c r="D674" s="100" t="s">
        <v>140</v>
      </c>
      <c r="E674" s="100" t="s">
        <v>258</v>
      </c>
      <c r="F674" s="100"/>
      <c r="G674" s="100" t="s">
        <v>485</v>
      </c>
      <c r="H674" s="100" t="s">
        <v>172</v>
      </c>
      <c r="J674" s="100"/>
    </row>
    <row r="675" spans="1:10" x14ac:dyDescent="0.3">
      <c r="A675" s="100">
        <v>6444332400</v>
      </c>
      <c r="B675" s="100" t="s">
        <v>257</v>
      </c>
      <c r="C675" s="100">
        <v>1</v>
      </c>
      <c r="D675" s="100" t="s">
        <v>140</v>
      </c>
      <c r="E675" s="100" t="s">
        <v>258</v>
      </c>
      <c r="F675" s="100"/>
      <c r="G675" s="100" t="s">
        <v>486</v>
      </c>
      <c r="H675" s="100" t="s">
        <v>172</v>
      </c>
      <c r="J675" s="100"/>
    </row>
    <row r="676" spans="1:10" x14ac:dyDescent="0.3">
      <c r="A676" s="100">
        <v>6444332400</v>
      </c>
      <c r="B676" s="100" t="s">
        <v>257</v>
      </c>
      <c r="C676" s="100">
        <v>1</v>
      </c>
      <c r="D676" s="100" t="s">
        <v>140</v>
      </c>
      <c r="E676" s="100" t="s">
        <v>258</v>
      </c>
      <c r="F676" s="100"/>
      <c r="G676" s="100" t="s">
        <v>487</v>
      </c>
      <c r="H676" s="100" t="s">
        <v>172</v>
      </c>
      <c r="J676" s="100"/>
    </row>
    <row r="677" spans="1:10" x14ac:dyDescent="0.3">
      <c r="A677" s="100">
        <v>6444332400</v>
      </c>
      <c r="B677" s="100" t="s">
        <v>257</v>
      </c>
      <c r="C677" s="100">
        <v>1</v>
      </c>
      <c r="D677" s="100" t="s">
        <v>140</v>
      </c>
      <c r="E677" s="100" t="s">
        <v>258</v>
      </c>
      <c r="F677" s="100"/>
      <c r="G677" s="100" t="s">
        <v>488</v>
      </c>
      <c r="H677" s="100" t="s">
        <v>172</v>
      </c>
      <c r="J677" s="100"/>
    </row>
    <row r="678" spans="1:10" x14ac:dyDescent="0.3">
      <c r="A678" s="100">
        <v>6444332400</v>
      </c>
      <c r="B678" s="100" t="s">
        <v>257</v>
      </c>
      <c r="C678" s="100">
        <v>1</v>
      </c>
      <c r="D678" s="100" t="s">
        <v>140</v>
      </c>
      <c r="E678" s="100" t="s">
        <v>258</v>
      </c>
      <c r="F678" s="100"/>
      <c r="G678" s="100" t="s">
        <v>489</v>
      </c>
      <c r="H678" s="100" t="s">
        <v>172</v>
      </c>
      <c r="J678" s="100"/>
    </row>
    <row r="679" spans="1:10" x14ac:dyDescent="0.3">
      <c r="A679" s="100">
        <v>6444332400</v>
      </c>
      <c r="B679" s="100" t="s">
        <v>257</v>
      </c>
      <c r="C679" s="100">
        <v>1</v>
      </c>
      <c r="D679" s="100" t="s">
        <v>140</v>
      </c>
      <c r="E679" s="100" t="s">
        <v>258</v>
      </c>
      <c r="F679" s="100"/>
      <c r="G679" s="100" t="s">
        <v>490</v>
      </c>
      <c r="H679" s="100" t="s">
        <v>172</v>
      </c>
      <c r="J679" s="100"/>
    </row>
    <row r="680" spans="1:10" x14ac:dyDescent="0.3">
      <c r="A680" s="100">
        <v>6444332400</v>
      </c>
      <c r="B680" s="100" t="s">
        <v>257</v>
      </c>
      <c r="C680" s="100">
        <v>1</v>
      </c>
      <c r="D680" s="100" t="s">
        <v>140</v>
      </c>
      <c r="E680" s="100" t="s">
        <v>258</v>
      </c>
      <c r="F680" s="100"/>
      <c r="G680" s="100" t="s">
        <v>491</v>
      </c>
      <c r="H680" s="100" t="s">
        <v>172</v>
      </c>
      <c r="J680" s="100"/>
    </row>
    <row r="681" spans="1:10" x14ac:dyDescent="0.3">
      <c r="A681" s="100">
        <v>6444332400</v>
      </c>
      <c r="B681" s="100" t="s">
        <v>257</v>
      </c>
      <c r="C681" s="100">
        <v>1</v>
      </c>
      <c r="D681" s="100" t="s">
        <v>140</v>
      </c>
      <c r="E681" s="100" t="s">
        <v>258</v>
      </c>
      <c r="F681" s="100"/>
      <c r="G681" s="100" t="s">
        <v>492</v>
      </c>
      <c r="H681" s="100" t="s">
        <v>172</v>
      </c>
      <c r="J681" s="100"/>
    </row>
    <row r="682" spans="1:10" x14ac:dyDescent="0.3">
      <c r="A682" s="100">
        <v>6444332400</v>
      </c>
      <c r="B682" s="100" t="s">
        <v>257</v>
      </c>
      <c r="C682" s="100">
        <v>1</v>
      </c>
      <c r="D682" s="100" t="s">
        <v>140</v>
      </c>
      <c r="E682" s="100" t="s">
        <v>258</v>
      </c>
      <c r="F682" s="100"/>
      <c r="G682" s="100" t="s">
        <v>493</v>
      </c>
      <c r="H682" s="100" t="s">
        <v>172</v>
      </c>
      <c r="J682" s="100"/>
    </row>
    <row r="683" spans="1:10" x14ac:dyDescent="0.3">
      <c r="A683" s="100">
        <v>6444332400</v>
      </c>
      <c r="B683" s="100" t="s">
        <v>257</v>
      </c>
      <c r="C683" s="100">
        <v>1</v>
      </c>
      <c r="D683" s="100" t="s">
        <v>140</v>
      </c>
      <c r="E683" s="100" t="s">
        <v>258</v>
      </c>
      <c r="F683" s="100"/>
      <c r="G683" s="100" t="s">
        <v>494</v>
      </c>
      <c r="H683" s="100" t="s">
        <v>172</v>
      </c>
      <c r="J683" s="100"/>
    </row>
    <row r="684" spans="1:10" x14ac:dyDescent="0.3">
      <c r="A684" s="100">
        <v>6444332400</v>
      </c>
      <c r="B684" s="100" t="s">
        <v>257</v>
      </c>
      <c r="C684" s="100">
        <v>1</v>
      </c>
      <c r="D684" s="100" t="s">
        <v>140</v>
      </c>
      <c r="E684" s="100" t="s">
        <v>258</v>
      </c>
      <c r="F684" s="100"/>
      <c r="G684" s="100" t="s">
        <v>495</v>
      </c>
      <c r="H684" s="100" t="s">
        <v>172</v>
      </c>
      <c r="J684" s="100"/>
    </row>
    <row r="685" spans="1:10" x14ac:dyDescent="0.3">
      <c r="A685" s="100">
        <v>6444332400</v>
      </c>
      <c r="B685" s="100" t="s">
        <v>257</v>
      </c>
      <c r="C685" s="100">
        <v>1</v>
      </c>
      <c r="D685" s="100" t="s">
        <v>140</v>
      </c>
      <c r="E685" s="100" t="s">
        <v>258</v>
      </c>
      <c r="F685" s="100"/>
      <c r="G685" s="100" t="s">
        <v>496</v>
      </c>
      <c r="H685" s="100" t="s">
        <v>172</v>
      </c>
      <c r="J685" s="100"/>
    </row>
    <row r="686" spans="1:10" x14ac:dyDescent="0.3">
      <c r="A686" s="100">
        <v>6444332400</v>
      </c>
      <c r="B686" s="100" t="s">
        <v>257</v>
      </c>
      <c r="C686" s="100">
        <v>1</v>
      </c>
      <c r="D686" s="100" t="s">
        <v>140</v>
      </c>
      <c r="E686" s="100" t="s">
        <v>258</v>
      </c>
      <c r="F686" s="100"/>
      <c r="G686" s="100" t="s">
        <v>497</v>
      </c>
      <c r="H686" s="100" t="s">
        <v>172</v>
      </c>
      <c r="J686" s="100"/>
    </row>
    <row r="687" spans="1:10" x14ac:dyDescent="0.3">
      <c r="A687" s="100">
        <v>6444332400</v>
      </c>
      <c r="B687" s="100" t="s">
        <v>257</v>
      </c>
      <c r="C687" s="100">
        <v>1</v>
      </c>
      <c r="D687" s="100" t="s">
        <v>140</v>
      </c>
      <c r="E687" s="100" t="s">
        <v>258</v>
      </c>
      <c r="F687" s="100"/>
      <c r="G687" s="100" t="s">
        <v>498</v>
      </c>
      <c r="H687" s="100" t="s">
        <v>172</v>
      </c>
      <c r="J687" s="100"/>
    </row>
    <row r="688" spans="1:10" x14ac:dyDescent="0.3">
      <c r="A688" s="100">
        <v>6444332400</v>
      </c>
      <c r="B688" s="100" t="s">
        <v>257</v>
      </c>
      <c r="C688" s="100">
        <v>1</v>
      </c>
      <c r="D688" s="100" t="s">
        <v>140</v>
      </c>
      <c r="E688" s="100" t="s">
        <v>258</v>
      </c>
      <c r="F688" s="100"/>
      <c r="G688" s="100" t="s">
        <v>499</v>
      </c>
      <c r="H688" s="100" t="s">
        <v>172</v>
      </c>
      <c r="J688" s="100"/>
    </row>
    <row r="689" spans="1:10" x14ac:dyDescent="0.3">
      <c r="A689" s="100">
        <v>6444332400</v>
      </c>
      <c r="B689" s="100" t="s">
        <v>257</v>
      </c>
      <c r="C689" s="100">
        <v>1</v>
      </c>
      <c r="D689" s="100" t="s">
        <v>140</v>
      </c>
      <c r="E689" s="100" t="s">
        <v>258</v>
      </c>
      <c r="F689" s="100"/>
      <c r="G689" s="100" t="s">
        <v>500</v>
      </c>
      <c r="H689" s="100" t="s">
        <v>172</v>
      </c>
      <c r="J689" s="100"/>
    </row>
    <row r="690" spans="1:10" x14ac:dyDescent="0.3">
      <c r="A690" s="100">
        <v>6444332400</v>
      </c>
      <c r="B690" s="100" t="s">
        <v>257</v>
      </c>
      <c r="C690" s="100">
        <v>1</v>
      </c>
      <c r="D690" s="100" t="s">
        <v>140</v>
      </c>
      <c r="E690" s="100" t="s">
        <v>258</v>
      </c>
      <c r="F690" s="100"/>
      <c r="G690" s="100" t="s">
        <v>501</v>
      </c>
      <c r="H690" s="100" t="s">
        <v>172</v>
      </c>
      <c r="J690" s="100"/>
    </row>
    <row r="691" spans="1:10" x14ac:dyDescent="0.3">
      <c r="A691" s="100">
        <v>6444332400</v>
      </c>
      <c r="B691" s="100" t="s">
        <v>257</v>
      </c>
      <c r="C691" s="100">
        <v>1</v>
      </c>
      <c r="D691" s="100" t="s">
        <v>140</v>
      </c>
      <c r="E691" s="100" t="s">
        <v>258</v>
      </c>
      <c r="F691" s="100"/>
      <c r="G691" s="100" t="s">
        <v>502</v>
      </c>
      <c r="H691" s="100" t="s">
        <v>172</v>
      </c>
      <c r="J691" s="100"/>
    </row>
    <row r="692" spans="1:10" x14ac:dyDescent="0.3">
      <c r="A692" s="100">
        <v>6444332400</v>
      </c>
      <c r="B692" s="100" t="s">
        <v>257</v>
      </c>
      <c r="C692" s="100">
        <v>1</v>
      </c>
      <c r="D692" s="100" t="s">
        <v>140</v>
      </c>
      <c r="E692" s="100" t="s">
        <v>258</v>
      </c>
      <c r="F692" s="100"/>
      <c r="G692" s="100" t="s">
        <v>503</v>
      </c>
      <c r="H692" s="100" t="s">
        <v>172</v>
      </c>
      <c r="J692" s="100"/>
    </row>
    <row r="693" spans="1:10" x14ac:dyDescent="0.3">
      <c r="A693" s="100">
        <v>6444332400</v>
      </c>
      <c r="B693" s="100" t="s">
        <v>257</v>
      </c>
      <c r="C693" s="100">
        <v>1</v>
      </c>
      <c r="D693" s="100" t="s">
        <v>140</v>
      </c>
      <c r="E693" s="100" t="s">
        <v>258</v>
      </c>
      <c r="F693" s="100"/>
      <c r="G693" s="100" t="s">
        <v>504</v>
      </c>
      <c r="H693" s="100" t="s">
        <v>172</v>
      </c>
      <c r="J693" s="100"/>
    </row>
    <row r="694" spans="1:10" x14ac:dyDescent="0.3">
      <c r="A694" s="100">
        <v>6444332400</v>
      </c>
      <c r="B694" s="100" t="s">
        <v>257</v>
      </c>
      <c r="C694" s="100">
        <v>1</v>
      </c>
      <c r="D694" s="100" t="s">
        <v>140</v>
      </c>
      <c r="E694" s="100" t="s">
        <v>258</v>
      </c>
      <c r="F694" s="100"/>
      <c r="G694" s="100" t="s">
        <v>505</v>
      </c>
      <c r="H694" s="100" t="s">
        <v>172</v>
      </c>
      <c r="J694" s="100"/>
    </row>
    <row r="695" spans="1:10" x14ac:dyDescent="0.3">
      <c r="A695" s="100">
        <v>6444332400</v>
      </c>
      <c r="B695" s="100" t="s">
        <v>257</v>
      </c>
      <c r="C695" s="100">
        <v>1</v>
      </c>
      <c r="D695" s="100" t="s">
        <v>140</v>
      </c>
      <c r="E695" s="100" t="s">
        <v>258</v>
      </c>
      <c r="F695" s="100"/>
      <c r="G695" s="100" t="s">
        <v>516</v>
      </c>
      <c r="H695" s="100" t="s">
        <v>172</v>
      </c>
      <c r="J695" s="100"/>
    </row>
    <row r="696" spans="1:10" x14ac:dyDescent="0.3">
      <c r="A696" s="100">
        <v>6444332400</v>
      </c>
      <c r="B696" s="100" t="s">
        <v>257</v>
      </c>
      <c r="C696" s="100">
        <v>1</v>
      </c>
      <c r="D696" s="100" t="s">
        <v>140</v>
      </c>
      <c r="E696" s="100" t="s">
        <v>258</v>
      </c>
      <c r="F696" s="100"/>
      <c r="G696" s="100" t="s">
        <v>517</v>
      </c>
      <c r="H696" s="100" t="s">
        <v>172</v>
      </c>
      <c r="J696" s="100"/>
    </row>
    <row r="697" spans="1:10" x14ac:dyDescent="0.3">
      <c r="A697" s="100">
        <v>6444332400</v>
      </c>
      <c r="B697" s="100" t="s">
        <v>257</v>
      </c>
      <c r="C697" s="100">
        <v>1</v>
      </c>
      <c r="D697" s="100" t="s">
        <v>140</v>
      </c>
      <c r="E697" s="100" t="s">
        <v>258</v>
      </c>
      <c r="F697" s="100"/>
      <c r="G697" s="100" t="s">
        <v>518</v>
      </c>
      <c r="H697" s="100" t="s">
        <v>172</v>
      </c>
      <c r="J697" s="100"/>
    </row>
    <row r="698" spans="1:10" x14ac:dyDescent="0.3">
      <c r="A698" s="100">
        <v>6444332400</v>
      </c>
      <c r="B698" s="100" t="s">
        <v>257</v>
      </c>
      <c r="C698" s="100">
        <v>1</v>
      </c>
      <c r="D698" s="100" t="s">
        <v>140</v>
      </c>
      <c r="E698" s="100" t="s">
        <v>258</v>
      </c>
      <c r="F698" s="100"/>
      <c r="G698" s="100" t="s">
        <v>519</v>
      </c>
      <c r="H698" s="100" t="s">
        <v>172</v>
      </c>
      <c r="J698" s="100"/>
    </row>
    <row r="699" spans="1:10" x14ac:dyDescent="0.3">
      <c r="A699" s="100">
        <v>6444332400</v>
      </c>
      <c r="B699" s="100" t="s">
        <v>257</v>
      </c>
      <c r="C699" s="100">
        <v>1</v>
      </c>
      <c r="D699" s="100" t="s">
        <v>140</v>
      </c>
      <c r="E699" s="100" t="s">
        <v>258</v>
      </c>
      <c r="F699" s="100"/>
      <c r="G699" s="100" t="s">
        <v>520</v>
      </c>
      <c r="H699" s="100" t="s">
        <v>172</v>
      </c>
      <c r="J699" s="100"/>
    </row>
    <row r="700" spans="1:10" x14ac:dyDescent="0.3">
      <c r="A700" s="100">
        <v>6444332400</v>
      </c>
      <c r="B700" s="100" t="s">
        <v>257</v>
      </c>
      <c r="C700" s="100">
        <v>1</v>
      </c>
      <c r="D700" s="100" t="s">
        <v>140</v>
      </c>
      <c r="E700" s="100" t="s">
        <v>258</v>
      </c>
      <c r="F700" s="100"/>
      <c r="G700" s="100" t="s">
        <v>521</v>
      </c>
      <c r="H700" s="100" t="s">
        <v>172</v>
      </c>
      <c r="J700" s="100"/>
    </row>
    <row r="701" spans="1:10" x14ac:dyDescent="0.3">
      <c r="A701" s="100">
        <v>6444332400</v>
      </c>
      <c r="B701" s="100" t="s">
        <v>257</v>
      </c>
      <c r="C701" s="100">
        <v>1</v>
      </c>
      <c r="D701" s="100" t="s">
        <v>140</v>
      </c>
      <c r="E701" s="100" t="s">
        <v>258</v>
      </c>
      <c r="F701" s="100"/>
      <c r="G701" s="100" t="s">
        <v>522</v>
      </c>
      <c r="H701" s="100" t="s">
        <v>172</v>
      </c>
      <c r="J701" s="100"/>
    </row>
    <row r="702" spans="1:10" x14ac:dyDescent="0.3">
      <c r="A702" s="100">
        <v>6444332400</v>
      </c>
      <c r="B702" s="100" t="s">
        <v>257</v>
      </c>
      <c r="C702" s="100">
        <v>1</v>
      </c>
      <c r="D702" s="100" t="s">
        <v>140</v>
      </c>
      <c r="E702" s="100" t="s">
        <v>258</v>
      </c>
      <c r="F702" s="100"/>
      <c r="G702" s="100" t="s">
        <v>523</v>
      </c>
      <c r="H702" s="100" t="s">
        <v>172</v>
      </c>
      <c r="J702" s="100"/>
    </row>
    <row r="703" spans="1:10" x14ac:dyDescent="0.3">
      <c r="A703" s="100">
        <v>6444332400</v>
      </c>
      <c r="B703" s="100" t="s">
        <v>257</v>
      </c>
      <c r="C703" s="100">
        <v>1</v>
      </c>
      <c r="D703" s="100" t="s">
        <v>140</v>
      </c>
      <c r="E703" s="100" t="s">
        <v>258</v>
      </c>
      <c r="F703" s="100"/>
      <c r="G703" s="100" t="s">
        <v>524</v>
      </c>
      <c r="H703" s="100" t="s">
        <v>172</v>
      </c>
      <c r="J703" s="100"/>
    </row>
    <row r="704" spans="1:10" x14ac:dyDescent="0.3">
      <c r="A704" s="100">
        <v>6444332400</v>
      </c>
      <c r="B704" s="100" t="s">
        <v>257</v>
      </c>
      <c r="C704" s="100">
        <v>1</v>
      </c>
      <c r="D704" s="100" t="s">
        <v>140</v>
      </c>
      <c r="E704" s="100" t="s">
        <v>258</v>
      </c>
      <c r="F704" s="100"/>
      <c r="G704" s="100" t="s">
        <v>525</v>
      </c>
      <c r="H704" s="100" t="s">
        <v>172</v>
      </c>
      <c r="J704" s="100"/>
    </row>
    <row r="705" spans="1:10" x14ac:dyDescent="0.3">
      <c r="A705" s="100">
        <v>6444332400</v>
      </c>
      <c r="B705" s="100" t="s">
        <v>257</v>
      </c>
      <c r="C705" s="100">
        <v>1</v>
      </c>
      <c r="D705" s="100" t="s">
        <v>140</v>
      </c>
      <c r="E705" s="100" t="s">
        <v>258</v>
      </c>
      <c r="F705" s="100"/>
      <c r="G705" s="100" t="s">
        <v>526</v>
      </c>
      <c r="H705" s="100" t="s">
        <v>172</v>
      </c>
      <c r="J705" s="100"/>
    </row>
    <row r="706" spans="1:10" x14ac:dyDescent="0.3">
      <c r="A706" s="100">
        <v>6444332400</v>
      </c>
      <c r="B706" s="100" t="s">
        <v>257</v>
      </c>
      <c r="C706" s="100">
        <v>1</v>
      </c>
      <c r="D706" s="100" t="s">
        <v>140</v>
      </c>
      <c r="E706" s="100" t="s">
        <v>258</v>
      </c>
      <c r="F706" s="100"/>
      <c r="G706" s="100" t="s">
        <v>527</v>
      </c>
      <c r="H706" s="100" t="s">
        <v>172</v>
      </c>
      <c r="J706" s="100"/>
    </row>
    <row r="707" spans="1:10" x14ac:dyDescent="0.3">
      <c r="A707" s="100">
        <v>6444332400</v>
      </c>
      <c r="B707" s="100" t="s">
        <v>257</v>
      </c>
      <c r="C707" s="100">
        <v>1</v>
      </c>
      <c r="D707" s="100" t="s">
        <v>140</v>
      </c>
      <c r="E707" s="100" t="s">
        <v>258</v>
      </c>
      <c r="F707" s="100"/>
      <c r="G707" s="100" t="s">
        <v>528</v>
      </c>
      <c r="H707" s="100" t="s">
        <v>172</v>
      </c>
      <c r="J707" s="100"/>
    </row>
    <row r="708" spans="1:10" x14ac:dyDescent="0.3">
      <c r="A708" s="100">
        <v>6444332400</v>
      </c>
      <c r="B708" s="100" t="s">
        <v>257</v>
      </c>
      <c r="C708" s="100">
        <v>1</v>
      </c>
      <c r="D708" s="100" t="s">
        <v>140</v>
      </c>
      <c r="E708" s="100" t="s">
        <v>258</v>
      </c>
      <c r="F708" s="100"/>
      <c r="G708" s="100" t="s">
        <v>529</v>
      </c>
      <c r="H708" s="100" t="s">
        <v>172</v>
      </c>
      <c r="J708" s="100"/>
    </row>
    <row r="709" spans="1:10" x14ac:dyDescent="0.3">
      <c r="A709" s="100">
        <v>6444332400</v>
      </c>
      <c r="B709" s="100" t="s">
        <v>257</v>
      </c>
      <c r="C709" s="100">
        <v>1</v>
      </c>
      <c r="D709" s="100" t="s">
        <v>140</v>
      </c>
      <c r="E709" s="100" t="s">
        <v>258</v>
      </c>
      <c r="F709" s="100"/>
      <c r="G709" s="100" t="s">
        <v>530</v>
      </c>
      <c r="H709" s="100" t="s">
        <v>172</v>
      </c>
      <c r="J709" s="100"/>
    </row>
    <row r="710" spans="1:10" x14ac:dyDescent="0.3">
      <c r="A710" s="100">
        <v>6444332400</v>
      </c>
      <c r="B710" s="100" t="s">
        <v>257</v>
      </c>
      <c r="C710" s="100">
        <v>1</v>
      </c>
      <c r="D710" s="100" t="s">
        <v>140</v>
      </c>
      <c r="E710" s="100" t="s">
        <v>258</v>
      </c>
      <c r="F710" s="100"/>
      <c r="G710" s="100" t="s">
        <v>531</v>
      </c>
      <c r="H710" s="100" t="s">
        <v>172</v>
      </c>
      <c r="J710" s="100"/>
    </row>
    <row r="711" spans="1:10" x14ac:dyDescent="0.3">
      <c r="A711" s="100">
        <v>6444332400</v>
      </c>
      <c r="B711" s="100" t="s">
        <v>257</v>
      </c>
      <c r="C711" s="100">
        <v>1</v>
      </c>
      <c r="D711" s="100" t="s">
        <v>140</v>
      </c>
      <c r="E711" s="100" t="s">
        <v>258</v>
      </c>
      <c r="F711" s="100"/>
      <c r="G711" s="101">
        <v>2151377</v>
      </c>
      <c r="H711" s="100" t="s">
        <v>172</v>
      </c>
      <c r="J711" s="100"/>
    </row>
    <row r="712" spans="1:10" x14ac:dyDescent="0.3">
      <c r="A712" s="100">
        <v>6444332400</v>
      </c>
      <c r="B712" s="100" t="s">
        <v>257</v>
      </c>
      <c r="C712" s="100">
        <v>1</v>
      </c>
      <c r="D712" s="100" t="s">
        <v>140</v>
      </c>
      <c r="E712" s="100" t="s">
        <v>258</v>
      </c>
      <c r="F712" s="100"/>
      <c r="G712" s="100" t="s">
        <v>532</v>
      </c>
      <c r="H712" s="100" t="s">
        <v>172</v>
      </c>
      <c r="J712" s="100"/>
    </row>
    <row r="713" spans="1:10" x14ac:dyDescent="0.3">
      <c r="A713" s="100">
        <v>6444332400</v>
      </c>
      <c r="B713" s="100" t="s">
        <v>257</v>
      </c>
      <c r="C713" s="100">
        <v>1</v>
      </c>
      <c r="D713" s="100" t="s">
        <v>140</v>
      </c>
      <c r="E713" s="100" t="s">
        <v>258</v>
      </c>
      <c r="F713" s="100"/>
      <c r="G713" s="100" t="s">
        <v>533</v>
      </c>
      <c r="H713" s="100" t="s">
        <v>172</v>
      </c>
      <c r="J713" s="100"/>
    </row>
    <row r="714" spans="1:10" x14ac:dyDescent="0.3">
      <c r="A714" s="100">
        <v>6444332400</v>
      </c>
      <c r="B714" s="100" t="s">
        <v>257</v>
      </c>
      <c r="C714" s="100">
        <v>1</v>
      </c>
      <c r="D714" s="100" t="s">
        <v>140</v>
      </c>
      <c r="E714" s="100" t="s">
        <v>258</v>
      </c>
      <c r="F714" s="100"/>
      <c r="G714" s="100" t="s">
        <v>534</v>
      </c>
      <c r="H714" s="100" t="s">
        <v>172</v>
      </c>
      <c r="J714" s="100"/>
    </row>
    <row r="715" spans="1:10" x14ac:dyDescent="0.3">
      <c r="A715" s="100">
        <v>6444332400</v>
      </c>
      <c r="B715" s="100" t="s">
        <v>257</v>
      </c>
      <c r="C715" s="100">
        <v>1</v>
      </c>
      <c r="D715" s="100" t="s">
        <v>140</v>
      </c>
      <c r="E715" s="100" t="s">
        <v>258</v>
      </c>
      <c r="F715" s="100"/>
      <c r="G715" s="100" t="s">
        <v>535</v>
      </c>
      <c r="H715" s="100" t="s">
        <v>172</v>
      </c>
      <c r="J715" s="100"/>
    </row>
    <row r="716" spans="1:10" x14ac:dyDescent="0.3">
      <c r="A716" s="100">
        <v>6444332400</v>
      </c>
      <c r="B716" s="100" t="s">
        <v>257</v>
      </c>
      <c r="C716" s="100">
        <v>1</v>
      </c>
      <c r="D716" s="100" t="s">
        <v>140</v>
      </c>
      <c r="E716" s="100" t="s">
        <v>258</v>
      </c>
      <c r="F716" s="100"/>
      <c r="G716" s="100" t="s">
        <v>536</v>
      </c>
      <c r="H716" s="100" t="s">
        <v>172</v>
      </c>
      <c r="J716" s="100"/>
    </row>
    <row r="717" spans="1:10" x14ac:dyDescent="0.3">
      <c r="A717" s="100">
        <v>6444332400</v>
      </c>
      <c r="B717" s="100" t="s">
        <v>257</v>
      </c>
      <c r="C717" s="100">
        <v>1</v>
      </c>
      <c r="D717" s="100" t="s">
        <v>140</v>
      </c>
      <c r="E717" s="100" t="s">
        <v>258</v>
      </c>
      <c r="F717" s="100"/>
      <c r="G717" s="100" t="s">
        <v>537</v>
      </c>
      <c r="H717" s="100" t="s">
        <v>172</v>
      </c>
      <c r="J717" s="100"/>
    </row>
    <row r="718" spans="1:10" x14ac:dyDescent="0.3">
      <c r="A718" s="100">
        <v>6444332400</v>
      </c>
      <c r="B718" s="100" t="s">
        <v>257</v>
      </c>
      <c r="C718" s="100">
        <v>1</v>
      </c>
      <c r="D718" s="100" t="s">
        <v>140</v>
      </c>
      <c r="E718" s="100" t="s">
        <v>258</v>
      </c>
      <c r="F718" s="100"/>
      <c r="G718" s="100" t="s">
        <v>538</v>
      </c>
      <c r="H718" s="100" t="s">
        <v>172</v>
      </c>
      <c r="J718" s="100"/>
    </row>
    <row r="719" spans="1:10" x14ac:dyDescent="0.3">
      <c r="A719" s="100">
        <v>6444332400</v>
      </c>
      <c r="B719" s="100" t="s">
        <v>257</v>
      </c>
      <c r="C719" s="100">
        <v>1</v>
      </c>
      <c r="D719" s="100" t="s">
        <v>140</v>
      </c>
      <c r="E719" s="100" t="s">
        <v>258</v>
      </c>
      <c r="F719" s="100"/>
      <c r="G719" s="100" t="s">
        <v>539</v>
      </c>
      <c r="H719" s="100" t="s">
        <v>172</v>
      </c>
      <c r="J719" s="100"/>
    </row>
    <row r="720" spans="1:10" x14ac:dyDescent="0.3">
      <c r="A720" s="100">
        <v>6444332400</v>
      </c>
      <c r="B720" s="100" t="s">
        <v>257</v>
      </c>
      <c r="C720" s="100">
        <v>1</v>
      </c>
      <c r="D720" s="100" t="s">
        <v>140</v>
      </c>
      <c r="E720" s="100" t="s">
        <v>258</v>
      </c>
      <c r="F720" s="100"/>
      <c r="G720" s="100" t="s">
        <v>540</v>
      </c>
      <c r="H720" s="100" t="s">
        <v>172</v>
      </c>
      <c r="J720" s="100"/>
    </row>
    <row r="721" spans="1:10" x14ac:dyDescent="0.3">
      <c r="A721" s="100">
        <v>6444332400</v>
      </c>
      <c r="B721" s="100" t="s">
        <v>257</v>
      </c>
      <c r="C721" s="100">
        <v>1</v>
      </c>
      <c r="D721" s="100" t="s">
        <v>140</v>
      </c>
      <c r="E721" s="100" t="s">
        <v>258</v>
      </c>
      <c r="F721" s="100"/>
      <c r="G721" s="100" t="s">
        <v>541</v>
      </c>
      <c r="H721" s="100" t="s">
        <v>172</v>
      </c>
      <c r="J721" s="100"/>
    </row>
    <row r="722" spans="1:10" x14ac:dyDescent="0.3">
      <c r="A722" s="100">
        <v>6444332400</v>
      </c>
      <c r="B722" s="100" t="s">
        <v>257</v>
      </c>
      <c r="C722" s="100">
        <v>1</v>
      </c>
      <c r="D722" s="100" t="s">
        <v>140</v>
      </c>
      <c r="E722" s="100" t="s">
        <v>258</v>
      </c>
      <c r="F722" s="100"/>
      <c r="G722" s="100" t="s">
        <v>542</v>
      </c>
      <c r="H722" s="100" t="s">
        <v>172</v>
      </c>
      <c r="J722" s="100"/>
    </row>
    <row r="723" spans="1:10" x14ac:dyDescent="0.3">
      <c r="A723" s="100">
        <v>6444332400</v>
      </c>
      <c r="B723" s="100" t="s">
        <v>257</v>
      </c>
      <c r="C723" s="100">
        <v>1</v>
      </c>
      <c r="D723" s="100" t="s">
        <v>140</v>
      </c>
      <c r="E723" s="100" t="s">
        <v>258</v>
      </c>
      <c r="F723" s="100"/>
      <c r="G723" s="100" t="s">
        <v>543</v>
      </c>
      <c r="H723" s="100" t="s">
        <v>172</v>
      </c>
      <c r="J723" s="100"/>
    </row>
    <row r="724" spans="1:10" x14ac:dyDescent="0.3">
      <c r="A724" s="100">
        <v>6444332400</v>
      </c>
      <c r="B724" s="100" t="s">
        <v>257</v>
      </c>
      <c r="C724" s="100">
        <v>1</v>
      </c>
      <c r="D724" s="100" t="s">
        <v>140</v>
      </c>
      <c r="E724" s="100" t="s">
        <v>258</v>
      </c>
      <c r="F724" s="100"/>
      <c r="G724" s="100" t="s">
        <v>544</v>
      </c>
      <c r="H724" s="100" t="s">
        <v>172</v>
      </c>
      <c r="J724" s="100"/>
    </row>
    <row r="725" spans="1:10" x14ac:dyDescent="0.3">
      <c r="A725" s="100">
        <v>6444332400</v>
      </c>
      <c r="B725" s="100" t="s">
        <v>257</v>
      </c>
      <c r="C725" s="100">
        <v>1</v>
      </c>
      <c r="D725" s="100" t="s">
        <v>140</v>
      </c>
      <c r="E725" s="100" t="s">
        <v>258</v>
      </c>
      <c r="F725" s="100"/>
      <c r="G725" s="100" t="s">
        <v>545</v>
      </c>
      <c r="H725" s="100" t="s">
        <v>172</v>
      </c>
      <c r="J725" s="100"/>
    </row>
    <row r="726" spans="1:10" x14ac:dyDescent="0.3">
      <c r="A726" s="100">
        <v>6444332400</v>
      </c>
      <c r="B726" s="100" t="s">
        <v>257</v>
      </c>
      <c r="C726" s="100">
        <v>1</v>
      </c>
      <c r="D726" s="100" t="s">
        <v>140</v>
      </c>
      <c r="E726" s="100" t="s">
        <v>258</v>
      </c>
      <c r="F726" s="100"/>
      <c r="G726" s="100" t="s">
        <v>546</v>
      </c>
      <c r="H726" s="100" t="s">
        <v>172</v>
      </c>
      <c r="J726" s="100"/>
    </row>
    <row r="727" spans="1:10" x14ac:dyDescent="0.3">
      <c r="A727" s="100">
        <v>6444332400</v>
      </c>
      <c r="B727" s="100" t="s">
        <v>257</v>
      </c>
      <c r="C727" s="100">
        <v>1</v>
      </c>
      <c r="D727" s="100" t="s">
        <v>140</v>
      </c>
      <c r="E727" s="100" t="s">
        <v>258</v>
      </c>
      <c r="F727" s="100"/>
      <c r="G727" s="100" t="s">
        <v>547</v>
      </c>
      <c r="H727" s="100" t="s">
        <v>172</v>
      </c>
      <c r="J727" s="100"/>
    </row>
    <row r="728" spans="1:10" x14ac:dyDescent="0.3">
      <c r="A728" s="100">
        <v>6444332400</v>
      </c>
      <c r="B728" s="100" t="s">
        <v>257</v>
      </c>
      <c r="C728" s="100">
        <v>1</v>
      </c>
      <c r="D728" s="100" t="s">
        <v>140</v>
      </c>
      <c r="E728" s="100" t="s">
        <v>258</v>
      </c>
      <c r="F728" s="100"/>
      <c r="G728" s="100" t="s">
        <v>548</v>
      </c>
      <c r="H728" s="100" t="s">
        <v>172</v>
      </c>
      <c r="J728" s="100"/>
    </row>
    <row r="729" spans="1:10" x14ac:dyDescent="0.3">
      <c r="A729" s="100">
        <v>6444332400</v>
      </c>
      <c r="B729" s="100" t="s">
        <v>257</v>
      </c>
      <c r="C729" s="100">
        <v>1</v>
      </c>
      <c r="D729" s="100" t="s">
        <v>140</v>
      </c>
      <c r="E729" s="100" t="s">
        <v>258</v>
      </c>
      <c r="F729" s="100"/>
      <c r="G729" s="100" t="s">
        <v>549</v>
      </c>
      <c r="H729" s="100" t="s">
        <v>172</v>
      </c>
      <c r="J729" s="100"/>
    </row>
    <row r="730" spans="1:10" x14ac:dyDescent="0.3">
      <c r="A730" s="100">
        <v>6444332400</v>
      </c>
      <c r="B730" s="100" t="s">
        <v>257</v>
      </c>
      <c r="C730" s="100">
        <v>1</v>
      </c>
      <c r="D730" s="100" t="s">
        <v>140</v>
      </c>
      <c r="E730" s="100" t="s">
        <v>258</v>
      </c>
      <c r="F730" s="100"/>
      <c r="G730" s="100" t="s">
        <v>550</v>
      </c>
      <c r="H730" s="100" t="s">
        <v>172</v>
      </c>
      <c r="J730" s="100"/>
    </row>
    <row r="731" spans="1:10" x14ac:dyDescent="0.3">
      <c r="A731" s="100">
        <v>6444332400</v>
      </c>
      <c r="B731" s="100" t="s">
        <v>257</v>
      </c>
      <c r="C731" s="100">
        <v>1</v>
      </c>
      <c r="D731" s="100" t="s">
        <v>140</v>
      </c>
      <c r="E731" s="100" t="s">
        <v>258</v>
      </c>
      <c r="F731" s="100"/>
      <c r="G731" s="100" t="s">
        <v>551</v>
      </c>
      <c r="H731" s="100" t="s">
        <v>172</v>
      </c>
      <c r="J731" s="100"/>
    </row>
    <row r="732" spans="1:10" x14ac:dyDescent="0.3">
      <c r="A732" s="100">
        <v>6444332400</v>
      </c>
      <c r="B732" s="100" t="s">
        <v>257</v>
      </c>
      <c r="C732" s="100">
        <v>1</v>
      </c>
      <c r="D732" s="100" t="s">
        <v>140</v>
      </c>
      <c r="E732" s="100" t="s">
        <v>258</v>
      </c>
      <c r="F732" s="100"/>
      <c r="G732" s="100" t="s">
        <v>552</v>
      </c>
      <c r="H732" s="100" t="s">
        <v>172</v>
      </c>
      <c r="J732" s="100"/>
    </row>
    <row r="733" spans="1:10" x14ac:dyDescent="0.3">
      <c r="A733" s="100">
        <v>6444332400</v>
      </c>
      <c r="B733" s="100" t="s">
        <v>257</v>
      </c>
      <c r="C733" s="100">
        <v>1</v>
      </c>
      <c r="D733" s="100" t="s">
        <v>140</v>
      </c>
      <c r="E733" s="100" t="s">
        <v>258</v>
      </c>
      <c r="F733" s="100"/>
      <c r="G733" s="100" t="s">
        <v>553</v>
      </c>
      <c r="H733" s="100" t="s">
        <v>172</v>
      </c>
      <c r="J733" s="100"/>
    </row>
    <row r="734" spans="1:10" x14ac:dyDescent="0.3">
      <c r="A734" s="100">
        <v>6444332400</v>
      </c>
      <c r="B734" s="100" t="s">
        <v>257</v>
      </c>
      <c r="C734" s="100">
        <v>1</v>
      </c>
      <c r="D734" s="100" t="s">
        <v>140</v>
      </c>
      <c r="E734" s="100" t="s">
        <v>258</v>
      </c>
      <c r="F734" s="100"/>
      <c r="G734" s="100" t="s">
        <v>554</v>
      </c>
      <c r="H734" s="100" t="s">
        <v>172</v>
      </c>
      <c r="J734" s="100"/>
    </row>
    <row r="735" spans="1:10" x14ac:dyDescent="0.3">
      <c r="A735" s="100">
        <v>6444332400</v>
      </c>
      <c r="B735" s="100" t="s">
        <v>257</v>
      </c>
      <c r="C735" s="100">
        <v>1</v>
      </c>
      <c r="D735" s="100" t="s">
        <v>140</v>
      </c>
      <c r="E735" s="100" t="s">
        <v>258</v>
      </c>
      <c r="F735" s="100"/>
      <c r="G735" s="100" t="s">
        <v>555</v>
      </c>
      <c r="H735" s="100" t="s">
        <v>172</v>
      </c>
      <c r="J735" s="100"/>
    </row>
    <row r="736" spans="1:10" x14ac:dyDescent="0.3">
      <c r="A736" s="100">
        <v>6444332400</v>
      </c>
      <c r="B736" s="100" t="s">
        <v>257</v>
      </c>
      <c r="C736" s="100">
        <v>1</v>
      </c>
      <c r="D736" s="100" t="s">
        <v>140</v>
      </c>
      <c r="E736" s="100" t="s">
        <v>258</v>
      </c>
      <c r="F736" s="100"/>
      <c r="G736" s="100" t="s">
        <v>556</v>
      </c>
      <c r="H736" s="100" t="s">
        <v>172</v>
      </c>
      <c r="J736" s="100"/>
    </row>
    <row r="737" spans="1:10" x14ac:dyDescent="0.3">
      <c r="A737" s="100">
        <v>6444332400</v>
      </c>
      <c r="B737" s="100" t="s">
        <v>257</v>
      </c>
      <c r="C737" s="100">
        <v>1</v>
      </c>
      <c r="D737" s="100" t="s">
        <v>140</v>
      </c>
      <c r="E737" s="100" t="s">
        <v>258</v>
      </c>
      <c r="F737" s="100"/>
      <c r="G737" s="100" t="s">
        <v>557</v>
      </c>
      <c r="H737" s="100" t="s">
        <v>172</v>
      </c>
      <c r="J737" s="100"/>
    </row>
    <row r="738" spans="1:10" x14ac:dyDescent="0.3">
      <c r="A738" s="100">
        <v>6444332400</v>
      </c>
      <c r="B738" s="100" t="s">
        <v>257</v>
      </c>
      <c r="C738" s="100">
        <v>1</v>
      </c>
      <c r="D738" s="100" t="s">
        <v>140</v>
      </c>
      <c r="E738" s="100" t="s">
        <v>258</v>
      </c>
      <c r="F738" s="100"/>
      <c r="G738" s="100" t="s">
        <v>558</v>
      </c>
      <c r="H738" s="100" t="s">
        <v>172</v>
      </c>
      <c r="J738" s="100"/>
    </row>
    <row r="739" spans="1:10" x14ac:dyDescent="0.3">
      <c r="A739" s="100">
        <v>6444332400</v>
      </c>
      <c r="B739" s="100" t="s">
        <v>257</v>
      </c>
      <c r="C739" s="100">
        <v>1</v>
      </c>
      <c r="D739" s="100" t="s">
        <v>140</v>
      </c>
      <c r="E739" s="100" t="s">
        <v>258</v>
      </c>
      <c r="F739" s="100"/>
      <c r="G739" s="100" t="s">
        <v>559</v>
      </c>
      <c r="H739" s="100" t="s">
        <v>172</v>
      </c>
      <c r="J739" s="100"/>
    </row>
    <row r="740" spans="1:10" x14ac:dyDescent="0.3">
      <c r="A740" s="100">
        <v>6444332400</v>
      </c>
      <c r="B740" s="100" t="s">
        <v>257</v>
      </c>
      <c r="C740" s="100">
        <v>1</v>
      </c>
      <c r="D740" s="100" t="s">
        <v>140</v>
      </c>
      <c r="E740" s="100" t="s">
        <v>258</v>
      </c>
      <c r="F740" s="100"/>
      <c r="G740" s="100" t="s">
        <v>560</v>
      </c>
      <c r="H740" s="100" t="s">
        <v>172</v>
      </c>
      <c r="J740" s="100"/>
    </row>
    <row r="741" spans="1:10" x14ac:dyDescent="0.3">
      <c r="A741" s="100">
        <v>6444332400</v>
      </c>
      <c r="B741" s="100" t="s">
        <v>257</v>
      </c>
      <c r="C741" s="100">
        <v>1</v>
      </c>
      <c r="D741" s="100" t="s">
        <v>140</v>
      </c>
      <c r="E741" s="100" t="s">
        <v>258</v>
      </c>
      <c r="F741" s="100"/>
      <c r="G741" s="100" t="s">
        <v>561</v>
      </c>
      <c r="H741" s="100" t="s">
        <v>172</v>
      </c>
      <c r="J741" s="100"/>
    </row>
    <row r="742" spans="1:10" x14ac:dyDescent="0.3">
      <c r="A742" s="100">
        <v>6444332400</v>
      </c>
      <c r="B742" s="100" t="s">
        <v>257</v>
      </c>
      <c r="C742" s="100">
        <v>1</v>
      </c>
      <c r="D742" s="100" t="s">
        <v>140</v>
      </c>
      <c r="E742" s="100" t="s">
        <v>258</v>
      </c>
      <c r="F742" s="100"/>
      <c r="G742" s="100" t="s">
        <v>562</v>
      </c>
      <c r="H742" s="100" t="s">
        <v>187</v>
      </c>
      <c r="J742" s="100"/>
    </row>
    <row r="743" spans="1:10" x14ac:dyDescent="0.3">
      <c r="A743" s="100">
        <v>6444332400</v>
      </c>
      <c r="B743" s="100" t="s">
        <v>257</v>
      </c>
      <c r="C743" s="100">
        <v>1</v>
      </c>
      <c r="D743" s="100" t="s">
        <v>140</v>
      </c>
      <c r="E743" s="100" t="s">
        <v>258</v>
      </c>
      <c r="F743" s="100"/>
      <c r="G743" s="100" t="s">
        <v>563</v>
      </c>
      <c r="H743" s="100" t="s">
        <v>187</v>
      </c>
      <c r="J743" s="100"/>
    </row>
    <row r="744" spans="1:10" x14ac:dyDescent="0.3">
      <c r="A744" s="100">
        <v>6444332400</v>
      </c>
      <c r="B744" s="100" t="s">
        <v>257</v>
      </c>
      <c r="C744" s="100">
        <v>1</v>
      </c>
      <c r="D744" s="100" t="s">
        <v>140</v>
      </c>
      <c r="E744" s="100" t="s">
        <v>258</v>
      </c>
      <c r="F744" s="100"/>
      <c r="G744" s="100" t="s">
        <v>564</v>
      </c>
      <c r="H744" s="100" t="s">
        <v>187</v>
      </c>
      <c r="J744" s="100"/>
    </row>
    <row r="745" spans="1:10" x14ac:dyDescent="0.3">
      <c r="A745" s="100">
        <v>6444332400</v>
      </c>
      <c r="B745" s="100" t="s">
        <v>257</v>
      </c>
      <c r="C745" s="100">
        <v>1</v>
      </c>
      <c r="D745" s="100" t="s">
        <v>140</v>
      </c>
      <c r="E745" s="100" t="s">
        <v>258</v>
      </c>
      <c r="F745" s="100"/>
      <c r="G745" s="100" t="s">
        <v>565</v>
      </c>
      <c r="H745" s="100" t="s">
        <v>187</v>
      </c>
      <c r="J745" s="100"/>
    </row>
    <row r="746" spans="1:10" x14ac:dyDescent="0.3">
      <c r="A746" s="100">
        <v>6444332400</v>
      </c>
      <c r="B746" s="100" t="s">
        <v>257</v>
      </c>
      <c r="C746" s="100">
        <v>1</v>
      </c>
      <c r="D746" s="100" t="s">
        <v>140</v>
      </c>
      <c r="E746" s="100" t="s">
        <v>258</v>
      </c>
      <c r="F746" s="100"/>
      <c r="G746" s="100" t="s">
        <v>566</v>
      </c>
      <c r="H746" s="100" t="s">
        <v>187</v>
      </c>
      <c r="J746" s="100"/>
    </row>
    <row r="747" spans="1:10" x14ac:dyDescent="0.3">
      <c r="A747" s="100">
        <v>6444332400</v>
      </c>
      <c r="B747" s="100" t="s">
        <v>257</v>
      </c>
      <c r="C747" s="100">
        <v>1</v>
      </c>
      <c r="D747" s="100" t="s">
        <v>140</v>
      </c>
      <c r="E747" s="100" t="s">
        <v>258</v>
      </c>
      <c r="F747" s="100"/>
      <c r="G747" s="100" t="s">
        <v>567</v>
      </c>
      <c r="H747" s="100" t="s">
        <v>187</v>
      </c>
      <c r="J747" s="100"/>
    </row>
    <row r="748" spans="1:10" x14ac:dyDescent="0.3">
      <c r="A748" s="100">
        <v>6444332400</v>
      </c>
      <c r="B748" s="100" t="s">
        <v>257</v>
      </c>
      <c r="C748" s="100">
        <v>1</v>
      </c>
      <c r="D748" s="100" t="s">
        <v>140</v>
      </c>
      <c r="E748" s="100" t="s">
        <v>258</v>
      </c>
      <c r="F748" s="100"/>
      <c r="G748" s="100" t="s">
        <v>568</v>
      </c>
      <c r="H748" s="100" t="s">
        <v>187</v>
      </c>
      <c r="J748" s="100"/>
    </row>
    <row r="749" spans="1:10" x14ac:dyDescent="0.3">
      <c r="A749" s="100">
        <v>6444332400</v>
      </c>
      <c r="B749" s="100" t="s">
        <v>257</v>
      </c>
      <c r="C749" s="100">
        <v>1</v>
      </c>
      <c r="D749" s="100" t="s">
        <v>140</v>
      </c>
      <c r="E749" s="100" t="s">
        <v>258</v>
      </c>
      <c r="F749" s="100"/>
      <c r="G749" s="100" t="s">
        <v>569</v>
      </c>
      <c r="H749" s="100" t="s">
        <v>187</v>
      </c>
      <c r="J749" s="100"/>
    </row>
    <row r="750" spans="1:10" x14ac:dyDescent="0.3">
      <c r="A750" s="100">
        <v>6444332400</v>
      </c>
      <c r="B750" s="100" t="s">
        <v>257</v>
      </c>
      <c r="C750" s="100">
        <v>1</v>
      </c>
      <c r="D750" s="100" t="s">
        <v>140</v>
      </c>
      <c r="E750" s="100" t="s">
        <v>258</v>
      </c>
      <c r="F750" s="100"/>
      <c r="G750" s="100" t="s">
        <v>570</v>
      </c>
      <c r="H750" s="100" t="s">
        <v>187</v>
      </c>
      <c r="J750" s="100"/>
    </row>
    <row r="751" spans="1:10" x14ac:dyDescent="0.3">
      <c r="A751" s="100">
        <v>6444332400</v>
      </c>
      <c r="B751" s="100" t="s">
        <v>257</v>
      </c>
      <c r="C751" s="100">
        <v>1</v>
      </c>
      <c r="D751" s="100" t="s">
        <v>140</v>
      </c>
      <c r="E751" s="100" t="s">
        <v>258</v>
      </c>
      <c r="F751" s="100"/>
      <c r="G751" s="100" t="s">
        <v>571</v>
      </c>
      <c r="H751" s="100" t="s">
        <v>187</v>
      </c>
      <c r="J751" s="100"/>
    </row>
    <row r="752" spans="1:10" x14ac:dyDescent="0.3">
      <c r="A752" s="100">
        <v>6444332400</v>
      </c>
      <c r="B752" s="100" t="s">
        <v>257</v>
      </c>
      <c r="C752" s="100">
        <v>1</v>
      </c>
      <c r="D752" s="100" t="s">
        <v>140</v>
      </c>
      <c r="E752" s="100" t="s">
        <v>258</v>
      </c>
      <c r="F752" s="100"/>
      <c r="G752" s="100" t="s">
        <v>572</v>
      </c>
      <c r="H752" s="100" t="s">
        <v>187</v>
      </c>
      <c r="J752" s="100"/>
    </row>
    <row r="753" spans="1:10" x14ac:dyDescent="0.3">
      <c r="A753" s="100">
        <v>6444332400</v>
      </c>
      <c r="B753" s="100" t="s">
        <v>257</v>
      </c>
      <c r="C753" s="100">
        <v>1</v>
      </c>
      <c r="D753" s="100" t="s">
        <v>140</v>
      </c>
      <c r="E753" s="100" t="s">
        <v>258</v>
      </c>
      <c r="F753" s="100"/>
      <c r="G753" s="100" t="s">
        <v>573</v>
      </c>
      <c r="H753" s="100" t="s">
        <v>187</v>
      </c>
      <c r="J753" s="100"/>
    </row>
    <row r="754" spans="1:10" x14ac:dyDescent="0.3">
      <c r="A754" s="100">
        <v>6444332400</v>
      </c>
      <c r="B754" s="100" t="s">
        <v>257</v>
      </c>
      <c r="C754" s="100">
        <v>1</v>
      </c>
      <c r="D754" s="100" t="s">
        <v>140</v>
      </c>
      <c r="E754" s="100" t="s">
        <v>258</v>
      </c>
      <c r="F754" s="100"/>
      <c r="G754" s="100" t="s">
        <v>574</v>
      </c>
      <c r="H754" s="100" t="s">
        <v>187</v>
      </c>
      <c r="J754" s="100"/>
    </row>
    <row r="755" spans="1:10" x14ac:dyDescent="0.3">
      <c r="A755" s="100">
        <v>6444332400</v>
      </c>
      <c r="B755" s="100" t="s">
        <v>257</v>
      </c>
      <c r="C755" s="100">
        <v>1</v>
      </c>
      <c r="D755" s="100" t="s">
        <v>140</v>
      </c>
      <c r="E755" s="100" t="s">
        <v>258</v>
      </c>
      <c r="F755" s="100"/>
      <c r="G755" s="100" t="s">
        <v>575</v>
      </c>
      <c r="H755" s="100" t="s">
        <v>187</v>
      </c>
      <c r="J755" s="100"/>
    </row>
    <row r="756" spans="1:10" x14ac:dyDescent="0.3">
      <c r="A756" s="100">
        <v>6444332400</v>
      </c>
      <c r="B756" s="100" t="s">
        <v>257</v>
      </c>
      <c r="C756" s="100">
        <v>1</v>
      </c>
      <c r="D756" s="100" t="s">
        <v>140</v>
      </c>
      <c r="E756" s="100" t="s">
        <v>258</v>
      </c>
      <c r="F756" s="100"/>
      <c r="G756" s="100" t="s">
        <v>576</v>
      </c>
      <c r="H756" s="100" t="s">
        <v>187</v>
      </c>
      <c r="J756" s="100"/>
    </row>
    <row r="757" spans="1:10" x14ac:dyDescent="0.3">
      <c r="A757" s="100">
        <v>6444332400</v>
      </c>
      <c r="B757" s="100" t="s">
        <v>257</v>
      </c>
      <c r="C757" s="100">
        <v>1</v>
      </c>
      <c r="D757" s="100" t="s">
        <v>140</v>
      </c>
      <c r="E757" s="100" t="s">
        <v>258</v>
      </c>
      <c r="F757" s="100"/>
      <c r="G757" s="100" t="s">
        <v>577</v>
      </c>
      <c r="H757" s="100" t="s">
        <v>187</v>
      </c>
      <c r="J757" s="100"/>
    </row>
    <row r="758" spans="1:10" x14ac:dyDescent="0.3">
      <c r="A758" s="100">
        <v>6444332400</v>
      </c>
      <c r="B758" s="100" t="s">
        <v>257</v>
      </c>
      <c r="C758" s="100">
        <v>1</v>
      </c>
      <c r="D758" s="100" t="s">
        <v>140</v>
      </c>
      <c r="E758" s="100" t="s">
        <v>258</v>
      </c>
      <c r="F758" s="100"/>
      <c r="G758" s="100" t="s">
        <v>578</v>
      </c>
      <c r="H758" s="100" t="s">
        <v>187</v>
      </c>
      <c r="J758" s="100"/>
    </row>
    <row r="759" spans="1:10" x14ac:dyDescent="0.3">
      <c r="A759" s="100">
        <v>6444332400</v>
      </c>
      <c r="B759" s="100" t="s">
        <v>257</v>
      </c>
      <c r="C759" s="100">
        <v>1</v>
      </c>
      <c r="D759" s="100" t="s">
        <v>140</v>
      </c>
      <c r="E759" s="100" t="s">
        <v>258</v>
      </c>
      <c r="F759" s="100"/>
      <c r="G759" s="100" t="s">
        <v>579</v>
      </c>
      <c r="H759" s="100" t="s">
        <v>187</v>
      </c>
      <c r="J759" s="100"/>
    </row>
    <row r="760" spans="1:10" x14ac:dyDescent="0.3">
      <c r="A760" s="100">
        <v>6444332400</v>
      </c>
      <c r="B760" s="100" t="s">
        <v>257</v>
      </c>
      <c r="C760" s="100">
        <v>1</v>
      </c>
      <c r="D760" s="100" t="s">
        <v>140</v>
      </c>
      <c r="E760" s="100" t="s">
        <v>258</v>
      </c>
      <c r="F760" s="100"/>
      <c r="G760" s="100" t="s">
        <v>580</v>
      </c>
      <c r="H760" s="100" t="s">
        <v>187</v>
      </c>
      <c r="J760" s="100"/>
    </row>
    <row r="761" spans="1:10" x14ac:dyDescent="0.3">
      <c r="A761" s="100">
        <v>6444332400</v>
      </c>
      <c r="B761" s="100" t="s">
        <v>257</v>
      </c>
      <c r="C761" s="100">
        <v>1</v>
      </c>
      <c r="D761" s="100" t="s">
        <v>140</v>
      </c>
      <c r="E761" s="100" t="s">
        <v>258</v>
      </c>
      <c r="F761" s="100"/>
      <c r="G761" s="100" t="s">
        <v>581</v>
      </c>
      <c r="H761" s="100" t="s">
        <v>187</v>
      </c>
      <c r="J761" s="100"/>
    </row>
    <row r="762" spans="1:10" x14ac:dyDescent="0.3">
      <c r="A762" s="100">
        <v>6444332400</v>
      </c>
      <c r="B762" s="100" t="s">
        <v>257</v>
      </c>
      <c r="C762" s="100">
        <v>1</v>
      </c>
      <c r="D762" s="100" t="s">
        <v>140</v>
      </c>
      <c r="E762" s="100" t="s">
        <v>258</v>
      </c>
      <c r="F762" s="100"/>
      <c r="G762" s="100" t="s">
        <v>582</v>
      </c>
      <c r="H762" s="100" t="s">
        <v>187</v>
      </c>
      <c r="J762" s="100"/>
    </row>
    <row r="763" spans="1:10" x14ac:dyDescent="0.3">
      <c r="A763" s="100">
        <v>6444332400</v>
      </c>
      <c r="B763" s="100" t="s">
        <v>257</v>
      </c>
      <c r="C763" s="100">
        <v>1</v>
      </c>
      <c r="D763" s="100" t="s">
        <v>140</v>
      </c>
      <c r="E763" s="100" t="s">
        <v>258</v>
      </c>
      <c r="F763" s="100"/>
      <c r="G763" s="100" t="s">
        <v>583</v>
      </c>
      <c r="H763" s="100" t="s">
        <v>187</v>
      </c>
      <c r="J763" s="100"/>
    </row>
    <row r="764" spans="1:10" x14ac:dyDescent="0.3">
      <c r="A764" s="100">
        <v>6444332400</v>
      </c>
      <c r="B764" s="100" t="s">
        <v>257</v>
      </c>
      <c r="C764" s="100">
        <v>1</v>
      </c>
      <c r="D764" s="100" t="s">
        <v>140</v>
      </c>
      <c r="E764" s="100" t="s">
        <v>258</v>
      </c>
      <c r="F764" s="100"/>
      <c r="G764" s="100" t="s">
        <v>584</v>
      </c>
      <c r="H764" s="100" t="s">
        <v>187</v>
      </c>
      <c r="J764" s="100"/>
    </row>
    <row r="765" spans="1:10" x14ac:dyDescent="0.3">
      <c r="A765" s="100">
        <v>6444332400</v>
      </c>
      <c r="B765" s="100" t="s">
        <v>257</v>
      </c>
      <c r="C765" s="100">
        <v>1</v>
      </c>
      <c r="D765" s="100" t="s">
        <v>140</v>
      </c>
      <c r="E765" s="100" t="s">
        <v>258</v>
      </c>
      <c r="F765" s="100"/>
      <c r="G765" s="100" t="s">
        <v>585</v>
      </c>
      <c r="H765" s="100" t="s">
        <v>187</v>
      </c>
      <c r="J765" s="100"/>
    </row>
    <row r="766" spans="1:10" x14ac:dyDescent="0.3">
      <c r="A766" s="100">
        <v>6444332400</v>
      </c>
      <c r="B766" s="100" t="s">
        <v>257</v>
      </c>
      <c r="C766" s="100">
        <v>1</v>
      </c>
      <c r="D766" s="100" t="s">
        <v>140</v>
      </c>
      <c r="E766" s="100" t="s">
        <v>258</v>
      </c>
      <c r="F766" s="100"/>
      <c r="G766" s="100" t="s">
        <v>586</v>
      </c>
      <c r="H766" s="100" t="s">
        <v>187</v>
      </c>
      <c r="J766" s="100"/>
    </row>
    <row r="767" spans="1:10" x14ac:dyDescent="0.3">
      <c r="A767" s="100">
        <v>6444332400</v>
      </c>
      <c r="B767" s="100" t="s">
        <v>257</v>
      </c>
      <c r="C767" s="100">
        <v>1</v>
      </c>
      <c r="D767" s="100" t="s">
        <v>140</v>
      </c>
      <c r="E767" s="100" t="s">
        <v>258</v>
      </c>
      <c r="F767" s="100"/>
      <c r="G767" s="100" t="s">
        <v>587</v>
      </c>
      <c r="H767" s="100" t="s">
        <v>187</v>
      </c>
      <c r="J767" s="100"/>
    </row>
    <row r="768" spans="1:10" x14ac:dyDescent="0.3">
      <c r="A768" s="100">
        <v>6444332400</v>
      </c>
      <c r="B768" s="100" t="s">
        <v>257</v>
      </c>
      <c r="C768" s="100">
        <v>1</v>
      </c>
      <c r="D768" s="100" t="s">
        <v>140</v>
      </c>
      <c r="E768" s="100" t="s">
        <v>258</v>
      </c>
      <c r="F768" s="100"/>
      <c r="G768" s="100" t="s">
        <v>588</v>
      </c>
      <c r="H768" s="100" t="s">
        <v>187</v>
      </c>
      <c r="J768" s="100"/>
    </row>
    <row r="769" spans="1:10" x14ac:dyDescent="0.3">
      <c r="A769" s="100">
        <v>6444332400</v>
      </c>
      <c r="B769" s="100" t="s">
        <v>257</v>
      </c>
      <c r="C769" s="100">
        <v>1</v>
      </c>
      <c r="D769" s="100" t="s">
        <v>140</v>
      </c>
      <c r="E769" s="100" t="s">
        <v>258</v>
      </c>
      <c r="F769" s="100"/>
      <c r="G769" s="100" t="s">
        <v>589</v>
      </c>
      <c r="H769" s="100" t="s">
        <v>187</v>
      </c>
      <c r="J769" s="100"/>
    </row>
    <row r="770" spans="1:10" x14ac:dyDescent="0.3">
      <c r="A770" s="100">
        <v>6444332400</v>
      </c>
      <c r="B770" s="100" t="s">
        <v>257</v>
      </c>
      <c r="C770" s="100">
        <v>1</v>
      </c>
      <c r="D770" s="100" t="s">
        <v>140</v>
      </c>
      <c r="E770" s="100" t="s">
        <v>258</v>
      </c>
      <c r="F770" s="100"/>
      <c r="G770" s="100" t="s">
        <v>590</v>
      </c>
      <c r="H770" s="100" t="s">
        <v>187</v>
      </c>
      <c r="J770" s="100"/>
    </row>
    <row r="771" spans="1:10" x14ac:dyDescent="0.3">
      <c r="A771" s="100">
        <v>6444332400</v>
      </c>
      <c r="B771" s="100" t="s">
        <v>257</v>
      </c>
      <c r="C771" s="100">
        <v>1</v>
      </c>
      <c r="D771" s="100" t="s">
        <v>140</v>
      </c>
      <c r="E771" s="100" t="s">
        <v>258</v>
      </c>
      <c r="F771" s="100"/>
      <c r="G771" s="100" t="s">
        <v>591</v>
      </c>
      <c r="H771" s="100" t="s">
        <v>187</v>
      </c>
      <c r="J771" s="100"/>
    </row>
    <row r="772" spans="1:10" x14ac:dyDescent="0.3">
      <c r="A772" s="100">
        <v>6444332400</v>
      </c>
      <c r="B772" s="100" t="s">
        <v>257</v>
      </c>
      <c r="C772" s="100">
        <v>1</v>
      </c>
      <c r="D772" s="100" t="s">
        <v>140</v>
      </c>
      <c r="E772" s="100" t="s">
        <v>258</v>
      </c>
      <c r="F772" s="100"/>
      <c r="G772" s="100" t="s">
        <v>592</v>
      </c>
      <c r="H772" s="100" t="s">
        <v>187</v>
      </c>
      <c r="J772" s="100"/>
    </row>
    <row r="773" spans="1:10" x14ac:dyDescent="0.3">
      <c r="A773" s="100">
        <v>6444332400</v>
      </c>
      <c r="B773" s="100" t="s">
        <v>257</v>
      </c>
      <c r="C773" s="100">
        <v>1</v>
      </c>
      <c r="D773" s="100" t="s">
        <v>140</v>
      </c>
      <c r="E773" s="100" t="s">
        <v>258</v>
      </c>
      <c r="F773" s="100"/>
      <c r="G773" s="100" t="s">
        <v>593</v>
      </c>
      <c r="H773" s="100" t="s">
        <v>187</v>
      </c>
      <c r="J773" s="100"/>
    </row>
    <row r="774" spans="1:10" x14ac:dyDescent="0.3">
      <c r="A774" s="100">
        <v>6444332400</v>
      </c>
      <c r="B774" s="100" t="s">
        <v>257</v>
      </c>
      <c r="C774" s="100">
        <v>1</v>
      </c>
      <c r="D774" s="100" t="s">
        <v>140</v>
      </c>
      <c r="E774" s="100" t="s">
        <v>258</v>
      </c>
      <c r="F774" s="100"/>
      <c r="G774" s="100" t="s">
        <v>594</v>
      </c>
      <c r="H774" s="100" t="s">
        <v>187</v>
      </c>
      <c r="J774" s="100"/>
    </row>
    <row r="775" spans="1:10" x14ac:dyDescent="0.3">
      <c r="A775" s="100">
        <v>6444332400</v>
      </c>
      <c r="B775" s="100" t="s">
        <v>257</v>
      </c>
      <c r="C775" s="100">
        <v>1</v>
      </c>
      <c r="D775" s="100" t="s">
        <v>140</v>
      </c>
      <c r="E775" s="100" t="s">
        <v>258</v>
      </c>
      <c r="F775" s="100"/>
      <c r="G775" s="100" t="s">
        <v>595</v>
      </c>
      <c r="H775" s="100" t="s">
        <v>187</v>
      </c>
      <c r="J775" s="100"/>
    </row>
    <row r="776" spans="1:10" x14ac:dyDescent="0.3">
      <c r="A776" s="100">
        <v>6444332400</v>
      </c>
      <c r="B776" s="100" t="s">
        <v>257</v>
      </c>
      <c r="C776" s="100">
        <v>1</v>
      </c>
      <c r="D776" s="100" t="s">
        <v>140</v>
      </c>
      <c r="E776" s="100" t="s">
        <v>258</v>
      </c>
      <c r="F776" s="100"/>
      <c r="G776" s="100" t="s">
        <v>596</v>
      </c>
      <c r="H776" s="100" t="s">
        <v>187</v>
      </c>
      <c r="J776" s="100"/>
    </row>
    <row r="777" spans="1:10" x14ac:dyDescent="0.3">
      <c r="A777" s="100">
        <v>6444332400</v>
      </c>
      <c r="B777" s="100" t="s">
        <v>257</v>
      </c>
      <c r="C777" s="100">
        <v>1</v>
      </c>
      <c r="D777" s="100" t="s">
        <v>140</v>
      </c>
      <c r="E777" s="100" t="s">
        <v>258</v>
      </c>
      <c r="F777" s="100"/>
      <c r="G777" s="100" t="s">
        <v>597</v>
      </c>
      <c r="H777" s="100" t="s">
        <v>187</v>
      </c>
      <c r="J777" s="100"/>
    </row>
    <row r="778" spans="1:10" x14ac:dyDescent="0.3">
      <c r="A778" s="100">
        <v>6444332400</v>
      </c>
      <c r="B778" s="100" t="s">
        <v>257</v>
      </c>
      <c r="C778" s="100">
        <v>1</v>
      </c>
      <c r="D778" s="100" t="s">
        <v>140</v>
      </c>
      <c r="E778" s="100" t="s">
        <v>258</v>
      </c>
      <c r="F778" s="100"/>
      <c r="G778" s="100" t="s">
        <v>598</v>
      </c>
      <c r="H778" s="100" t="s">
        <v>187</v>
      </c>
      <c r="J778" s="100"/>
    </row>
    <row r="779" spans="1:10" x14ac:dyDescent="0.3">
      <c r="A779" s="100">
        <v>6444332400</v>
      </c>
      <c r="B779" s="100" t="s">
        <v>257</v>
      </c>
      <c r="C779" s="100">
        <v>1</v>
      </c>
      <c r="D779" s="100" t="s">
        <v>140</v>
      </c>
      <c r="E779" s="100" t="s">
        <v>258</v>
      </c>
      <c r="F779" s="100"/>
      <c r="G779" s="100" t="s">
        <v>599</v>
      </c>
      <c r="H779" s="100" t="s">
        <v>187</v>
      </c>
      <c r="J779" s="100"/>
    </row>
    <row r="780" spans="1:10" x14ac:dyDescent="0.3">
      <c r="A780" s="100">
        <v>6444332400</v>
      </c>
      <c r="B780" s="100" t="s">
        <v>257</v>
      </c>
      <c r="C780" s="100">
        <v>1</v>
      </c>
      <c r="D780" s="100" t="s">
        <v>140</v>
      </c>
      <c r="E780" s="100" t="s">
        <v>258</v>
      </c>
      <c r="F780" s="100"/>
      <c r="G780" s="100" t="s">
        <v>600</v>
      </c>
      <c r="H780" s="100" t="s">
        <v>187</v>
      </c>
      <c r="J780" s="100"/>
    </row>
    <row r="781" spans="1:10" x14ac:dyDescent="0.3">
      <c r="A781" s="100">
        <v>6444332400</v>
      </c>
      <c r="B781" s="100" t="s">
        <v>257</v>
      </c>
      <c r="C781" s="100">
        <v>1</v>
      </c>
      <c r="D781" s="100" t="s">
        <v>140</v>
      </c>
      <c r="E781" s="100" t="s">
        <v>258</v>
      </c>
      <c r="F781" s="100"/>
      <c r="G781" s="100" t="s">
        <v>601</v>
      </c>
      <c r="H781" s="100" t="s">
        <v>187</v>
      </c>
      <c r="J781" s="100"/>
    </row>
    <row r="782" spans="1:10" x14ac:dyDescent="0.3">
      <c r="A782" s="100">
        <v>6444332400</v>
      </c>
      <c r="B782" s="100" t="s">
        <v>257</v>
      </c>
      <c r="C782" s="100">
        <v>1</v>
      </c>
      <c r="D782" s="100" t="s">
        <v>140</v>
      </c>
      <c r="E782" s="100" t="s">
        <v>258</v>
      </c>
      <c r="F782" s="100"/>
      <c r="G782" s="100" t="s">
        <v>602</v>
      </c>
      <c r="H782" s="100" t="s">
        <v>187</v>
      </c>
      <c r="J782" s="100"/>
    </row>
    <row r="783" spans="1:10" x14ac:dyDescent="0.3">
      <c r="A783" s="100">
        <v>6444332400</v>
      </c>
      <c r="B783" s="100" t="s">
        <v>257</v>
      </c>
      <c r="C783" s="100">
        <v>1</v>
      </c>
      <c r="D783" s="100" t="s">
        <v>140</v>
      </c>
      <c r="E783" s="100" t="s">
        <v>258</v>
      </c>
      <c r="F783" s="100"/>
      <c r="G783" s="100" t="s">
        <v>603</v>
      </c>
      <c r="H783" s="100" t="s">
        <v>187</v>
      </c>
      <c r="J783" s="100"/>
    </row>
    <row r="784" spans="1:10" x14ac:dyDescent="0.3">
      <c r="A784" s="100">
        <v>6444332400</v>
      </c>
      <c r="B784" s="100" t="s">
        <v>257</v>
      </c>
      <c r="C784" s="100">
        <v>1</v>
      </c>
      <c r="D784" s="100" t="s">
        <v>140</v>
      </c>
      <c r="E784" s="100" t="s">
        <v>258</v>
      </c>
      <c r="F784" s="100"/>
      <c r="G784" s="100" t="s">
        <v>604</v>
      </c>
      <c r="H784" s="100" t="s">
        <v>187</v>
      </c>
      <c r="J784" s="100"/>
    </row>
    <row r="785" spans="1:10" x14ac:dyDescent="0.3">
      <c r="A785" s="100">
        <v>6444332400</v>
      </c>
      <c r="B785" s="100" t="s">
        <v>257</v>
      </c>
      <c r="C785" s="100">
        <v>1</v>
      </c>
      <c r="D785" s="100" t="s">
        <v>140</v>
      </c>
      <c r="E785" s="100" t="s">
        <v>258</v>
      </c>
      <c r="F785" s="100"/>
      <c r="G785" s="100" t="s">
        <v>605</v>
      </c>
      <c r="H785" s="100" t="s">
        <v>187</v>
      </c>
      <c r="J785" s="100"/>
    </row>
    <row r="786" spans="1:10" x14ac:dyDescent="0.3">
      <c r="A786" s="100">
        <v>6444332400</v>
      </c>
      <c r="B786" s="100" t="s">
        <v>257</v>
      </c>
      <c r="C786" s="100">
        <v>1</v>
      </c>
      <c r="D786" s="100" t="s">
        <v>140</v>
      </c>
      <c r="E786" s="100" t="s">
        <v>258</v>
      </c>
      <c r="F786" s="100"/>
      <c r="G786" s="100" t="s">
        <v>606</v>
      </c>
      <c r="H786" s="100" t="s">
        <v>187</v>
      </c>
      <c r="J786" s="100"/>
    </row>
    <row r="787" spans="1:10" x14ac:dyDescent="0.3">
      <c r="A787" s="100">
        <v>6444332400</v>
      </c>
      <c r="B787" s="100" t="s">
        <v>257</v>
      </c>
      <c r="C787" s="100">
        <v>1</v>
      </c>
      <c r="D787" s="100" t="s">
        <v>140</v>
      </c>
      <c r="E787" s="100" t="s">
        <v>258</v>
      </c>
      <c r="F787" s="100"/>
      <c r="G787" s="100" t="s">
        <v>607</v>
      </c>
      <c r="H787" s="100" t="s">
        <v>187</v>
      </c>
      <c r="J787" s="100"/>
    </row>
    <row r="788" spans="1:10" x14ac:dyDescent="0.3">
      <c r="A788" s="100">
        <v>6444332400</v>
      </c>
      <c r="B788" s="100" t="s">
        <v>257</v>
      </c>
      <c r="C788" s="100">
        <v>1</v>
      </c>
      <c r="D788" s="100" t="s">
        <v>140</v>
      </c>
      <c r="E788" s="100" t="s">
        <v>258</v>
      </c>
      <c r="F788" s="100"/>
      <c r="G788" s="100" t="s">
        <v>608</v>
      </c>
      <c r="H788" s="100" t="s">
        <v>187</v>
      </c>
      <c r="J788" s="100"/>
    </row>
    <row r="789" spans="1:10" x14ac:dyDescent="0.3">
      <c r="A789" s="100">
        <v>6444332400</v>
      </c>
      <c r="B789" s="100" t="s">
        <v>257</v>
      </c>
      <c r="C789" s="100">
        <v>1</v>
      </c>
      <c r="D789" s="100" t="s">
        <v>140</v>
      </c>
      <c r="E789" s="100" t="s">
        <v>258</v>
      </c>
      <c r="F789" s="100"/>
      <c r="G789" s="100" t="s">
        <v>609</v>
      </c>
      <c r="H789" s="100" t="s">
        <v>187</v>
      </c>
      <c r="J789" s="100"/>
    </row>
    <row r="790" spans="1:10" x14ac:dyDescent="0.3">
      <c r="A790" s="100">
        <v>6444332400</v>
      </c>
      <c r="B790" s="100" t="s">
        <v>257</v>
      </c>
      <c r="C790" s="100">
        <v>1</v>
      </c>
      <c r="D790" s="100" t="s">
        <v>140</v>
      </c>
      <c r="E790" s="100" t="s">
        <v>258</v>
      </c>
      <c r="F790" s="100"/>
      <c r="G790" s="100" t="s">
        <v>610</v>
      </c>
      <c r="H790" s="100" t="s">
        <v>187</v>
      </c>
      <c r="J790" s="100"/>
    </row>
    <row r="791" spans="1:10" x14ac:dyDescent="0.3">
      <c r="A791" s="100">
        <v>6444332400</v>
      </c>
      <c r="B791" s="100" t="s">
        <v>257</v>
      </c>
      <c r="C791" s="100">
        <v>1</v>
      </c>
      <c r="D791" s="100" t="s">
        <v>140</v>
      </c>
      <c r="E791" s="100" t="s">
        <v>258</v>
      </c>
      <c r="F791" s="100"/>
      <c r="G791" s="100" t="s">
        <v>611</v>
      </c>
      <c r="H791" s="100" t="s">
        <v>187</v>
      </c>
      <c r="J791" s="100"/>
    </row>
    <row r="792" spans="1:10" x14ac:dyDescent="0.3">
      <c r="A792" s="100">
        <v>6444332400</v>
      </c>
      <c r="B792" s="100" t="s">
        <v>257</v>
      </c>
      <c r="C792" s="100">
        <v>1</v>
      </c>
      <c r="D792" s="100" t="s">
        <v>140</v>
      </c>
      <c r="E792" s="100" t="s">
        <v>258</v>
      </c>
      <c r="F792" s="100"/>
      <c r="G792" s="100" t="s">
        <v>612</v>
      </c>
      <c r="H792" s="100" t="s">
        <v>187</v>
      </c>
      <c r="J792" s="100"/>
    </row>
    <row r="793" spans="1:10" x14ac:dyDescent="0.3">
      <c r="A793" s="100">
        <v>6444332400</v>
      </c>
      <c r="B793" s="100" t="s">
        <v>257</v>
      </c>
      <c r="C793" s="100">
        <v>1</v>
      </c>
      <c r="D793" s="100" t="s">
        <v>140</v>
      </c>
      <c r="E793" s="100" t="s">
        <v>258</v>
      </c>
      <c r="F793" s="100"/>
      <c r="G793" s="100" t="s">
        <v>613</v>
      </c>
      <c r="H793" s="100" t="s">
        <v>187</v>
      </c>
      <c r="J793" s="100"/>
    </row>
    <row r="794" spans="1:10" x14ac:dyDescent="0.3">
      <c r="A794" s="100">
        <v>6444332400</v>
      </c>
      <c r="B794" s="100" t="s">
        <v>257</v>
      </c>
      <c r="C794" s="100">
        <v>1</v>
      </c>
      <c r="D794" s="100" t="s">
        <v>140</v>
      </c>
      <c r="E794" s="100" t="s">
        <v>258</v>
      </c>
      <c r="F794" s="100"/>
      <c r="G794" s="100" t="s">
        <v>614</v>
      </c>
      <c r="H794" s="100" t="s">
        <v>187</v>
      </c>
      <c r="J794" s="100"/>
    </row>
    <row r="795" spans="1:10" x14ac:dyDescent="0.3">
      <c r="A795" s="100">
        <v>6444332400</v>
      </c>
      <c r="B795" s="100" t="s">
        <v>257</v>
      </c>
      <c r="C795" s="100">
        <v>1</v>
      </c>
      <c r="D795" s="100" t="s">
        <v>140</v>
      </c>
      <c r="E795" s="100" t="s">
        <v>258</v>
      </c>
      <c r="F795" s="100"/>
      <c r="G795" s="100" t="s">
        <v>615</v>
      </c>
      <c r="H795" s="100" t="s">
        <v>187</v>
      </c>
      <c r="J795" s="100"/>
    </row>
    <row r="796" spans="1:10" x14ac:dyDescent="0.3">
      <c r="A796" s="100">
        <v>6444332400</v>
      </c>
      <c r="B796" s="100" t="s">
        <v>257</v>
      </c>
      <c r="C796" s="100">
        <v>1</v>
      </c>
      <c r="D796" s="100" t="s">
        <v>140</v>
      </c>
      <c r="E796" s="100" t="s">
        <v>258</v>
      </c>
      <c r="F796" s="100"/>
      <c r="G796" s="100" t="s">
        <v>616</v>
      </c>
      <c r="H796" s="100" t="s">
        <v>187</v>
      </c>
      <c r="J796" s="100"/>
    </row>
    <row r="797" spans="1:10" x14ac:dyDescent="0.3">
      <c r="A797" s="100">
        <v>6444332400</v>
      </c>
      <c r="B797" s="100" t="s">
        <v>257</v>
      </c>
      <c r="C797" s="100">
        <v>1</v>
      </c>
      <c r="D797" s="100" t="s">
        <v>140</v>
      </c>
      <c r="E797" s="100" t="s">
        <v>258</v>
      </c>
      <c r="F797" s="100"/>
      <c r="G797" s="100" t="s">
        <v>617</v>
      </c>
      <c r="H797" s="100" t="s">
        <v>187</v>
      </c>
      <c r="J797" s="100"/>
    </row>
    <row r="798" spans="1:10" x14ac:dyDescent="0.3">
      <c r="A798" s="100">
        <v>6444332400</v>
      </c>
      <c r="B798" s="100" t="s">
        <v>257</v>
      </c>
      <c r="C798" s="100">
        <v>1</v>
      </c>
      <c r="D798" s="100" t="s">
        <v>140</v>
      </c>
      <c r="E798" s="100" t="s">
        <v>258</v>
      </c>
      <c r="F798" s="100"/>
      <c r="G798" s="100" t="s">
        <v>618</v>
      </c>
      <c r="H798" s="100" t="s">
        <v>187</v>
      </c>
      <c r="J798" s="100"/>
    </row>
    <row r="799" spans="1:10" x14ac:dyDescent="0.3">
      <c r="A799" s="100">
        <v>6444332400</v>
      </c>
      <c r="B799" s="100" t="s">
        <v>257</v>
      </c>
      <c r="C799" s="100">
        <v>1</v>
      </c>
      <c r="D799" s="100" t="s">
        <v>140</v>
      </c>
      <c r="E799" s="100" t="s">
        <v>258</v>
      </c>
      <c r="F799" s="100"/>
      <c r="G799" s="100" t="s">
        <v>619</v>
      </c>
      <c r="H799" s="100" t="s">
        <v>187</v>
      </c>
      <c r="J799" s="100"/>
    </row>
    <row r="800" spans="1:10" x14ac:dyDescent="0.3">
      <c r="A800" s="100">
        <v>6444332400</v>
      </c>
      <c r="B800" s="100" t="s">
        <v>257</v>
      </c>
      <c r="C800" s="100">
        <v>1</v>
      </c>
      <c r="D800" s="100" t="s">
        <v>140</v>
      </c>
      <c r="E800" s="100" t="s">
        <v>258</v>
      </c>
      <c r="F800" s="100"/>
      <c r="G800" s="100" t="s">
        <v>620</v>
      </c>
      <c r="H800" s="100" t="s">
        <v>187</v>
      </c>
      <c r="J800" s="100"/>
    </row>
    <row r="801" spans="1:10" x14ac:dyDescent="0.3">
      <c r="A801" s="100">
        <v>6444332400</v>
      </c>
      <c r="B801" s="100" t="s">
        <v>257</v>
      </c>
      <c r="C801" s="100">
        <v>1</v>
      </c>
      <c r="D801" s="100" t="s">
        <v>140</v>
      </c>
      <c r="E801" s="100" t="s">
        <v>258</v>
      </c>
      <c r="F801" s="100"/>
      <c r="G801" s="100" t="s">
        <v>621</v>
      </c>
      <c r="H801" s="100" t="s">
        <v>187</v>
      </c>
      <c r="J801" s="100"/>
    </row>
    <row r="802" spans="1:10" x14ac:dyDescent="0.3">
      <c r="A802" s="100">
        <v>6444332400</v>
      </c>
      <c r="B802" s="100" t="s">
        <v>257</v>
      </c>
      <c r="C802" s="100">
        <v>1</v>
      </c>
      <c r="D802" s="100" t="s">
        <v>140</v>
      </c>
      <c r="E802" s="100" t="s">
        <v>258</v>
      </c>
      <c r="F802" s="100"/>
      <c r="G802" s="100" t="s">
        <v>622</v>
      </c>
      <c r="H802" s="100" t="s">
        <v>187</v>
      </c>
      <c r="J802" s="100"/>
    </row>
    <row r="803" spans="1:10" x14ac:dyDescent="0.3">
      <c r="A803" s="100">
        <v>6444332400</v>
      </c>
      <c r="B803" s="100" t="s">
        <v>257</v>
      </c>
      <c r="C803" s="100">
        <v>1</v>
      </c>
      <c r="D803" s="100" t="s">
        <v>140</v>
      </c>
      <c r="E803" s="100" t="s">
        <v>258</v>
      </c>
      <c r="F803" s="100"/>
      <c r="G803" s="100" t="s">
        <v>623</v>
      </c>
      <c r="H803" s="100" t="s">
        <v>187</v>
      </c>
      <c r="J803" s="100"/>
    </row>
    <row r="804" spans="1:10" x14ac:dyDescent="0.3">
      <c r="A804" s="100">
        <v>6444332400</v>
      </c>
      <c r="B804" s="100" t="s">
        <v>257</v>
      </c>
      <c r="C804" s="100">
        <v>1</v>
      </c>
      <c r="D804" s="100" t="s">
        <v>140</v>
      </c>
      <c r="E804" s="100" t="s">
        <v>258</v>
      </c>
      <c r="F804" s="100"/>
      <c r="G804" s="100" t="s">
        <v>624</v>
      </c>
      <c r="H804" s="100" t="s">
        <v>187</v>
      </c>
      <c r="J804" s="100"/>
    </row>
    <row r="805" spans="1:10" x14ac:dyDescent="0.3">
      <c r="A805" s="100">
        <v>6444332400</v>
      </c>
      <c r="B805" s="100" t="s">
        <v>257</v>
      </c>
      <c r="C805" s="100">
        <v>1</v>
      </c>
      <c r="D805" s="100" t="s">
        <v>140</v>
      </c>
      <c r="E805" s="100" t="s">
        <v>258</v>
      </c>
      <c r="F805" s="100"/>
      <c r="G805" s="100" t="s">
        <v>625</v>
      </c>
      <c r="H805" s="100" t="s">
        <v>187</v>
      </c>
      <c r="J805" s="100"/>
    </row>
    <row r="806" spans="1:10" x14ac:dyDescent="0.3">
      <c r="A806" s="100">
        <v>6444332400</v>
      </c>
      <c r="B806" s="100" t="s">
        <v>257</v>
      </c>
      <c r="C806" s="100">
        <v>1</v>
      </c>
      <c r="D806" s="100" t="s">
        <v>140</v>
      </c>
      <c r="E806" s="100" t="s">
        <v>258</v>
      </c>
      <c r="F806" s="100"/>
      <c r="G806" s="100" t="s">
        <v>626</v>
      </c>
      <c r="H806" s="100" t="s">
        <v>187</v>
      </c>
      <c r="J806" s="100"/>
    </row>
    <row r="807" spans="1:10" x14ac:dyDescent="0.3">
      <c r="A807" s="100">
        <v>6444332400</v>
      </c>
      <c r="B807" s="100" t="s">
        <v>257</v>
      </c>
      <c r="C807" s="100">
        <v>1</v>
      </c>
      <c r="D807" s="100" t="s">
        <v>140</v>
      </c>
      <c r="E807" s="100" t="s">
        <v>258</v>
      </c>
      <c r="F807" s="100"/>
      <c r="G807" s="100" t="s">
        <v>627</v>
      </c>
      <c r="H807" s="100" t="s">
        <v>187</v>
      </c>
      <c r="J807" s="100"/>
    </row>
    <row r="808" spans="1:10" x14ac:dyDescent="0.3">
      <c r="A808" s="100">
        <v>6444332400</v>
      </c>
      <c r="B808" s="100" t="s">
        <v>257</v>
      </c>
      <c r="C808" s="100">
        <v>1</v>
      </c>
      <c r="D808" s="100" t="s">
        <v>140</v>
      </c>
      <c r="E808" s="100" t="s">
        <v>258</v>
      </c>
      <c r="F808" s="100"/>
      <c r="G808" s="100" t="s">
        <v>628</v>
      </c>
      <c r="H808" s="100" t="s">
        <v>187</v>
      </c>
      <c r="J808" s="100"/>
    </row>
    <row r="809" spans="1:10" x14ac:dyDescent="0.3">
      <c r="A809" s="100">
        <v>6444332400</v>
      </c>
      <c r="B809" s="100" t="s">
        <v>257</v>
      </c>
      <c r="C809" s="100">
        <v>1</v>
      </c>
      <c r="D809" s="100" t="s">
        <v>140</v>
      </c>
      <c r="E809" s="100" t="s">
        <v>258</v>
      </c>
      <c r="F809" s="100"/>
      <c r="G809" s="100" t="s">
        <v>629</v>
      </c>
      <c r="H809" s="100" t="s">
        <v>187</v>
      </c>
      <c r="J809" s="100"/>
    </row>
    <row r="810" spans="1:10" x14ac:dyDescent="0.3">
      <c r="A810" s="100">
        <v>6444332400</v>
      </c>
      <c r="B810" s="100" t="s">
        <v>257</v>
      </c>
      <c r="C810" s="100">
        <v>1</v>
      </c>
      <c r="D810" s="100" t="s">
        <v>140</v>
      </c>
      <c r="E810" s="100" t="s">
        <v>258</v>
      </c>
      <c r="F810" s="100"/>
      <c r="G810" s="100" t="s">
        <v>630</v>
      </c>
      <c r="H810" s="100" t="s">
        <v>187</v>
      </c>
      <c r="J810" s="100"/>
    </row>
    <row r="811" spans="1:10" x14ac:dyDescent="0.3">
      <c r="A811" s="100">
        <v>6444332400</v>
      </c>
      <c r="B811" s="100" t="s">
        <v>257</v>
      </c>
      <c r="C811" s="100">
        <v>1</v>
      </c>
      <c r="D811" s="100" t="s">
        <v>140</v>
      </c>
      <c r="E811" s="100" t="s">
        <v>258</v>
      </c>
      <c r="F811" s="100"/>
      <c r="G811" s="100" t="s">
        <v>631</v>
      </c>
      <c r="H811" s="100" t="s">
        <v>187</v>
      </c>
      <c r="J811" s="100"/>
    </row>
    <row r="812" spans="1:10" x14ac:dyDescent="0.3">
      <c r="A812" s="100">
        <v>6444332400</v>
      </c>
      <c r="B812" s="100" t="s">
        <v>257</v>
      </c>
      <c r="C812" s="100">
        <v>1</v>
      </c>
      <c r="D812" s="100" t="s">
        <v>140</v>
      </c>
      <c r="E812" s="100" t="s">
        <v>258</v>
      </c>
      <c r="F812" s="100"/>
      <c r="G812" s="100" t="s">
        <v>632</v>
      </c>
      <c r="H812" s="100" t="s">
        <v>187</v>
      </c>
      <c r="J812" s="100"/>
    </row>
    <row r="813" spans="1:10" x14ac:dyDescent="0.3">
      <c r="A813" s="100">
        <v>6444332400</v>
      </c>
      <c r="B813" s="100" t="s">
        <v>257</v>
      </c>
      <c r="C813" s="100">
        <v>1</v>
      </c>
      <c r="D813" s="100" t="s">
        <v>140</v>
      </c>
      <c r="E813" s="100" t="s">
        <v>258</v>
      </c>
      <c r="F813" s="100"/>
      <c r="G813" s="100" t="s">
        <v>633</v>
      </c>
      <c r="H813" s="100" t="s">
        <v>187</v>
      </c>
      <c r="J813" s="100"/>
    </row>
    <row r="814" spans="1:10" x14ac:dyDescent="0.3">
      <c r="A814" s="100">
        <v>6444332400</v>
      </c>
      <c r="B814" s="100" t="s">
        <v>257</v>
      </c>
      <c r="C814" s="100">
        <v>1</v>
      </c>
      <c r="D814" s="100" t="s">
        <v>140</v>
      </c>
      <c r="E814" s="100" t="s">
        <v>258</v>
      </c>
      <c r="F814" s="100"/>
      <c r="G814" s="100" t="s">
        <v>634</v>
      </c>
      <c r="H814" s="100" t="s">
        <v>187</v>
      </c>
      <c r="J814" s="100"/>
    </row>
    <row r="815" spans="1:10" x14ac:dyDescent="0.3">
      <c r="A815" s="100">
        <v>6444332400</v>
      </c>
      <c r="B815" s="100" t="s">
        <v>257</v>
      </c>
      <c r="C815" s="100">
        <v>1</v>
      </c>
      <c r="D815" s="100" t="s">
        <v>140</v>
      </c>
      <c r="E815" s="100" t="s">
        <v>258</v>
      </c>
      <c r="F815" s="100"/>
      <c r="G815" s="100" t="s">
        <v>635</v>
      </c>
      <c r="H815" s="100" t="s">
        <v>187</v>
      </c>
      <c r="J815" s="100"/>
    </row>
    <row r="816" spans="1:10" x14ac:dyDescent="0.3">
      <c r="A816" s="100">
        <v>6444332400</v>
      </c>
      <c r="B816" s="100" t="s">
        <v>257</v>
      </c>
      <c r="C816" s="100">
        <v>1</v>
      </c>
      <c r="D816" s="100" t="s">
        <v>140</v>
      </c>
      <c r="E816" s="100" t="s">
        <v>258</v>
      </c>
      <c r="F816" s="100"/>
      <c r="G816" s="100" t="s">
        <v>636</v>
      </c>
      <c r="H816" s="100" t="s">
        <v>187</v>
      </c>
      <c r="J816" s="100"/>
    </row>
    <row r="817" spans="1:10" x14ac:dyDescent="0.3">
      <c r="A817" s="100">
        <v>6444332400</v>
      </c>
      <c r="B817" s="100" t="s">
        <v>257</v>
      </c>
      <c r="C817" s="100">
        <v>1</v>
      </c>
      <c r="D817" s="100" t="s">
        <v>140</v>
      </c>
      <c r="E817" s="100" t="s">
        <v>258</v>
      </c>
      <c r="F817" s="100"/>
      <c r="G817" s="100" t="s">
        <v>637</v>
      </c>
      <c r="H817" s="100" t="s">
        <v>187</v>
      </c>
      <c r="J817" s="100"/>
    </row>
    <row r="818" spans="1:10" x14ac:dyDescent="0.3">
      <c r="A818" s="100">
        <v>6444332400</v>
      </c>
      <c r="B818" s="100" t="s">
        <v>257</v>
      </c>
      <c r="C818" s="100">
        <v>1</v>
      </c>
      <c r="D818" s="100" t="s">
        <v>140</v>
      </c>
      <c r="E818" s="100" t="s">
        <v>258</v>
      </c>
      <c r="F818" s="100"/>
      <c r="G818" s="100" t="s">
        <v>638</v>
      </c>
      <c r="H818" s="100" t="s">
        <v>187</v>
      </c>
      <c r="J818" s="100"/>
    </row>
    <row r="819" spans="1:10" x14ac:dyDescent="0.3">
      <c r="A819" s="100">
        <v>6444332400</v>
      </c>
      <c r="B819" s="100" t="s">
        <v>257</v>
      </c>
      <c r="C819" s="100">
        <v>1</v>
      </c>
      <c r="D819" s="100" t="s">
        <v>140</v>
      </c>
      <c r="E819" s="100" t="s">
        <v>258</v>
      </c>
      <c r="F819" s="100"/>
      <c r="G819" s="100" t="s">
        <v>639</v>
      </c>
      <c r="H819" s="100" t="s">
        <v>187</v>
      </c>
      <c r="J819" s="100"/>
    </row>
    <row r="820" spans="1:10" x14ac:dyDescent="0.3">
      <c r="A820" s="100">
        <v>6444332400</v>
      </c>
      <c r="B820" s="100" t="s">
        <v>257</v>
      </c>
      <c r="C820" s="100">
        <v>1</v>
      </c>
      <c r="D820" s="100" t="s">
        <v>140</v>
      </c>
      <c r="E820" s="100" t="s">
        <v>258</v>
      </c>
      <c r="F820" s="100"/>
      <c r="G820" s="100" t="s">
        <v>640</v>
      </c>
      <c r="H820" s="100" t="s">
        <v>187</v>
      </c>
      <c r="J820" s="100"/>
    </row>
    <row r="821" spans="1:10" x14ac:dyDescent="0.3">
      <c r="A821" s="100">
        <v>6444332400</v>
      </c>
      <c r="B821" s="100" t="s">
        <v>257</v>
      </c>
      <c r="C821" s="100">
        <v>1</v>
      </c>
      <c r="D821" s="100" t="s">
        <v>140</v>
      </c>
      <c r="E821" s="100" t="s">
        <v>258</v>
      </c>
      <c r="F821" s="100"/>
      <c r="G821" s="100" t="s">
        <v>641</v>
      </c>
      <c r="H821" s="100" t="s">
        <v>187</v>
      </c>
      <c r="J821" s="100"/>
    </row>
    <row r="822" spans="1:10" x14ac:dyDescent="0.3">
      <c r="A822" s="100">
        <v>6444332400</v>
      </c>
      <c r="B822" s="100" t="s">
        <v>257</v>
      </c>
      <c r="C822" s="100">
        <v>1</v>
      </c>
      <c r="D822" s="100" t="s">
        <v>140</v>
      </c>
      <c r="E822" s="100" t="s">
        <v>258</v>
      </c>
      <c r="F822" s="100"/>
      <c r="G822" s="100" t="s">
        <v>642</v>
      </c>
      <c r="H822" s="100" t="s">
        <v>187</v>
      </c>
      <c r="J822" s="100"/>
    </row>
    <row r="823" spans="1:10" x14ac:dyDescent="0.3">
      <c r="A823" s="100">
        <v>6444332400</v>
      </c>
      <c r="B823" s="100" t="s">
        <v>257</v>
      </c>
      <c r="C823" s="100">
        <v>1</v>
      </c>
      <c r="D823" s="100" t="s">
        <v>140</v>
      </c>
      <c r="E823" s="100" t="s">
        <v>258</v>
      </c>
      <c r="F823" s="100"/>
      <c r="G823" s="100" t="s">
        <v>643</v>
      </c>
      <c r="H823" s="100" t="s">
        <v>187</v>
      </c>
      <c r="J823" s="100"/>
    </row>
    <row r="824" spans="1:10" x14ac:dyDescent="0.3">
      <c r="A824" s="100">
        <v>6444332400</v>
      </c>
      <c r="B824" s="100" t="s">
        <v>257</v>
      </c>
      <c r="C824" s="100">
        <v>1</v>
      </c>
      <c r="D824" s="100" t="s">
        <v>140</v>
      </c>
      <c r="E824" s="100" t="s">
        <v>258</v>
      </c>
      <c r="F824" s="100"/>
      <c r="G824" s="100" t="s">
        <v>644</v>
      </c>
      <c r="H824" s="100" t="s">
        <v>187</v>
      </c>
      <c r="J824" s="100"/>
    </row>
    <row r="825" spans="1:10" x14ac:dyDescent="0.3">
      <c r="A825" s="100">
        <v>6444332400</v>
      </c>
      <c r="B825" s="100" t="s">
        <v>257</v>
      </c>
      <c r="C825" s="100">
        <v>1</v>
      </c>
      <c r="D825" s="100" t="s">
        <v>140</v>
      </c>
      <c r="E825" s="100" t="s">
        <v>258</v>
      </c>
      <c r="F825" s="100"/>
      <c r="G825" s="100" t="s">
        <v>645</v>
      </c>
      <c r="H825" s="100" t="s">
        <v>187</v>
      </c>
      <c r="J825" s="100"/>
    </row>
    <row r="826" spans="1:10" x14ac:dyDescent="0.3">
      <c r="A826" s="100">
        <v>6444332400</v>
      </c>
      <c r="B826" s="100" t="s">
        <v>257</v>
      </c>
      <c r="C826" s="100">
        <v>1</v>
      </c>
      <c r="D826" s="100" t="s">
        <v>140</v>
      </c>
      <c r="E826" s="100" t="s">
        <v>258</v>
      </c>
      <c r="F826" s="100"/>
      <c r="G826" s="100" t="s">
        <v>646</v>
      </c>
      <c r="H826" s="100" t="s">
        <v>187</v>
      </c>
      <c r="J826" s="100"/>
    </row>
    <row r="827" spans="1:10" x14ac:dyDescent="0.3">
      <c r="A827" s="100">
        <v>6444332400</v>
      </c>
      <c r="B827" s="100" t="s">
        <v>257</v>
      </c>
      <c r="C827" s="100">
        <v>1</v>
      </c>
      <c r="D827" s="100" t="s">
        <v>140</v>
      </c>
      <c r="E827" s="100" t="s">
        <v>258</v>
      </c>
      <c r="F827" s="100"/>
      <c r="G827" s="100" t="s">
        <v>647</v>
      </c>
      <c r="H827" s="100" t="s">
        <v>187</v>
      </c>
      <c r="J827" s="100"/>
    </row>
    <row r="828" spans="1:10" x14ac:dyDescent="0.3">
      <c r="A828" s="100">
        <v>6444332400</v>
      </c>
      <c r="B828" s="100" t="s">
        <v>257</v>
      </c>
      <c r="C828" s="100">
        <v>1</v>
      </c>
      <c r="D828" s="100" t="s">
        <v>140</v>
      </c>
      <c r="E828" s="100" t="s">
        <v>258</v>
      </c>
      <c r="F828" s="100"/>
      <c r="G828" s="100" t="s">
        <v>648</v>
      </c>
      <c r="H828" s="100" t="s">
        <v>187</v>
      </c>
      <c r="J828" s="100"/>
    </row>
    <row r="829" spans="1:10" x14ac:dyDescent="0.3">
      <c r="A829" s="100">
        <v>6444332400</v>
      </c>
      <c r="B829" s="100" t="s">
        <v>257</v>
      </c>
      <c r="C829" s="100">
        <v>1</v>
      </c>
      <c r="D829" s="100" t="s">
        <v>140</v>
      </c>
      <c r="E829" s="100" t="s">
        <v>258</v>
      </c>
      <c r="F829" s="100"/>
      <c r="G829" s="100" t="s">
        <v>649</v>
      </c>
      <c r="H829" s="100" t="s">
        <v>187</v>
      </c>
      <c r="J829" s="100"/>
    </row>
    <row r="830" spans="1:10" x14ac:dyDescent="0.3">
      <c r="A830" s="100">
        <v>6444332400</v>
      </c>
      <c r="B830" s="100" t="s">
        <v>257</v>
      </c>
      <c r="C830" s="100">
        <v>1</v>
      </c>
      <c r="D830" s="100" t="s">
        <v>140</v>
      </c>
      <c r="E830" s="100" t="s">
        <v>258</v>
      </c>
      <c r="F830" s="100"/>
      <c r="G830" s="101">
        <v>2299526</v>
      </c>
      <c r="H830" s="100" t="s">
        <v>187</v>
      </c>
      <c r="J830" s="100"/>
    </row>
    <row r="831" spans="1:10" x14ac:dyDescent="0.3">
      <c r="A831" s="100">
        <v>6444332400</v>
      </c>
      <c r="B831" s="100" t="s">
        <v>257</v>
      </c>
      <c r="C831" s="100">
        <v>1</v>
      </c>
      <c r="D831" s="100" t="s">
        <v>140</v>
      </c>
      <c r="E831" s="100" t="s">
        <v>258</v>
      </c>
      <c r="F831" s="100"/>
      <c r="G831" s="100" t="s">
        <v>650</v>
      </c>
      <c r="H831" s="100" t="s">
        <v>187</v>
      </c>
      <c r="J831" s="100"/>
    </row>
    <row r="832" spans="1:10" x14ac:dyDescent="0.3">
      <c r="A832" s="100">
        <v>6444332400</v>
      </c>
      <c r="B832" s="100" t="s">
        <v>257</v>
      </c>
      <c r="C832" s="100">
        <v>1</v>
      </c>
      <c r="D832" s="100" t="s">
        <v>140</v>
      </c>
      <c r="E832" s="100" t="s">
        <v>258</v>
      </c>
      <c r="F832" s="100"/>
      <c r="G832" s="100" t="s">
        <v>651</v>
      </c>
      <c r="H832" s="100" t="s">
        <v>187</v>
      </c>
      <c r="J832" s="100"/>
    </row>
    <row r="833" spans="1:10" x14ac:dyDescent="0.3">
      <c r="A833" s="100">
        <v>6444332400</v>
      </c>
      <c r="B833" s="100" t="s">
        <v>257</v>
      </c>
      <c r="C833" s="100">
        <v>1</v>
      </c>
      <c r="D833" s="100" t="s">
        <v>140</v>
      </c>
      <c r="E833" s="100" t="s">
        <v>258</v>
      </c>
      <c r="F833" s="100"/>
      <c r="G833" s="100" t="s">
        <v>652</v>
      </c>
      <c r="H833" s="100" t="s">
        <v>187</v>
      </c>
      <c r="J833" s="100"/>
    </row>
    <row r="834" spans="1:10" x14ac:dyDescent="0.3">
      <c r="A834" s="100">
        <v>6444332400</v>
      </c>
      <c r="B834" s="100" t="s">
        <v>257</v>
      </c>
      <c r="C834" s="100">
        <v>1</v>
      </c>
      <c r="D834" s="100" t="s">
        <v>140</v>
      </c>
      <c r="E834" s="100" t="s">
        <v>258</v>
      </c>
      <c r="F834" s="100"/>
      <c r="G834" s="100" t="s">
        <v>653</v>
      </c>
      <c r="H834" s="100" t="s">
        <v>187</v>
      </c>
      <c r="J834" s="100"/>
    </row>
    <row r="835" spans="1:10" x14ac:dyDescent="0.3">
      <c r="A835" s="100">
        <v>6444332400</v>
      </c>
      <c r="B835" s="100" t="s">
        <v>257</v>
      </c>
      <c r="C835" s="100">
        <v>1</v>
      </c>
      <c r="D835" s="100" t="s">
        <v>140</v>
      </c>
      <c r="E835" s="100" t="s">
        <v>258</v>
      </c>
      <c r="F835" s="100"/>
      <c r="G835" s="100" t="s">
        <v>654</v>
      </c>
      <c r="H835" s="100" t="s">
        <v>141</v>
      </c>
      <c r="J835" s="100"/>
    </row>
    <row r="836" spans="1:10" x14ac:dyDescent="0.3">
      <c r="A836" s="100">
        <v>6444332400</v>
      </c>
      <c r="B836" s="100" t="s">
        <v>257</v>
      </c>
      <c r="C836" s="100">
        <v>1</v>
      </c>
      <c r="D836" s="100" t="s">
        <v>140</v>
      </c>
      <c r="E836" s="100" t="s">
        <v>258</v>
      </c>
      <c r="F836" s="100"/>
      <c r="G836" s="100" t="s">
        <v>655</v>
      </c>
      <c r="H836" s="100" t="s">
        <v>141</v>
      </c>
      <c r="J836" s="100"/>
    </row>
    <row r="837" spans="1:10" x14ac:dyDescent="0.3">
      <c r="A837" s="100">
        <v>6444332400</v>
      </c>
      <c r="B837" s="100" t="s">
        <v>257</v>
      </c>
      <c r="C837" s="100">
        <v>1</v>
      </c>
      <c r="D837" s="100" t="s">
        <v>140</v>
      </c>
      <c r="E837" s="100" t="s">
        <v>258</v>
      </c>
      <c r="F837" s="100"/>
      <c r="G837" s="100" t="s">
        <v>656</v>
      </c>
      <c r="H837" s="100" t="s">
        <v>141</v>
      </c>
      <c r="J837" s="100"/>
    </row>
    <row r="838" spans="1:10" x14ac:dyDescent="0.3">
      <c r="A838" s="100">
        <v>6444332400</v>
      </c>
      <c r="B838" s="100" t="s">
        <v>257</v>
      </c>
      <c r="C838" s="100">
        <v>1</v>
      </c>
      <c r="D838" s="100" t="s">
        <v>140</v>
      </c>
      <c r="E838" s="100" t="s">
        <v>258</v>
      </c>
      <c r="F838" s="100"/>
      <c r="G838" s="100" t="s">
        <v>657</v>
      </c>
      <c r="H838" s="100" t="s">
        <v>141</v>
      </c>
      <c r="J838" s="100"/>
    </row>
    <row r="839" spans="1:10" x14ac:dyDescent="0.3">
      <c r="A839" s="100">
        <v>6444332400</v>
      </c>
      <c r="B839" s="100" t="s">
        <v>257</v>
      </c>
      <c r="C839" s="100">
        <v>1</v>
      </c>
      <c r="D839" s="100" t="s">
        <v>140</v>
      </c>
      <c r="E839" s="100" t="s">
        <v>258</v>
      </c>
      <c r="F839" s="100"/>
      <c r="G839" s="100" t="s">
        <v>658</v>
      </c>
      <c r="H839" s="100" t="s">
        <v>659</v>
      </c>
      <c r="J839" s="100"/>
    </row>
    <row r="840" spans="1:10" x14ac:dyDescent="0.3">
      <c r="A840" s="100">
        <v>6444332400</v>
      </c>
      <c r="B840" s="100" t="s">
        <v>257</v>
      </c>
      <c r="C840" s="100">
        <v>1</v>
      </c>
      <c r="D840" s="100" t="s">
        <v>140</v>
      </c>
      <c r="E840" s="100" t="s">
        <v>258</v>
      </c>
      <c r="F840" s="100"/>
      <c r="G840" s="100" t="s">
        <v>660</v>
      </c>
      <c r="H840" s="100" t="s">
        <v>113</v>
      </c>
      <c r="J840" s="100"/>
    </row>
    <row r="841" spans="1:10" x14ac:dyDescent="0.3">
      <c r="A841" s="100">
        <v>6444332400</v>
      </c>
      <c r="B841" s="100" t="s">
        <v>257</v>
      </c>
      <c r="C841" s="100">
        <v>1</v>
      </c>
      <c r="D841" s="100" t="s">
        <v>140</v>
      </c>
      <c r="E841" s="100" t="s">
        <v>258</v>
      </c>
      <c r="F841" s="100"/>
      <c r="G841" s="100" t="s">
        <v>661</v>
      </c>
      <c r="H841" s="100" t="s">
        <v>113</v>
      </c>
      <c r="J841" s="100"/>
    </row>
    <row r="842" spans="1:10" x14ac:dyDescent="0.3">
      <c r="A842" s="100">
        <v>6444332400</v>
      </c>
      <c r="B842" s="100" t="s">
        <v>257</v>
      </c>
      <c r="C842" s="100">
        <v>1</v>
      </c>
      <c r="D842" s="100" t="s">
        <v>140</v>
      </c>
      <c r="E842" s="100" t="s">
        <v>258</v>
      </c>
      <c r="F842" s="100"/>
      <c r="G842" s="100" t="s">
        <v>662</v>
      </c>
      <c r="H842" s="100" t="s">
        <v>113</v>
      </c>
      <c r="J842" s="100"/>
    </row>
    <row r="843" spans="1:10" x14ac:dyDescent="0.3">
      <c r="A843" s="100">
        <v>6444332400</v>
      </c>
      <c r="B843" s="100" t="s">
        <v>257</v>
      </c>
      <c r="C843" s="100">
        <v>1</v>
      </c>
      <c r="D843" s="100" t="s">
        <v>140</v>
      </c>
      <c r="E843" s="100" t="s">
        <v>258</v>
      </c>
      <c r="F843" s="100"/>
      <c r="G843" s="100" t="s">
        <v>663</v>
      </c>
      <c r="H843" s="100" t="s">
        <v>113</v>
      </c>
      <c r="J843" s="100"/>
    </row>
    <row r="844" spans="1:10" x14ac:dyDescent="0.3">
      <c r="A844" s="100">
        <v>6444332400</v>
      </c>
      <c r="B844" s="100" t="s">
        <v>257</v>
      </c>
      <c r="C844" s="100">
        <v>1</v>
      </c>
      <c r="D844" s="100" t="s">
        <v>140</v>
      </c>
      <c r="E844" s="100" t="s">
        <v>258</v>
      </c>
      <c r="F844" s="100"/>
      <c r="G844" s="100" t="s">
        <v>664</v>
      </c>
      <c r="H844" s="100" t="s">
        <v>113</v>
      </c>
      <c r="J844" s="100"/>
    </row>
    <row r="845" spans="1:10" x14ac:dyDescent="0.3">
      <c r="A845" s="100">
        <v>6444332400</v>
      </c>
      <c r="B845" s="100" t="s">
        <v>257</v>
      </c>
      <c r="C845" s="100">
        <v>1</v>
      </c>
      <c r="D845" s="100" t="s">
        <v>140</v>
      </c>
      <c r="E845" s="100" t="s">
        <v>258</v>
      </c>
      <c r="F845" s="100"/>
      <c r="G845" s="100" t="s">
        <v>665</v>
      </c>
      <c r="H845" s="100" t="s">
        <v>113</v>
      </c>
      <c r="J845" s="100"/>
    </row>
    <row r="846" spans="1:10" x14ac:dyDescent="0.3">
      <c r="A846" s="100">
        <v>6444332400</v>
      </c>
      <c r="B846" s="100" t="s">
        <v>257</v>
      </c>
      <c r="C846" s="100">
        <v>1</v>
      </c>
      <c r="D846" s="100" t="s">
        <v>140</v>
      </c>
      <c r="E846" s="100" t="s">
        <v>258</v>
      </c>
      <c r="F846" s="100"/>
      <c r="G846" s="100" t="s">
        <v>666</v>
      </c>
      <c r="H846" s="100" t="s">
        <v>113</v>
      </c>
      <c r="J846" s="100"/>
    </row>
    <row r="847" spans="1:10" x14ac:dyDescent="0.3">
      <c r="A847" s="100">
        <v>6444332400</v>
      </c>
      <c r="B847" s="100" t="s">
        <v>257</v>
      </c>
      <c r="C847" s="100">
        <v>1</v>
      </c>
      <c r="D847" s="100" t="s">
        <v>140</v>
      </c>
      <c r="E847" s="100" t="s">
        <v>258</v>
      </c>
      <c r="F847" s="100"/>
      <c r="G847" s="100" t="s">
        <v>667</v>
      </c>
      <c r="H847" s="100" t="s">
        <v>113</v>
      </c>
      <c r="J847" s="100"/>
    </row>
    <row r="848" spans="1:10" x14ac:dyDescent="0.3">
      <c r="A848" s="100">
        <v>6444332400</v>
      </c>
      <c r="B848" s="100" t="s">
        <v>257</v>
      </c>
      <c r="C848" s="100">
        <v>1</v>
      </c>
      <c r="D848" s="100" t="s">
        <v>140</v>
      </c>
      <c r="E848" s="100" t="s">
        <v>258</v>
      </c>
      <c r="F848" s="100"/>
      <c r="G848" s="100" t="s">
        <v>668</v>
      </c>
      <c r="H848" s="100" t="s">
        <v>113</v>
      </c>
      <c r="J848" s="100"/>
    </row>
    <row r="849" spans="1:10" x14ac:dyDescent="0.3">
      <c r="A849" s="100">
        <v>6444332400</v>
      </c>
      <c r="B849" s="100" t="s">
        <v>257</v>
      </c>
      <c r="C849" s="100">
        <v>1</v>
      </c>
      <c r="D849" s="100" t="s">
        <v>140</v>
      </c>
      <c r="E849" s="100" t="s">
        <v>258</v>
      </c>
      <c r="F849" s="100"/>
      <c r="G849" s="100" t="s">
        <v>669</v>
      </c>
      <c r="H849" s="100" t="s">
        <v>113</v>
      </c>
      <c r="J849" s="100"/>
    </row>
    <row r="850" spans="1:10" x14ac:dyDescent="0.3">
      <c r="A850" s="100">
        <v>6444332400</v>
      </c>
      <c r="B850" s="100" t="s">
        <v>257</v>
      </c>
      <c r="C850" s="100">
        <v>1</v>
      </c>
      <c r="D850" s="100" t="s">
        <v>140</v>
      </c>
      <c r="E850" s="100" t="s">
        <v>258</v>
      </c>
      <c r="F850" s="100"/>
      <c r="G850" s="100" t="s">
        <v>670</v>
      </c>
      <c r="H850" s="100" t="s">
        <v>113</v>
      </c>
      <c r="J850" s="100"/>
    </row>
    <row r="851" spans="1:10" x14ac:dyDescent="0.3">
      <c r="A851" s="100">
        <v>6444332400</v>
      </c>
      <c r="B851" s="100" t="s">
        <v>257</v>
      </c>
      <c r="C851" s="100">
        <v>1</v>
      </c>
      <c r="D851" s="100" t="s">
        <v>140</v>
      </c>
      <c r="E851" s="100" t="s">
        <v>258</v>
      </c>
      <c r="F851" s="100"/>
      <c r="G851" s="100" t="s">
        <v>671</v>
      </c>
      <c r="H851" s="100" t="s">
        <v>113</v>
      </c>
      <c r="J851" s="100"/>
    </row>
    <row r="852" spans="1:10" x14ac:dyDescent="0.3">
      <c r="A852" s="100">
        <v>6444332400</v>
      </c>
      <c r="B852" s="100" t="s">
        <v>257</v>
      </c>
      <c r="C852" s="100">
        <v>1</v>
      </c>
      <c r="D852" s="100" t="s">
        <v>140</v>
      </c>
      <c r="E852" s="100" t="s">
        <v>258</v>
      </c>
      <c r="F852" s="100"/>
      <c r="G852" s="100" t="s">
        <v>672</v>
      </c>
      <c r="H852" s="100" t="s">
        <v>113</v>
      </c>
      <c r="J852" s="100"/>
    </row>
    <row r="853" spans="1:10" x14ac:dyDescent="0.3">
      <c r="A853" s="100">
        <v>6444332400</v>
      </c>
      <c r="B853" s="100" t="s">
        <v>257</v>
      </c>
      <c r="C853" s="100">
        <v>1</v>
      </c>
      <c r="D853" s="100" t="s">
        <v>140</v>
      </c>
      <c r="E853" s="100" t="s">
        <v>258</v>
      </c>
      <c r="F853" s="100"/>
      <c r="G853" s="100" t="s">
        <v>673</v>
      </c>
      <c r="H853" s="100" t="s">
        <v>113</v>
      </c>
      <c r="J853" s="100"/>
    </row>
    <row r="854" spans="1:10" x14ac:dyDescent="0.3">
      <c r="A854" s="100">
        <v>6444332400</v>
      </c>
      <c r="B854" s="100" t="s">
        <v>257</v>
      </c>
      <c r="C854" s="100">
        <v>1</v>
      </c>
      <c r="D854" s="100" t="s">
        <v>140</v>
      </c>
      <c r="E854" s="100" t="s">
        <v>258</v>
      </c>
      <c r="F854" s="100"/>
      <c r="G854" s="100" t="s">
        <v>674</v>
      </c>
      <c r="H854" s="100" t="s">
        <v>113</v>
      </c>
      <c r="J854" s="100"/>
    </row>
    <row r="855" spans="1:10" x14ac:dyDescent="0.3">
      <c r="A855" s="100">
        <v>6444332400</v>
      </c>
      <c r="B855" s="100" t="s">
        <v>257</v>
      </c>
      <c r="C855" s="100">
        <v>1</v>
      </c>
      <c r="D855" s="100" t="s">
        <v>140</v>
      </c>
      <c r="E855" s="100" t="s">
        <v>258</v>
      </c>
      <c r="F855" s="100"/>
      <c r="G855" s="100" t="s">
        <v>675</v>
      </c>
      <c r="H855" s="100" t="s">
        <v>113</v>
      </c>
      <c r="J855" s="100"/>
    </row>
    <row r="856" spans="1:10" x14ac:dyDescent="0.3">
      <c r="A856" s="100">
        <v>6444332400</v>
      </c>
      <c r="B856" s="100" t="s">
        <v>257</v>
      </c>
      <c r="C856" s="100">
        <v>1</v>
      </c>
      <c r="D856" s="100" t="s">
        <v>140</v>
      </c>
      <c r="E856" s="100" t="s">
        <v>258</v>
      </c>
      <c r="F856" s="100"/>
      <c r="G856" s="100" t="s">
        <v>676</v>
      </c>
      <c r="H856" s="100" t="s">
        <v>113</v>
      </c>
      <c r="J856" s="100"/>
    </row>
    <row r="857" spans="1:10" x14ac:dyDescent="0.3">
      <c r="A857" s="100">
        <v>6444332400</v>
      </c>
      <c r="B857" s="100" t="s">
        <v>257</v>
      </c>
      <c r="C857" s="100">
        <v>1</v>
      </c>
      <c r="D857" s="100" t="s">
        <v>140</v>
      </c>
      <c r="E857" s="100" t="s">
        <v>258</v>
      </c>
      <c r="F857" s="100"/>
      <c r="G857" s="100" t="s">
        <v>677</v>
      </c>
      <c r="H857" s="100" t="s">
        <v>113</v>
      </c>
      <c r="J857" s="100"/>
    </row>
    <row r="858" spans="1:10" x14ac:dyDescent="0.3">
      <c r="A858" s="100">
        <v>6444332400</v>
      </c>
      <c r="B858" s="100" t="s">
        <v>257</v>
      </c>
      <c r="C858" s="100">
        <v>1</v>
      </c>
      <c r="D858" s="100" t="s">
        <v>140</v>
      </c>
      <c r="E858" s="100" t="s">
        <v>258</v>
      </c>
      <c r="F858" s="100"/>
      <c r="G858" s="100" t="s">
        <v>678</v>
      </c>
      <c r="H858" s="100" t="s">
        <v>113</v>
      </c>
      <c r="J858" s="100"/>
    </row>
    <row r="859" spans="1:10" x14ac:dyDescent="0.3">
      <c r="A859" s="100">
        <v>6444332400</v>
      </c>
      <c r="B859" s="100" t="s">
        <v>257</v>
      </c>
      <c r="C859" s="100">
        <v>1</v>
      </c>
      <c r="D859" s="100" t="s">
        <v>140</v>
      </c>
      <c r="E859" s="100" t="s">
        <v>258</v>
      </c>
      <c r="F859" s="100"/>
      <c r="G859" s="100" t="s">
        <v>679</v>
      </c>
      <c r="H859" s="100" t="s">
        <v>113</v>
      </c>
      <c r="J859" s="100"/>
    </row>
    <row r="860" spans="1:10" x14ac:dyDescent="0.3">
      <c r="A860" s="100">
        <v>6444332400</v>
      </c>
      <c r="B860" s="100" t="s">
        <v>257</v>
      </c>
      <c r="C860" s="100">
        <v>1</v>
      </c>
      <c r="D860" s="100" t="s">
        <v>140</v>
      </c>
      <c r="E860" s="100" t="s">
        <v>258</v>
      </c>
      <c r="F860" s="100"/>
      <c r="G860" s="101">
        <v>2299534</v>
      </c>
      <c r="H860" s="100" t="s">
        <v>113</v>
      </c>
      <c r="J860" s="100"/>
    </row>
    <row r="861" spans="1:10" x14ac:dyDescent="0.3">
      <c r="A861" s="100">
        <v>6444332400</v>
      </c>
      <c r="B861" s="100" t="s">
        <v>257</v>
      </c>
      <c r="C861" s="100">
        <v>1</v>
      </c>
      <c r="D861" s="100" t="s">
        <v>140</v>
      </c>
      <c r="E861" s="100" t="s">
        <v>258</v>
      </c>
      <c r="F861" s="100"/>
      <c r="G861" s="100" t="s">
        <v>680</v>
      </c>
      <c r="H861" s="100" t="s">
        <v>113</v>
      </c>
      <c r="J861" s="100"/>
    </row>
    <row r="862" spans="1:10" x14ac:dyDescent="0.3">
      <c r="A862" s="100">
        <v>6444332400</v>
      </c>
      <c r="B862" s="100" t="s">
        <v>257</v>
      </c>
      <c r="C862" s="100">
        <v>1</v>
      </c>
      <c r="D862" s="100" t="s">
        <v>140</v>
      </c>
      <c r="E862" s="100" t="s">
        <v>258</v>
      </c>
      <c r="F862" s="100"/>
      <c r="G862" s="100" t="s">
        <v>681</v>
      </c>
      <c r="H862" s="100" t="s">
        <v>113</v>
      </c>
      <c r="J862" s="100"/>
    </row>
    <row r="863" spans="1:10" x14ac:dyDescent="0.3">
      <c r="A863" s="100">
        <v>6444332400</v>
      </c>
      <c r="B863" s="100" t="s">
        <v>257</v>
      </c>
      <c r="C863" s="100">
        <v>1</v>
      </c>
      <c r="D863" s="100" t="s">
        <v>140</v>
      </c>
      <c r="E863" s="100" t="s">
        <v>258</v>
      </c>
      <c r="F863" s="100"/>
      <c r="G863" s="100" t="s">
        <v>682</v>
      </c>
      <c r="H863" s="100" t="s">
        <v>113</v>
      </c>
      <c r="J863" s="100"/>
    </row>
    <row r="864" spans="1:10" x14ac:dyDescent="0.3">
      <c r="A864" s="100">
        <v>6444332400</v>
      </c>
      <c r="B864" s="100" t="s">
        <v>257</v>
      </c>
      <c r="C864" s="100">
        <v>1</v>
      </c>
      <c r="D864" s="100" t="s">
        <v>140</v>
      </c>
      <c r="E864" s="100" t="s">
        <v>258</v>
      </c>
      <c r="F864" s="100"/>
      <c r="G864" s="100" t="s">
        <v>683</v>
      </c>
      <c r="H864" s="100" t="s">
        <v>113</v>
      </c>
      <c r="J864" s="100"/>
    </row>
    <row r="865" spans="1:10" x14ac:dyDescent="0.3">
      <c r="A865" s="100">
        <v>6444332400</v>
      </c>
      <c r="B865" s="100" t="s">
        <v>257</v>
      </c>
      <c r="C865" s="100">
        <v>1</v>
      </c>
      <c r="D865" s="100" t="s">
        <v>140</v>
      </c>
      <c r="E865" s="100" t="s">
        <v>258</v>
      </c>
      <c r="F865" s="100"/>
      <c r="G865" s="100" t="s">
        <v>684</v>
      </c>
      <c r="H865" s="100" t="s">
        <v>127</v>
      </c>
      <c r="J865" s="100"/>
    </row>
    <row r="866" spans="1:10" x14ac:dyDescent="0.3">
      <c r="A866" s="100">
        <v>6444332400</v>
      </c>
      <c r="B866" s="100" t="s">
        <v>257</v>
      </c>
      <c r="C866" s="100">
        <v>1</v>
      </c>
      <c r="D866" s="100" t="s">
        <v>140</v>
      </c>
      <c r="E866" s="100" t="s">
        <v>258</v>
      </c>
      <c r="F866" s="100"/>
      <c r="G866" s="100" t="s">
        <v>685</v>
      </c>
      <c r="H866" s="100" t="s">
        <v>127</v>
      </c>
      <c r="J866" s="100"/>
    </row>
    <row r="867" spans="1:10" x14ac:dyDescent="0.3">
      <c r="A867" s="100">
        <v>6444332400</v>
      </c>
      <c r="B867" s="100" t="s">
        <v>257</v>
      </c>
      <c r="C867" s="100">
        <v>1</v>
      </c>
      <c r="D867" s="100" t="s">
        <v>140</v>
      </c>
      <c r="E867" s="100" t="s">
        <v>258</v>
      </c>
      <c r="F867" s="100"/>
      <c r="G867" s="100" t="s">
        <v>686</v>
      </c>
      <c r="H867" s="100" t="s">
        <v>127</v>
      </c>
      <c r="J867" s="100"/>
    </row>
    <row r="868" spans="1:10" x14ac:dyDescent="0.3">
      <c r="A868" s="100">
        <v>6444332400</v>
      </c>
      <c r="B868" s="100" t="s">
        <v>257</v>
      </c>
      <c r="C868" s="100">
        <v>1</v>
      </c>
      <c r="D868" s="100" t="s">
        <v>140</v>
      </c>
      <c r="E868" s="100" t="s">
        <v>258</v>
      </c>
      <c r="G868" s="100" t="s">
        <v>687</v>
      </c>
      <c r="H868" s="100" t="s">
        <v>127</v>
      </c>
    </row>
    <row r="869" spans="1:10" x14ac:dyDescent="0.3">
      <c r="A869" s="100">
        <v>6444332400</v>
      </c>
      <c r="B869" s="100" t="s">
        <v>257</v>
      </c>
      <c r="C869" s="100">
        <v>1</v>
      </c>
      <c r="D869" s="100" t="s">
        <v>140</v>
      </c>
      <c r="E869" s="100" t="s">
        <v>258</v>
      </c>
      <c r="G869" s="100" t="s">
        <v>688</v>
      </c>
      <c r="H869" s="100" t="s">
        <v>127</v>
      </c>
    </row>
    <row r="870" spans="1:10" x14ac:dyDescent="0.3">
      <c r="A870" s="100">
        <v>6444332400</v>
      </c>
      <c r="B870" s="100" t="s">
        <v>257</v>
      </c>
      <c r="C870" s="100">
        <v>1</v>
      </c>
      <c r="D870" s="100" t="s">
        <v>140</v>
      </c>
      <c r="E870" s="100" t="s">
        <v>258</v>
      </c>
      <c r="G870" s="100" t="s">
        <v>689</v>
      </c>
      <c r="H870" s="100" t="s">
        <v>127</v>
      </c>
    </row>
    <row r="871" spans="1:10" x14ac:dyDescent="0.3">
      <c r="A871" s="100">
        <v>6440330300</v>
      </c>
      <c r="B871" s="100" t="s">
        <v>260</v>
      </c>
      <c r="C871" s="100">
        <v>1</v>
      </c>
      <c r="D871" s="100" t="s">
        <v>140</v>
      </c>
      <c r="E871" s="100" t="s">
        <v>261</v>
      </c>
      <c r="G871" s="100" t="s">
        <v>506</v>
      </c>
      <c r="H871" s="100" t="s">
        <v>97</v>
      </c>
    </row>
    <row r="872" spans="1:10" x14ac:dyDescent="0.3">
      <c r="A872" s="100">
        <v>6440330300</v>
      </c>
      <c r="B872" s="100" t="s">
        <v>260</v>
      </c>
      <c r="C872" s="100">
        <v>1</v>
      </c>
      <c r="D872" s="100" t="s">
        <v>140</v>
      </c>
      <c r="E872" s="100" t="s">
        <v>261</v>
      </c>
      <c r="G872" s="100" t="s">
        <v>507</v>
      </c>
      <c r="H872" s="100" t="s">
        <v>103</v>
      </c>
    </row>
    <row r="873" spans="1:10" x14ac:dyDescent="0.3">
      <c r="A873" s="100">
        <v>6486175700</v>
      </c>
      <c r="B873" s="100" t="s">
        <v>743</v>
      </c>
      <c r="C873" s="100">
        <v>1</v>
      </c>
      <c r="D873" s="100" t="s">
        <v>140</v>
      </c>
      <c r="E873" s="100" t="s">
        <v>744</v>
      </c>
      <c r="G873" s="100">
        <v>17101</v>
      </c>
      <c r="H873" s="100" t="s">
        <v>745</v>
      </c>
    </row>
    <row r="874" spans="1:10" x14ac:dyDescent="0.3">
      <c r="A874" s="100">
        <v>6486175700</v>
      </c>
      <c r="B874" s="100" t="s">
        <v>743</v>
      </c>
      <c r="C874" s="100">
        <v>1</v>
      </c>
      <c r="D874" s="100" t="s">
        <v>140</v>
      </c>
      <c r="E874" s="100" t="s">
        <v>744</v>
      </c>
      <c r="G874" s="100">
        <v>17107</v>
      </c>
      <c r="H874" s="100" t="s">
        <v>103</v>
      </c>
    </row>
    <row r="875" spans="1:10" x14ac:dyDescent="0.3">
      <c r="A875" s="100">
        <v>6486175700</v>
      </c>
      <c r="B875" s="100" t="s">
        <v>743</v>
      </c>
      <c r="C875" s="100">
        <v>1</v>
      </c>
      <c r="D875" s="100" t="s">
        <v>140</v>
      </c>
      <c r="E875" s="100" t="s">
        <v>744</v>
      </c>
      <c r="G875" s="100">
        <v>17102</v>
      </c>
      <c r="H875" s="100" t="s">
        <v>98</v>
      </c>
    </row>
    <row r="876" spans="1:10" x14ac:dyDescent="0.3">
      <c r="A876" s="100">
        <v>6486175700</v>
      </c>
      <c r="B876" s="100" t="s">
        <v>743</v>
      </c>
      <c r="C876" s="100">
        <v>1</v>
      </c>
      <c r="D876" s="100" t="s">
        <v>140</v>
      </c>
      <c r="E876" s="100" t="s">
        <v>744</v>
      </c>
      <c r="G876" s="100">
        <v>17104</v>
      </c>
      <c r="H876" s="100" t="s">
        <v>98</v>
      </c>
    </row>
    <row r="877" spans="1:10" x14ac:dyDescent="0.3">
      <c r="A877" s="100">
        <v>6486175700</v>
      </c>
      <c r="B877" s="100" t="s">
        <v>743</v>
      </c>
      <c r="C877" s="100">
        <v>1</v>
      </c>
      <c r="D877" s="100" t="s">
        <v>140</v>
      </c>
      <c r="E877" s="100" t="s">
        <v>744</v>
      </c>
      <c r="G877" s="100">
        <v>17105</v>
      </c>
      <c r="H877" s="100" t="s">
        <v>98</v>
      </c>
    </row>
    <row r="878" spans="1:10" x14ac:dyDescent="0.3">
      <c r="A878" s="100">
        <v>6486175700</v>
      </c>
      <c r="B878" s="100" t="s">
        <v>743</v>
      </c>
      <c r="C878" s="100">
        <v>1</v>
      </c>
      <c r="D878" s="100" t="s">
        <v>140</v>
      </c>
      <c r="E878" s="100" t="s">
        <v>744</v>
      </c>
      <c r="G878" s="100">
        <v>17106</v>
      </c>
      <c r="H878" s="100" t="s">
        <v>98</v>
      </c>
    </row>
    <row r="879" spans="1:10" x14ac:dyDescent="0.3">
      <c r="A879" s="100">
        <v>6486175700</v>
      </c>
      <c r="B879" s="100" t="s">
        <v>743</v>
      </c>
      <c r="C879" s="100">
        <v>1</v>
      </c>
      <c r="D879" s="100" t="s">
        <v>140</v>
      </c>
      <c r="E879" s="100" t="s">
        <v>744</v>
      </c>
      <c r="G879" s="100">
        <v>17108</v>
      </c>
      <c r="H879" s="100" t="s">
        <v>98</v>
      </c>
    </row>
    <row r="880" spans="1:10" x14ac:dyDescent="0.3">
      <c r="A880" s="100">
        <v>6486175700</v>
      </c>
      <c r="B880" s="100" t="s">
        <v>743</v>
      </c>
      <c r="C880" s="100">
        <v>1</v>
      </c>
      <c r="D880" s="100" t="s">
        <v>140</v>
      </c>
      <c r="E880" s="100" t="s">
        <v>744</v>
      </c>
      <c r="G880" s="100">
        <v>17103</v>
      </c>
      <c r="H880" s="100" t="s">
        <v>96</v>
      </c>
    </row>
    <row r="881" spans="1:8" x14ac:dyDescent="0.3">
      <c r="A881" s="100">
        <v>6486175900</v>
      </c>
      <c r="B881" s="100" t="s">
        <v>746</v>
      </c>
      <c r="C881" s="100">
        <v>1</v>
      </c>
      <c r="D881" s="100" t="s">
        <v>140</v>
      </c>
      <c r="E881" s="100" t="s">
        <v>747</v>
      </c>
      <c r="G881" s="100">
        <v>16101</v>
      </c>
      <c r="H881" s="100" t="s">
        <v>103</v>
      </c>
    </row>
    <row r="882" spans="1:8" x14ac:dyDescent="0.3">
      <c r="A882" s="100">
        <v>6486175900</v>
      </c>
      <c r="B882" s="100" t="s">
        <v>746</v>
      </c>
      <c r="C882" s="100">
        <v>1</v>
      </c>
      <c r="D882" s="100" t="s">
        <v>140</v>
      </c>
      <c r="E882" s="100" t="s">
        <v>747</v>
      </c>
      <c r="G882" s="100">
        <v>16103</v>
      </c>
      <c r="H882" s="100" t="s">
        <v>103</v>
      </c>
    </row>
    <row r="883" spans="1:8" x14ac:dyDescent="0.3">
      <c r="A883" s="100">
        <v>6486175900</v>
      </c>
      <c r="B883" s="100" t="s">
        <v>746</v>
      </c>
      <c r="C883" s="100">
        <v>1</v>
      </c>
      <c r="D883" s="100" t="s">
        <v>140</v>
      </c>
      <c r="E883" s="100" t="s">
        <v>747</v>
      </c>
      <c r="G883" s="100">
        <v>16102</v>
      </c>
      <c r="H883" s="100" t="s">
        <v>98</v>
      </c>
    </row>
    <row r="884" spans="1:8" x14ac:dyDescent="0.3">
      <c r="A884" s="100">
        <v>6486175900</v>
      </c>
      <c r="B884" s="100" t="s">
        <v>746</v>
      </c>
      <c r="C884" s="100">
        <v>1</v>
      </c>
      <c r="D884" s="100" t="s">
        <v>140</v>
      </c>
      <c r="E884" s="100" t="s">
        <v>747</v>
      </c>
      <c r="G884" s="100">
        <v>16104</v>
      </c>
      <c r="H884" s="100" t="s">
        <v>98</v>
      </c>
    </row>
    <row r="885" spans="1:8" x14ac:dyDescent="0.3">
      <c r="A885" s="100">
        <v>6486175900</v>
      </c>
      <c r="B885" s="100" t="s">
        <v>746</v>
      </c>
      <c r="C885" s="100">
        <v>1</v>
      </c>
      <c r="D885" s="100" t="s">
        <v>140</v>
      </c>
      <c r="E885" s="100" t="s">
        <v>747</v>
      </c>
      <c r="G885" s="100">
        <v>16106</v>
      </c>
      <c r="H885" s="100" t="s">
        <v>98</v>
      </c>
    </row>
    <row r="886" spans="1:8" x14ac:dyDescent="0.3">
      <c r="A886" s="100">
        <v>6486175900</v>
      </c>
      <c r="B886" s="100" t="s">
        <v>746</v>
      </c>
      <c r="C886" s="100">
        <v>1</v>
      </c>
      <c r="D886" s="100" t="s">
        <v>140</v>
      </c>
      <c r="E886" s="100" t="s">
        <v>747</v>
      </c>
      <c r="G886" s="100">
        <v>16105</v>
      </c>
      <c r="H886" s="100" t="s">
        <v>96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9"/>
  <sheetViews>
    <sheetView workbookViewId="0">
      <selection activeCell="D8" sqref="D8"/>
    </sheetView>
  </sheetViews>
  <sheetFormatPr baseColWidth="10" defaultRowHeight="16.5" x14ac:dyDescent="0.3"/>
  <cols>
    <col min="2" max="2" width="16.625" bestFit="1" customWidth="1"/>
    <col min="3" max="3" width="18.625" customWidth="1"/>
    <col min="4" max="5" width="18.625" style="4" customWidth="1"/>
  </cols>
  <sheetData>
    <row r="1" spans="1:8" x14ac:dyDescent="0.2">
      <c r="A1" s="57"/>
    </row>
    <row r="2" spans="1:8" x14ac:dyDescent="0.2">
      <c r="A2" s="57"/>
      <c r="B2" s="42" t="s">
        <v>131</v>
      </c>
      <c r="C2" s="42"/>
      <c r="D2" s="42"/>
      <c r="E2" s="42"/>
      <c r="F2" s="42"/>
    </row>
    <row r="3" spans="1:8" ht="17.25" thickBot="1" x14ac:dyDescent="0.25">
      <c r="A3" s="57"/>
      <c r="B3" s="42"/>
      <c r="C3" s="42"/>
      <c r="D3" s="42"/>
      <c r="E3" s="42"/>
      <c r="F3" s="42"/>
    </row>
    <row r="4" spans="1:8" ht="17.25" thickBot="1" x14ac:dyDescent="0.25">
      <c r="A4" s="57"/>
      <c r="B4" s="84" t="s">
        <v>90</v>
      </c>
      <c r="C4" s="63" t="s">
        <v>91</v>
      </c>
      <c r="D4" s="85" t="s">
        <v>133</v>
      </c>
      <c r="E4" s="96" t="s">
        <v>150</v>
      </c>
      <c r="F4" s="63" t="s">
        <v>92</v>
      </c>
    </row>
    <row r="5" spans="1:8" x14ac:dyDescent="0.2">
      <c r="A5" s="57"/>
      <c r="B5" s="78" t="s">
        <v>105</v>
      </c>
      <c r="C5" s="88" t="s">
        <v>94</v>
      </c>
      <c r="D5" s="93" t="s">
        <v>134</v>
      </c>
      <c r="E5" s="97" t="s">
        <v>151</v>
      </c>
      <c r="F5" s="81" t="s">
        <v>130</v>
      </c>
    </row>
    <row r="6" spans="1:8" x14ac:dyDescent="0.2">
      <c r="A6" s="57"/>
      <c r="B6" s="79"/>
      <c r="C6" s="86" t="s">
        <v>95</v>
      </c>
      <c r="D6" s="94" t="s">
        <v>141</v>
      </c>
      <c r="E6" s="64" t="s">
        <v>152</v>
      </c>
      <c r="F6" s="82"/>
    </row>
    <row r="7" spans="1:8" x14ac:dyDescent="0.2">
      <c r="A7" s="57"/>
      <c r="B7" s="79"/>
      <c r="C7" s="86" t="s">
        <v>96</v>
      </c>
      <c r="D7" s="94" t="s">
        <v>513</v>
      </c>
      <c r="E7" s="64" t="s">
        <v>153</v>
      </c>
      <c r="F7" s="82"/>
    </row>
    <row r="8" spans="1:8" ht="17.25" thickBot="1" x14ac:dyDescent="0.25">
      <c r="A8" s="57"/>
      <c r="B8" s="80"/>
      <c r="C8" s="86" t="s">
        <v>97</v>
      </c>
      <c r="D8" s="95"/>
      <c r="E8" s="64" t="s">
        <v>154</v>
      </c>
      <c r="F8" s="83"/>
      <c r="H8" s="56"/>
    </row>
    <row r="9" spans="1:8" ht="17.25" thickBot="1" x14ac:dyDescent="0.25">
      <c r="A9" s="57"/>
      <c r="C9" s="86" t="s">
        <v>99</v>
      </c>
      <c r="E9" s="98" t="s">
        <v>155</v>
      </c>
      <c r="H9" s="56"/>
    </row>
    <row r="10" spans="1:8" x14ac:dyDescent="0.2">
      <c r="A10" s="57"/>
      <c r="C10" s="86" t="s">
        <v>100</v>
      </c>
      <c r="E10" s="42"/>
      <c r="H10" s="56"/>
    </row>
    <row r="11" spans="1:8" x14ac:dyDescent="0.2">
      <c r="A11" s="57"/>
      <c r="C11" s="86" t="s">
        <v>102</v>
      </c>
      <c r="E11" s="42"/>
      <c r="H11" s="56"/>
    </row>
    <row r="12" spans="1:8" x14ac:dyDescent="0.2">
      <c r="A12" s="57"/>
      <c r="C12" s="86" t="s">
        <v>103</v>
      </c>
      <c r="H12" s="56"/>
    </row>
    <row r="13" spans="1:8" x14ac:dyDescent="0.2">
      <c r="A13" s="57"/>
      <c r="C13" s="86" t="s">
        <v>104</v>
      </c>
      <c r="H13" s="56"/>
    </row>
    <row r="14" spans="1:8" x14ac:dyDescent="0.2">
      <c r="A14" s="57"/>
      <c r="C14" s="86" t="s">
        <v>106</v>
      </c>
      <c r="H14" s="56"/>
    </row>
    <row r="15" spans="1:8" x14ac:dyDescent="0.2">
      <c r="A15" s="57"/>
      <c r="C15" s="86" t="s">
        <v>107</v>
      </c>
      <c r="H15" s="56"/>
    </row>
    <row r="16" spans="1:8" x14ac:dyDescent="0.2">
      <c r="A16" s="57"/>
      <c r="C16" s="86" t="s">
        <v>108</v>
      </c>
      <c r="H16" s="56"/>
    </row>
    <row r="17" spans="1:8" x14ac:dyDescent="0.2">
      <c r="A17" s="77" t="s">
        <v>135</v>
      </c>
      <c r="C17" s="86" t="s">
        <v>109</v>
      </c>
      <c r="H17" s="56"/>
    </row>
    <row r="18" spans="1:8" x14ac:dyDescent="0.2">
      <c r="A18" s="57"/>
      <c r="C18" s="86" t="s">
        <v>110</v>
      </c>
      <c r="H18" s="56"/>
    </row>
    <row r="19" spans="1:8" x14ac:dyDescent="0.2">
      <c r="A19" s="57"/>
      <c r="C19" s="86" t="s">
        <v>111</v>
      </c>
      <c r="H19" s="56"/>
    </row>
    <row r="20" spans="1:8" x14ac:dyDescent="0.2">
      <c r="A20" s="57"/>
      <c r="C20" s="86" t="s">
        <v>112</v>
      </c>
      <c r="H20" s="56"/>
    </row>
    <row r="21" spans="1:8" x14ac:dyDescent="0.2">
      <c r="A21" s="57"/>
      <c r="C21" s="86" t="s">
        <v>113</v>
      </c>
      <c r="H21" s="56"/>
    </row>
    <row r="22" spans="1:8" x14ac:dyDescent="0.2">
      <c r="A22" s="57"/>
      <c r="C22" s="86" t="s">
        <v>114</v>
      </c>
      <c r="H22" s="56"/>
    </row>
    <row r="23" spans="1:8" x14ac:dyDescent="0.2">
      <c r="A23" s="57"/>
      <c r="C23" s="86" t="s">
        <v>115</v>
      </c>
      <c r="H23" s="56"/>
    </row>
    <row r="24" spans="1:8" x14ac:dyDescent="0.2">
      <c r="A24" s="57"/>
      <c r="C24" s="86" t="s">
        <v>116</v>
      </c>
      <c r="H24" s="56"/>
    </row>
    <row r="25" spans="1:8" x14ac:dyDescent="0.2">
      <c r="A25" s="57"/>
      <c r="C25" s="86" t="s">
        <v>117</v>
      </c>
      <c r="H25" s="56"/>
    </row>
    <row r="26" spans="1:8" x14ac:dyDescent="0.2">
      <c r="A26" s="57"/>
      <c r="C26" s="86" t="s">
        <v>118</v>
      </c>
      <c r="H26" s="56"/>
    </row>
    <row r="27" spans="1:8" x14ac:dyDescent="0.2">
      <c r="A27" s="57"/>
      <c r="C27" s="86" t="s">
        <v>119</v>
      </c>
      <c r="H27" s="56"/>
    </row>
    <row r="28" spans="1:8" x14ac:dyDescent="0.2">
      <c r="A28" s="57"/>
      <c r="C28" s="86" t="s">
        <v>120</v>
      </c>
      <c r="H28" s="56"/>
    </row>
    <row r="29" spans="1:8" x14ac:dyDescent="0.2">
      <c r="A29" s="57"/>
      <c r="C29" s="86" t="s">
        <v>121</v>
      </c>
      <c r="H29" s="56"/>
    </row>
    <row r="30" spans="1:8" x14ac:dyDescent="0.2">
      <c r="A30" s="57"/>
      <c r="C30" s="86" t="s">
        <v>122</v>
      </c>
      <c r="H30" s="56"/>
    </row>
    <row r="31" spans="1:8" x14ac:dyDescent="0.2">
      <c r="A31" s="57"/>
      <c r="C31" s="86" t="s">
        <v>123</v>
      </c>
      <c r="H31" s="56"/>
    </row>
    <row r="32" spans="1:8" x14ac:dyDescent="0.2">
      <c r="A32" s="57"/>
      <c r="C32" s="86" t="s">
        <v>124</v>
      </c>
      <c r="H32" s="56"/>
    </row>
    <row r="33" spans="3:8" x14ac:dyDescent="0.2">
      <c r="C33" s="86" t="s">
        <v>125</v>
      </c>
      <c r="H33" s="56"/>
    </row>
    <row r="34" spans="3:8" x14ac:dyDescent="0.2">
      <c r="C34" s="86" t="s">
        <v>126</v>
      </c>
      <c r="H34" s="56"/>
    </row>
    <row r="35" spans="3:8" x14ac:dyDescent="0.2">
      <c r="C35" s="86" t="s">
        <v>127</v>
      </c>
      <c r="H35" s="56"/>
    </row>
    <row r="36" spans="3:8" ht="17.25" thickBot="1" x14ac:dyDescent="0.25">
      <c r="C36" s="87" t="s">
        <v>128</v>
      </c>
      <c r="H36" s="56"/>
    </row>
    <row r="37" spans="3:8" x14ac:dyDescent="0.2">
      <c r="C37" s="110" t="s">
        <v>274</v>
      </c>
      <c r="H37" s="56"/>
    </row>
    <row r="38" spans="3:8" x14ac:dyDescent="0.2">
      <c r="H38" s="56"/>
    </row>
    <row r="39" spans="3:8" x14ac:dyDescent="0.2">
      <c r="H39" s="5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21</vt:i4>
      </vt:variant>
    </vt:vector>
  </HeadingPairs>
  <TitlesOfParts>
    <vt:vector size="29" baseType="lpstr">
      <vt:lpstr>Calendrier</vt:lpstr>
      <vt:lpstr>Liste</vt:lpstr>
      <vt:lpstr>Equipements</vt:lpstr>
      <vt:lpstr>Quantité</vt:lpstr>
      <vt:lpstr>Avions</vt:lpstr>
      <vt:lpstr>extract</vt:lpstr>
      <vt:lpstr>glossaire</vt:lpstr>
      <vt:lpstr>revisions</vt:lpstr>
      <vt:lpstr>Avions!avion</vt:lpstr>
      <vt:lpstr>avion</vt:lpstr>
      <vt:lpstr>Avions!avion_saisie</vt:lpstr>
      <vt:lpstr>avion_saisie</vt:lpstr>
      <vt:lpstr>avions</vt:lpstr>
      <vt:lpstr>Avions!CMS</vt:lpstr>
      <vt:lpstr>CMS</vt:lpstr>
      <vt:lpstr>codeavionSAP</vt:lpstr>
      <vt:lpstr>Avions!Contrôle</vt:lpstr>
      <vt:lpstr>Contrôle</vt:lpstr>
      <vt:lpstr>Avions!EQT_saisie</vt:lpstr>
      <vt:lpstr>EQT_saisie</vt:lpstr>
      <vt:lpstr>extract!Extraire</vt:lpstr>
      <vt:lpstr>Avions!liste_quantité</vt:lpstr>
      <vt:lpstr>liste_quantité</vt:lpstr>
      <vt:lpstr>Avions!lstEQT</vt:lpstr>
      <vt:lpstr>lstEQT</vt:lpstr>
      <vt:lpstr>Avions!quantité_saisie</vt:lpstr>
      <vt:lpstr>quantité_saisie</vt:lpstr>
      <vt:lpstr>Avions!stock</vt:lpstr>
      <vt:lpstr>stock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SORROCHE, Fabrice</dc:creator>
  <cp:lastModifiedBy>SORROCHE, Fabrice</cp:lastModifiedBy>
  <dcterms:created xsi:type="dcterms:W3CDTF">2018-03-30T13:53:38Z</dcterms:created>
  <dcterms:modified xsi:type="dcterms:W3CDTF">2018-07-26T12:56:21Z</dcterms:modified>
</cp:coreProperties>
</file>