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 codeName="{EC734049-C954-9101-EBF6-4418645C62D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nsultant A.F\Documents\Excel\Aski\"/>
    </mc:Choice>
  </mc:AlternateContent>
  <xr:revisionPtr revIDLastSave="0" documentId="10_ncr:8100000_{95411DCE-2017-4E02-98C3-74310CA94A00}" xr6:coauthVersionLast="32" xr6:coauthVersionMax="32" xr10:uidLastSave="{00000000-0000-0000-0000-000000000000}"/>
  <bookViews>
    <workbookView xWindow="0" yWindow="0" windowWidth="28800" windowHeight="11736" xr2:uid="{1ECA647C-6AAC-4AA2-AB64-1E106D9039C5}"/>
  </bookViews>
  <sheets>
    <sheet name="Liste" sheetId="2" r:id="rId1"/>
    <sheet name="Plantation" sheetId="3" r:id="rId2"/>
    <sheet name="B_DONNÉES" sheetId="4" r:id="rId3"/>
    <sheet name="Rapport" sheetId="131" r:id="rId4"/>
  </sheets>
  <definedNames>
    <definedName name="_xlnm._FilterDatabase" localSheetId="2" hidden="1">B_DONNÉES!$A$1:$T$2</definedName>
    <definedName name="EmplNom">OFFSET(Liste!$A$4,0,0,COUNTA(Liste!$A:$A)-1)</definedName>
    <definedName name="Pdateau">OFFSET(Liste!$M$4,0,0,COUNTA(Liste!$M:$M)-1)</definedName>
    <definedName name="Pdatedu">OFFSET(Liste!$L$4,0,0,COUNTA(Liste!$L:$L)-1)</definedName>
    <definedName name="Periodes">OFFSET(Liste!$N$4,0,0,COUNTA(Liste!$N:$N)-1)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31" l="1"/>
  <c r="R26" i="131"/>
  <c r="R27" i="131"/>
  <c r="R21" i="131"/>
  <c r="M21" i="131" s="1"/>
  <c r="R24" i="131"/>
  <c r="M24" i="131" s="1"/>
  <c r="R18" i="131"/>
  <c r="M18" i="131" s="1"/>
  <c r="P26" i="131" l="1"/>
  <c r="P20" i="131"/>
  <c r="P23" i="131"/>
  <c r="F6" i="131"/>
  <c r="R25" i="131"/>
  <c r="R23" i="131"/>
  <c r="R6" i="131"/>
  <c r="AL8" i="3" l="1"/>
  <c r="AL9" i="3"/>
  <c r="AL10" i="3"/>
  <c r="AL11" i="3"/>
  <c r="AL12" i="3"/>
  <c r="AL13" i="3"/>
  <c r="AL14" i="3"/>
  <c r="AL15" i="3"/>
  <c r="AL16" i="3"/>
  <c r="AL17" i="3"/>
  <c r="AL18" i="3"/>
  <c r="AL19" i="3"/>
  <c r="AL20" i="3"/>
  <c r="AL21" i="3"/>
  <c r="AL22" i="3"/>
  <c r="AL23" i="3"/>
  <c r="AL24" i="3"/>
  <c r="AL25" i="3"/>
  <c r="AL26" i="3"/>
  <c r="AL27" i="3"/>
  <c r="AL28" i="3"/>
  <c r="AL29" i="3"/>
  <c r="AL30" i="3"/>
  <c r="AL31" i="3"/>
  <c r="AL32" i="3"/>
  <c r="AL33" i="3"/>
  <c r="AL34" i="3"/>
  <c r="AL35" i="3"/>
  <c r="AL36" i="3"/>
  <c r="AI8" i="3"/>
  <c r="AI9" i="3"/>
  <c r="AI10" i="3"/>
  <c r="AI11" i="3"/>
  <c r="AI12" i="3"/>
  <c r="AI13" i="3"/>
  <c r="AI14" i="3"/>
  <c r="AI15" i="3"/>
  <c r="AI16" i="3"/>
  <c r="AI17" i="3"/>
  <c r="AI18" i="3"/>
  <c r="AI19" i="3"/>
  <c r="AI20" i="3"/>
  <c r="AI21" i="3"/>
  <c r="AI22" i="3"/>
  <c r="AI23" i="3"/>
  <c r="AI24" i="3"/>
  <c r="AI25" i="3"/>
  <c r="AI26" i="3"/>
  <c r="AI27" i="3"/>
  <c r="AI28" i="3"/>
  <c r="AI29" i="3"/>
  <c r="AI30" i="3"/>
  <c r="AI31" i="3"/>
  <c r="AI32" i="3"/>
  <c r="AI33" i="3"/>
  <c r="AI34" i="3"/>
  <c r="AI35" i="3"/>
  <c r="AI36" i="3"/>
  <c r="AF8" i="3"/>
  <c r="AF11" i="3"/>
  <c r="AF12" i="3"/>
  <c r="AF13" i="3"/>
  <c r="AF14" i="3"/>
  <c r="AF15" i="3"/>
  <c r="AF16" i="3"/>
  <c r="AF17" i="3"/>
  <c r="AF18" i="3"/>
  <c r="AF19" i="3"/>
  <c r="AF20" i="3"/>
  <c r="AF21" i="3"/>
  <c r="AF22" i="3"/>
  <c r="AF23" i="3"/>
  <c r="AF24" i="3"/>
  <c r="AF25" i="3"/>
  <c r="AF26" i="3"/>
  <c r="AF27" i="3"/>
  <c r="AF28" i="3"/>
  <c r="AF29" i="3"/>
  <c r="AF30" i="3"/>
  <c r="AF31" i="3"/>
  <c r="AF32" i="3"/>
  <c r="AF33" i="3"/>
  <c r="AF34" i="3"/>
  <c r="AF35" i="3"/>
  <c r="AF36" i="3"/>
  <c r="AC11" i="3"/>
  <c r="AC12" i="3"/>
  <c r="AC13" i="3"/>
  <c r="AC14" i="3"/>
  <c r="AC15" i="3"/>
  <c r="AC16" i="3"/>
  <c r="AC17" i="3"/>
  <c r="AC18" i="3"/>
  <c r="AC19" i="3"/>
  <c r="AC20" i="3"/>
  <c r="AC21" i="3"/>
  <c r="AC22" i="3"/>
  <c r="AC23" i="3"/>
  <c r="AC24" i="3"/>
  <c r="AC25" i="3"/>
  <c r="AC26" i="3"/>
  <c r="AC27" i="3"/>
  <c r="AC28" i="3"/>
  <c r="AC29" i="3"/>
  <c r="AC30" i="3"/>
  <c r="AC31" i="3"/>
  <c r="AC32" i="3"/>
  <c r="AC33" i="3"/>
  <c r="AC34" i="3"/>
  <c r="AC35" i="3"/>
  <c r="AC36" i="3"/>
  <c r="Z11" i="3"/>
  <c r="Z12" i="3"/>
  <c r="Z13" i="3"/>
  <c r="Z14" i="3"/>
  <c r="Z15" i="3"/>
  <c r="Z16" i="3"/>
  <c r="Z17" i="3"/>
  <c r="Z18" i="3"/>
  <c r="Z19" i="3"/>
  <c r="Z20" i="3"/>
  <c r="Z21" i="3"/>
  <c r="Z22" i="3"/>
  <c r="Z23" i="3"/>
  <c r="Z24" i="3"/>
  <c r="Z25" i="3"/>
  <c r="Z26" i="3"/>
  <c r="Z27" i="3"/>
  <c r="Z28" i="3"/>
  <c r="Z29" i="3"/>
  <c r="Z30" i="3"/>
  <c r="Z31" i="3"/>
  <c r="Z32" i="3"/>
  <c r="Z33" i="3"/>
  <c r="Z34" i="3"/>
  <c r="Z35" i="3"/>
  <c r="Z36" i="3"/>
  <c r="J2" i="3"/>
  <c r="R15" i="131" l="1"/>
  <c r="M15" i="131" l="1"/>
  <c r="P17" i="131"/>
  <c r="R5" i="131"/>
  <c r="A9" i="131"/>
  <c r="T29" i="131"/>
  <c r="T28" i="131"/>
  <c r="T24" i="131"/>
  <c r="T21" i="131"/>
  <c r="B9" i="131" l="1"/>
  <c r="AO36" i="3"/>
  <c r="AM36" i="3"/>
  <c r="AK36" i="3"/>
  <c r="AJ36" i="3"/>
  <c r="AH36" i="3"/>
  <c r="AG36" i="3"/>
  <c r="AE36" i="3"/>
  <c r="AD36" i="3"/>
  <c r="AB36" i="3"/>
  <c r="AA36" i="3"/>
  <c r="Y36" i="3"/>
  <c r="AO35" i="3"/>
  <c r="AM35" i="3"/>
  <c r="AK35" i="3"/>
  <c r="AJ35" i="3"/>
  <c r="AH35" i="3"/>
  <c r="AG35" i="3"/>
  <c r="AE35" i="3"/>
  <c r="AD35" i="3"/>
  <c r="AB35" i="3"/>
  <c r="AA35" i="3"/>
  <c r="Y35" i="3"/>
  <c r="AO34" i="3"/>
  <c r="AM34" i="3"/>
  <c r="AK34" i="3"/>
  <c r="AJ34" i="3"/>
  <c r="AH34" i="3"/>
  <c r="AG34" i="3"/>
  <c r="AE34" i="3"/>
  <c r="AD34" i="3"/>
  <c r="AB34" i="3"/>
  <c r="AA34" i="3"/>
  <c r="Y34" i="3"/>
  <c r="AO33" i="3"/>
  <c r="AM33" i="3"/>
  <c r="AK33" i="3"/>
  <c r="AJ33" i="3"/>
  <c r="AH33" i="3"/>
  <c r="AG33" i="3"/>
  <c r="AE33" i="3"/>
  <c r="AD33" i="3"/>
  <c r="AB33" i="3"/>
  <c r="AA33" i="3"/>
  <c r="Y33" i="3"/>
  <c r="AO32" i="3"/>
  <c r="AM32" i="3"/>
  <c r="AK32" i="3"/>
  <c r="AJ32" i="3"/>
  <c r="AH32" i="3"/>
  <c r="AG32" i="3"/>
  <c r="AE32" i="3"/>
  <c r="AD32" i="3"/>
  <c r="AB32" i="3"/>
  <c r="AA32" i="3"/>
  <c r="Y32" i="3"/>
  <c r="AO31" i="3"/>
  <c r="AM31" i="3"/>
  <c r="AK31" i="3"/>
  <c r="AJ31" i="3"/>
  <c r="AH31" i="3"/>
  <c r="AG31" i="3"/>
  <c r="AE31" i="3"/>
  <c r="AD31" i="3"/>
  <c r="AB31" i="3"/>
  <c r="AA31" i="3"/>
  <c r="Y31" i="3"/>
  <c r="AO30" i="3"/>
  <c r="AM30" i="3"/>
  <c r="AK30" i="3"/>
  <c r="AJ30" i="3"/>
  <c r="AH30" i="3"/>
  <c r="AG30" i="3"/>
  <c r="AE30" i="3"/>
  <c r="AD30" i="3"/>
  <c r="AB30" i="3"/>
  <c r="AA30" i="3"/>
  <c r="Y30" i="3"/>
  <c r="AO29" i="3"/>
  <c r="AM29" i="3"/>
  <c r="AK29" i="3"/>
  <c r="AJ29" i="3"/>
  <c r="AH29" i="3"/>
  <c r="AG29" i="3"/>
  <c r="AE29" i="3"/>
  <c r="AD29" i="3"/>
  <c r="AB29" i="3"/>
  <c r="AA29" i="3"/>
  <c r="Y29" i="3"/>
  <c r="AO28" i="3"/>
  <c r="AM28" i="3"/>
  <c r="AK28" i="3"/>
  <c r="AJ28" i="3"/>
  <c r="AH28" i="3"/>
  <c r="AG28" i="3"/>
  <c r="AE28" i="3"/>
  <c r="AD28" i="3"/>
  <c r="AB28" i="3"/>
  <c r="AA28" i="3"/>
  <c r="Y28" i="3"/>
  <c r="AO27" i="3"/>
  <c r="AM27" i="3"/>
  <c r="AK27" i="3"/>
  <c r="AJ27" i="3"/>
  <c r="AH27" i="3"/>
  <c r="AG27" i="3"/>
  <c r="AE27" i="3"/>
  <c r="AD27" i="3"/>
  <c r="AB27" i="3"/>
  <c r="AA27" i="3"/>
  <c r="Y27" i="3"/>
  <c r="AO26" i="3"/>
  <c r="AM26" i="3"/>
  <c r="AK26" i="3"/>
  <c r="AJ26" i="3"/>
  <c r="AH26" i="3"/>
  <c r="AG26" i="3"/>
  <c r="AE26" i="3"/>
  <c r="AD26" i="3"/>
  <c r="AB26" i="3"/>
  <c r="AA26" i="3"/>
  <c r="Y26" i="3"/>
  <c r="AO25" i="3"/>
  <c r="AM25" i="3"/>
  <c r="AK25" i="3"/>
  <c r="AJ25" i="3"/>
  <c r="AH25" i="3"/>
  <c r="AG25" i="3"/>
  <c r="AE25" i="3"/>
  <c r="AD25" i="3"/>
  <c r="AB25" i="3"/>
  <c r="AA25" i="3"/>
  <c r="Y25" i="3"/>
  <c r="AO24" i="3"/>
  <c r="AM24" i="3"/>
  <c r="AK24" i="3"/>
  <c r="AJ24" i="3"/>
  <c r="AH24" i="3"/>
  <c r="AG24" i="3"/>
  <c r="AE24" i="3"/>
  <c r="AD24" i="3"/>
  <c r="AB24" i="3"/>
  <c r="AA24" i="3"/>
  <c r="Y24" i="3"/>
  <c r="AO23" i="3"/>
  <c r="AM23" i="3"/>
  <c r="AK23" i="3"/>
  <c r="AJ23" i="3"/>
  <c r="AH23" i="3"/>
  <c r="AG23" i="3"/>
  <c r="AE23" i="3"/>
  <c r="AD23" i="3"/>
  <c r="AB23" i="3"/>
  <c r="AA23" i="3"/>
  <c r="Y23" i="3"/>
  <c r="AO22" i="3"/>
  <c r="AM22" i="3"/>
  <c r="AK22" i="3"/>
  <c r="AJ22" i="3"/>
  <c r="AH22" i="3"/>
  <c r="AG22" i="3"/>
  <c r="AE22" i="3"/>
  <c r="AD22" i="3"/>
  <c r="AB22" i="3"/>
  <c r="AA22" i="3"/>
  <c r="Y22" i="3"/>
  <c r="AO21" i="3"/>
  <c r="AM21" i="3"/>
  <c r="AK21" i="3"/>
  <c r="AJ21" i="3"/>
  <c r="AH21" i="3"/>
  <c r="AG21" i="3"/>
  <c r="AE21" i="3"/>
  <c r="AD21" i="3"/>
  <c r="AB21" i="3"/>
  <c r="AA21" i="3"/>
  <c r="Y21" i="3"/>
  <c r="AO20" i="3"/>
  <c r="AM20" i="3"/>
  <c r="AK20" i="3"/>
  <c r="AJ20" i="3"/>
  <c r="AH20" i="3"/>
  <c r="AG20" i="3"/>
  <c r="AE20" i="3"/>
  <c r="AD20" i="3"/>
  <c r="AB20" i="3"/>
  <c r="AA20" i="3"/>
  <c r="Y20" i="3"/>
  <c r="AO19" i="3"/>
  <c r="AM19" i="3"/>
  <c r="AK19" i="3"/>
  <c r="AJ19" i="3"/>
  <c r="AH19" i="3"/>
  <c r="AG19" i="3"/>
  <c r="AE19" i="3"/>
  <c r="AD19" i="3"/>
  <c r="AB19" i="3"/>
  <c r="AA19" i="3"/>
  <c r="Y19" i="3"/>
  <c r="AO18" i="3"/>
  <c r="AM18" i="3"/>
  <c r="AK18" i="3"/>
  <c r="AJ18" i="3"/>
  <c r="AH18" i="3"/>
  <c r="AG18" i="3"/>
  <c r="AE18" i="3"/>
  <c r="AD18" i="3"/>
  <c r="AB18" i="3"/>
  <c r="AA18" i="3"/>
  <c r="Y18" i="3"/>
  <c r="AO17" i="3"/>
  <c r="AM17" i="3"/>
  <c r="AK17" i="3"/>
  <c r="AJ17" i="3"/>
  <c r="AH17" i="3"/>
  <c r="AG17" i="3"/>
  <c r="AE17" i="3"/>
  <c r="AD17" i="3"/>
  <c r="AB17" i="3"/>
  <c r="AA17" i="3"/>
  <c r="Y17" i="3"/>
  <c r="AO16" i="3"/>
  <c r="AM16" i="3"/>
  <c r="AK16" i="3"/>
  <c r="AJ16" i="3"/>
  <c r="AH16" i="3"/>
  <c r="AG16" i="3"/>
  <c r="AE16" i="3"/>
  <c r="AD16" i="3"/>
  <c r="AB16" i="3"/>
  <c r="AA16" i="3"/>
  <c r="Y16" i="3"/>
  <c r="AO15" i="3"/>
  <c r="AM15" i="3"/>
  <c r="AK15" i="3"/>
  <c r="AJ15" i="3"/>
  <c r="AH15" i="3"/>
  <c r="AG15" i="3"/>
  <c r="AE15" i="3"/>
  <c r="AD15" i="3"/>
  <c r="AB15" i="3"/>
  <c r="AA15" i="3"/>
  <c r="Y15" i="3"/>
  <c r="AO14" i="3"/>
  <c r="AM14" i="3"/>
  <c r="AK14" i="3"/>
  <c r="AJ14" i="3"/>
  <c r="AH14" i="3"/>
  <c r="AG14" i="3"/>
  <c r="AE14" i="3"/>
  <c r="AD14" i="3"/>
  <c r="AB14" i="3"/>
  <c r="AA14" i="3"/>
  <c r="Y14" i="3"/>
  <c r="AO13" i="3"/>
  <c r="AM13" i="3"/>
  <c r="AK13" i="3"/>
  <c r="AJ13" i="3"/>
  <c r="AH13" i="3"/>
  <c r="AG13" i="3"/>
  <c r="AE13" i="3"/>
  <c r="AD13" i="3"/>
  <c r="AB13" i="3"/>
  <c r="AA13" i="3"/>
  <c r="Y13" i="3"/>
  <c r="AO12" i="3"/>
  <c r="AM12" i="3"/>
  <c r="AK12" i="3"/>
  <c r="AJ12" i="3"/>
  <c r="AH12" i="3"/>
  <c r="AG12" i="3"/>
  <c r="AE12" i="3"/>
  <c r="AD12" i="3"/>
  <c r="AB12" i="3"/>
  <c r="AA12" i="3"/>
  <c r="Y12" i="3"/>
  <c r="AO11" i="3"/>
  <c r="AM11" i="3"/>
  <c r="AK11" i="3"/>
  <c r="AJ11" i="3"/>
  <c r="AH11" i="3"/>
  <c r="AG11" i="3"/>
  <c r="AE11" i="3"/>
  <c r="AD11" i="3"/>
  <c r="AB11" i="3"/>
  <c r="AA11" i="3"/>
  <c r="Y11" i="3"/>
  <c r="AO10" i="3"/>
  <c r="AM10" i="3"/>
  <c r="AK10" i="3"/>
  <c r="AJ10" i="3"/>
  <c r="AH10" i="3"/>
  <c r="AE10" i="3"/>
  <c r="AF10" i="3" s="1"/>
  <c r="AB10" i="3"/>
  <c r="AC10" i="3" s="1"/>
  <c r="Y10" i="3"/>
  <c r="Z10" i="3" s="1"/>
  <c r="AO9" i="3"/>
  <c r="AM9" i="3"/>
  <c r="AK9" i="3"/>
  <c r="AJ9" i="3"/>
  <c r="AH9" i="3"/>
  <c r="AE9" i="3"/>
  <c r="AF9" i="3" s="1"/>
  <c r="AB9" i="3"/>
  <c r="AC9" i="3" s="1"/>
  <c r="Y9" i="3"/>
  <c r="Z9" i="3" s="1"/>
  <c r="AO8" i="3"/>
  <c r="AM8" i="3"/>
  <c r="AK8" i="3"/>
  <c r="AJ8" i="3"/>
  <c r="AH8" i="3"/>
  <c r="AG8" i="3"/>
  <c r="AE8" i="3"/>
  <c r="AB8" i="3"/>
  <c r="AC8" i="3" s="1"/>
  <c r="Y8" i="3"/>
  <c r="Z8" i="3" s="1"/>
  <c r="AO7" i="3"/>
  <c r="AK7" i="3"/>
  <c r="AL7" i="3" s="1"/>
  <c r="AH7" i="3"/>
  <c r="AI7" i="3" s="1"/>
  <c r="AE7" i="3"/>
  <c r="AF7" i="3" s="1"/>
  <c r="AB7" i="3"/>
  <c r="AC7" i="3" s="1"/>
  <c r="Y7" i="3"/>
  <c r="Z7" i="3" s="1"/>
  <c r="L5" i="2"/>
  <c r="L6" i="2" s="1"/>
  <c r="L7" i="2" s="1"/>
  <c r="L8" i="2" s="1"/>
  <c r="L9" i="2" s="1"/>
  <c r="L10" i="2" s="1"/>
  <c r="L11" i="2" s="1"/>
  <c r="L12" i="2" s="1"/>
  <c r="L13" i="2" s="1"/>
  <c r="L14" i="2" s="1"/>
  <c r="L15" i="2" s="1"/>
  <c r="L16" i="2" s="1"/>
  <c r="L17" i="2" s="1"/>
  <c r="M4" i="2"/>
  <c r="M5" i="2" s="1"/>
  <c r="M6" i="2" s="1"/>
  <c r="M7" i="2" s="1"/>
  <c r="M8" i="2" s="1"/>
  <c r="M9" i="2" s="1"/>
  <c r="M10" i="2" s="1"/>
  <c r="M11" i="2" s="1"/>
  <c r="M12" i="2" s="1"/>
  <c r="M13" i="2" s="1"/>
  <c r="M14" i="2" s="1"/>
  <c r="M15" i="2" s="1"/>
  <c r="M16" i="2" s="1"/>
  <c r="M17" i="2" s="1"/>
  <c r="M18" i="2" s="1"/>
  <c r="M19" i="2" s="1"/>
  <c r="M20" i="2" s="1"/>
  <c r="M21" i="2" s="1"/>
  <c r="M22" i="2" s="1"/>
  <c r="M23" i="2" s="1"/>
  <c r="M24" i="2" s="1"/>
  <c r="M25" i="2" s="1"/>
  <c r="M26" i="2" s="1"/>
  <c r="M27" i="2" s="1"/>
  <c r="M28" i="2" s="1"/>
  <c r="M29" i="2" s="1"/>
  <c r="C9" i="131" l="1"/>
  <c r="AG10" i="3"/>
  <c r="AD8" i="3"/>
  <c r="AN28" i="3"/>
  <c r="AN30" i="3"/>
  <c r="AN12" i="3"/>
  <c r="AM7" i="3"/>
  <c r="AD9" i="3"/>
  <c r="AN20" i="3"/>
  <c r="AA10" i="3"/>
  <c r="AA8" i="3"/>
  <c r="AD7" i="3"/>
  <c r="AJ7" i="3"/>
  <c r="AA9" i="3"/>
  <c r="AG7" i="3"/>
  <c r="AA7" i="3"/>
  <c r="AD10" i="3"/>
  <c r="AN24" i="3"/>
  <c r="AN26" i="3"/>
  <c r="AG9" i="3"/>
  <c r="AN21" i="3"/>
  <c r="AN27" i="3"/>
  <c r="AN22" i="3"/>
  <c r="AN14" i="3"/>
  <c r="AN13" i="3"/>
  <c r="AN16" i="3"/>
  <c r="AN18" i="3"/>
  <c r="AN29" i="3"/>
  <c r="AN34" i="3"/>
  <c r="AN19" i="3"/>
  <c r="AN31" i="3"/>
  <c r="AN32" i="3"/>
  <c r="AN33" i="3"/>
  <c r="AN15" i="3"/>
  <c r="AN23" i="3"/>
  <c r="AN17" i="3"/>
  <c r="AN25" i="3"/>
  <c r="AN35" i="3"/>
  <c r="AN36" i="3"/>
  <c r="AN11" i="3"/>
  <c r="L18" i="2"/>
  <c r="D9" i="131" l="1"/>
  <c r="AN8" i="3"/>
  <c r="AN10" i="3"/>
  <c r="AN9" i="3"/>
  <c r="L19" i="2"/>
  <c r="L20" i="2" s="1"/>
  <c r="L21" i="2" s="1"/>
  <c r="L22" i="2" s="1"/>
  <c r="L23" i="2" s="1"/>
  <c r="L24" i="2" s="1"/>
  <c r="L25" i="2" s="1"/>
  <c r="L26" i="2" s="1"/>
  <c r="L27" i="2" s="1"/>
  <c r="L28" i="2" s="1"/>
  <c r="L29" i="2" s="1"/>
  <c r="J6" i="131"/>
  <c r="AN7" i="3"/>
  <c r="E9" i="131" l="1"/>
  <c r="A26" i="131"/>
  <c r="A25" i="131"/>
  <c r="A22" i="131"/>
  <c r="A20" i="131"/>
  <c r="A23" i="131"/>
  <c r="A19" i="131"/>
  <c r="A17" i="131"/>
  <c r="A11" i="131"/>
  <c r="A16" i="131"/>
  <c r="F9" i="131" l="1"/>
  <c r="B26" i="131"/>
  <c r="B25" i="131"/>
  <c r="B20" i="131"/>
  <c r="B23" i="131"/>
  <c r="B19" i="131"/>
  <c r="B17" i="131"/>
  <c r="B22" i="131"/>
  <c r="B16" i="131"/>
  <c r="B11" i="131"/>
  <c r="G9" i="131" l="1"/>
  <c r="C26" i="131"/>
  <c r="C25" i="131"/>
  <c r="C22" i="131"/>
  <c r="C23" i="131"/>
  <c r="C17" i="131"/>
  <c r="C20" i="131"/>
  <c r="C19" i="131"/>
  <c r="C16" i="131"/>
  <c r="C11" i="131"/>
  <c r="H9" i="131" l="1"/>
  <c r="D26" i="131"/>
  <c r="D25" i="131"/>
  <c r="D19" i="131"/>
  <c r="D17" i="131"/>
  <c r="D20" i="131"/>
  <c r="D23" i="131"/>
  <c r="D22" i="131"/>
  <c r="D11" i="131"/>
  <c r="D16" i="131"/>
  <c r="I9" i="131" l="1"/>
  <c r="F26" i="131"/>
  <c r="F25" i="131"/>
  <c r="E25" i="131"/>
  <c r="E26" i="131"/>
  <c r="F20" i="131"/>
  <c r="F19" i="131"/>
  <c r="F17" i="131"/>
  <c r="F22" i="131"/>
  <c r="F23" i="131"/>
  <c r="F16" i="131"/>
  <c r="F11" i="131"/>
  <c r="E23" i="131"/>
  <c r="E22" i="131"/>
  <c r="E19" i="131"/>
  <c r="E17" i="131"/>
  <c r="E20" i="131"/>
  <c r="E16" i="131"/>
  <c r="E11" i="131"/>
  <c r="J9" i="131" l="1"/>
  <c r="G26" i="131"/>
  <c r="G25" i="131"/>
  <c r="G22" i="131"/>
  <c r="G20" i="131"/>
  <c r="G23" i="131"/>
  <c r="G19" i="131"/>
  <c r="G17" i="131"/>
  <c r="G11" i="131"/>
  <c r="O11" i="131" s="1"/>
  <c r="T11" i="131" s="1"/>
  <c r="G16" i="131"/>
  <c r="K9" i="131" l="1"/>
  <c r="H25" i="131"/>
  <c r="H26" i="131"/>
  <c r="H19" i="131"/>
  <c r="H17" i="131"/>
  <c r="H22" i="131"/>
  <c r="H20" i="131"/>
  <c r="H23" i="131"/>
  <c r="H12" i="131"/>
  <c r="H16" i="131"/>
  <c r="L9" i="131" l="1"/>
  <c r="I25" i="131"/>
  <c r="I26" i="131"/>
  <c r="I23" i="131"/>
  <c r="I17" i="131"/>
  <c r="I19" i="131"/>
  <c r="I22" i="131"/>
  <c r="I20" i="131"/>
  <c r="I16" i="131"/>
  <c r="I12" i="131"/>
  <c r="M9" i="131" l="1"/>
  <c r="J26" i="131"/>
  <c r="J25" i="131"/>
  <c r="J20" i="131"/>
  <c r="J17" i="131"/>
  <c r="J23" i="131"/>
  <c r="J19" i="131"/>
  <c r="J22" i="131"/>
  <c r="J16" i="131"/>
  <c r="J12" i="131"/>
  <c r="N9" i="131" l="1"/>
  <c r="K26" i="131"/>
  <c r="K25" i="131"/>
  <c r="K22" i="131"/>
  <c r="K23" i="131"/>
  <c r="K19" i="131"/>
  <c r="K17" i="131"/>
  <c r="K20" i="131"/>
  <c r="K12" i="131"/>
  <c r="K16" i="131"/>
  <c r="L25" i="131" l="1"/>
  <c r="L26" i="131"/>
  <c r="L19" i="131"/>
  <c r="L17" i="131"/>
  <c r="L20" i="131"/>
  <c r="L23" i="131"/>
  <c r="L22" i="131"/>
  <c r="L12" i="131"/>
  <c r="L16" i="131"/>
  <c r="M25" i="131" l="1"/>
  <c r="M26" i="131"/>
  <c r="M23" i="131"/>
  <c r="M22" i="131"/>
  <c r="M19" i="131"/>
  <c r="M17" i="131"/>
  <c r="M20" i="131"/>
  <c r="M16" i="131"/>
  <c r="M12" i="131"/>
  <c r="N26" i="131" l="1"/>
  <c r="O26" i="131" s="1"/>
  <c r="T26" i="131" s="1"/>
  <c r="N25" i="131"/>
  <c r="O25" i="131" s="1"/>
  <c r="T25" i="131" s="1"/>
  <c r="N20" i="131"/>
  <c r="N19" i="131"/>
  <c r="O19" i="131" s="1"/>
  <c r="N23" i="131"/>
  <c r="O23" i="131" s="1"/>
  <c r="T23" i="131" s="1"/>
  <c r="N17" i="131"/>
  <c r="O17" i="131" s="1"/>
  <c r="N22" i="131"/>
  <c r="O22" i="131" s="1"/>
  <c r="T22" i="131" s="1"/>
  <c r="N16" i="131"/>
  <c r="N12" i="131"/>
  <c r="O12" i="131" s="1"/>
  <c r="T12" i="131" s="1"/>
  <c r="O20" i="131" l="1"/>
  <c r="T20" i="131" s="1"/>
  <c r="T17" i="131"/>
  <c r="T18" i="131"/>
  <c r="O27" i="131" l="1"/>
  <c r="T27" i="131" s="1"/>
  <c r="O16" i="131" l="1"/>
  <c r="T16" i="131" s="1"/>
  <c r="T32" i="131" s="1"/>
</calcChain>
</file>

<file path=xl/sharedStrings.xml><?xml version="1.0" encoding="utf-8"?>
<sst xmlns="http://schemas.openxmlformats.org/spreadsheetml/2006/main" count="550" uniqueCount="104">
  <si>
    <t>Nom</t>
  </si>
  <si>
    <t>Projet</t>
  </si>
  <si>
    <t>Secteur</t>
  </si>
  <si>
    <t>Périodes</t>
  </si>
  <si>
    <t>Date</t>
  </si>
  <si>
    <t>Du</t>
  </si>
  <si>
    <t>Au</t>
  </si>
  <si>
    <t>Trier</t>
  </si>
  <si>
    <t>$/plants</t>
  </si>
  <si>
    <t>Projet :</t>
  </si>
  <si>
    <t>Secteur :</t>
  </si>
  <si>
    <t>Date :</t>
  </si>
  <si>
    <t>Période :</t>
  </si>
  <si>
    <t>Essence</t>
  </si>
  <si>
    <t>Bloc</t>
  </si>
  <si>
    <t>Nb de caissettes</t>
  </si>
  <si>
    <t>Plants par caissettes</t>
  </si>
  <si>
    <t>Nb de plants</t>
  </si>
  <si>
    <t>Prix par plant</t>
  </si>
  <si>
    <t>Total</t>
  </si>
  <si>
    <t>Prix du transport</t>
  </si>
  <si>
    <t>Total Van</t>
  </si>
  <si>
    <t>EPB</t>
  </si>
  <si>
    <t>Heures Van</t>
  </si>
  <si>
    <t>Type de plant</t>
  </si>
  <si>
    <t>Nb plants par caissette</t>
  </si>
  <si>
    <t>Transport Véhicule</t>
  </si>
  <si>
    <t>Passagers</t>
  </si>
  <si>
    <t>Passager</t>
  </si>
  <si>
    <t>Période</t>
  </si>
  <si>
    <t>Bloc 2</t>
  </si>
  <si>
    <t>Bloc 3</t>
  </si>
  <si>
    <t>Bloc 4</t>
  </si>
  <si>
    <t>Bloc 5</t>
  </si>
  <si>
    <t>Propriétaire</t>
  </si>
  <si>
    <t>Autres Transport</t>
  </si>
  <si>
    <t>Prix/plant</t>
  </si>
  <si>
    <t>Total de la journée</t>
  </si>
  <si>
    <t># Bloc</t>
  </si>
  <si>
    <t>#1</t>
  </si>
  <si>
    <t>#2</t>
  </si>
  <si>
    <t>#3</t>
  </si>
  <si>
    <t>#4</t>
  </si>
  <si>
    <t>#5</t>
  </si>
  <si>
    <t>Essence du plant</t>
  </si>
  <si>
    <t>Journée</t>
  </si>
  <si>
    <t>Autes Transport</t>
  </si>
  <si>
    <t/>
  </si>
  <si>
    <t># Employé</t>
  </si>
  <si>
    <t>Nombre de plants</t>
  </si>
  <si>
    <t>D</t>
  </si>
  <si>
    <t>L</t>
  </si>
  <si>
    <t>M</t>
  </si>
  <si>
    <t>J</t>
  </si>
  <si>
    <t>V</t>
  </si>
  <si>
    <t>S</t>
  </si>
  <si>
    <t>TOTAL</t>
  </si>
  <si>
    <t>TAUX</t>
  </si>
  <si>
    <t>OCCUP.</t>
  </si>
  <si>
    <t>PROJET</t>
  </si>
  <si>
    <t>No. PÉRIODE</t>
  </si>
  <si>
    <t>No. D'EMPLOYÉ:</t>
  </si>
  <si>
    <t xml:space="preserve">PÉERIODE DU: </t>
  </si>
  <si>
    <t>AU:</t>
  </si>
  <si>
    <t>NOM DE L'EMPLOYÉ</t>
  </si>
  <si>
    <t>Projet:</t>
  </si>
  <si>
    <t>CODE BUDJET</t>
  </si>
  <si>
    <t>Type cassettes</t>
  </si>
  <si>
    <t>Nombre de cassettes</t>
  </si>
  <si>
    <t>G55     Sem.1</t>
  </si>
  <si>
    <t xml:space="preserve"> G55     Sem.2</t>
  </si>
  <si>
    <t>EPN</t>
  </si>
  <si>
    <t>RN</t>
  </si>
  <si>
    <t>PIG</t>
  </si>
  <si>
    <t>Heures Chômage</t>
  </si>
  <si>
    <t>Employé(e) :</t>
  </si>
  <si>
    <t>Aubut Paul</t>
  </si>
  <si>
    <t>Boivin Gérard</t>
  </si>
  <si>
    <t>Clinton Hugo</t>
  </si>
  <si>
    <t>Charron Jean</t>
  </si>
  <si>
    <t>Charron Luc</t>
  </si>
  <si>
    <t>Flamand Kim</t>
  </si>
  <si>
    <t>Laroche Jacques</t>
  </si>
  <si>
    <t>Laroche Frank</t>
  </si>
  <si>
    <t>ABC-1</t>
  </si>
  <si>
    <t>La Grande</t>
  </si>
  <si>
    <t>ABC-2</t>
  </si>
  <si>
    <t>La Vallée</t>
  </si>
  <si>
    <t>ABC-3</t>
  </si>
  <si>
    <t>Royale</t>
  </si>
  <si>
    <t>ABC-4</t>
  </si>
  <si>
    <t>Prince</t>
  </si>
  <si>
    <t>ABC-5</t>
  </si>
  <si>
    <t>ABC-6</t>
  </si>
  <si>
    <t>ABC-7</t>
  </si>
  <si>
    <t>ABC-8</t>
  </si>
  <si>
    <t xml:space="preserve">Rapport </t>
  </si>
  <si>
    <t>Forêt</t>
  </si>
  <si>
    <t>25-100</t>
  </si>
  <si>
    <t>45-269</t>
  </si>
  <si>
    <t>80-800</t>
  </si>
  <si>
    <t>45-258</t>
  </si>
  <si>
    <t>FORFAITAIRE</t>
  </si>
  <si>
    <t>NOMBRES D'HEURES À FORFAIT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</si>
</sst>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3" formatCode="_ * #,##0.00_)\ _$_ ;_ * \(#,##0.00\)\ _$_ ;_ * &quot;-&quot;??_)\ _$_ ;_ @_ "/>
    <numFmt numFmtId="164" formatCode="#,##0.00\ &quot;$&quot;"/>
    <numFmt numFmtId="165" formatCode="#,##0.000\ &quot;$&quot;"/>
    <numFmt numFmtId="166" formatCode="dd/mmm/yyyy"/>
    <numFmt numFmtId="167" formatCode="#,##0_);\(#,##0\)"/>
    <numFmt numFmtId="168" formatCode="dd"/>
    <numFmt numFmtId="169" formatCode="#,###"/>
  </numFmts>
  <fonts count="26" x14ac:knownFonts="1">
    <font>
      <sz val="11"/>
      <color theme="1"/>
      <name val="Calibri"/>
      <family val="2"/>
      <scheme val="minor"/>
    </font>
    <font>
      <b/>
      <sz val="11"/>
      <color rgb="FF00B050"/>
      <name val="Arial"/>
      <family val="2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rgb="FF00B050"/>
      <name val="Arial"/>
      <family val="2"/>
    </font>
    <font>
      <sz val="11"/>
      <name val="Calibri"/>
      <family val="2"/>
      <scheme val="minor"/>
    </font>
    <font>
      <sz val="14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0"/>
      <color rgb="FFCC6600"/>
      <name val="Arial"/>
      <family val="2"/>
    </font>
    <font>
      <b/>
      <sz val="12"/>
      <color rgb="FFCC6600"/>
      <name val="Arial"/>
      <family val="2"/>
    </font>
    <font>
      <sz val="11"/>
      <color rgb="FF000000"/>
      <name val="Arial"/>
      <family val="2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name val="Arial"/>
      <family val="2"/>
    </font>
    <font>
      <b/>
      <sz val="22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16"/>
      <name val="Arial"/>
      <family val="2"/>
    </font>
    <font>
      <b/>
      <sz val="20"/>
      <name val="Arial"/>
      <family val="2"/>
    </font>
    <font>
      <sz val="10"/>
      <name val="Arial"/>
      <family val="2"/>
    </font>
    <font>
      <b/>
      <i/>
      <sz val="10"/>
      <name val="Arial"/>
      <family val="2"/>
    </font>
    <font>
      <b/>
      <sz val="7"/>
      <name val="Arial"/>
      <family val="2"/>
    </font>
    <font>
      <sz val="7"/>
      <name val="Arial"/>
      <family val="2"/>
    </font>
    <font>
      <b/>
      <sz val="8"/>
      <name val="Arial"/>
      <family val="2"/>
    </font>
    <font>
      <sz val="9"/>
      <name val="Arial"/>
      <family val="2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D3FDB9"/>
        <bgColor indexed="64"/>
      </patternFill>
    </fill>
  </fills>
  <borders count="5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rgb="FFCC6600"/>
      </left>
      <right style="thin">
        <color rgb="FFCC6600"/>
      </right>
      <top style="thin">
        <color rgb="FFCC6600"/>
      </top>
      <bottom style="thin">
        <color rgb="FFCC6600"/>
      </bottom>
      <diagonal/>
    </border>
    <border>
      <left style="medium">
        <color theme="0" tint="-0.499984740745262"/>
      </left>
      <right style="dotted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dotted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dotted">
        <color theme="0" tint="-0.499984740745262"/>
      </left>
      <right style="dotted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rgb="FFCC6600"/>
      </left>
      <right/>
      <top style="thin">
        <color rgb="FFCC6600"/>
      </top>
      <bottom style="thin">
        <color rgb="FFCC6600"/>
      </bottom>
      <diagonal/>
    </border>
    <border>
      <left style="medium">
        <color rgb="FFCC6600"/>
      </left>
      <right/>
      <top style="medium">
        <color rgb="FFCC6600"/>
      </top>
      <bottom style="thin">
        <color rgb="FFCC6600"/>
      </bottom>
      <diagonal/>
    </border>
    <border>
      <left/>
      <right/>
      <top style="medium">
        <color rgb="FFCC6600"/>
      </top>
      <bottom style="thin">
        <color rgb="FFCC6600"/>
      </bottom>
      <diagonal/>
    </border>
    <border>
      <left/>
      <right style="medium">
        <color rgb="FFCC6600"/>
      </right>
      <top style="medium">
        <color rgb="FFCC6600"/>
      </top>
      <bottom style="thin">
        <color rgb="FFCC6600"/>
      </bottom>
      <diagonal/>
    </border>
    <border>
      <left style="medium">
        <color rgb="FFCC6600"/>
      </left>
      <right style="hair">
        <color rgb="FFCC6600"/>
      </right>
      <top style="thin">
        <color rgb="FFCC6600"/>
      </top>
      <bottom style="thin">
        <color rgb="FFCC6600"/>
      </bottom>
      <diagonal/>
    </border>
    <border>
      <left style="hair">
        <color rgb="FFCC6600"/>
      </left>
      <right style="hair">
        <color rgb="FFCC6600"/>
      </right>
      <top style="thin">
        <color rgb="FFCC6600"/>
      </top>
      <bottom style="thin">
        <color rgb="FFCC6600"/>
      </bottom>
      <diagonal/>
    </border>
    <border>
      <left style="hair">
        <color rgb="FFCC6600"/>
      </left>
      <right style="medium">
        <color rgb="FFCC6600"/>
      </right>
      <top style="thin">
        <color rgb="FFCC6600"/>
      </top>
      <bottom style="thin">
        <color rgb="FFCC6600"/>
      </bottom>
      <diagonal/>
    </border>
    <border>
      <left/>
      <right/>
      <top/>
      <bottom style="medium">
        <color rgb="FFCC6600"/>
      </bottom>
      <diagonal/>
    </border>
    <border>
      <left style="medium">
        <color rgb="FFCC6600"/>
      </left>
      <right style="medium">
        <color rgb="FFCC6600"/>
      </right>
      <top style="thin">
        <color rgb="FFCC6600"/>
      </top>
      <bottom style="thin">
        <color rgb="FFCC6600"/>
      </bottom>
      <diagonal/>
    </border>
    <border>
      <left style="medium">
        <color rgb="FFCC6600"/>
      </left>
      <right style="thin">
        <color rgb="FFCC6600"/>
      </right>
      <top style="thin">
        <color rgb="FFCC6600"/>
      </top>
      <bottom style="thin">
        <color rgb="FFCC6600"/>
      </bottom>
      <diagonal/>
    </border>
    <border>
      <left style="thin">
        <color rgb="FFCC6600"/>
      </left>
      <right style="medium">
        <color rgb="FFCC6600"/>
      </right>
      <top style="thin">
        <color rgb="FFCC6600"/>
      </top>
      <bottom style="thin">
        <color rgb="FFCC6600"/>
      </bottom>
      <diagonal/>
    </border>
    <border>
      <left style="thin">
        <color rgb="FFCC6600"/>
      </left>
      <right/>
      <top/>
      <bottom/>
      <diagonal/>
    </border>
    <border>
      <left style="thin">
        <color rgb="FFCC6600"/>
      </left>
      <right/>
      <top style="thin">
        <color rgb="FFCC6600"/>
      </top>
      <bottom/>
      <diagonal/>
    </border>
    <border>
      <left/>
      <right style="thin">
        <color rgb="FFCC6600"/>
      </right>
      <top style="thin">
        <color rgb="FFCC6600"/>
      </top>
      <bottom/>
      <diagonal/>
    </border>
    <border>
      <left/>
      <right/>
      <top style="thin">
        <color rgb="FFCC6600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rgb="FFCC6600"/>
      </bottom>
      <diagonal/>
    </border>
    <border>
      <left/>
      <right style="medium">
        <color rgb="FFCC6600"/>
      </right>
      <top style="thin">
        <color rgb="FFCC6600"/>
      </top>
      <bottom style="thin">
        <color rgb="FFCC66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1" fillId="0" borderId="0" applyFont="0" applyFill="0" applyBorder="0" applyAlignment="0" applyProtection="0"/>
  </cellStyleXfs>
  <cellXfs count="174">
    <xf numFmtId="0" fontId="0" fillId="0" borderId="0" xfId="0"/>
    <xf numFmtId="0" fontId="0" fillId="3" borderId="0" xfId="0" applyFill="1"/>
    <xf numFmtId="0" fontId="1" fillId="3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vertical="center"/>
    </xf>
    <xf numFmtId="0" fontId="5" fillId="3" borderId="0" xfId="0" applyFont="1" applyFill="1"/>
    <xf numFmtId="0" fontId="6" fillId="3" borderId="2" xfId="0" applyFont="1" applyFill="1" applyBorder="1" applyAlignment="1">
      <alignment horizontal="center"/>
    </xf>
    <xf numFmtId="0" fontId="5" fillId="3" borderId="0" xfId="0" applyFont="1" applyFill="1" applyAlignment="1">
      <alignment horizontal="center"/>
    </xf>
    <xf numFmtId="15" fontId="5" fillId="3" borderId="0" xfId="0" applyNumberFormat="1" applyFont="1" applyFill="1"/>
    <xf numFmtId="0" fontId="4" fillId="3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165" fontId="0" fillId="0" borderId="0" xfId="0" applyNumberFormat="1"/>
    <xf numFmtId="164" fontId="0" fillId="0" borderId="0" xfId="0" applyNumberFormat="1"/>
    <xf numFmtId="0" fontId="7" fillId="3" borderId="0" xfId="0" applyFont="1" applyFill="1" applyAlignment="1">
      <alignment horizontal="center"/>
    </xf>
    <xf numFmtId="0" fontId="4" fillId="3" borderId="6" xfId="0" applyFont="1" applyFill="1" applyBorder="1" applyAlignment="1">
      <alignment horizontal="center" vertical="center"/>
    </xf>
    <xf numFmtId="165" fontId="2" fillId="3" borderId="7" xfId="0" applyNumberFormat="1" applyFont="1" applyFill="1" applyBorder="1"/>
    <xf numFmtId="0" fontId="2" fillId="3" borderId="9" xfId="0" applyFont="1" applyFill="1" applyBorder="1" applyAlignment="1">
      <alignment horizontal="center"/>
    </xf>
    <xf numFmtId="0" fontId="3" fillId="3" borderId="12" xfId="0" applyFont="1" applyFill="1" applyBorder="1" applyAlignment="1">
      <alignment horizontal="centerContinuous"/>
    </xf>
    <xf numFmtId="0" fontId="3" fillId="3" borderId="13" xfId="0" applyFont="1" applyFill="1" applyBorder="1" applyAlignment="1">
      <alignment horizontal="centerContinuous"/>
    </xf>
    <xf numFmtId="0" fontId="3" fillId="3" borderId="14" xfId="0" applyFont="1" applyFill="1" applyBorder="1" applyAlignment="1">
      <alignment horizontal="centerContinuous"/>
    </xf>
    <xf numFmtId="0" fontId="9" fillId="3" borderId="8" xfId="0" applyFont="1" applyFill="1" applyBorder="1" applyAlignment="1">
      <alignment horizontal="right" vertical="center"/>
    </xf>
    <xf numFmtId="0" fontId="0" fillId="3" borderId="18" xfId="0" applyFill="1" applyBorder="1"/>
    <xf numFmtId="0" fontId="2" fillId="3" borderId="20" xfId="0" applyFont="1" applyFill="1" applyBorder="1" applyAlignment="1">
      <alignment horizontal="center"/>
    </xf>
    <xf numFmtId="164" fontId="2" fillId="3" borderId="21" xfId="0" applyNumberFormat="1" applyFont="1" applyFill="1" applyBorder="1"/>
    <xf numFmtId="164" fontId="2" fillId="3" borderId="19" xfId="0" applyNumberFormat="1" applyFont="1" applyFill="1" applyBorder="1"/>
    <xf numFmtId="164" fontId="2" fillId="3" borderId="19" xfId="0" applyNumberFormat="1" applyFont="1" applyFill="1" applyBorder="1" applyAlignment="1">
      <alignment horizontal="center"/>
    </xf>
    <xf numFmtId="15" fontId="9" fillId="3" borderId="0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 wrapText="1"/>
    </xf>
    <xf numFmtId="0" fontId="8" fillId="3" borderId="0" xfId="0" applyFont="1" applyFill="1" applyBorder="1" applyAlignment="1">
      <alignment horizontal="center" vertical="center" wrapText="1"/>
    </xf>
    <xf numFmtId="0" fontId="5" fillId="2" borderId="7" xfId="0" applyFont="1" applyFill="1" applyBorder="1"/>
    <xf numFmtId="0" fontId="5" fillId="2" borderId="11" xfId="0" applyFont="1" applyFill="1" applyBorder="1"/>
    <xf numFmtId="0" fontId="5" fillId="2" borderId="7" xfId="0" applyFont="1" applyFill="1" applyBorder="1" applyAlignment="1">
      <alignment horizontal="center"/>
    </xf>
    <xf numFmtId="0" fontId="5" fillId="2" borderId="11" xfId="0" applyFont="1" applyFill="1" applyBorder="1" applyAlignment="1">
      <alignment horizontal="center"/>
    </xf>
    <xf numFmtId="165" fontId="5" fillId="2" borderId="7" xfId="0" applyNumberFormat="1" applyFont="1" applyFill="1" applyBorder="1"/>
    <xf numFmtId="0" fontId="5" fillId="3" borderId="22" xfId="0" applyFont="1" applyFill="1" applyBorder="1"/>
    <xf numFmtId="164" fontId="5" fillId="2" borderId="7" xfId="0" applyNumberFormat="1" applyFont="1" applyFill="1" applyBorder="1"/>
    <xf numFmtId="0" fontId="5" fillId="3" borderId="24" xfId="0" applyFont="1" applyFill="1" applyBorder="1" applyAlignment="1">
      <alignment horizontal="center"/>
    </xf>
    <xf numFmtId="0" fontId="3" fillId="0" borderId="0" xfId="0" applyFont="1"/>
    <xf numFmtId="15" fontId="0" fillId="0" borderId="0" xfId="0" applyNumberFormat="1"/>
    <xf numFmtId="15" fontId="0" fillId="0" borderId="23" xfId="0" applyNumberFormat="1" applyBorder="1" applyAlignment="1">
      <alignment horizontal="center"/>
    </xf>
    <xf numFmtId="15" fontId="0" fillId="3" borderId="25" xfId="0" applyNumberFormat="1" applyFill="1" applyBorder="1" applyAlignment="1">
      <alignment horizontal="center"/>
    </xf>
    <xf numFmtId="15" fontId="0" fillId="3" borderId="0" xfId="0" applyNumberFormat="1" applyFill="1" applyAlignment="1">
      <alignment horizontal="center"/>
    </xf>
    <xf numFmtId="164" fontId="9" fillId="3" borderId="0" xfId="0" applyNumberFormat="1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1" fontId="0" fillId="0" borderId="0" xfId="0" applyNumberFormat="1" applyAlignment="1">
      <alignment horizontal="center"/>
    </xf>
    <xf numFmtId="0" fontId="12" fillId="0" borderId="0" xfId="0" applyFont="1"/>
    <xf numFmtId="0" fontId="0" fillId="0" borderId="1" xfId="0" applyBorder="1"/>
    <xf numFmtId="0" fontId="0" fillId="0" borderId="4" xfId="0" applyBorder="1"/>
    <xf numFmtId="0" fontId="0" fillId="0" borderId="0" xfId="0" applyBorder="1"/>
    <xf numFmtId="0" fontId="0" fillId="0" borderId="2" xfId="0" applyBorder="1"/>
    <xf numFmtId="0" fontId="0" fillId="0" borderId="26" xfId="0" applyBorder="1"/>
    <xf numFmtId="0" fontId="13" fillId="0" borderId="0" xfId="0" applyFont="1"/>
    <xf numFmtId="0" fontId="14" fillId="0" borderId="0" xfId="0" applyFont="1" applyAlignment="1">
      <alignment vertical="center"/>
    </xf>
    <xf numFmtId="0" fontId="17" fillId="0" borderId="1" xfId="0" applyFont="1" applyBorder="1" applyAlignment="1">
      <alignment horizontal="center"/>
    </xf>
    <xf numFmtId="0" fontId="13" fillId="0" borderId="1" xfId="0" applyFont="1" applyBorder="1"/>
    <xf numFmtId="0" fontId="18" fillId="0" borderId="0" xfId="0" applyFont="1" applyAlignment="1">
      <alignment textRotation="45"/>
    </xf>
    <xf numFmtId="0" fontId="17" fillId="0" borderId="4" xfId="0" applyFont="1" applyBorder="1"/>
    <xf numFmtId="0" fontId="13" fillId="0" borderId="4" xfId="0" applyFont="1" applyBorder="1"/>
    <xf numFmtId="0" fontId="19" fillId="0" borderId="0" xfId="0" applyFont="1"/>
    <xf numFmtId="0" fontId="19" fillId="0" borderId="4" xfId="0" applyFont="1" applyBorder="1" applyAlignment="1">
      <alignment horizontal="left"/>
    </xf>
    <xf numFmtId="0" fontId="16" fillId="0" borderId="0" xfId="0" applyFont="1" applyAlignment="1">
      <alignment horizontal="left"/>
    </xf>
    <xf numFmtId="0" fontId="0" fillId="0" borderId="0" xfId="0" applyFill="1" applyBorder="1" applyAlignment="1">
      <alignment horizontal="center"/>
    </xf>
    <xf numFmtId="0" fontId="13" fillId="0" borderId="0" xfId="0" applyFont="1" applyBorder="1"/>
    <xf numFmtId="0" fontId="13" fillId="0" borderId="32" xfId="0" applyFont="1" applyBorder="1" applyAlignment="1">
      <alignment horizontal="center"/>
    </xf>
    <xf numFmtId="0" fontId="13" fillId="0" borderId="33" xfId="0" applyFont="1" applyBorder="1" applyAlignment="1">
      <alignment horizontal="center"/>
    </xf>
    <xf numFmtId="0" fontId="13" fillId="0" borderId="34" xfId="0" applyFont="1" applyBorder="1" applyAlignment="1">
      <alignment horizontal="center"/>
    </xf>
    <xf numFmtId="0" fontId="21" fillId="0" borderId="35" xfId="0" applyFont="1" applyBorder="1" applyAlignment="1">
      <alignment horizontal="center"/>
    </xf>
    <xf numFmtId="0" fontId="22" fillId="0" borderId="30" xfId="0" applyFont="1" applyBorder="1" applyAlignment="1">
      <alignment horizontal="center"/>
    </xf>
    <xf numFmtId="0" fontId="23" fillId="0" borderId="31" xfId="0" applyFont="1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27" xfId="0" applyBorder="1" applyAlignment="1">
      <alignment horizontal="center"/>
    </xf>
    <xf numFmtId="0" fontId="13" fillId="0" borderId="37" xfId="1" applyNumberFormat="1" applyFont="1" applyBorder="1" applyAlignment="1">
      <alignment horizontal="center"/>
    </xf>
    <xf numFmtId="43" fontId="11" fillId="0" borderId="36" xfId="1" applyBorder="1"/>
    <xf numFmtId="0" fontId="0" fillId="0" borderId="36" xfId="0" applyBorder="1"/>
    <xf numFmtId="0" fontId="19" fillId="0" borderId="36" xfId="0" applyFont="1" applyBorder="1" applyAlignment="1">
      <alignment horizontal="center"/>
    </xf>
    <xf numFmtId="0" fontId="13" fillId="0" borderId="38" xfId="1" applyNumberFormat="1" applyFont="1" applyBorder="1" applyAlignment="1">
      <alignment horizontal="center"/>
    </xf>
    <xf numFmtId="0" fontId="13" fillId="0" borderId="37" xfId="0" applyFont="1" applyBorder="1" applyAlignment="1">
      <alignment horizontal="center"/>
    </xf>
    <xf numFmtId="0" fontId="0" fillId="0" borderId="0" xfId="0" applyFill="1" applyBorder="1"/>
    <xf numFmtId="167" fontId="13" fillId="0" borderId="38" xfId="1" applyNumberFormat="1" applyFont="1" applyBorder="1" applyAlignment="1">
      <alignment horizontal="center"/>
    </xf>
    <xf numFmtId="0" fontId="21" fillId="0" borderId="29" xfId="0" applyFont="1" applyBorder="1" applyAlignment="1">
      <alignment horizontal="center"/>
    </xf>
    <xf numFmtId="0" fontId="24" fillId="0" borderId="30" xfId="0" applyFont="1" applyBorder="1" applyAlignment="1">
      <alignment horizontal="center"/>
    </xf>
    <xf numFmtId="0" fontId="20" fillId="0" borderId="3" xfId="0" applyFont="1" applyBorder="1" applyAlignment="1">
      <alignment horizontal="center"/>
    </xf>
    <xf numFmtId="0" fontId="20" fillId="0" borderId="28" xfId="0" applyFont="1" applyBorder="1" applyAlignment="1">
      <alignment horizontal="center"/>
    </xf>
    <xf numFmtId="0" fontId="21" fillId="0" borderId="42" xfId="0" applyFont="1" applyBorder="1" applyAlignment="1">
      <alignment horizontal="center"/>
    </xf>
    <xf numFmtId="0" fontId="22" fillId="0" borderId="42" xfId="0" applyFont="1" applyBorder="1" applyAlignment="1">
      <alignment horizontal="center"/>
    </xf>
    <xf numFmtId="0" fontId="22" fillId="0" borderId="43" xfId="0" applyFont="1" applyBorder="1" applyAlignment="1">
      <alignment horizontal="center"/>
    </xf>
    <xf numFmtId="0" fontId="23" fillId="0" borderId="44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7" xfId="0" applyBorder="1"/>
    <xf numFmtId="0" fontId="13" fillId="0" borderId="45" xfId="1" applyNumberFormat="1" applyFont="1" applyBorder="1" applyAlignment="1">
      <alignment horizontal="center"/>
    </xf>
    <xf numFmtId="43" fontId="11" fillId="0" borderId="5" xfId="1" applyBorder="1" applyAlignment="1">
      <alignment horizontal="center"/>
    </xf>
    <xf numFmtId="0" fontId="19" fillId="0" borderId="2" xfId="0" applyFont="1" applyBorder="1" applyAlignment="1">
      <alignment horizontal="center"/>
    </xf>
    <xf numFmtId="43" fontId="13" fillId="0" borderId="27" xfId="0" applyNumberFormat="1" applyFont="1" applyBorder="1"/>
    <xf numFmtId="0" fontId="13" fillId="0" borderId="37" xfId="0" applyNumberFormat="1" applyFont="1" applyBorder="1" applyAlignment="1">
      <alignment horizontal="center"/>
    </xf>
    <xf numFmtId="43" fontId="11" fillId="0" borderId="2" xfId="1" applyBorder="1" applyAlignment="1">
      <alignment horizontal="center"/>
    </xf>
    <xf numFmtId="0" fontId="0" fillId="0" borderId="36" xfId="0" applyBorder="1" applyAlignment="1">
      <alignment horizontal="left"/>
    </xf>
    <xf numFmtId="43" fontId="13" fillId="0" borderId="37" xfId="1" applyFont="1" applyBorder="1" applyAlignment="1">
      <alignment horizontal="center"/>
    </xf>
    <xf numFmtId="43" fontId="11" fillId="0" borderId="2" xfId="1" applyBorder="1"/>
    <xf numFmtId="43" fontId="19" fillId="0" borderId="2" xfId="1" applyFont="1" applyBorder="1"/>
    <xf numFmtId="43" fontId="11" fillId="0" borderId="26" xfId="1" applyBorder="1"/>
    <xf numFmtId="43" fontId="13" fillId="0" borderId="46" xfId="0" applyNumberFormat="1" applyFont="1" applyBorder="1"/>
    <xf numFmtId="0" fontId="13" fillId="0" borderId="32" xfId="1" applyNumberFormat="1" applyFont="1" applyBorder="1" applyAlignment="1">
      <alignment horizontal="center"/>
    </xf>
    <xf numFmtId="43" fontId="11" fillId="0" borderId="33" xfId="1" applyBorder="1"/>
    <xf numFmtId="0" fontId="19" fillId="0" borderId="33" xfId="0" applyFont="1" applyBorder="1" applyAlignment="1">
      <alignment horizontal="center"/>
    </xf>
    <xf numFmtId="0" fontId="0" fillId="0" borderId="33" xfId="0" applyBorder="1" applyAlignment="1">
      <alignment horizontal="center"/>
    </xf>
    <xf numFmtId="43" fontId="13" fillId="0" borderId="34" xfId="0" applyNumberFormat="1" applyFont="1" applyBorder="1"/>
    <xf numFmtId="0" fontId="13" fillId="0" borderId="47" xfId="1" applyNumberFormat="1" applyFont="1" applyBorder="1" applyAlignment="1">
      <alignment horizontal="center"/>
    </xf>
    <xf numFmtId="43" fontId="13" fillId="0" borderId="38" xfId="0" applyNumberFormat="1" applyFont="1" applyBorder="1"/>
    <xf numFmtId="43" fontId="13" fillId="0" borderId="47" xfId="1" applyFont="1" applyBorder="1" applyAlignment="1">
      <alignment horizontal="center"/>
    </xf>
    <xf numFmtId="0" fontId="19" fillId="0" borderId="36" xfId="0" applyFont="1" applyBorder="1" applyAlignment="1">
      <alignment horizontal="left"/>
    </xf>
    <xf numFmtId="43" fontId="13" fillId="0" borderId="48" xfId="1" applyFont="1" applyBorder="1" applyAlignment="1">
      <alignment horizontal="center"/>
    </xf>
    <xf numFmtId="43" fontId="11" fillId="0" borderId="49" xfId="1" applyBorder="1"/>
    <xf numFmtId="0" fontId="19" fillId="0" borderId="50" xfId="0" applyFont="1" applyBorder="1" applyAlignment="1">
      <alignment horizontal="left"/>
    </xf>
    <xf numFmtId="0" fontId="0" fillId="0" borderId="50" xfId="0" applyBorder="1" applyAlignment="1">
      <alignment horizontal="center"/>
    </xf>
    <xf numFmtId="0" fontId="19" fillId="0" borderId="49" xfId="0" applyFont="1" applyBorder="1" applyAlignment="1">
      <alignment horizontal="center"/>
    </xf>
    <xf numFmtId="43" fontId="13" fillId="0" borderId="5" xfId="1" applyFont="1" applyBorder="1" applyAlignment="1">
      <alignment horizontal="center"/>
    </xf>
    <xf numFmtId="43" fontId="13" fillId="0" borderId="2" xfId="0" applyNumberFormat="1" applyFont="1" applyBorder="1"/>
    <xf numFmtId="15" fontId="0" fillId="0" borderId="0" xfId="0" applyNumberFormat="1" applyBorder="1" applyAlignment="1"/>
    <xf numFmtId="168" fontId="0" fillId="0" borderId="29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3" fillId="3" borderId="0" xfId="0" applyFont="1" applyFill="1" applyBorder="1" applyAlignment="1">
      <alignment horizontal="centerContinuous"/>
    </xf>
    <xf numFmtId="0" fontId="2" fillId="2" borderId="7" xfId="0" applyFont="1" applyFill="1" applyBorder="1" applyAlignment="1" applyProtection="1">
      <alignment horizontal="center" vertical="center"/>
      <protection locked="0"/>
    </xf>
    <xf numFmtId="0" fontId="2" fillId="2" borderId="15" xfId="0" applyFont="1" applyFill="1" applyBorder="1" applyAlignment="1" applyProtection="1">
      <alignment horizontal="center" vertical="center"/>
      <protection locked="0"/>
    </xf>
    <xf numFmtId="0" fontId="2" fillId="2" borderId="16" xfId="0" applyFont="1" applyFill="1" applyBorder="1" applyAlignment="1" applyProtection="1">
      <alignment horizontal="center" vertical="center"/>
      <protection locked="0"/>
    </xf>
    <xf numFmtId="0" fontId="2" fillId="2" borderId="17" xfId="0" applyFont="1" applyFill="1" applyBorder="1" applyAlignment="1" applyProtection="1">
      <alignment horizontal="center" vertical="center"/>
      <protection locked="0"/>
    </xf>
    <xf numFmtId="0" fontId="2" fillId="2" borderId="52" xfId="0" applyFont="1" applyFill="1" applyBorder="1" applyAlignment="1" applyProtection="1">
      <alignment horizontal="center" vertical="center"/>
      <protection locked="0"/>
    </xf>
    <xf numFmtId="0" fontId="2" fillId="2" borderId="19" xfId="0" applyNumberFormat="1" applyFont="1" applyFill="1" applyBorder="1" applyAlignment="1" applyProtection="1">
      <alignment horizontal="center"/>
      <protection locked="0"/>
    </xf>
    <xf numFmtId="0" fontId="2" fillId="2" borderId="19" xfId="0" applyFont="1" applyFill="1" applyBorder="1" applyProtection="1">
      <protection locked="0"/>
    </xf>
    <xf numFmtId="164" fontId="2" fillId="2" borderId="19" xfId="0" applyNumberFormat="1" applyFont="1" applyFill="1" applyBorder="1" applyProtection="1">
      <protection locked="0"/>
    </xf>
    <xf numFmtId="0" fontId="2" fillId="2" borderId="19" xfId="0" applyNumberFormat="1" applyFont="1" applyFill="1" applyBorder="1" applyAlignment="1" applyProtection="1">
      <alignment horizontal="center" vertic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horizontal="center"/>
    </xf>
    <xf numFmtId="169" fontId="19" fillId="0" borderId="2" xfId="0" applyNumberFormat="1" applyFont="1" applyBorder="1" applyAlignment="1" applyProtection="1">
      <alignment horizontal="center"/>
      <protection locked="0"/>
    </xf>
    <xf numFmtId="169" fontId="19" fillId="0" borderId="36" xfId="0" applyNumberFormat="1" applyFont="1" applyBorder="1" applyAlignment="1" applyProtection="1">
      <alignment horizontal="center"/>
      <protection locked="0"/>
    </xf>
    <xf numFmtId="0" fontId="13" fillId="0" borderId="45" xfId="0" applyFont="1" applyBorder="1" applyAlignment="1">
      <alignment horizontal="center"/>
    </xf>
    <xf numFmtId="0" fontId="13" fillId="0" borderId="53" xfId="0" applyFont="1" applyBorder="1" applyAlignment="1">
      <alignment horizontal="center"/>
    </xf>
    <xf numFmtId="0" fontId="13" fillId="0" borderId="29" xfId="0" applyNumberFormat="1" applyFont="1" applyBorder="1" applyAlignment="1">
      <alignment horizontal="center"/>
    </xf>
    <xf numFmtId="0" fontId="25" fillId="2" borderId="11" xfId="0" applyFont="1" applyFill="1" applyBorder="1" applyAlignment="1">
      <alignment horizontal="center"/>
    </xf>
    <xf numFmtId="0" fontId="8" fillId="3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 wrapText="1"/>
    </xf>
    <xf numFmtId="0" fontId="8" fillId="3" borderId="51" xfId="0" applyFont="1" applyFill="1" applyBorder="1" applyAlignment="1">
      <alignment horizontal="center" vertical="center" wrapText="1"/>
    </xf>
    <xf numFmtId="0" fontId="8" fillId="3" borderId="15" xfId="0" applyFont="1" applyFill="1" applyBorder="1" applyAlignment="1">
      <alignment horizontal="center" vertical="center"/>
    </xf>
    <xf numFmtId="0" fontId="8" fillId="3" borderId="16" xfId="0" applyFont="1" applyFill="1" applyBorder="1" applyAlignment="1">
      <alignment horizontal="center" vertical="center"/>
    </xf>
    <xf numFmtId="0" fontId="8" fillId="3" borderId="17" xfId="0" applyFont="1" applyFill="1" applyBorder="1" applyAlignment="1">
      <alignment horizontal="center" vertical="center" wrapText="1"/>
    </xf>
    <xf numFmtId="0" fontId="8" fillId="3" borderId="15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 applyProtection="1">
      <alignment horizontal="left" vertical="center"/>
      <protection locked="0"/>
    </xf>
    <xf numFmtId="0" fontId="2" fillId="2" borderId="11" xfId="0" applyFont="1" applyFill="1" applyBorder="1" applyAlignment="1" applyProtection="1">
      <alignment horizontal="left" vertical="center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9" xfId="0" applyFont="1" applyFill="1" applyBorder="1" applyAlignment="1" applyProtection="1">
      <alignment horizontal="left"/>
      <protection locked="0"/>
    </xf>
    <xf numFmtId="166" fontId="2" fillId="2" borderId="10" xfId="0" applyNumberFormat="1" applyFont="1" applyFill="1" applyBorder="1" applyAlignment="1" applyProtection="1">
      <alignment horizontal="left"/>
      <protection locked="0"/>
    </xf>
    <xf numFmtId="166" fontId="2" fillId="2" borderId="9" xfId="0" applyNumberFormat="1" applyFont="1" applyFill="1" applyBorder="1" applyAlignment="1" applyProtection="1">
      <alignment horizontal="left"/>
      <protection locked="0"/>
    </xf>
    <xf numFmtId="0" fontId="8" fillId="3" borderId="6" xfId="0" applyFont="1" applyFill="1" applyBorder="1" applyAlignment="1">
      <alignment horizontal="center" vertical="center" wrapText="1"/>
    </xf>
    <xf numFmtId="164" fontId="9" fillId="3" borderId="0" xfId="0" applyNumberFormat="1" applyFont="1" applyFill="1" applyBorder="1" applyAlignment="1">
      <alignment horizontal="center" vertical="center" wrapText="1"/>
    </xf>
    <xf numFmtId="0" fontId="9" fillId="3" borderId="0" xfId="0" applyFont="1" applyFill="1" applyBorder="1" applyAlignment="1">
      <alignment horizontal="center" vertical="center" wrapText="1"/>
    </xf>
    <xf numFmtId="165" fontId="9" fillId="3" borderId="0" xfId="0" applyNumberFormat="1" applyFont="1" applyFill="1" applyBorder="1" applyAlignment="1">
      <alignment horizontal="center" vertical="center" wrapText="1"/>
    </xf>
    <xf numFmtId="164" fontId="9" fillId="3" borderId="0" xfId="0" applyNumberFormat="1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1" fontId="9" fillId="3" borderId="0" xfId="0" applyNumberFormat="1" applyFont="1" applyFill="1" applyBorder="1" applyAlignment="1">
      <alignment horizontal="center" vertical="center" wrapText="1"/>
    </xf>
    <xf numFmtId="15" fontId="0" fillId="0" borderId="1" xfId="0" applyNumberFormat="1" applyBorder="1" applyAlignment="1">
      <alignment horizontal="center"/>
    </xf>
    <xf numFmtId="0" fontId="20" fillId="0" borderId="3" xfId="0" applyFont="1" applyBorder="1" applyAlignment="1">
      <alignment horizontal="center"/>
    </xf>
    <xf numFmtId="0" fontId="20" fillId="0" borderId="4" xfId="0" applyFont="1" applyBorder="1" applyAlignment="1">
      <alignment horizontal="center"/>
    </xf>
    <xf numFmtId="0" fontId="13" fillId="0" borderId="3" xfId="0" applyFont="1" applyBorder="1" applyAlignment="1">
      <alignment horizontal="center"/>
    </xf>
    <xf numFmtId="0" fontId="13" fillId="0" borderId="28" xfId="0" applyFont="1" applyBorder="1" applyAlignment="1">
      <alignment horizontal="center"/>
    </xf>
    <xf numFmtId="0" fontId="15" fillId="0" borderId="0" xfId="0" applyFont="1" applyAlignment="1">
      <alignment horizontal="center"/>
    </xf>
    <xf numFmtId="0" fontId="16" fillId="0" borderId="1" xfId="0" applyFont="1" applyBorder="1" applyAlignment="1">
      <alignment horizontal="center"/>
    </xf>
    <xf numFmtId="15" fontId="0" fillId="0" borderId="4" xfId="0" applyNumberFormat="1" applyBorder="1" applyAlignment="1">
      <alignment horizontal="center"/>
    </xf>
    <xf numFmtId="0" fontId="20" fillId="0" borderId="28" xfId="0" applyFont="1" applyBorder="1" applyAlignment="1">
      <alignment horizontal="center"/>
    </xf>
    <xf numFmtId="0" fontId="13" fillId="0" borderId="39" xfId="0" applyFont="1" applyBorder="1" applyAlignment="1">
      <alignment horizontal="center"/>
    </xf>
    <xf numFmtId="0" fontId="13" fillId="0" borderId="40" xfId="0" applyFont="1" applyBorder="1" applyAlignment="1">
      <alignment horizontal="center"/>
    </xf>
    <xf numFmtId="0" fontId="13" fillId="0" borderId="41" xfId="0" applyFont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D3FDB9"/>
      <color rgb="FFCC6600"/>
      <color rgb="FFB0F89C"/>
      <color rgb="FFB7FB8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99060</xdr:colOff>
          <xdr:row>0</xdr:row>
          <xdr:rowOff>45720</xdr:rowOff>
        </xdr:from>
        <xdr:to>
          <xdr:col>21</xdr:col>
          <xdr:colOff>723900</xdr:colOff>
          <xdr:row>1</xdr:row>
          <xdr:rowOff>83820</xdr:rowOff>
        </xdr:to>
        <xdr:sp macro="" textlink="">
          <xdr:nvSpPr>
            <xdr:cNvPr id="1028" name="Button 5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Transférer Base de données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E35366-C046-423B-99B8-4E7D442C68F4}">
  <sheetPr codeName="Feuil2"/>
  <dimension ref="A1:R54"/>
  <sheetViews>
    <sheetView tabSelected="1" workbookViewId="0">
      <selection activeCell="P4" sqref="P4"/>
    </sheetView>
  </sheetViews>
  <sheetFormatPr baseColWidth="10" defaultRowHeight="14.4" x14ac:dyDescent="0.3"/>
  <cols>
    <col min="1" max="1" width="23.44140625" style="4" customWidth="1"/>
    <col min="2" max="2" width="11.77734375" style="4" customWidth="1"/>
    <col min="3" max="4" width="11.5546875" style="4"/>
    <col min="5" max="5" width="4.21875" style="4" customWidth="1"/>
    <col min="6" max="6" width="11.5546875" style="4"/>
    <col min="7" max="7" width="14" style="4" customWidth="1"/>
    <col min="8" max="8" width="11.5546875" style="4"/>
    <col min="9" max="9" width="4.21875" style="4" customWidth="1"/>
    <col min="10" max="10" width="11.109375" style="4" customWidth="1"/>
    <col min="11" max="11" width="4.21875" style="4" customWidth="1"/>
    <col min="12" max="12" width="10.77734375" style="4" customWidth="1"/>
    <col min="13" max="14" width="11.5546875" style="4"/>
    <col min="15" max="15" width="4.21875" style="4" customWidth="1"/>
    <col min="16" max="16384" width="11.5546875" style="4"/>
  </cols>
  <sheetData>
    <row r="1" spans="1:18" ht="18" x14ac:dyDescent="0.35">
      <c r="A1" s="5" t="s">
        <v>7</v>
      </c>
    </row>
    <row r="2" spans="1:18" ht="14.4" customHeight="1" x14ac:dyDescent="0.3">
      <c r="A2" s="141" t="s">
        <v>0</v>
      </c>
      <c r="B2" s="141" t="s">
        <v>48</v>
      </c>
      <c r="C2" s="141" t="s">
        <v>1</v>
      </c>
      <c r="D2" s="141" t="s">
        <v>2</v>
      </c>
      <c r="F2" s="143" t="s">
        <v>24</v>
      </c>
      <c r="G2" s="143" t="s">
        <v>25</v>
      </c>
      <c r="H2" s="141" t="s">
        <v>8</v>
      </c>
      <c r="J2" s="141" t="s">
        <v>13</v>
      </c>
      <c r="L2" s="141" t="s">
        <v>4</v>
      </c>
      <c r="M2" s="141"/>
      <c r="N2" s="141" t="s">
        <v>3</v>
      </c>
      <c r="P2" s="143" t="s">
        <v>20</v>
      </c>
      <c r="Q2" s="2"/>
      <c r="R2" s="142"/>
    </row>
    <row r="3" spans="1:18" x14ac:dyDescent="0.3">
      <c r="A3" s="141"/>
      <c r="B3" s="141"/>
      <c r="C3" s="141"/>
      <c r="D3" s="141"/>
      <c r="F3" s="143"/>
      <c r="G3" s="143"/>
      <c r="H3" s="141"/>
      <c r="J3" s="141"/>
      <c r="L3" s="28" t="s">
        <v>5</v>
      </c>
      <c r="M3" s="29" t="s">
        <v>6</v>
      </c>
      <c r="N3" s="141"/>
      <c r="P3" s="144"/>
      <c r="Q3" s="27"/>
      <c r="R3" s="142"/>
    </row>
    <row r="4" spans="1:18" x14ac:dyDescent="0.3">
      <c r="A4" s="30" t="s">
        <v>76</v>
      </c>
      <c r="B4" s="30">
        <v>133</v>
      </c>
      <c r="C4" s="30" t="s">
        <v>84</v>
      </c>
      <c r="D4" s="31" t="s">
        <v>85</v>
      </c>
      <c r="F4" s="32" t="s">
        <v>98</v>
      </c>
      <c r="G4" s="33">
        <v>25</v>
      </c>
      <c r="H4" s="34">
        <v>0.16</v>
      </c>
      <c r="J4" s="32" t="s">
        <v>71</v>
      </c>
      <c r="L4" s="40">
        <v>43086</v>
      </c>
      <c r="M4" s="41">
        <f>L4+13</f>
        <v>43099</v>
      </c>
      <c r="N4" s="37">
        <v>1</v>
      </c>
      <c r="P4" s="36">
        <v>15</v>
      </c>
      <c r="Q4" s="30" t="s">
        <v>34</v>
      </c>
      <c r="R4" s="35"/>
    </row>
    <row r="5" spans="1:18" x14ac:dyDescent="0.3">
      <c r="A5" s="30" t="s">
        <v>77</v>
      </c>
      <c r="B5" s="30">
        <v>134</v>
      </c>
      <c r="C5" s="30" t="s">
        <v>86</v>
      </c>
      <c r="D5" s="31" t="s">
        <v>87</v>
      </c>
      <c r="F5" s="32" t="s">
        <v>101</v>
      </c>
      <c r="G5" s="33">
        <v>45</v>
      </c>
      <c r="H5" s="34">
        <v>0.1</v>
      </c>
      <c r="J5" s="32" t="s">
        <v>22</v>
      </c>
      <c r="L5" s="42">
        <f>L4+14</f>
        <v>43100</v>
      </c>
      <c r="M5" s="42">
        <f>M4+14</f>
        <v>43113</v>
      </c>
      <c r="N5" s="6">
        <v>2</v>
      </c>
      <c r="Q5" s="30" t="s">
        <v>28</v>
      </c>
    </row>
    <row r="6" spans="1:18" x14ac:dyDescent="0.3">
      <c r="A6" s="30" t="s">
        <v>78</v>
      </c>
      <c r="B6" s="30">
        <v>135</v>
      </c>
      <c r="C6" s="30" t="s">
        <v>88</v>
      </c>
      <c r="D6" s="31" t="s">
        <v>89</v>
      </c>
      <c r="F6" s="32" t="s">
        <v>99</v>
      </c>
      <c r="G6" s="33">
        <v>36</v>
      </c>
      <c r="H6" s="34">
        <v>0.14000000000000001</v>
      </c>
      <c r="J6" s="32" t="s">
        <v>72</v>
      </c>
      <c r="L6" s="42">
        <f t="shared" ref="L6:M12" si="0">L5+14</f>
        <v>43114</v>
      </c>
      <c r="M6" s="42">
        <f t="shared" si="0"/>
        <v>43127</v>
      </c>
      <c r="N6" s="6">
        <v>3</v>
      </c>
      <c r="Q6" s="30"/>
    </row>
    <row r="7" spans="1:18" x14ac:dyDescent="0.3">
      <c r="A7" s="30" t="s">
        <v>79</v>
      </c>
      <c r="B7" s="30">
        <v>136</v>
      </c>
      <c r="C7" s="30" t="s">
        <v>90</v>
      </c>
      <c r="D7" s="31" t="s">
        <v>91</v>
      </c>
      <c r="F7" s="32" t="s">
        <v>100</v>
      </c>
      <c r="G7" s="33">
        <v>80</v>
      </c>
      <c r="H7" s="34">
        <v>0.19</v>
      </c>
      <c r="J7" s="32" t="s">
        <v>73</v>
      </c>
      <c r="L7" s="42">
        <f t="shared" si="0"/>
        <v>43128</v>
      </c>
      <c r="M7" s="42">
        <f t="shared" si="0"/>
        <v>43141</v>
      </c>
      <c r="N7" s="6">
        <v>4</v>
      </c>
    </row>
    <row r="8" spans="1:18" x14ac:dyDescent="0.3">
      <c r="A8" s="30" t="s">
        <v>80</v>
      </c>
      <c r="B8" s="30">
        <v>137</v>
      </c>
      <c r="C8" s="30" t="s">
        <v>92</v>
      </c>
      <c r="D8" s="31"/>
      <c r="F8" s="32"/>
      <c r="G8" s="33"/>
      <c r="H8" s="34"/>
      <c r="J8" s="32"/>
      <c r="L8" s="42">
        <f t="shared" si="0"/>
        <v>43142</v>
      </c>
      <c r="M8" s="42">
        <f t="shared" si="0"/>
        <v>43155</v>
      </c>
      <c r="N8" s="6">
        <v>5</v>
      </c>
    </row>
    <row r="9" spans="1:18" x14ac:dyDescent="0.3">
      <c r="A9" s="30" t="s">
        <v>81</v>
      </c>
      <c r="B9" s="30">
        <v>138</v>
      </c>
      <c r="C9" s="30" t="s">
        <v>93</v>
      </c>
      <c r="D9" s="31"/>
      <c r="F9" s="32"/>
      <c r="G9" s="33"/>
      <c r="H9" s="34"/>
      <c r="J9" s="32"/>
      <c r="L9" s="42">
        <f t="shared" si="0"/>
        <v>43156</v>
      </c>
      <c r="M9" s="42">
        <f t="shared" si="0"/>
        <v>43169</v>
      </c>
      <c r="N9" s="6">
        <v>6</v>
      </c>
    </row>
    <row r="10" spans="1:18" x14ac:dyDescent="0.3">
      <c r="A10" s="30" t="s">
        <v>82</v>
      </c>
      <c r="B10" s="30">
        <v>139</v>
      </c>
      <c r="C10" s="30" t="s">
        <v>94</v>
      </c>
      <c r="D10" s="31"/>
      <c r="F10" s="32"/>
      <c r="G10" s="33"/>
      <c r="H10" s="34"/>
      <c r="J10" s="32"/>
      <c r="L10" s="42">
        <f t="shared" si="0"/>
        <v>43170</v>
      </c>
      <c r="M10" s="42">
        <f t="shared" si="0"/>
        <v>43183</v>
      </c>
      <c r="N10" s="6">
        <v>7</v>
      </c>
    </row>
    <row r="11" spans="1:18" x14ac:dyDescent="0.3">
      <c r="A11" s="30" t="s">
        <v>83</v>
      </c>
      <c r="B11" s="30">
        <v>140</v>
      </c>
      <c r="C11" s="30" t="s">
        <v>95</v>
      </c>
      <c r="D11" s="31"/>
      <c r="F11" s="32"/>
      <c r="G11" s="33"/>
      <c r="H11" s="34"/>
      <c r="J11" s="32"/>
      <c r="L11" s="42">
        <f t="shared" si="0"/>
        <v>43184</v>
      </c>
      <c r="M11" s="42">
        <f t="shared" si="0"/>
        <v>43197</v>
      </c>
      <c r="N11" s="6">
        <v>8</v>
      </c>
    </row>
    <row r="12" spans="1:18" x14ac:dyDescent="0.3">
      <c r="A12" s="30"/>
      <c r="B12" s="30"/>
      <c r="C12" s="30"/>
      <c r="D12" s="31"/>
      <c r="F12" s="32"/>
      <c r="G12" s="33"/>
      <c r="H12" s="34"/>
      <c r="J12" s="32"/>
      <c r="L12" s="42">
        <f t="shared" si="0"/>
        <v>43198</v>
      </c>
      <c r="M12" s="42">
        <f t="shared" si="0"/>
        <v>43211</v>
      </c>
      <c r="N12" s="6">
        <v>9</v>
      </c>
    </row>
    <row r="13" spans="1:18" x14ac:dyDescent="0.3">
      <c r="A13" s="30"/>
      <c r="B13" s="30"/>
      <c r="C13" s="30"/>
      <c r="D13" s="31"/>
      <c r="F13" s="32"/>
      <c r="G13" s="33"/>
      <c r="H13" s="34"/>
      <c r="J13" s="32"/>
      <c r="L13" s="42">
        <f t="shared" ref="L13:L29" si="1">L12+14</f>
        <v>43212</v>
      </c>
      <c r="M13" s="42">
        <f t="shared" ref="M13:M29" si="2">M12+14</f>
        <v>43225</v>
      </c>
      <c r="N13" s="6">
        <v>10</v>
      </c>
    </row>
    <row r="14" spans="1:18" x14ac:dyDescent="0.3">
      <c r="A14" s="30"/>
      <c r="B14" s="30"/>
      <c r="C14" s="30"/>
      <c r="D14" s="31"/>
      <c r="F14" s="32"/>
      <c r="G14" s="33"/>
      <c r="H14" s="30"/>
      <c r="J14" s="30"/>
      <c r="L14" s="42">
        <f t="shared" si="1"/>
        <v>43226</v>
      </c>
      <c r="M14" s="42">
        <f t="shared" si="2"/>
        <v>43239</v>
      </c>
      <c r="N14" s="6">
        <v>11</v>
      </c>
    </row>
    <row r="15" spans="1:18" x14ac:dyDescent="0.3">
      <c r="A15" s="30"/>
      <c r="B15" s="30"/>
      <c r="C15" s="30"/>
      <c r="D15" s="31"/>
      <c r="F15" s="32"/>
      <c r="G15" s="33"/>
      <c r="H15" s="30"/>
      <c r="J15" s="30"/>
      <c r="L15" s="42">
        <f t="shared" si="1"/>
        <v>43240</v>
      </c>
      <c r="M15" s="42">
        <f t="shared" si="2"/>
        <v>43253</v>
      </c>
      <c r="N15" s="6">
        <v>12</v>
      </c>
    </row>
    <row r="16" spans="1:18" x14ac:dyDescent="0.3">
      <c r="A16" s="30"/>
      <c r="B16" s="30"/>
      <c r="C16" s="30"/>
      <c r="D16" s="31"/>
      <c r="F16" s="32"/>
      <c r="G16" s="33"/>
      <c r="H16" s="30"/>
      <c r="J16" s="30"/>
      <c r="L16" s="42">
        <f t="shared" si="1"/>
        <v>43254</v>
      </c>
      <c r="M16" s="42">
        <f t="shared" si="2"/>
        <v>43267</v>
      </c>
      <c r="N16" s="6">
        <v>13</v>
      </c>
    </row>
    <row r="17" spans="1:14" x14ac:dyDescent="0.3">
      <c r="A17" s="30"/>
      <c r="B17" s="30"/>
      <c r="C17" s="30"/>
      <c r="D17" s="31"/>
      <c r="F17" s="32"/>
      <c r="G17" s="33"/>
      <c r="H17" s="30"/>
      <c r="J17" s="30"/>
      <c r="L17" s="42">
        <f t="shared" si="1"/>
        <v>43268</v>
      </c>
      <c r="M17" s="42">
        <f t="shared" si="2"/>
        <v>43281</v>
      </c>
      <c r="N17" s="6">
        <v>14</v>
      </c>
    </row>
    <row r="18" spans="1:14" x14ac:dyDescent="0.3">
      <c r="A18" s="30"/>
      <c r="B18" s="30"/>
      <c r="C18" s="30"/>
      <c r="D18" s="31"/>
      <c r="F18" s="32"/>
      <c r="G18" s="33"/>
      <c r="H18" s="30"/>
      <c r="J18" s="30"/>
      <c r="L18" s="42">
        <f t="shared" si="1"/>
        <v>43282</v>
      </c>
      <c r="M18" s="42">
        <f t="shared" si="2"/>
        <v>43295</v>
      </c>
      <c r="N18" s="6">
        <v>15</v>
      </c>
    </row>
    <row r="19" spans="1:14" x14ac:dyDescent="0.3">
      <c r="A19" s="30"/>
      <c r="B19" s="30"/>
      <c r="C19" s="30"/>
      <c r="D19" s="31"/>
      <c r="F19" s="32"/>
      <c r="G19" s="33"/>
      <c r="H19" s="30"/>
      <c r="J19" s="30"/>
      <c r="L19" s="42">
        <f t="shared" si="1"/>
        <v>43296</v>
      </c>
      <c r="M19" s="42">
        <f t="shared" si="2"/>
        <v>43309</v>
      </c>
      <c r="N19" s="6">
        <v>16</v>
      </c>
    </row>
    <row r="20" spans="1:14" x14ac:dyDescent="0.3">
      <c r="A20" s="30"/>
      <c r="B20" s="30"/>
      <c r="C20" s="30"/>
      <c r="D20" s="31"/>
      <c r="F20" s="32"/>
      <c r="G20" s="140"/>
      <c r="H20" s="30"/>
      <c r="J20" s="30"/>
      <c r="L20" s="42">
        <f t="shared" si="1"/>
        <v>43310</v>
      </c>
      <c r="M20" s="42">
        <f t="shared" si="2"/>
        <v>43323</v>
      </c>
      <c r="N20" s="6">
        <v>17</v>
      </c>
    </row>
    <row r="21" spans="1:14" x14ac:dyDescent="0.3">
      <c r="A21" s="30"/>
      <c r="B21" s="30">
        <v>124</v>
      </c>
      <c r="F21" s="32"/>
      <c r="G21" s="33"/>
      <c r="H21" s="30"/>
      <c r="J21" s="30"/>
      <c r="L21" s="42">
        <f t="shared" si="1"/>
        <v>43324</v>
      </c>
      <c r="M21" s="42">
        <f t="shared" si="2"/>
        <v>43337</v>
      </c>
      <c r="N21" s="6">
        <v>18</v>
      </c>
    </row>
    <row r="22" spans="1:14" x14ac:dyDescent="0.3">
      <c r="A22" s="30"/>
      <c r="B22" s="30">
        <v>125</v>
      </c>
      <c r="F22" s="32"/>
      <c r="G22" s="33"/>
      <c r="H22" s="30"/>
      <c r="J22" s="30"/>
      <c r="L22" s="42">
        <f t="shared" si="1"/>
        <v>43338</v>
      </c>
      <c r="M22" s="42">
        <f t="shared" si="2"/>
        <v>43351</v>
      </c>
      <c r="N22" s="6">
        <v>19</v>
      </c>
    </row>
    <row r="23" spans="1:14" x14ac:dyDescent="0.3">
      <c r="A23" s="30"/>
      <c r="B23" s="30"/>
      <c r="F23" s="32"/>
      <c r="G23" s="33"/>
      <c r="H23" s="30"/>
      <c r="J23" s="30"/>
      <c r="L23" s="42">
        <f t="shared" si="1"/>
        <v>43352</v>
      </c>
      <c r="M23" s="42">
        <f t="shared" si="2"/>
        <v>43365</v>
      </c>
      <c r="N23" s="6">
        <v>20</v>
      </c>
    </row>
    <row r="24" spans="1:14" x14ac:dyDescent="0.3">
      <c r="A24" s="30"/>
      <c r="B24" s="30"/>
      <c r="F24" s="32"/>
      <c r="G24" s="33"/>
      <c r="H24" s="30"/>
      <c r="J24" s="30"/>
      <c r="L24" s="42">
        <f t="shared" si="1"/>
        <v>43366</v>
      </c>
      <c r="M24" s="42">
        <f t="shared" si="2"/>
        <v>43379</v>
      </c>
      <c r="N24" s="6">
        <v>21</v>
      </c>
    </row>
    <row r="25" spans="1:14" x14ac:dyDescent="0.3">
      <c r="A25" s="30"/>
      <c r="B25" s="30"/>
      <c r="F25" s="32"/>
      <c r="G25" s="33"/>
      <c r="H25" s="30"/>
      <c r="J25" s="30"/>
      <c r="L25" s="42">
        <f t="shared" si="1"/>
        <v>43380</v>
      </c>
      <c r="M25" s="42">
        <f t="shared" si="2"/>
        <v>43393</v>
      </c>
      <c r="N25" s="6">
        <v>22</v>
      </c>
    </row>
    <row r="26" spans="1:14" x14ac:dyDescent="0.3">
      <c r="A26" s="30"/>
      <c r="B26" s="30"/>
      <c r="L26" s="42">
        <f t="shared" si="1"/>
        <v>43394</v>
      </c>
      <c r="M26" s="42">
        <f t="shared" si="2"/>
        <v>43407</v>
      </c>
      <c r="N26" s="6">
        <v>23</v>
      </c>
    </row>
    <row r="27" spans="1:14" x14ac:dyDescent="0.3">
      <c r="A27" s="30"/>
      <c r="B27" s="30"/>
      <c r="L27" s="42">
        <f t="shared" si="1"/>
        <v>43408</v>
      </c>
      <c r="M27" s="42">
        <f t="shared" si="2"/>
        <v>43421</v>
      </c>
      <c r="N27" s="6">
        <v>24</v>
      </c>
    </row>
    <row r="28" spans="1:14" x14ac:dyDescent="0.3">
      <c r="A28" s="30"/>
      <c r="B28" s="30"/>
      <c r="L28" s="42">
        <f t="shared" si="1"/>
        <v>43422</v>
      </c>
      <c r="M28" s="42">
        <f t="shared" si="2"/>
        <v>43435</v>
      </c>
      <c r="N28" s="6">
        <v>25</v>
      </c>
    </row>
    <row r="29" spans="1:14" x14ac:dyDescent="0.3">
      <c r="A29" s="30"/>
      <c r="B29" s="30"/>
      <c r="L29" s="42">
        <f t="shared" si="1"/>
        <v>43436</v>
      </c>
      <c r="M29" s="42">
        <f t="shared" si="2"/>
        <v>43449</v>
      </c>
      <c r="N29" s="6">
        <v>26</v>
      </c>
    </row>
    <row r="30" spans="1:14" x14ac:dyDescent="0.3">
      <c r="A30" s="30"/>
      <c r="B30" s="30"/>
      <c r="L30" s="7"/>
      <c r="M30" s="7"/>
      <c r="N30" s="6"/>
    </row>
    <row r="31" spans="1:14" x14ac:dyDescent="0.3">
      <c r="A31" s="30"/>
      <c r="B31" s="30"/>
      <c r="L31" s="7"/>
      <c r="M31" s="7"/>
    </row>
    <row r="32" spans="1:14" x14ac:dyDescent="0.3">
      <c r="A32" s="30"/>
      <c r="B32" s="30"/>
      <c r="L32" s="7"/>
      <c r="M32" s="42"/>
    </row>
    <row r="33" spans="1:2" x14ac:dyDescent="0.3">
      <c r="A33" s="30"/>
      <c r="B33" s="30"/>
    </row>
    <row r="34" spans="1:2" x14ac:dyDescent="0.3">
      <c r="A34" s="30"/>
      <c r="B34" s="30"/>
    </row>
    <row r="35" spans="1:2" x14ac:dyDescent="0.3">
      <c r="A35" s="30"/>
      <c r="B35" s="30"/>
    </row>
    <row r="36" spans="1:2" x14ac:dyDescent="0.3">
      <c r="A36" s="30"/>
      <c r="B36" s="30"/>
    </row>
    <row r="37" spans="1:2" x14ac:dyDescent="0.3">
      <c r="A37" s="30"/>
      <c r="B37" s="30"/>
    </row>
    <row r="38" spans="1:2" x14ac:dyDescent="0.3">
      <c r="A38" s="30"/>
      <c r="B38" s="30"/>
    </row>
    <row r="39" spans="1:2" x14ac:dyDescent="0.3">
      <c r="A39" s="30"/>
      <c r="B39" s="30"/>
    </row>
    <row r="40" spans="1:2" x14ac:dyDescent="0.3">
      <c r="A40" s="30"/>
      <c r="B40" s="30"/>
    </row>
    <row r="41" spans="1:2" x14ac:dyDescent="0.3">
      <c r="A41" s="30"/>
      <c r="B41" s="30"/>
    </row>
    <row r="42" spans="1:2" x14ac:dyDescent="0.3">
      <c r="A42" s="30"/>
      <c r="B42" s="30"/>
    </row>
    <row r="43" spans="1:2" x14ac:dyDescent="0.3">
      <c r="A43" s="30"/>
      <c r="B43" s="30"/>
    </row>
    <row r="44" spans="1:2" x14ac:dyDescent="0.3">
      <c r="A44" s="30"/>
      <c r="B44" s="30"/>
    </row>
    <row r="45" spans="1:2" x14ac:dyDescent="0.3">
      <c r="A45" s="30"/>
      <c r="B45" s="30"/>
    </row>
    <row r="46" spans="1:2" x14ac:dyDescent="0.3">
      <c r="A46" s="30"/>
      <c r="B46" s="30"/>
    </row>
    <row r="47" spans="1:2" x14ac:dyDescent="0.3">
      <c r="A47" s="30"/>
      <c r="B47" s="30"/>
    </row>
    <row r="48" spans="1:2" x14ac:dyDescent="0.3">
      <c r="A48" s="30"/>
      <c r="B48" s="30"/>
    </row>
    <row r="49" spans="1:2" x14ac:dyDescent="0.3">
      <c r="A49" s="30"/>
      <c r="B49" s="30"/>
    </row>
    <row r="50" spans="1:2" x14ac:dyDescent="0.3">
      <c r="A50" s="30"/>
      <c r="B50" s="30"/>
    </row>
    <row r="51" spans="1:2" x14ac:dyDescent="0.3">
      <c r="A51" s="30"/>
      <c r="B51" s="30"/>
    </row>
    <row r="52" spans="1:2" x14ac:dyDescent="0.3">
      <c r="A52" s="30"/>
      <c r="B52" s="30"/>
    </row>
    <row r="53" spans="1:2" x14ac:dyDescent="0.3">
      <c r="A53" s="30"/>
      <c r="B53" s="30"/>
    </row>
    <row r="54" spans="1:2" x14ac:dyDescent="0.3">
      <c r="A54" s="30"/>
      <c r="B54" s="30"/>
    </row>
  </sheetData>
  <sortState ref="A4:A48">
    <sortCondition ref="A4"/>
  </sortState>
  <mergeCells count="12">
    <mergeCell ref="A2:A3"/>
    <mergeCell ref="C2:C3"/>
    <mergeCell ref="D2:D3"/>
    <mergeCell ref="L2:M2"/>
    <mergeCell ref="R2:R3"/>
    <mergeCell ref="P2:P3"/>
    <mergeCell ref="F2:F3"/>
    <mergeCell ref="G2:G3"/>
    <mergeCell ref="J2:J3"/>
    <mergeCell ref="H2:H3"/>
    <mergeCell ref="N2:N3"/>
    <mergeCell ref="B2:B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2BA94B-3C3E-4360-A90D-C7E7DBE5E4DE}">
  <sheetPr codeName="Feuil3"/>
  <dimension ref="A1:AO36"/>
  <sheetViews>
    <sheetView workbookViewId="0">
      <pane xSplit="4" ySplit="3" topLeftCell="E4" activePane="bottomRight" state="frozenSplit"/>
      <selection pane="topRight" activeCell="E1" sqref="E1"/>
      <selection pane="bottomLeft" activeCell="A4" sqref="A4"/>
      <selection pane="bottomRight" activeCell="C7" sqref="C7:D7"/>
    </sheetView>
  </sheetViews>
  <sheetFormatPr baseColWidth="10" defaultRowHeight="14.4" x14ac:dyDescent="0.3"/>
  <cols>
    <col min="1" max="1" width="3.77734375" style="1" customWidth="1"/>
    <col min="2" max="2" width="13.109375" style="1" customWidth="1"/>
    <col min="3" max="3" width="11.5546875" style="1"/>
    <col min="4" max="4" width="11.44140625" style="1" customWidth="1"/>
    <col min="5" max="5" width="11.5546875" style="1" customWidth="1"/>
    <col min="6" max="9" width="11.5546875" style="1"/>
    <col min="10" max="10" width="12.5546875" style="1" bestFit="1" customWidth="1"/>
    <col min="11" max="20" width="11.5546875" style="1"/>
    <col min="21" max="21" width="9.88671875" style="1" customWidth="1"/>
    <col min="22" max="22" width="20.109375" style="1" customWidth="1"/>
    <col min="23" max="23" width="12.44140625" style="1" customWidth="1"/>
    <col min="24" max="24" width="11.5546875" style="1"/>
    <col min="25" max="25" width="15.33203125" style="1" customWidth="1"/>
    <col min="26" max="27" width="11.5546875" style="1"/>
    <col min="28" max="28" width="15.33203125" style="1" customWidth="1"/>
    <col min="29" max="30" width="11.5546875" style="1"/>
    <col min="31" max="31" width="15.33203125" style="1" customWidth="1"/>
    <col min="32" max="33" width="11.5546875" style="1"/>
    <col min="34" max="34" width="15.33203125" style="1" customWidth="1"/>
    <col min="35" max="36" width="11.5546875" style="1"/>
    <col min="37" max="37" width="15.33203125" style="1" customWidth="1"/>
    <col min="38" max="16384" width="11.5546875" style="1"/>
  </cols>
  <sheetData>
    <row r="1" spans="1:41" ht="15" thickBot="1" x14ac:dyDescent="0.35"/>
    <row r="2" spans="1:41" ht="16.2" thickBot="1" x14ac:dyDescent="0.35">
      <c r="E2" s="20" t="s">
        <v>11</v>
      </c>
      <c r="F2" s="153">
        <v>43312</v>
      </c>
      <c r="G2" s="154"/>
      <c r="I2" s="20" t="s">
        <v>12</v>
      </c>
      <c r="J2" s="16">
        <f>VLOOKUP($F$2,Liste!$L$4:$N$30,3,TRUE)</f>
        <v>17</v>
      </c>
      <c r="L2" s="20" t="s">
        <v>9</v>
      </c>
      <c r="M2" s="133" t="s">
        <v>86</v>
      </c>
      <c r="O2" s="20" t="s">
        <v>10</v>
      </c>
      <c r="P2" s="151" t="s">
        <v>87</v>
      </c>
      <c r="Q2" s="152"/>
    </row>
    <row r="3" spans="1:41" ht="16.2" thickBot="1" x14ac:dyDescent="0.35">
      <c r="C3" s="3"/>
      <c r="AM3" s="21"/>
      <c r="AN3" s="8"/>
    </row>
    <row r="4" spans="1:41" ht="18" x14ac:dyDescent="0.35">
      <c r="C4" s="3"/>
      <c r="E4" s="17" t="s">
        <v>39</v>
      </c>
      <c r="F4" s="18"/>
      <c r="G4" s="19"/>
      <c r="H4" s="17" t="s">
        <v>40</v>
      </c>
      <c r="I4" s="18"/>
      <c r="J4" s="19"/>
      <c r="K4" s="17" t="s">
        <v>41</v>
      </c>
      <c r="L4" s="18"/>
      <c r="M4" s="19"/>
      <c r="N4" s="17" t="s">
        <v>42</v>
      </c>
      <c r="O4" s="18"/>
      <c r="P4" s="19"/>
      <c r="Q4" s="17" t="s">
        <v>43</v>
      </c>
      <c r="R4" s="18"/>
      <c r="S4" s="19"/>
      <c r="T4" s="123"/>
      <c r="Y4" s="17" t="s">
        <v>39</v>
      </c>
      <c r="Z4" s="18"/>
      <c r="AA4" s="19"/>
      <c r="AB4" s="17" t="s">
        <v>40</v>
      </c>
      <c r="AC4" s="18"/>
      <c r="AD4" s="19"/>
      <c r="AE4" s="17" t="s">
        <v>41</v>
      </c>
      <c r="AF4" s="18"/>
      <c r="AG4" s="19"/>
      <c r="AH4" s="17" t="s">
        <v>42</v>
      </c>
      <c r="AI4" s="18"/>
      <c r="AJ4" s="19"/>
      <c r="AK4" s="17" t="s">
        <v>43</v>
      </c>
      <c r="AL4" s="18"/>
      <c r="AM4" s="19"/>
      <c r="AN4" s="14"/>
    </row>
    <row r="5" spans="1:41" ht="15.6" customHeight="1" x14ac:dyDescent="0.3">
      <c r="B5" s="143" t="s">
        <v>24</v>
      </c>
      <c r="C5" s="141" t="s">
        <v>0</v>
      </c>
      <c r="D5" s="141"/>
      <c r="E5" s="145" t="s">
        <v>13</v>
      </c>
      <c r="F5" s="146" t="s">
        <v>38</v>
      </c>
      <c r="G5" s="147" t="s">
        <v>15</v>
      </c>
      <c r="H5" s="145" t="s">
        <v>13</v>
      </c>
      <c r="I5" s="146" t="s">
        <v>30</v>
      </c>
      <c r="J5" s="147" t="s">
        <v>15</v>
      </c>
      <c r="K5" s="145" t="s">
        <v>13</v>
      </c>
      <c r="L5" s="146" t="s">
        <v>31</v>
      </c>
      <c r="M5" s="147" t="s">
        <v>15</v>
      </c>
      <c r="N5" s="145" t="s">
        <v>13</v>
      </c>
      <c r="O5" s="146" t="s">
        <v>32</v>
      </c>
      <c r="P5" s="147" t="s">
        <v>15</v>
      </c>
      <c r="Q5" s="145" t="s">
        <v>13</v>
      </c>
      <c r="R5" s="146" t="s">
        <v>33</v>
      </c>
      <c r="S5" s="147" t="s">
        <v>15</v>
      </c>
      <c r="T5" s="143" t="s">
        <v>74</v>
      </c>
      <c r="U5" s="143" t="s">
        <v>23</v>
      </c>
      <c r="V5" s="143" t="s">
        <v>26</v>
      </c>
      <c r="W5" s="141" t="s">
        <v>27</v>
      </c>
      <c r="X5" s="143" t="s">
        <v>35</v>
      </c>
      <c r="Y5" s="148" t="s">
        <v>16</v>
      </c>
      <c r="Z5" s="146" t="s">
        <v>36</v>
      </c>
      <c r="AA5" s="147" t="s">
        <v>19</v>
      </c>
      <c r="AB5" s="148" t="s">
        <v>16</v>
      </c>
      <c r="AC5" s="146" t="s">
        <v>36</v>
      </c>
      <c r="AD5" s="147" t="s">
        <v>19</v>
      </c>
      <c r="AE5" s="148" t="s">
        <v>16</v>
      </c>
      <c r="AF5" s="146" t="s">
        <v>36</v>
      </c>
      <c r="AG5" s="147" t="s">
        <v>19</v>
      </c>
      <c r="AH5" s="148" t="s">
        <v>16</v>
      </c>
      <c r="AI5" s="146" t="s">
        <v>36</v>
      </c>
      <c r="AJ5" s="147" t="s">
        <v>19</v>
      </c>
      <c r="AK5" s="148" t="s">
        <v>16</v>
      </c>
      <c r="AL5" s="146" t="s">
        <v>36</v>
      </c>
      <c r="AM5" s="147" t="s">
        <v>19</v>
      </c>
      <c r="AN5" s="155" t="s">
        <v>37</v>
      </c>
      <c r="AO5" s="143" t="s">
        <v>21</v>
      </c>
    </row>
    <row r="6" spans="1:41" ht="15.6" customHeight="1" x14ac:dyDescent="0.3">
      <c r="B6" s="143"/>
      <c r="C6" s="141"/>
      <c r="D6" s="141"/>
      <c r="E6" s="145"/>
      <c r="F6" s="146"/>
      <c r="G6" s="147"/>
      <c r="H6" s="145"/>
      <c r="I6" s="146"/>
      <c r="J6" s="147"/>
      <c r="K6" s="145"/>
      <c r="L6" s="146"/>
      <c r="M6" s="147"/>
      <c r="N6" s="145"/>
      <c r="O6" s="146"/>
      <c r="P6" s="147"/>
      <c r="Q6" s="145"/>
      <c r="R6" s="146"/>
      <c r="S6" s="147"/>
      <c r="T6" s="143"/>
      <c r="U6" s="143"/>
      <c r="V6" s="143"/>
      <c r="W6" s="141"/>
      <c r="X6" s="143"/>
      <c r="Y6" s="148"/>
      <c r="Z6" s="146"/>
      <c r="AA6" s="147"/>
      <c r="AB6" s="148"/>
      <c r="AC6" s="146"/>
      <c r="AD6" s="147"/>
      <c r="AE6" s="148"/>
      <c r="AF6" s="146"/>
      <c r="AG6" s="147"/>
      <c r="AH6" s="148"/>
      <c r="AI6" s="146"/>
      <c r="AJ6" s="147"/>
      <c r="AK6" s="148"/>
      <c r="AL6" s="146"/>
      <c r="AM6" s="147"/>
      <c r="AN6" s="155"/>
      <c r="AO6" s="143"/>
    </row>
    <row r="7" spans="1:41" ht="15.6" x14ac:dyDescent="0.3">
      <c r="A7" s="13">
        <v>1</v>
      </c>
      <c r="B7" s="124" t="s">
        <v>98</v>
      </c>
      <c r="C7" s="149" t="s">
        <v>77</v>
      </c>
      <c r="D7" s="150"/>
      <c r="E7" s="125" t="s">
        <v>71</v>
      </c>
      <c r="F7" s="126">
        <v>123</v>
      </c>
      <c r="G7" s="127">
        <v>19</v>
      </c>
      <c r="H7" s="125" t="s">
        <v>71</v>
      </c>
      <c r="I7" s="126">
        <v>125</v>
      </c>
      <c r="J7" s="127">
        <v>25</v>
      </c>
      <c r="K7" s="125" t="s">
        <v>71</v>
      </c>
      <c r="L7" s="126">
        <v>147</v>
      </c>
      <c r="M7" s="127">
        <v>12</v>
      </c>
      <c r="N7" s="125" t="s">
        <v>71</v>
      </c>
      <c r="O7" s="126">
        <v>255</v>
      </c>
      <c r="P7" s="127">
        <v>8</v>
      </c>
      <c r="Q7" s="125" t="s">
        <v>71</v>
      </c>
      <c r="R7" s="126">
        <v>598</v>
      </c>
      <c r="S7" s="127">
        <v>4</v>
      </c>
      <c r="T7" s="128">
        <v>10</v>
      </c>
      <c r="U7" s="129">
        <v>1</v>
      </c>
      <c r="V7" s="130" t="s">
        <v>78</v>
      </c>
      <c r="W7" s="130" t="s">
        <v>28</v>
      </c>
      <c r="X7" s="131">
        <v>100</v>
      </c>
      <c r="Y7" s="22">
        <f>IF(G7="","",VLOOKUP($B7,Liste!$F$4:$G$25,2,FALSE))</f>
        <v>25</v>
      </c>
      <c r="Z7" s="15">
        <f>IF(G7="","",VLOOKUP(Y7,Liste!$G$4:$H$25,2,FALSE))</f>
        <v>0.16</v>
      </c>
      <c r="AA7" s="23">
        <f>IF(G7="",0,(G7*Y7)*Z7)</f>
        <v>76</v>
      </c>
      <c r="AB7" s="22">
        <f>IF(J7="","",VLOOKUP($B7,Liste!$F$4:$G$25,2,FALSE))</f>
        <v>25</v>
      </c>
      <c r="AC7" s="15">
        <f>IF(J7="","",VLOOKUP(AB7,Liste!$G$4:$H$25,2,FALSE))</f>
        <v>0.16</v>
      </c>
      <c r="AD7" s="23">
        <f>IF(J7="",0,(J7*AB7)*AC7)</f>
        <v>100</v>
      </c>
      <c r="AE7" s="22">
        <f>IF(M7="","",VLOOKUP($B7,Liste!$F$4:$G$25,2,FALSE))</f>
        <v>25</v>
      </c>
      <c r="AF7" s="15">
        <f>IF(M7="","",VLOOKUP(AE7,Liste!$G$4:$H$25,2,FALSE))</f>
        <v>0.16</v>
      </c>
      <c r="AG7" s="23">
        <f>IF(M7="",0,(M7*AE7)*AF7)</f>
        <v>48</v>
      </c>
      <c r="AH7" s="22">
        <f>IF(P7="","",VLOOKUP($B7,Liste!$F$4:$G$25,2,FALSE))</f>
        <v>25</v>
      </c>
      <c r="AI7" s="15">
        <f>IF(P7="","",VLOOKUP(AH7,Liste!$G$4:$H$25,2,FALSE))</f>
        <v>0.16</v>
      </c>
      <c r="AJ7" s="23">
        <f>IF(P7="",0,(P7*AH7)*AI7)</f>
        <v>32</v>
      </c>
      <c r="AK7" s="22">
        <f>IF(S7="","",VLOOKUP($B7,Liste!$F$4:$G$25,2,FALSE))</f>
        <v>25</v>
      </c>
      <c r="AL7" s="15">
        <f>IF(S7="","",VLOOKUP(AK7,Liste!$G$4:$H$25,2,FALSE))</f>
        <v>0.16</v>
      </c>
      <c r="AM7" s="23">
        <f>IF(S7="",0,(S7*AK7)*AL7)</f>
        <v>16</v>
      </c>
      <c r="AN7" s="24">
        <f>AA7+AD7+AG7+AJ7+AM7</f>
        <v>272</v>
      </c>
      <c r="AO7" s="25">
        <f>IF(U7="","",U7*Liste!$P$4)</f>
        <v>15</v>
      </c>
    </row>
    <row r="8" spans="1:41" ht="15.6" x14ac:dyDescent="0.3">
      <c r="A8" s="13">
        <v>2</v>
      </c>
      <c r="B8" s="124" t="s">
        <v>101</v>
      </c>
      <c r="C8" s="149" t="s">
        <v>78</v>
      </c>
      <c r="D8" s="150"/>
      <c r="E8" s="125" t="s">
        <v>22</v>
      </c>
      <c r="F8" s="126">
        <v>124</v>
      </c>
      <c r="G8" s="127">
        <v>20</v>
      </c>
      <c r="H8" s="125" t="s">
        <v>22</v>
      </c>
      <c r="I8" s="126">
        <v>125</v>
      </c>
      <c r="J8" s="127">
        <v>30</v>
      </c>
      <c r="K8" s="125"/>
      <c r="L8" s="126"/>
      <c r="M8" s="127"/>
      <c r="N8" s="125"/>
      <c r="O8" s="126"/>
      <c r="P8" s="127"/>
      <c r="Q8" s="125"/>
      <c r="R8" s="126"/>
      <c r="S8" s="127"/>
      <c r="T8" s="128">
        <v>8</v>
      </c>
      <c r="U8" s="132"/>
      <c r="V8" s="130"/>
      <c r="W8" s="130"/>
      <c r="X8" s="131"/>
      <c r="Y8" s="22">
        <f>IF(G8="","",VLOOKUP($B8,Liste!$F$4:$G$25,2,FALSE))</f>
        <v>45</v>
      </c>
      <c r="Z8" s="15">
        <f>IF(G8="","",VLOOKUP(Y8,Liste!$G$4:$H$25,2,FALSE))</f>
        <v>0.1</v>
      </c>
      <c r="AA8" s="23">
        <f t="shared" ref="AA8:AA36" si="0">IF(G8="",0,(G8*Y8)*Z8)</f>
        <v>90</v>
      </c>
      <c r="AB8" s="22">
        <f>IF(J8="","",VLOOKUP($B8,Liste!$F$4:$G$25,2,FALSE))</f>
        <v>45</v>
      </c>
      <c r="AC8" s="15">
        <f>IF(J8="","",VLOOKUP(AB8,Liste!$G$4:$H$25,2,FALSE))</f>
        <v>0.1</v>
      </c>
      <c r="AD8" s="23">
        <f t="shared" ref="AD8:AD36" si="1">IF(J8="",0,(J8*AB8)*AC8)</f>
        <v>135</v>
      </c>
      <c r="AE8" s="22" t="str">
        <f>IF(M8="","",VLOOKUP($B8,Liste!$F$4:$G$25,2,FALSE))</f>
        <v/>
      </c>
      <c r="AF8" s="15" t="str">
        <f>IF(M8="","",VLOOKUP(AE8,Liste!$G$4:$H$25,2,FALSE))</f>
        <v/>
      </c>
      <c r="AG8" s="23">
        <f t="shared" ref="AG8:AG36" si="2">IF(M8="",0,(M8*AE8)*AF8)</f>
        <v>0</v>
      </c>
      <c r="AH8" s="22" t="str">
        <f>IF(P8="","",VLOOKUP($B8,Liste!$F$4:$G$25,2,FALSE))</f>
        <v/>
      </c>
      <c r="AI8" s="15" t="str">
        <f>IF(P8="","",VLOOKUP(AH8,Liste!$G$4:$H$25,2,FALSE))</f>
        <v/>
      </c>
      <c r="AJ8" s="23">
        <f>IF(P8="",0,(P8*AH8)*AI8)</f>
        <v>0</v>
      </c>
      <c r="AK8" s="22" t="str">
        <f>IF(S8="","",VLOOKUP($B8,Liste!$F$4:$G$25,2,FALSE))</f>
        <v/>
      </c>
      <c r="AL8" s="15" t="str">
        <f>IF(S8="","",VLOOKUP(AK8,Liste!$G$4:$H$25,2,FALSE))</f>
        <v/>
      </c>
      <c r="AM8" s="23">
        <f>IF(S8="",0,(S8*AK8)*AL8)</f>
        <v>0</v>
      </c>
      <c r="AN8" s="24">
        <f t="shared" ref="AN8:AN36" si="3">AA8+AD8+AG8+AJ8+AM8</f>
        <v>225</v>
      </c>
      <c r="AO8" s="25" t="str">
        <f>IF(U8="","",U8*Liste!$P$4)</f>
        <v/>
      </c>
    </row>
    <row r="9" spans="1:41" ht="15.6" x14ac:dyDescent="0.3">
      <c r="A9" s="13">
        <v>3</v>
      </c>
      <c r="B9" s="124" t="s">
        <v>98</v>
      </c>
      <c r="C9" s="149" t="s">
        <v>80</v>
      </c>
      <c r="D9" s="150"/>
      <c r="E9" s="125" t="s">
        <v>22</v>
      </c>
      <c r="F9" s="126">
        <v>140</v>
      </c>
      <c r="G9" s="127">
        <v>34</v>
      </c>
      <c r="H9" s="125" t="s">
        <v>71</v>
      </c>
      <c r="I9" s="126">
        <v>128</v>
      </c>
      <c r="J9" s="127">
        <v>13</v>
      </c>
      <c r="K9" s="125" t="s">
        <v>71</v>
      </c>
      <c r="L9" s="126">
        <v>132</v>
      </c>
      <c r="M9" s="127">
        <v>4</v>
      </c>
      <c r="N9" s="125"/>
      <c r="O9" s="126"/>
      <c r="P9" s="127"/>
      <c r="Q9" s="125"/>
      <c r="R9" s="126"/>
      <c r="S9" s="127"/>
      <c r="T9" s="128">
        <v>11</v>
      </c>
      <c r="U9" s="129">
        <v>2</v>
      </c>
      <c r="V9" s="130" t="s">
        <v>82</v>
      </c>
      <c r="W9" s="130" t="s">
        <v>28</v>
      </c>
      <c r="X9" s="131">
        <v>50</v>
      </c>
      <c r="Y9" s="22">
        <f>IF(G9="","",VLOOKUP($B9,Liste!$F$4:$G$25,2,FALSE))</f>
        <v>25</v>
      </c>
      <c r="Z9" s="15">
        <f>IF(G9="","",VLOOKUP(Y9,Liste!$G$4:$H$25,2,FALSE))</f>
        <v>0.16</v>
      </c>
      <c r="AA9" s="23">
        <f t="shared" si="0"/>
        <v>136</v>
      </c>
      <c r="AB9" s="22">
        <f>IF(J9="","",VLOOKUP($B9,Liste!$F$4:$G$25,2,FALSE))</f>
        <v>25</v>
      </c>
      <c r="AC9" s="15">
        <f>IF(J9="","",VLOOKUP(AB9,Liste!$G$4:$H$25,2,FALSE))</f>
        <v>0.16</v>
      </c>
      <c r="AD9" s="23">
        <f t="shared" si="1"/>
        <v>52</v>
      </c>
      <c r="AE9" s="22">
        <f>IF(M9="","",VLOOKUP($B9,Liste!$F$4:$G$25,2,FALSE))</f>
        <v>25</v>
      </c>
      <c r="AF9" s="15">
        <f>IF(M9="","",VLOOKUP(AE9,Liste!$G$4:$H$25,2,FALSE))</f>
        <v>0.16</v>
      </c>
      <c r="AG9" s="23">
        <f t="shared" si="2"/>
        <v>16</v>
      </c>
      <c r="AH9" s="22" t="str">
        <f>IF(P9="","",VLOOKUP($B9,Liste!$F$4:$G$25,2,FALSE))</f>
        <v/>
      </c>
      <c r="AI9" s="15" t="str">
        <f>IF(P9="","",VLOOKUP(AH9,Liste!$G$4:$H$25,2,FALSE))</f>
        <v/>
      </c>
      <c r="AJ9" s="23">
        <f t="shared" ref="AJ9:AJ36" si="4">IF(P9="",0,(P9*AH9)*AI9)</f>
        <v>0</v>
      </c>
      <c r="AK9" s="22" t="str">
        <f>IF(S9="","",VLOOKUP($B9,Liste!$F$4:$G$25,2,FALSE))</f>
        <v/>
      </c>
      <c r="AL9" s="15" t="str">
        <f>IF(S9="","",VLOOKUP(AK9,Liste!$G$4:$H$25,2,FALSE))</f>
        <v/>
      </c>
      <c r="AM9" s="23">
        <f t="shared" ref="AM9:AM36" si="5">IF(S9="",0,(S9*AK9)*AL9)</f>
        <v>0</v>
      </c>
      <c r="AN9" s="24">
        <f t="shared" si="3"/>
        <v>204</v>
      </c>
      <c r="AO9" s="25">
        <f>IF(U9="","",U9*Liste!$P$4)</f>
        <v>30</v>
      </c>
    </row>
    <row r="10" spans="1:41" ht="15.6" x14ac:dyDescent="0.3">
      <c r="A10" s="13">
        <v>4</v>
      </c>
      <c r="B10" s="124" t="s">
        <v>100</v>
      </c>
      <c r="C10" s="149" t="s">
        <v>82</v>
      </c>
      <c r="D10" s="150"/>
      <c r="E10" s="125" t="s">
        <v>73</v>
      </c>
      <c r="F10" s="126">
        <v>150</v>
      </c>
      <c r="G10" s="127">
        <v>10</v>
      </c>
      <c r="H10" s="125" t="s">
        <v>73</v>
      </c>
      <c r="I10" s="126">
        <v>151</v>
      </c>
      <c r="J10" s="127">
        <v>20</v>
      </c>
      <c r="K10" s="125" t="s">
        <v>71</v>
      </c>
      <c r="L10" s="126">
        <v>150</v>
      </c>
      <c r="M10" s="127">
        <v>25</v>
      </c>
      <c r="N10" s="125"/>
      <c r="O10" s="126"/>
      <c r="P10" s="127"/>
      <c r="Q10" s="125"/>
      <c r="R10" s="126"/>
      <c r="S10" s="127"/>
      <c r="T10" s="128">
        <v>9</v>
      </c>
      <c r="U10" s="129">
        <v>3</v>
      </c>
      <c r="V10" s="130" t="s">
        <v>82</v>
      </c>
      <c r="W10" s="130" t="s">
        <v>34</v>
      </c>
      <c r="X10" s="131">
        <v>10</v>
      </c>
      <c r="Y10" s="22">
        <f>IF(G10="","",VLOOKUP($B10,Liste!$F$4:$G$25,2,FALSE))</f>
        <v>80</v>
      </c>
      <c r="Z10" s="15">
        <f>IF(G10="","",VLOOKUP(Y10,Liste!$G$4:$H$25,2,FALSE))</f>
        <v>0.19</v>
      </c>
      <c r="AA10" s="23">
        <f t="shared" si="0"/>
        <v>152</v>
      </c>
      <c r="AB10" s="22">
        <f>IF(J10="","",VLOOKUP($B10,Liste!$F$4:$G$25,2,FALSE))</f>
        <v>80</v>
      </c>
      <c r="AC10" s="15">
        <f>IF(J10="","",VLOOKUP(AB10,Liste!$G$4:$H$25,2,FALSE))</f>
        <v>0.19</v>
      </c>
      <c r="AD10" s="23">
        <f t="shared" si="1"/>
        <v>304</v>
      </c>
      <c r="AE10" s="22">
        <f>IF(M10="","",VLOOKUP($B10,Liste!$F$4:$G$25,2,FALSE))</f>
        <v>80</v>
      </c>
      <c r="AF10" s="15">
        <f>IF(M10="","",VLOOKUP(AE10,Liste!$G$4:$H$25,2,FALSE))</f>
        <v>0.19</v>
      </c>
      <c r="AG10" s="23">
        <f t="shared" si="2"/>
        <v>380</v>
      </c>
      <c r="AH10" s="22" t="str">
        <f>IF(P10="","",VLOOKUP($B10,Liste!$F$4:$G$25,2,FALSE))</f>
        <v/>
      </c>
      <c r="AI10" s="15" t="str">
        <f>IF(P10="","",VLOOKUP(AH10,Liste!$G$4:$H$25,2,FALSE))</f>
        <v/>
      </c>
      <c r="AJ10" s="23">
        <f t="shared" si="4"/>
        <v>0</v>
      </c>
      <c r="AK10" s="22" t="str">
        <f>IF(S10="","",VLOOKUP($B10,Liste!$F$4:$G$25,2,FALSE))</f>
        <v/>
      </c>
      <c r="AL10" s="15" t="str">
        <f>IF(S10="","",VLOOKUP(AK10,Liste!$G$4:$H$25,2,FALSE))</f>
        <v/>
      </c>
      <c r="AM10" s="23">
        <f t="shared" si="5"/>
        <v>0</v>
      </c>
      <c r="AN10" s="24">
        <f t="shared" si="3"/>
        <v>836</v>
      </c>
      <c r="AO10" s="25">
        <f>IF(U10="","",U10*Liste!$P$4)</f>
        <v>45</v>
      </c>
    </row>
    <row r="11" spans="1:41" ht="15.6" x14ac:dyDescent="0.3">
      <c r="A11" s="13">
        <v>5</v>
      </c>
      <c r="B11" s="124"/>
      <c r="C11" s="149"/>
      <c r="D11" s="150"/>
      <c r="E11" s="125"/>
      <c r="F11" s="126"/>
      <c r="G11" s="127"/>
      <c r="H11" s="125"/>
      <c r="I11" s="126"/>
      <c r="J11" s="127"/>
      <c r="K11" s="125"/>
      <c r="L11" s="126"/>
      <c r="M11" s="127"/>
      <c r="N11" s="125"/>
      <c r="O11" s="126"/>
      <c r="P11" s="127"/>
      <c r="Q11" s="125"/>
      <c r="R11" s="126"/>
      <c r="S11" s="127"/>
      <c r="T11" s="128"/>
      <c r="U11" s="129"/>
      <c r="V11" s="130"/>
      <c r="W11" s="130"/>
      <c r="X11" s="131"/>
      <c r="Y11" s="22" t="str">
        <f>IF(G11="","",VLOOKUP($B11,Liste!$F$4:$G$25,2,FALSE))</f>
        <v/>
      </c>
      <c r="Z11" s="15" t="str">
        <f>IF(G11="","",VLOOKUP(Y11,Liste!$G$4:$H$25,2,FALSE))</f>
        <v/>
      </c>
      <c r="AA11" s="23">
        <f t="shared" si="0"/>
        <v>0</v>
      </c>
      <c r="AB11" s="22" t="str">
        <f>IF(J11="","",VLOOKUP($B11,Liste!$F$4:$G$25,2,FALSE))</f>
        <v/>
      </c>
      <c r="AC11" s="15" t="str">
        <f>IF(J11="","",VLOOKUP(AB11,Liste!$G$4:$H$25,2,FALSE))</f>
        <v/>
      </c>
      <c r="AD11" s="23">
        <f t="shared" si="1"/>
        <v>0</v>
      </c>
      <c r="AE11" s="22" t="str">
        <f>IF(M11="","",VLOOKUP($B11,Liste!$F$4:$G$25,2,FALSE))</f>
        <v/>
      </c>
      <c r="AF11" s="15" t="str">
        <f>IF(M11="","",VLOOKUP(AE11,Liste!$G$4:$H$25,2,FALSE))</f>
        <v/>
      </c>
      <c r="AG11" s="23">
        <f t="shared" si="2"/>
        <v>0</v>
      </c>
      <c r="AH11" s="22" t="str">
        <f>IF(P11="","",VLOOKUP($B11,Liste!$F$4:$G$25,2,FALSE))</f>
        <v/>
      </c>
      <c r="AI11" s="15" t="str">
        <f>IF(P11="","",VLOOKUP(AH11,Liste!$G$4:$H$25,2,FALSE))</f>
        <v/>
      </c>
      <c r="AJ11" s="23">
        <f t="shared" si="4"/>
        <v>0</v>
      </c>
      <c r="AK11" s="22" t="str">
        <f>IF(S11="","",VLOOKUP($B11,Liste!$F$4:$G$25,2,FALSE))</f>
        <v/>
      </c>
      <c r="AL11" s="15" t="str">
        <f>IF(S11="","",VLOOKUP(AK11,Liste!$G$4:$H$25,2,FALSE))</f>
        <v/>
      </c>
      <c r="AM11" s="23">
        <f t="shared" si="5"/>
        <v>0</v>
      </c>
      <c r="AN11" s="24">
        <f t="shared" si="3"/>
        <v>0</v>
      </c>
      <c r="AO11" s="25" t="str">
        <f>IF(U11="","",U11*Liste!$P$4)</f>
        <v/>
      </c>
    </row>
    <row r="12" spans="1:41" ht="15.6" x14ac:dyDescent="0.3">
      <c r="A12" s="13">
        <v>6</v>
      </c>
      <c r="B12" s="124"/>
      <c r="C12" s="149"/>
      <c r="D12" s="150"/>
      <c r="E12" s="125"/>
      <c r="F12" s="126"/>
      <c r="G12" s="127"/>
      <c r="H12" s="125"/>
      <c r="I12" s="126"/>
      <c r="J12" s="127"/>
      <c r="K12" s="125"/>
      <c r="L12" s="126"/>
      <c r="M12" s="127"/>
      <c r="N12" s="125"/>
      <c r="O12" s="126"/>
      <c r="P12" s="127"/>
      <c r="Q12" s="125"/>
      <c r="R12" s="126"/>
      <c r="S12" s="127"/>
      <c r="T12" s="128"/>
      <c r="U12" s="129"/>
      <c r="V12" s="130"/>
      <c r="W12" s="130"/>
      <c r="X12" s="131"/>
      <c r="Y12" s="22" t="str">
        <f>IF(G12="","",VLOOKUP($B12,Liste!$F$4:$G$25,2,FALSE))</f>
        <v/>
      </c>
      <c r="Z12" s="15" t="str">
        <f>IF(G12="","",VLOOKUP(Y12,Liste!$G$4:$H$25,2,FALSE))</f>
        <v/>
      </c>
      <c r="AA12" s="23">
        <f t="shared" si="0"/>
        <v>0</v>
      </c>
      <c r="AB12" s="22" t="str">
        <f>IF(J12="","",VLOOKUP($B12,Liste!$F$4:$G$25,2,FALSE))</f>
        <v/>
      </c>
      <c r="AC12" s="15" t="str">
        <f>IF(J12="","",VLOOKUP(AB12,Liste!$G$4:$H$25,2,FALSE))</f>
        <v/>
      </c>
      <c r="AD12" s="23">
        <f t="shared" si="1"/>
        <v>0</v>
      </c>
      <c r="AE12" s="22" t="str">
        <f>IF(M12="","",VLOOKUP($B12,Liste!$F$4:$G$25,2,FALSE))</f>
        <v/>
      </c>
      <c r="AF12" s="15" t="str">
        <f>IF(M12="","",VLOOKUP(AE12,Liste!$G$4:$H$25,2,FALSE))</f>
        <v/>
      </c>
      <c r="AG12" s="23">
        <f t="shared" si="2"/>
        <v>0</v>
      </c>
      <c r="AH12" s="22" t="str">
        <f>IF(P12="","",VLOOKUP($B12,Liste!$F$4:$G$25,2,FALSE))</f>
        <v/>
      </c>
      <c r="AI12" s="15" t="str">
        <f>IF(P12="","",VLOOKUP(AH12,Liste!$G$4:$H$25,2,FALSE))</f>
        <v/>
      </c>
      <c r="AJ12" s="23">
        <f t="shared" si="4"/>
        <v>0</v>
      </c>
      <c r="AK12" s="22" t="str">
        <f>IF(S12="","",VLOOKUP($B12,Liste!$F$4:$G$25,2,FALSE))</f>
        <v/>
      </c>
      <c r="AL12" s="15" t="str">
        <f>IF(S12="","",VLOOKUP(AK12,Liste!$G$4:$H$25,2,FALSE))</f>
        <v/>
      </c>
      <c r="AM12" s="23">
        <f t="shared" si="5"/>
        <v>0</v>
      </c>
      <c r="AN12" s="24">
        <f t="shared" si="3"/>
        <v>0</v>
      </c>
      <c r="AO12" s="25" t="str">
        <f>IF(U12="","",U12*Liste!$P$4)</f>
        <v/>
      </c>
    </row>
    <row r="13" spans="1:41" ht="15.6" x14ac:dyDescent="0.3">
      <c r="A13" s="13">
        <v>7</v>
      </c>
      <c r="B13" s="124"/>
      <c r="C13" s="149"/>
      <c r="D13" s="150"/>
      <c r="E13" s="125"/>
      <c r="F13" s="126"/>
      <c r="G13" s="127"/>
      <c r="H13" s="125"/>
      <c r="I13" s="126"/>
      <c r="J13" s="127"/>
      <c r="K13" s="125"/>
      <c r="L13" s="126"/>
      <c r="M13" s="127"/>
      <c r="N13" s="125"/>
      <c r="O13" s="126"/>
      <c r="P13" s="127"/>
      <c r="Q13" s="125"/>
      <c r="R13" s="126"/>
      <c r="S13" s="127"/>
      <c r="T13" s="128"/>
      <c r="U13" s="129"/>
      <c r="V13" s="130"/>
      <c r="W13" s="130"/>
      <c r="X13" s="131"/>
      <c r="Y13" s="22" t="str">
        <f>IF(G13="","",VLOOKUP($B13,Liste!$F$4:$G$25,2,FALSE))</f>
        <v/>
      </c>
      <c r="Z13" s="15" t="str">
        <f>IF(G13="","",VLOOKUP(Y13,Liste!$G$4:$H$25,2,FALSE))</f>
        <v/>
      </c>
      <c r="AA13" s="23">
        <f t="shared" si="0"/>
        <v>0</v>
      </c>
      <c r="AB13" s="22" t="str">
        <f>IF(J13="","",VLOOKUP($B13,Liste!$F$4:$G$25,2,FALSE))</f>
        <v/>
      </c>
      <c r="AC13" s="15" t="str">
        <f>IF(J13="","",VLOOKUP(AB13,Liste!$G$4:$H$25,2,FALSE))</f>
        <v/>
      </c>
      <c r="AD13" s="23">
        <f t="shared" si="1"/>
        <v>0</v>
      </c>
      <c r="AE13" s="22" t="str">
        <f>IF(M13="","",VLOOKUP($B13,Liste!$F$4:$G$25,2,FALSE))</f>
        <v/>
      </c>
      <c r="AF13" s="15" t="str">
        <f>IF(M13="","",VLOOKUP(AE13,Liste!$G$4:$H$25,2,FALSE))</f>
        <v/>
      </c>
      <c r="AG13" s="23">
        <f t="shared" si="2"/>
        <v>0</v>
      </c>
      <c r="AH13" s="22" t="str">
        <f>IF(P13="","",VLOOKUP($B13,Liste!$F$4:$G$25,2,FALSE))</f>
        <v/>
      </c>
      <c r="AI13" s="15" t="str">
        <f>IF(P13="","",VLOOKUP(AH13,Liste!$G$4:$H$25,2,FALSE))</f>
        <v/>
      </c>
      <c r="AJ13" s="23">
        <f t="shared" si="4"/>
        <v>0</v>
      </c>
      <c r="AK13" s="22" t="str">
        <f>IF(S13="","",VLOOKUP($B13,Liste!$F$4:$G$25,2,FALSE))</f>
        <v/>
      </c>
      <c r="AL13" s="15" t="str">
        <f>IF(S13="","",VLOOKUP(AK13,Liste!$G$4:$H$25,2,FALSE))</f>
        <v/>
      </c>
      <c r="AM13" s="23">
        <f t="shared" si="5"/>
        <v>0</v>
      </c>
      <c r="AN13" s="24">
        <f t="shared" si="3"/>
        <v>0</v>
      </c>
      <c r="AO13" s="25" t="str">
        <f>IF(U13="","",U13*Liste!$P$4)</f>
        <v/>
      </c>
    </row>
    <row r="14" spans="1:41" ht="15.6" x14ac:dyDescent="0.3">
      <c r="A14" s="13">
        <v>8</v>
      </c>
      <c r="B14" s="124"/>
      <c r="C14" s="149"/>
      <c r="D14" s="150"/>
      <c r="E14" s="125"/>
      <c r="F14" s="126"/>
      <c r="G14" s="127"/>
      <c r="H14" s="125"/>
      <c r="I14" s="126"/>
      <c r="J14" s="127"/>
      <c r="K14" s="125"/>
      <c r="L14" s="126"/>
      <c r="M14" s="127"/>
      <c r="N14" s="125"/>
      <c r="O14" s="126"/>
      <c r="P14" s="127"/>
      <c r="Q14" s="125"/>
      <c r="R14" s="126"/>
      <c r="S14" s="127"/>
      <c r="T14" s="128"/>
      <c r="U14" s="129"/>
      <c r="V14" s="130"/>
      <c r="W14" s="130"/>
      <c r="X14" s="131"/>
      <c r="Y14" s="22" t="str">
        <f>IF(G14="","",VLOOKUP($B14,Liste!$F$4:$G$25,2,FALSE))</f>
        <v/>
      </c>
      <c r="Z14" s="15" t="str">
        <f>IF(G14="","",VLOOKUP(Y14,Liste!$G$4:$H$25,2,FALSE))</f>
        <v/>
      </c>
      <c r="AA14" s="23">
        <f t="shared" si="0"/>
        <v>0</v>
      </c>
      <c r="AB14" s="22" t="str">
        <f>IF(J14="","",VLOOKUP($B14,Liste!$F$4:$G$25,2,FALSE))</f>
        <v/>
      </c>
      <c r="AC14" s="15" t="str">
        <f>IF(J14="","",VLOOKUP(AB14,Liste!$G$4:$H$25,2,FALSE))</f>
        <v/>
      </c>
      <c r="AD14" s="23">
        <f t="shared" si="1"/>
        <v>0</v>
      </c>
      <c r="AE14" s="22" t="str">
        <f>IF(M14="","",VLOOKUP($B14,Liste!$F$4:$G$25,2,FALSE))</f>
        <v/>
      </c>
      <c r="AF14" s="15" t="str">
        <f>IF(M14="","",VLOOKUP(AE14,Liste!$G$4:$H$25,2,FALSE))</f>
        <v/>
      </c>
      <c r="AG14" s="23">
        <f t="shared" si="2"/>
        <v>0</v>
      </c>
      <c r="AH14" s="22" t="str">
        <f>IF(P14="","",VLOOKUP($B14,Liste!$F$4:$G$25,2,FALSE))</f>
        <v/>
      </c>
      <c r="AI14" s="15" t="str">
        <f>IF(P14="","",VLOOKUP(AH14,Liste!$G$4:$H$25,2,FALSE))</f>
        <v/>
      </c>
      <c r="AJ14" s="23">
        <f t="shared" si="4"/>
        <v>0</v>
      </c>
      <c r="AK14" s="22" t="str">
        <f>IF(S14="","",VLOOKUP($B14,Liste!$F$4:$G$25,2,FALSE))</f>
        <v/>
      </c>
      <c r="AL14" s="15" t="str">
        <f>IF(S14="","",VLOOKUP(AK14,Liste!$G$4:$H$25,2,FALSE))</f>
        <v/>
      </c>
      <c r="AM14" s="23">
        <f t="shared" si="5"/>
        <v>0</v>
      </c>
      <c r="AN14" s="24">
        <f t="shared" si="3"/>
        <v>0</v>
      </c>
      <c r="AO14" s="25" t="str">
        <f>IF(U14="","",U14*Liste!$P$4)</f>
        <v/>
      </c>
    </row>
    <row r="15" spans="1:41" ht="15.6" x14ac:dyDescent="0.3">
      <c r="A15" s="13">
        <v>9</v>
      </c>
      <c r="B15" s="124"/>
      <c r="C15" s="149"/>
      <c r="D15" s="150"/>
      <c r="E15" s="125"/>
      <c r="F15" s="126"/>
      <c r="G15" s="127"/>
      <c r="H15" s="125"/>
      <c r="I15" s="126"/>
      <c r="J15" s="127"/>
      <c r="K15" s="125"/>
      <c r="L15" s="126"/>
      <c r="M15" s="127"/>
      <c r="N15" s="125"/>
      <c r="O15" s="126"/>
      <c r="P15" s="127"/>
      <c r="Q15" s="125"/>
      <c r="R15" s="126"/>
      <c r="S15" s="127"/>
      <c r="T15" s="128"/>
      <c r="U15" s="129"/>
      <c r="V15" s="130"/>
      <c r="W15" s="130"/>
      <c r="X15" s="131"/>
      <c r="Y15" s="22" t="str">
        <f>IF(G15="","",VLOOKUP($B15,Liste!$F$4:$G$25,2,FALSE))</f>
        <v/>
      </c>
      <c r="Z15" s="15" t="str">
        <f>IF(G15="","",VLOOKUP(Y15,Liste!$G$4:$H$25,2,FALSE))</f>
        <v/>
      </c>
      <c r="AA15" s="23">
        <f t="shared" si="0"/>
        <v>0</v>
      </c>
      <c r="AB15" s="22" t="str">
        <f>IF(J15="","",VLOOKUP($B15,Liste!$F$4:$G$25,2,FALSE))</f>
        <v/>
      </c>
      <c r="AC15" s="15" t="str">
        <f>IF(J15="","",VLOOKUP(AB15,Liste!$G$4:$H$25,2,FALSE))</f>
        <v/>
      </c>
      <c r="AD15" s="23">
        <f t="shared" si="1"/>
        <v>0</v>
      </c>
      <c r="AE15" s="22" t="str">
        <f>IF(M15="","",VLOOKUP($B15,Liste!$F$4:$G$25,2,FALSE))</f>
        <v/>
      </c>
      <c r="AF15" s="15" t="str">
        <f>IF(M15="","",VLOOKUP(AE15,Liste!$G$4:$H$25,2,FALSE))</f>
        <v/>
      </c>
      <c r="AG15" s="23">
        <f t="shared" si="2"/>
        <v>0</v>
      </c>
      <c r="AH15" s="22" t="str">
        <f>IF(P15="","",VLOOKUP($B15,Liste!$F$4:$G$25,2,FALSE))</f>
        <v/>
      </c>
      <c r="AI15" s="15" t="str">
        <f>IF(P15="","",VLOOKUP(AH15,Liste!$G$4:$H$25,2,FALSE))</f>
        <v/>
      </c>
      <c r="AJ15" s="23">
        <f t="shared" si="4"/>
        <v>0</v>
      </c>
      <c r="AK15" s="22" t="str">
        <f>IF(S15="","",VLOOKUP($B15,Liste!$F$4:$G$25,2,FALSE))</f>
        <v/>
      </c>
      <c r="AL15" s="15" t="str">
        <f>IF(S15="","",VLOOKUP(AK15,Liste!$G$4:$H$25,2,FALSE))</f>
        <v/>
      </c>
      <c r="AM15" s="23">
        <f t="shared" si="5"/>
        <v>0</v>
      </c>
      <c r="AN15" s="24">
        <f t="shared" si="3"/>
        <v>0</v>
      </c>
      <c r="AO15" s="25" t="str">
        <f>IF(U15="","",U15*Liste!$P$4)</f>
        <v/>
      </c>
    </row>
    <row r="16" spans="1:41" ht="15.6" x14ac:dyDescent="0.3">
      <c r="A16" s="13">
        <v>10</v>
      </c>
      <c r="B16" s="124"/>
      <c r="C16" s="149"/>
      <c r="D16" s="150"/>
      <c r="E16" s="125"/>
      <c r="F16" s="126"/>
      <c r="G16" s="127"/>
      <c r="H16" s="125"/>
      <c r="I16" s="126"/>
      <c r="J16" s="127"/>
      <c r="K16" s="125"/>
      <c r="L16" s="126"/>
      <c r="M16" s="127"/>
      <c r="N16" s="125"/>
      <c r="O16" s="126"/>
      <c r="P16" s="127"/>
      <c r="Q16" s="125"/>
      <c r="R16" s="126"/>
      <c r="S16" s="127"/>
      <c r="T16" s="128"/>
      <c r="U16" s="129"/>
      <c r="V16" s="130"/>
      <c r="W16" s="130"/>
      <c r="X16" s="131"/>
      <c r="Y16" s="22" t="str">
        <f>IF(G16="","",VLOOKUP($B16,Liste!$F$4:$G$25,2,FALSE))</f>
        <v/>
      </c>
      <c r="Z16" s="15" t="str">
        <f>IF(G16="","",VLOOKUP(Y16,Liste!$G$4:$H$25,2,FALSE))</f>
        <v/>
      </c>
      <c r="AA16" s="23">
        <f t="shared" si="0"/>
        <v>0</v>
      </c>
      <c r="AB16" s="22" t="str">
        <f>IF(J16="","",VLOOKUP($B16,Liste!$F$4:$G$25,2,FALSE))</f>
        <v/>
      </c>
      <c r="AC16" s="15" t="str">
        <f>IF(J16="","",VLOOKUP(AB16,Liste!$G$4:$H$25,2,FALSE))</f>
        <v/>
      </c>
      <c r="AD16" s="23">
        <f t="shared" si="1"/>
        <v>0</v>
      </c>
      <c r="AE16" s="22" t="str">
        <f>IF(M16="","",VLOOKUP($B16,Liste!$F$4:$G$25,2,FALSE))</f>
        <v/>
      </c>
      <c r="AF16" s="15" t="str">
        <f>IF(M16="","",VLOOKUP(AE16,Liste!$G$4:$H$25,2,FALSE))</f>
        <v/>
      </c>
      <c r="AG16" s="23">
        <f t="shared" si="2"/>
        <v>0</v>
      </c>
      <c r="AH16" s="22" t="str">
        <f>IF(P16="","",VLOOKUP($B16,Liste!$F$4:$G$25,2,FALSE))</f>
        <v/>
      </c>
      <c r="AI16" s="15" t="str">
        <f>IF(P16="","",VLOOKUP(AH16,Liste!$G$4:$H$25,2,FALSE))</f>
        <v/>
      </c>
      <c r="AJ16" s="23">
        <f t="shared" si="4"/>
        <v>0</v>
      </c>
      <c r="AK16" s="22" t="str">
        <f>IF(S16="","",VLOOKUP($B16,Liste!$F$4:$G$25,2,FALSE))</f>
        <v/>
      </c>
      <c r="AL16" s="15" t="str">
        <f>IF(S16="","",VLOOKUP(AK16,Liste!$G$4:$H$25,2,FALSE))</f>
        <v/>
      </c>
      <c r="AM16" s="23">
        <f t="shared" si="5"/>
        <v>0</v>
      </c>
      <c r="AN16" s="24">
        <f t="shared" si="3"/>
        <v>0</v>
      </c>
      <c r="AO16" s="25" t="str">
        <f>IF(U16="","",U16*Liste!$P$4)</f>
        <v/>
      </c>
    </row>
    <row r="17" spans="1:41" ht="15.6" x14ac:dyDescent="0.3">
      <c r="A17" s="13">
        <v>11</v>
      </c>
      <c r="B17" s="124"/>
      <c r="C17" s="149"/>
      <c r="D17" s="150"/>
      <c r="E17" s="125"/>
      <c r="F17" s="126"/>
      <c r="G17" s="127"/>
      <c r="H17" s="125"/>
      <c r="I17" s="126"/>
      <c r="J17" s="127"/>
      <c r="K17" s="125"/>
      <c r="L17" s="126"/>
      <c r="M17" s="127"/>
      <c r="N17" s="125"/>
      <c r="O17" s="126"/>
      <c r="P17" s="127"/>
      <c r="Q17" s="125"/>
      <c r="R17" s="126"/>
      <c r="S17" s="127"/>
      <c r="T17" s="128"/>
      <c r="U17" s="129"/>
      <c r="V17" s="130"/>
      <c r="W17" s="130"/>
      <c r="X17" s="131"/>
      <c r="Y17" s="22" t="str">
        <f>IF(G17="","",VLOOKUP($B17,Liste!$F$4:$G$25,2,FALSE))</f>
        <v/>
      </c>
      <c r="Z17" s="15" t="str">
        <f>IF(G17="","",VLOOKUP(Y17,Liste!$G$4:$H$25,2,FALSE))</f>
        <v/>
      </c>
      <c r="AA17" s="23">
        <f t="shared" si="0"/>
        <v>0</v>
      </c>
      <c r="AB17" s="22" t="str">
        <f>IF(J17="","",VLOOKUP($B17,Liste!$F$4:$G$25,2,FALSE))</f>
        <v/>
      </c>
      <c r="AC17" s="15" t="str">
        <f>IF(J17="","",VLOOKUP(AB17,Liste!$G$4:$H$25,2,FALSE))</f>
        <v/>
      </c>
      <c r="AD17" s="23">
        <f t="shared" si="1"/>
        <v>0</v>
      </c>
      <c r="AE17" s="22" t="str">
        <f>IF(M17="","",VLOOKUP($B17,Liste!$F$4:$G$25,2,FALSE))</f>
        <v/>
      </c>
      <c r="AF17" s="15" t="str">
        <f>IF(M17="","",VLOOKUP(AE17,Liste!$G$4:$H$25,2,FALSE))</f>
        <v/>
      </c>
      <c r="AG17" s="23">
        <f t="shared" si="2"/>
        <v>0</v>
      </c>
      <c r="AH17" s="22" t="str">
        <f>IF(P17="","",VLOOKUP($B17,Liste!$F$4:$G$25,2,FALSE))</f>
        <v/>
      </c>
      <c r="AI17" s="15" t="str">
        <f>IF(P17="","",VLOOKUP(AH17,Liste!$G$4:$H$25,2,FALSE))</f>
        <v/>
      </c>
      <c r="AJ17" s="23">
        <f t="shared" si="4"/>
        <v>0</v>
      </c>
      <c r="AK17" s="22" t="str">
        <f>IF(S17="","",VLOOKUP($B17,Liste!$F$4:$G$25,2,FALSE))</f>
        <v/>
      </c>
      <c r="AL17" s="15" t="str">
        <f>IF(S17="","",VLOOKUP(AK17,Liste!$G$4:$H$25,2,FALSE))</f>
        <v/>
      </c>
      <c r="AM17" s="23">
        <f t="shared" si="5"/>
        <v>0</v>
      </c>
      <c r="AN17" s="24">
        <f t="shared" si="3"/>
        <v>0</v>
      </c>
      <c r="AO17" s="25" t="str">
        <f>IF(U17="","",U17*Liste!$P$4)</f>
        <v/>
      </c>
    </row>
    <row r="18" spans="1:41" ht="15.6" x14ac:dyDescent="0.3">
      <c r="A18" s="13">
        <v>12</v>
      </c>
      <c r="B18" s="124"/>
      <c r="C18" s="149"/>
      <c r="D18" s="150"/>
      <c r="E18" s="125"/>
      <c r="F18" s="126"/>
      <c r="G18" s="127"/>
      <c r="H18" s="125"/>
      <c r="I18" s="126"/>
      <c r="J18" s="127"/>
      <c r="K18" s="125"/>
      <c r="L18" s="126"/>
      <c r="M18" s="127"/>
      <c r="N18" s="125"/>
      <c r="O18" s="126"/>
      <c r="P18" s="127"/>
      <c r="Q18" s="125"/>
      <c r="R18" s="126"/>
      <c r="S18" s="127"/>
      <c r="T18" s="128"/>
      <c r="U18" s="129"/>
      <c r="V18" s="130"/>
      <c r="W18" s="130"/>
      <c r="X18" s="131"/>
      <c r="Y18" s="22" t="str">
        <f>IF(G18="","",VLOOKUP($B18,Liste!$F$4:$G$25,2,FALSE))</f>
        <v/>
      </c>
      <c r="Z18" s="15" t="str">
        <f>IF(G18="","",VLOOKUP(Y18,Liste!$G$4:$H$25,2,FALSE))</f>
        <v/>
      </c>
      <c r="AA18" s="23">
        <f t="shared" si="0"/>
        <v>0</v>
      </c>
      <c r="AB18" s="22" t="str">
        <f>IF(J18="","",VLOOKUP($B18,Liste!$F$4:$G$25,2,FALSE))</f>
        <v/>
      </c>
      <c r="AC18" s="15" t="str">
        <f>IF(J18="","",VLOOKUP(AB18,Liste!$G$4:$H$25,2,FALSE))</f>
        <v/>
      </c>
      <c r="AD18" s="23">
        <f t="shared" si="1"/>
        <v>0</v>
      </c>
      <c r="AE18" s="22" t="str">
        <f>IF(M18="","",VLOOKUP($B18,Liste!$F$4:$G$25,2,FALSE))</f>
        <v/>
      </c>
      <c r="AF18" s="15" t="str">
        <f>IF(M18="","",VLOOKUP(AE18,Liste!$G$4:$H$25,2,FALSE))</f>
        <v/>
      </c>
      <c r="AG18" s="23">
        <f t="shared" si="2"/>
        <v>0</v>
      </c>
      <c r="AH18" s="22" t="str">
        <f>IF(P18="","",VLOOKUP($B18,Liste!$F$4:$G$25,2,FALSE))</f>
        <v/>
      </c>
      <c r="AI18" s="15" t="str">
        <f>IF(P18="","",VLOOKUP(AH18,Liste!$G$4:$H$25,2,FALSE))</f>
        <v/>
      </c>
      <c r="AJ18" s="23">
        <f t="shared" si="4"/>
        <v>0</v>
      </c>
      <c r="AK18" s="22" t="str">
        <f>IF(S18="","",VLOOKUP($B18,Liste!$F$4:$G$25,2,FALSE))</f>
        <v/>
      </c>
      <c r="AL18" s="15" t="str">
        <f>IF(S18="","",VLOOKUP(AK18,Liste!$G$4:$H$25,2,FALSE))</f>
        <v/>
      </c>
      <c r="AM18" s="23">
        <f t="shared" si="5"/>
        <v>0</v>
      </c>
      <c r="AN18" s="24">
        <f t="shared" si="3"/>
        <v>0</v>
      </c>
      <c r="AO18" s="25" t="str">
        <f>IF(U18="","",U18*Liste!$P$4)</f>
        <v/>
      </c>
    </row>
    <row r="19" spans="1:41" ht="15.6" x14ac:dyDescent="0.3">
      <c r="A19" s="13">
        <v>13</v>
      </c>
      <c r="B19" s="124"/>
      <c r="C19" s="149"/>
      <c r="D19" s="150"/>
      <c r="E19" s="125"/>
      <c r="F19" s="126"/>
      <c r="G19" s="127"/>
      <c r="H19" s="125"/>
      <c r="I19" s="126"/>
      <c r="J19" s="127"/>
      <c r="K19" s="125"/>
      <c r="L19" s="126"/>
      <c r="M19" s="127"/>
      <c r="N19" s="125"/>
      <c r="O19" s="126"/>
      <c r="P19" s="127"/>
      <c r="Q19" s="125"/>
      <c r="R19" s="126"/>
      <c r="S19" s="127"/>
      <c r="T19" s="128"/>
      <c r="U19" s="129"/>
      <c r="V19" s="130"/>
      <c r="W19" s="130"/>
      <c r="X19" s="131"/>
      <c r="Y19" s="22" t="str">
        <f>IF(G19="","",VLOOKUP($B19,Liste!$F$4:$G$25,2,FALSE))</f>
        <v/>
      </c>
      <c r="Z19" s="15" t="str">
        <f>IF(G19="","",VLOOKUP(Y19,Liste!$G$4:$H$25,2,FALSE))</f>
        <v/>
      </c>
      <c r="AA19" s="23">
        <f t="shared" si="0"/>
        <v>0</v>
      </c>
      <c r="AB19" s="22" t="str">
        <f>IF(J19="","",VLOOKUP($B19,Liste!$F$4:$G$25,2,FALSE))</f>
        <v/>
      </c>
      <c r="AC19" s="15" t="str">
        <f>IF(J19="","",VLOOKUP(AB19,Liste!$G$4:$H$25,2,FALSE))</f>
        <v/>
      </c>
      <c r="AD19" s="23">
        <f t="shared" si="1"/>
        <v>0</v>
      </c>
      <c r="AE19" s="22" t="str">
        <f>IF(M19="","",VLOOKUP($B19,Liste!$F$4:$G$25,2,FALSE))</f>
        <v/>
      </c>
      <c r="AF19" s="15" t="str">
        <f>IF(M19="","",VLOOKUP(AE19,Liste!$G$4:$H$25,2,FALSE))</f>
        <v/>
      </c>
      <c r="AG19" s="23">
        <f t="shared" si="2"/>
        <v>0</v>
      </c>
      <c r="AH19" s="22" t="str">
        <f>IF(P19="","",VLOOKUP($B19,Liste!$F$4:$G$25,2,FALSE))</f>
        <v/>
      </c>
      <c r="AI19" s="15" t="str">
        <f>IF(P19="","",VLOOKUP(AH19,Liste!$G$4:$H$25,2,FALSE))</f>
        <v/>
      </c>
      <c r="AJ19" s="23">
        <f t="shared" si="4"/>
        <v>0</v>
      </c>
      <c r="AK19" s="22" t="str">
        <f>IF(S19="","",VLOOKUP($B19,Liste!$F$4:$G$25,2,FALSE))</f>
        <v/>
      </c>
      <c r="AL19" s="15" t="str">
        <f>IF(S19="","",VLOOKUP(AK19,Liste!$G$4:$H$25,2,FALSE))</f>
        <v/>
      </c>
      <c r="AM19" s="23">
        <f t="shared" si="5"/>
        <v>0</v>
      </c>
      <c r="AN19" s="24">
        <f t="shared" si="3"/>
        <v>0</v>
      </c>
      <c r="AO19" s="25" t="str">
        <f>IF(U19="","",U19*Liste!$P$4)</f>
        <v/>
      </c>
    </row>
    <row r="20" spans="1:41" ht="15.6" x14ac:dyDescent="0.3">
      <c r="A20" s="13">
        <v>14</v>
      </c>
      <c r="B20" s="124"/>
      <c r="C20" s="149"/>
      <c r="D20" s="150"/>
      <c r="E20" s="125"/>
      <c r="F20" s="126"/>
      <c r="G20" s="127"/>
      <c r="H20" s="125"/>
      <c r="I20" s="126"/>
      <c r="J20" s="127"/>
      <c r="K20" s="125"/>
      <c r="L20" s="126"/>
      <c r="M20" s="127"/>
      <c r="N20" s="125"/>
      <c r="O20" s="126"/>
      <c r="P20" s="127"/>
      <c r="Q20" s="125"/>
      <c r="R20" s="126"/>
      <c r="S20" s="127"/>
      <c r="T20" s="128"/>
      <c r="U20" s="129"/>
      <c r="V20" s="130"/>
      <c r="W20" s="130"/>
      <c r="X20" s="131"/>
      <c r="Y20" s="22" t="str">
        <f>IF(G20="","",VLOOKUP($B20,Liste!$F$4:$G$25,2,FALSE))</f>
        <v/>
      </c>
      <c r="Z20" s="15" t="str">
        <f>IF(G20="","",VLOOKUP(Y20,Liste!$G$4:$H$25,2,FALSE))</f>
        <v/>
      </c>
      <c r="AA20" s="23">
        <f t="shared" si="0"/>
        <v>0</v>
      </c>
      <c r="AB20" s="22" t="str">
        <f>IF(J20="","",VLOOKUP($B20,Liste!$F$4:$G$25,2,FALSE))</f>
        <v/>
      </c>
      <c r="AC20" s="15" t="str">
        <f>IF(J20="","",VLOOKUP(AB20,Liste!$G$4:$H$25,2,FALSE))</f>
        <v/>
      </c>
      <c r="AD20" s="23">
        <f t="shared" si="1"/>
        <v>0</v>
      </c>
      <c r="AE20" s="22" t="str">
        <f>IF(M20="","",VLOOKUP($B20,Liste!$F$4:$G$25,2,FALSE))</f>
        <v/>
      </c>
      <c r="AF20" s="15" t="str">
        <f>IF(M20="","",VLOOKUP(AE20,Liste!$G$4:$H$25,2,FALSE))</f>
        <v/>
      </c>
      <c r="AG20" s="23">
        <f t="shared" si="2"/>
        <v>0</v>
      </c>
      <c r="AH20" s="22" t="str">
        <f>IF(P20="","",VLOOKUP($B20,Liste!$F$4:$G$25,2,FALSE))</f>
        <v/>
      </c>
      <c r="AI20" s="15" t="str">
        <f>IF(P20="","",VLOOKUP(AH20,Liste!$G$4:$H$25,2,FALSE))</f>
        <v/>
      </c>
      <c r="AJ20" s="23">
        <f t="shared" si="4"/>
        <v>0</v>
      </c>
      <c r="AK20" s="22" t="str">
        <f>IF(S20="","",VLOOKUP($B20,Liste!$F$4:$G$25,2,FALSE))</f>
        <v/>
      </c>
      <c r="AL20" s="15" t="str">
        <f>IF(S20="","",VLOOKUP(AK20,Liste!$G$4:$H$25,2,FALSE))</f>
        <v/>
      </c>
      <c r="AM20" s="23">
        <f t="shared" si="5"/>
        <v>0</v>
      </c>
      <c r="AN20" s="24">
        <f t="shared" si="3"/>
        <v>0</v>
      </c>
      <c r="AO20" s="25" t="str">
        <f>IF(U20="","",U20*Liste!$P$4)</f>
        <v/>
      </c>
    </row>
    <row r="21" spans="1:41" ht="15.6" x14ac:dyDescent="0.3">
      <c r="A21" s="13">
        <v>15</v>
      </c>
      <c r="B21" s="124"/>
      <c r="C21" s="149"/>
      <c r="D21" s="150"/>
      <c r="E21" s="125"/>
      <c r="F21" s="126"/>
      <c r="G21" s="127"/>
      <c r="H21" s="125"/>
      <c r="I21" s="126"/>
      <c r="J21" s="127"/>
      <c r="K21" s="125"/>
      <c r="L21" s="126"/>
      <c r="M21" s="127"/>
      <c r="N21" s="125"/>
      <c r="O21" s="126"/>
      <c r="P21" s="127"/>
      <c r="Q21" s="125"/>
      <c r="R21" s="126"/>
      <c r="S21" s="127"/>
      <c r="T21" s="128"/>
      <c r="U21" s="129"/>
      <c r="V21" s="130"/>
      <c r="W21" s="130"/>
      <c r="X21" s="131"/>
      <c r="Y21" s="22" t="str">
        <f>IF(G21="","",VLOOKUP($B21,Liste!$F$4:$G$25,2,FALSE))</f>
        <v/>
      </c>
      <c r="Z21" s="15" t="str">
        <f>IF(G21="","",VLOOKUP(Y21,Liste!$G$4:$H$25,2,FALSE))</f>
        <v/>
      </c>
      <c r="AA21" s="23">
        <f t="shared" si="0"/>
        <v>0</v>
      </c>
      <c r="AB21" s="22" t="str">
        <f>IF(J21="","",VLOOKUP($B21,Liste!$F$4:$G$25,2,FALSE))</f>
        <v/>
      </c>
      <c r="AC21" s="15" t="str">
        <f>IF(J21="","",VLOOKUP(AB21,Liste!$G$4:$H$25,2,FALSE))</f>
        <v/>
      </c>
      <c r="AD21" s="23">
        <f t="shared" si="1"/>
        <v>0</v>
      </c>
      <c r="AE21" s="22" t="str">
        <f>IF(M21="","",VLOOKUP($B21,Liste!$F$4:$G$25,2,FALSE))</f>
        <v/>
      </c>
      <c r="AF21" s="15" t="str">
        <f>IF(M21="","",VLOOKUP(AE21,Liste!$G$4:$H$25,2,FALSE))</f>
        <v/>
      </c>
      <c r="AG21" s="23">
        <f t="shared" si="2"/>
        <v>0</v>
      </c>
      <c r="AH21" s="22" t="str">
        <f>IF(P21="","",VLOOKUP($B21,Liste!$F$4:$G$25,2,FALSE))</f>
        <v/>
      </c>
      <c r="AI21" s="15" t="str">
        <f>IF(P21="","",VLOOKUP(AH21,Liste!$G$4:$H$25,2,FALSE))</f>
        <v/>
      </c>
      <c r="AJ21" s="23">
        <f t="shared" si="4"/>
        <v>0</v>
      </c>
      <c r="AK21" s="22" t="str">
        <f>IF(S21="","",VLOOKUP($B21,Liste!$F$4:$G$25,2,FALSE))</f>
        <v/>
      </c>
      <c r="AL21" s="15" t="str">
        <f>IF(S21="","",VLOOKUP(AK21,Liste!$G$4:$H$25,2,FALSE))</f>
        <v/>
      </c>
      <c r="AM21" s="23">
        <f t="shared" si="5"/>
        <v>0</v>
      </c>
      <c r="AN21" s="24">
        <f t="shared" si="3"/>
        <v>0</v>
      </c>
      <c r="AO21" s="25" t="str">
        <f>IF(U21="","",U21*Liste!$P$4)</f>
        <v/>
      </c>
    </row>
    <row r="22" spans="1:41" ht="15.6" x14ac:dyDescent="0.3">
      <c r="A22" s="13">
        <v>16</v>
      </c>
      <c r="B22" s="124"/>
      <c r="C22" s="149"/>
      <c r="D22" s="150"/>
      <c r="E22" s="125"/>
      <c r="F22" s="126"/>
      <c r="G22" s="127"/>
      <c r="H22" s="125"/>
      <c r="I22" s="126"/>
      <c r="J22" s="127"/>
      <c r="K22" s="125"/>
      <c r="L22" s="126"/>
      <c r="M22" s="127"/>
      <c r="N22" s="125"/>
      <c r="O22" s="126"/>
      <c r="P22" s="127"/>
      <c r="Q22" s="125"/>
      <c r="R22" s="126"/>
      <c r="S22" s="127"/>
      <c r="T22" s="128"/>
      <c r="U22" s="129"/>
      <c r="V22" s="130"/>
      <c r="W22" s="130"/>
      <c r="X22" s="131"/>
      <c r="Y22" s="22" t="str">
        <f>IF(G22="","",VLOOKUP($B22,Liste!$F$4:$G$25,2,FALSE))</f>
        <v/>
      </c>
      <c r="Z22" s="15" t="str">
        <f>IF(G22="","",VLOOKUP(Y22,Liste!$G$4:$H$25,2,FALSE))</f>
        <v/>
      </c>
      <c r="AA22" s="23">
        <f t="shared" si="0"/>
        <v>0</v>
      </c>
      <c r="AB22" s="22" t="str">
        <f>IF(J22="","",VLOOKUP($B22,Liste!$F$4:$G$25,2,FALSE))</f>
        <v/>
      </c>
      <c r="AC22" s="15" t="str">
        <f>IF(J22="","",VLOOKUP(AB22,Liste!$G$4:$H$25,2,FALSE))</f>
        <v/>
      </c>
      <c r="AD22" s="23">
        <f t="shared" si="1"/>
        <v>0</v>
      </c>
      <c r="AE22" s="22" t="str">
        <f>IF(M22="","",VLOOKUP($B22,Liste!$F$4:$G$25,2,FALSE))</f>
        <v/>
      </c>
      <c r="AF22" s="15" t="str">
        <f>IF(M22="","",VLOOKUP(AE22,Liste!$G$4:$H$25,2,FALSE))</f>
        <v/>
      </c>
      <c r="AG22" s="23">
        <f t="shared" si="2"/>
        <v>0</v>
      </c>
      <c r="AH22" s="22" t="str">
        <f>IF(P22="","",VLOOKUP($B22,Liste!$F$4:$G$25,2,FALSE))</f>
        <v/>
      </c>
      <c r="AI22" s="15" t="str">
        <f>IF(P22="","",VLOOKUP(AH22,Liste!$G$4:$H$25,2,FALSE))</f>
        <v/>
      </c>
      <c r="AJ22" s="23">
        <f t="shared" si="4"/>
        <v>0</v>
      </c>
      <c r="AK22" s="22" t="str">
        <f>IF(S22="","",VLOOKUP($B22,Liste!$F$4:$G$25,2,FALSE))</f>
        <v/>
      </c>
      <c r="AL22" s="15" t="str">
        <f>IF(S22="","",VLOOKUP(AK22,Liste!$G$4:$H$25,2,FALSE))</f>
        <v/>
      </c>
      <c r="AM22" s="23">
        <f t="shared" si="5"/>
        <v>0</v>
      </c>
      <c r="AN22" s="24">
        <f t="shared" si="3"/>
        <v>0</v>
      </c>
      <c r="AO22" s="25" t="str">
        <f>IF(U22="","",U22*Liste!$P$4)</f>
        <v/>
      </c>
    </row>
    <row r="23" spans="1:41" ht="15.6" x14ac:dyDescent="0.3">
      <c r="A23" s="13">
        <v>17</v>
      </c>
      <c r="B23" s="124"/>
      <c r="C23" s="149"/>
      <c r="D23" s="150"/>
      <c r="E23" s="125"/>
      <c r="F23" s="126"/>
      <c r="G23" s="127"/>
      <c r="H23" s="125"/>
      <c r="I23" s="126"/>
      <c r="J23" s="127"/>
      <c r="K23" s="125"/>
      <c r="L23" s="126"/>
      <c r="M23" s="127"/>
      <c r="N23" s="125"/>
      <c r="O23" s="126"/>
      <c r="P23" s="127"/>
      <c r="Q23" s="125"/>
      <c r="R23" s="126"/>
      <c r="S23" s="127"/>
      <c r="T23" s="128"/>
      <c r="U23" s="129"/>
      <c r="V23" s="130"/>
      <c r="W23" s="130"/>
      <c r="X23" s="131"/>
      <c r="Y23" s="22" t="str">
        <f>IF(G23="","",VLOOKUP($B23,Liste!$F$4:$G$25,2,FALSE))</f>
        <v/>
      </c>
      <c r="Z23" s="15" t="str">
        <f>IF(G23="","",VLOOKUP(Y23,Liste!$G$4:$H$25,2,FALSE))</f>
        <v/>
      </c>
      <c r="AA23" s="23">
        <f t="shared" si="0"/>
        <v>0</v>
      </c>
      <c r="AB23" s="22" t="str">
        <f>IF(J23="","",VLOOKUP($B23,Liste!$F$4:$G$25,2,FALSE))</f>
        <v/>
      </c>
      <c r="AC23" s="15" t="str">
        <f>IF(J23="","",VLOOKUP(AB23,Liste!$G$4:$H$25,2,FALSE))</f>
        <v/>
      </c>
      <c r="AD23" s="23">
        <f t="shared" si="1"/>
        <v>0</v>
      </c>
      <c r="AE23" s="22" t="str">
        <f>IF(M23="","",VLOOKUP($B23,Liste!$F$4:$G$25,2,FALSE))</f>
        <v/>
      </c>
      <c r="AF23" s="15" t="str">
        <f>IF(M23="","",VLOOKUP(AE23,Liste!$G$4:$H$25,2,FALSE))</f>
        <v/>
      </c>
      <c r="AG23" s="23">
        <f t="shared" si="2"/>
        <v>0</v>
      </c>
      <c r="AH23" s="22" t="str">
        <f>IF(P23="","",VLOOKUP($B23,Liste!$F$4:$G$25,2,FALSE))</f>
        <v/>
      </c>
      <c r="AI23" s="15" t="str">
        <f>IF(P23="","",VLOOKUP(AH23,Liste!$G$4:$H$25,2,FALSE))</f>
        <v/>
      </c>
      <c r="AJ23" s="23">
        <f t="shared" si="4"/>
        <v>0</v>
      </c>
      <c r="AK23" s="22" t="str">
        <f>IF(S23="","",VLOOKUP($B23,Liste!$F$4:$G$25,2,FALSE))</f>
        <v/>
      </c>
      <c r="AL23" s="15" t="str">
        <f>IF(S23="","",VLOOKUP(AK23,Liste!$G$4:$H$25,2,FALSE))</f>
        <v/>
      </c>
      <c r="AM23" s="23">
        <f t="shared" si="5"/>
        <v>0</v>
      </c>
      <c r="AN23" s="24">
        <f t="shared" si="3"/>
        <v>0</v>
      </c>
      <c r="AO23" s="25" t="str">
        <f>IF(U23="","",U23*Liste!$P$4)</f>
        <v/>
      </c>
    </row>
    <row r="24" spans="1:41" ht="15.6" x14ac:dyDescent="0.3">
      <c r="A24" s="13">
        <v>18</v>
      </c>
      <c r="B24" s="124"/>
      <c r="C24" s="149"/>
      <c r="D24" s="150"/>
      <c r="E24" s="125"/>
      <c r="F24" s="126"/>
      <c r="G24" s="127"/>
      <c r="H24" s="125"/>
      <c r="I24" s="126"/>
      <c r="J24" s="127"/>
      <c r="K24" s="125"/>
      <c r="L24" s="126"/>
      <c r="M24" s="127"/>
      <c r="N24" s="125"/>
      <c r="O24" s="126"/>
      <c r="P24" s="127"/>
      <c r="Q24" s="125"/>
      <c r="R24" s="126"/>
      <c r="S24" s="127"/>
      <c r="T24" s="128"/>
      <c r="U24" s="129"/>
      <c r="V24" s="130"/>
      <c r="W24" s="130"/>
      <c r="X24" s="131"/>
      <c r="Y24" s="22" t="str">
        <f>IF(G24="","",VLOOKUP($B24,Liste!$F$4:$G$25,2,FALSE))</f>
        <v/>
      </c>
      <c r="Z24" s="15" t="str">
        <f>IF(G24="","",VLOOKUP(Y24,Liste!$G$4:$H$25,2,FALSE))</f>
        <v/>
      </c>
      <c r="AA24" s="23">
        <f t="shared" si="0"/>
        <v>0</v>
      </c>
      <c r="AB24" s="22" t="str">
        <f>IF(J24="","",VLOOKUP($B24,Liste!$F$4:$G$25,2,FALSE))</f>
        <v/>
      </c>
      <c r="AC24" s="15" t="str">
        <f>IF(J24="","",VLOOKUP(AB24,Liste!$G$4:$H$25,2,FALSE))</f>
        <v/>
      </c>
      <c r="AD24" s="23">
        <f t="shared" si="1"/>
        <v>0</v>
      </c>
      <c r="AE24" s="22" t="str">
        <f>IF(M24="","",VLOOKUP($B24,Liste!$F$4:$G$25,2,FALSE))</f>
        <v/>
      </c>
      <c r="AF24" s="15" t="str">
        <f>IF(M24="","",VLOOKUP(AE24,Liste!$G$4:$H$25,2,FALSE))</f>
        <v/>
      </c>
      <c r="AG24" s="23">
        <f t="shared" si="2"/>
        <v>0</v>
      </c>
      <c r="AH24" s="22" t="str">
        <f>IF(P24="","",VLOOKUP($B24,Liste!$F$4:$G$25,2,FALSE))</f>
        <v/>
      </c>
      <c r="AI24" s="15" t="str">
        <f>IF(P24="","",VLOOKUP(AH24,Liste!$G$4:$H$25,2,FALSE))</f>
        <v/>
      </c>
      <c r="AJ24" s="23">
        <f t="shared" si="4"/>
        <v>0</v>
      </c>
      <c r="AK24" s="22" t="str">
        <f>IF(S24="","",VLOOKUP($B24,Liste!$F$4:$G$25,2,FALSE))</f>
        <v/>
      </c>
      <c r="AL24" s="15" t="str">
        <f>IF(S24="","",VLOOKUP(AK24,Liste!$G$4:$H$25,2,FALSE))</f>
        <v/>
      </c>
      <c r="AM24" s="23">
        <f t="shared" si="5"/>
        <v>0</v>
      </c>
      <c r="AN24" s="24">
        <f t="shared" si="3"/>
        <v>0</v>
      </c>
      <c r="AO24" s="25" t="str">
        <f>IF(U24="","",U24*Liste!$P$4)</f>
        <v/>
      </c>
    </row>
    <row r="25" spans="1:41" ht="15.6" x14ac:dyDescent="0.3">
      <c r="A25" s="13">
        <v>19</v>
      </c>
      <c r="B25" s="124"/>
      <c r="C25" s="149"/>
      <c r="D25" s="150"/>
      <c r="E25" s="125"/>
      <c r="F25" s="126"/>
      <c r="G25" s="127"/>
      <c r="H25" s="125"/>
      <c r="I25" s="126"/>
      <c r="J25" s="127"/>
      <c r="K25" s="125"/>
      <c r="L25" s="126"/>
      <c r="M25" s="127"/>
      <c r="N25" s="125"/>
      <c r="O25" s="126"/>
      <c r="P25" s="127"/>
      <c r="Q25" s="125"/>
      <c r="R25" s="126"/>
      <c r="S25" s="127"/>
      <c r="T25" s="128"/>
      <c r="U25" s="129"/>
      <c r="V25" s="130"/>
      <c r="W25" s="130"/>
      <c r="X25" s="131"/>
      <c r="Y25" s="22" t="str">
        <f>IF(G25="","",VLOOKUP($B25,Liste!$F$4:$G$25,2,FALSE))</f>
        <v/>
      </c>
      <c r="Z25" s="15" t="str">
        <f>IF(G25="","",VLOOKUP(Y25,Liste!$G$4:$H$25,2,FALSE))</f>
        <v/>
      </c>
      <c r="AA25" s="23">
        <f t="shared" si="0"/>
        <v>0</v>
      </c>
      <c r="AB25" s="22" t="str">
        <f>IF(J25="","",VLOOKUP($B25,Liste!$F$4:$G$25,2,FALSE))</f>
        <v/>
      </c>
      <c r="AC25" s="15" t="str">
        <f>IF(J25="","",VLOOKUP(AB25,Liste!$G$4:$H$25,2,FALSE))</f>
        <v/>
      </c>
      <c r="AD25" s="23">
        <f t="shared" si="1"/>
        <v>0</v>
      </c>
      <c r="AE25" s="22" t="str">
        <f>IF(M25="","",VLOOKUP($B25,Liste!$F$4:$G$25,2,FALSE))</f>
        <v/>
      </c>
      <c r="AF25" s="15" t="str">
        <f>IF(M25="","",VLOOKUP(AE25,Liste!$G$4:$H$25,2,FALSE))</f>
        <v/>
      </c>
      <c r="AG25" s="23">
        <f t="shared" si="2"/>
        <v>0</v>
      </c>
      <c r="AH25" s="22" t="str">
        <f>IF(P25="","",VLOOKUP($B25,Liste!$F$4:$G$25,2,FALSE))</f>
        <v/>
      </c>
      <c r="AI25" s="15" t="str">
        <f>IF(P25="","",VLOOKUP(AH25,Liste!$G$4:$H$25,2,FALSE))</f>
        <v/>
      </c>
      <c r="AJ25" s="23">
        <f t="shared" si="4"/>
        <v>0</v>
      </c>
      <c r="AK25" s="22" t="str">
        <f>IF(S25="","",VLOOKUP($B25,Liste!$F$4:$G$25,2,FALSE))</f>
        <v/>
      </c>
      <c r="AL25" s="15" t="str">
        <f>IF(S25="","",VLOOKUP(AK25,Liste!$G$4:$H$25,2,FALSE))</f>
        <v/>
      </c>
      <c r="AM25" s="23">
        <f t="shared" si="5"/>
        <v>0</v>
      </c>
      <c r="AN25" s="24">
        <f t="shared" si="3"/>
        <v>0</v>
      </c>
      <c r="AO25" s="25" t="str">
        <f>IF(U25="","",U25*Liste!$P$4)</f>
        <v/>
      </c>
    </row>
    <row r="26" spans="1:41" ht="15.6" x14ac:dyDescent="0.3">
      <c r="A26" s="13">
        <v>20</v>
      </c>
      <c r="B26" s="124"/>
      <c r="C26" s="149"/>
      <c r="D26" s="150"/>
      <c r="E26" s="125"/>
      <c r="F26" s="126"/>
      <c r="G26" s="127"/>
      <c r="H26" s="125"/>
      <c r="I26" s="126"/>
      <c r="J26" s="127"/>
      <c r="K26" s="125"/>
      <c r="L26" s="126"/>
      <c r="M26" s="127"/>
      <c r="N26" s="125"/>
      <c r="O26" s="126"/>
      <c r="P26" s="127"/>
      <c r="Q26" s="125"/>
      <c r="R26" s="126"/>
      <c r="S26" s="127"/>
      <c r="T26" s="128"/>
      <c r="U26" s="129"/>
      <c r="V26" s="130"/>
      <c r="W26" s="130"/>
      <c r="X26" s="131"/>
      <c r="Y26" s="22" t="str">
        <f>IF(G26="","",VLOOKUP($B26,Liste!$F$4:$G$25,2,FALSE))</f>
        <v/>
      </c>
      <c r="Z26" s="15" t="str">
        <f>IF(G26="","",VLOOKUP(Y26,Liste!$G$4:$H$25,2,FALSE))</f>
        <v/>
      </c>
      <c r="AA26" s="23">
        <f t="shared" si="0"/>
        <v>0</v>
      </c>
      <c r="AB26" s="22" t="str">
        <f>IF(J26="","",VLOOKUP($B26,Liste!$F$4:$G$25,2,FALSE))</f>
        <v/>
      </c>
      <c r="AC26" s="15" t="str">
        <f>IF(J26="","",VLOOKUP(AB26,Liste!$G$4:$H$25,2,FALSE))</f>
        <v/>
      </c>
      <c r="AD26" s="23">
        <f t="shared" si="1"/>
        <v>0</v>
      </c>
      <c r="AE26" s="22" t="str">
        <f>IF(M26="","",VLOOKUP($B26,Liste!$F$4:$G$25,2,FALSE))</f>
        <v/>
      </c>
      <c r="AF26" s="15" t="str">
        <f>IF(M26="","",VLOOKUP(AE26,Liste!$G$4:$H$25,2,FALSE))</f>
        <v/>
      </c>
      <c r="AG26" s="23">
        <f t="shared" si="2"/>
        <v>0</v>
      </c>
      <c r="AH26" s="22" t="str">
        <f>IF(P26="","",VLOOKUP($B26,Liste!$F$4:$G$25,2,FALSE))</f>
        <v/>
      </c>
      <c r="AI26" s="15" t="str">
        <f>IF(P26="","",VLOOKUP(AH26,Liste!$G$4:$H$25,2,FALSE))</f>
        <v/>
      </c>
      <c r="AJ26" s="23">
        <f t="shared" si="4"/>
        <v>0</v>
      </c>
      <c r="AK26" s="22" t="str">
        <f>IF(S26="","",VLOOKUP($B26,Liste!$F$4:$G$25,2,FALSE))</f>
        <v/>
      </c>
      <c r="AL26" s="15" t="str">
        <f>IF(S26="","",VLOOKUP(AK26,Liste!$G$4:$H$25,2,FALSE))</f>
        <v/>
      </c>
      <c r="AM26" s="23">
        <f t="shared" si="5"/>
        <v>0</v>
      </c>
      <c r="AN26" s="24">
        <f t="shared" si="3"/>
        <v>0</v>
      </c>
      <c r="AO26" s="25" t="str">
        <f>IF(U26="","",U26*Liste!$P$4)</f>
        <v/>
      </c>
    </row>
    <row r="27" spans="1:41" ht="15.6" x14ac:dyDescent="0.3">
      <c r="A27" s="13">
        <v>21</v>
      </c>
      <c r="B27" s="124"/>
      <c r="C27" s="149"/>
      <c r="D27" s="150"/>
      <c r="E27" s="125"/>
      <c r="F27" s="126"/>
      <c r="G27" s="127"/>
      <c r="H27" s="125"/>
      <c r="I27" s="126"/>
      <c r="J27" s="127"/>
      <c r="K27" s="125"/>
      <c r="L27" s="126"/>
      <c r="M27" s="127"/>
      <c r="N27" s="125"/>
      <c r="O27" s="126"/>
      <c r="P27" s="127"/>
      <c r="Q27" s="125"/>
      <c r="R27" s="126"/>
      <c r="S27" s="127"/>
      <c r="T27" s="128"/>
      <c r="U27" s="129"/>
      <c r="V27" s="130"/>
      <c r="W27" s="130"/>
      <c r="X27" s="131"/>
      <c r="Y27" s="22" t="str">
        <f>IF(G27="","",VLOOKUP($B27,Liste!$F$4:$G$25,2,FALSE))</f>
        <v/>
      </c>
      <c r="Z27" s="15" t="str">
        <f>IF(G27="","",VLOOKUP(Y27,Liste!$G$4:$H$25,2,FALSE))</f>
        <v/>
      </c>
      <c r="AA27" s="23">
        <f t="shared" si="0"/>
        <v>0</v>
      </c>
      <c r="AB27" s="22" t="str">
        <f>IF(J27="","",VLOOKUP($B27,Liste!$F$4:$G$25,2,FALSE))</f>
        <v/>
      </c>
      <c r="AC27" s="15" t="str">
        <f>IF(J27="","",VLOOKUP(AB27,Liste!$G$4:$H$25,2,FALSE))</f>
        <v/>
      </c>
      <c r="AD27" s="23">
        <f t="shared" si="1"/>
        <v>0</v>
      </c>
      <c r="AE27" s="22" t="str">
        <f>IF(M27="","",VLOOKUP($B27,Liste!$F$4:$G$25,2,FALSE))</f>
        <v/>
      </c>
      <c r="AF27" s="15" t="str">
        <f>IF(M27="","",VLOOKUP(AE27,Liste!$G$4:$H$25,2,FALSE))</f>
        <v/>
      </c>
      <c r="AG27" s="23">
        <f t="shared" si="2"/>
        <v>0</v>
      </c>
      <c r="AH27" s="22" t="str">
        <f>IF(P27="","",VLOOKUP($B27,Liste!$F$4:$G$25,2,FALSE))</f>
        <v/>
      </c>
      <c r="AI27" s="15" t="str">
        <f>IF(P27="","",VLOOKUP(AH27,Liste!$G$4:$H$25,2,FALSE))</f>
        <v/>
      </c>
      <c r="AJ27" s="23">
        <f t="shared" si="4"/>
        <v>0</v>
      </c>
      <c r="AK27" s="22" t="str">
        <f>IF(S27="","",VLOOKUP($B27,Liste!$F$4:$G$25,2,FALSE))</f>
        <v/>
      </c>
      <c r="AL27" s="15" t="str">
        <f>IF(S27="","",VLOOKUP(AK27,Liste!$G$4:$H$25,2,FALSE))</f>
        <v/>
      </c>
      <c r="AM27" s="23">
        <f t="shared" si="5"/>
        <v>0</v>
      </c>
      <c r="AN27" s="24">
        <f t="shared" si="3"/>
        <v>0</v>
      </c>
      <c r="AO27" s="25" t="str">
        <f>IF(U27="","",U27*Liste!$P$4)</f>
        <v/>
      </c>
    </row>
    <row r="28" spans="1:41" ht="15.6" x14ac:dyDescent="0.3">
      <c r="A28" s="13">
        <v>22</v>
      </c>
      <c r="B28" s="124"/>
      <c r="C28" s="149"/>
      <c r="D28" s="150"/>
      <c r="E28" s="125"/>
      <c r="F28" s="126"/>
      <c r="G28" s="127"/>
      <c r="H28" s="125"/>
      <c r="I28" s="126"/>
      <c r="J28" s="127"/>
      <c r="K28" s="125"/>
      <c r="L28" s="126"/>
      <c r="M28" s="127"/>
      <c r="N28" s="125"/>
      <c r="O28" s="126"/>
      <c r="P28" s="127"/>
      <c r="Q28" s="125"/>
      <c r="R28" s="126"/>
      <c r="S28" s="127"/>
      <c r="T28" s="128"/>
      <c r="U28" s="129"/>
      <c r="V28" s="130"/>
      <c r="W28" s="130"/>
      <c r="X28" s="131"/>
      <c r="Y28" s="22" t="str">
        <f>IF(G28="","",VLOOKUP($B28,Liste!$F$4:$G$25,2,FALSE))</f>
        <v/>
      </c>
      <c r="Z28" s="15" t="str">
        <f>IF(G28="","",VLOOKUP(Y28,Liste!$G$4:$H$25,2,FALSE))</f>
        <v/>
      </c>
      <c r="AA28" s="23">
        <f t="shared" si="0"/>
        <v>0</v>
      </c>
      <c r="AB28" s="22" t="str">
        <f>IF(J28="","",VLOOKUP($B28,Liste!$F$4:$G$25,2,FALSE))</f>
        <v/>
      </c>
      <c r="AC28" s="15" t="str">
        <f>IF(J28="","",VLOOKUP(AB28,Liste!$G$4:$H$25,2,FALSE))</f>
        <v/>
      </c>
      <c r="AD28" s="23">
        <f t="shared" si="1"/>
        <v>0</v>
      </c>
      <c r="AE28" s="22" t="str">
        <f>IF(M28="","",VLOOKUP($B28,Liste!$F$4:$G$25,2,FALSE))</f>
        <v/>
      </c>
      <c r="AF28" s="15" t="str">
        <f>IF(M28="","",VLOOKUP(AE28,Liste!$G$4:$H$25,2,FALSE))</f>
        <v/>
      </c>
      <c r="AG28" s="23">
        <f t="shared" si="2"/>
        <v>0</v>
      </c>
      <c r="AH28" s="22" t="str">
        <f>IF(P28="","",VLOOKUP($B28,Liste!$F$4:$G$25,2,FALSE))</f>
        <v/>
      </c>
      <c r="AI28" s="15" t="str">
        <f>IF(P28="","",VLOOKUP(AH28,Liste!$G$4:$H$25,2,FALSE))</f>
        <v/>
      </c>
      <c r="AJ28" s="23">
        <f t="shared" si="4"/>
        <v>0</v>
      </c>
      <c r="AK28" s="22" t="str">
        <f>IF(S28="","",VLOOKUP($B28,Liste!$F$4:$G$25,2,FALSE))</f>
        <v/>
      </c>
      <c r="AL28" s="15" t="str">
        <f>IF(S28="","",VLOOKUP(AK28,Liste!$G$4:$H$25,2,FALSE))</f>
        <v/>
      </c>
      <c r="AM28" s="23">
        <f t="shared" si="5"/>
        <v>0</v>
      </c>
      <c r="AN28" s="24">
        <f t="shared" si="3"/>
        <v>0</v>
      </c>
      <c r="AO28" s="25" t="str">
        <f>IF(U28="","",U28*Liste!$P$4)</f>
        <v/>
      </c>
    </row>
    <row r="29" spans="1:41" ht="15.6" x14ac:dyDescent="0.3">
      <c r="A29" s="13">
        <v>23</v>
      </c>
      <c r="B29" s="124"/>
      <c r="C29" s="149"/>
      <c r="D29" s="150"/>
      <c r="E29" s="125"/>
      <c r="F29" s="126"/>
      <c r="G29" s="127"/>
      <c r="H29" s="125"/>
      <c r="I29" s="126"/>
      <c r="J29" s="127"/>
      <c r="K29" s="125"/>
      <c r="L29" s="126"/>
      <c r="M29" s="127"/>
      <c r="N29" s="125"/>
      <c r="O29" s="126"/>
      <c r="P29" s="127"/>
      <c r="Q29" s="125"/>
      <c r="R29" s="126"/>
      <c r="S29" s="127"/>
      <c r="T29" s="128"/>
      <c r="U29" s="129"/>
      <c r="V29" s="130"/>
      <c r="W29" s="130"/>
      <c r="X29" s="131"/>
      <c r="Y29" s="22" t="str">
        <f>IF(G29="","",VLOOKUP($B29,Liste!$F$4:$G$25,2,FALSE))</f>
        <v/>
      </c>
      <c r="Z29" s="15" t="str">
        <f>IF(G29="","",VLOOKUP(Y29,Liste!$G$4:$H$25,2,FALSE))</f>
        <v/>
      </c>
      <c r="AA29" s="23">
        <f t="shared" si="0"/>
        <v>0</v>
      </c>
      <c r="AB29" s="22" t="str">
        <f>IF(J29="","",VLOOKUP($B29,Liste!$F$4:$G$25,2,FALSE))</f>
        <v/>
      </c>
      <c r="AC29" s="15" t="str">
        <f>IF(J29="","",VLOOKUP(AB29,Liste!$G$4:$H$25,2,FALSE))</f>
        <v/>
      </c>
      <c r="AD29" s="23">
        <f t="shared" si="1"/>
        <v>0</v>
      </c>
      <c r="AE29" s="22" t="str">
        <f>IF(M29="","",VLOOKUP($B29,Liste!$F$4:$G$25,2,FALSE))</f>
        <v/>
      </c>
      <c r="AF29" s="15" t="str">
        <f>IF(M29="","",VLOOKUP(AE29,Liste!$G$4:$H$25,2,FALSE))</f>
        <v/>
      </c>
      <c r="AG29" s="23">
        <f t="shared" si="2"/>
        <v>0</v>
      </c>
      <c r="AH29" s="22" t="str">
        <f>IF(P29="","",VLOOKUP($B29,Liste!$F$4:$G$25,2,FALSE))</f>
        <v/>
      </c>
      <c r="AI29" s="15" t="str">
        <f>IF(P29="","",VLOOKUP(AH29,Liste!$G$4:$H$25,2,FALSE))</f>
        <v/>
      </c>
      <c r="AJ29" s="23">
        <f t="shared" si="4"/>
        <v>0</v>
      </c>
      <c r="AK29" s="22" t="str">
        <f>IF(S29="","",VLOOKUP($B29,Liste!$F$4:$G$25,2,FALSE))</f>
        <v/>
      </c>
      <c r="AL29" s="15" t="str">
        <f>IF(S29="","",VLOOKUP(AK29,Liste!$G$4:$H$25,2,FALSE))</f>
        <v/>
      </c>
      <c r="AM29" s="23">
        <f t="shared" si="5"/>
        <v>0</v>
      </c>
      <c r="AN29" s="24">
        <f t="shared" si="3"/>
        <v>0</v>
      </c>
      <c r="AO29" s="25" t="str">
        <f>IF(U29="","",U29*Liste!$P$4)</f>
        <v/>
      </c>
    </row>
    <row r="30" spans="1:41" ht="15.6" x14ac:dyDescent="0.3">
      <c r="A30" s="13">
        <v>24</v>
      </c>
      <c r="B30" s="124"/>
      <c r="C30" s="149"/>
      <c r="D30" s="150"/>
      <c r="E30" s="125"/>
      <c r="F30" s="126"/>
      <c r="G30" s="127"/>
      <c r="H30" s="125"/>
      <c r="I30" s="126"/>
      <c r="J30" s="127"/>
      <c r="K30" s="125"/>
      <c r="L30" s="126"/>
      <c r="M30" s="127"/>
      <c r="N30" s="125"/>
      <c r="O30" s="126"/>
      <c r="P30" s="127"/>
      <c r="Q30" s="125"/>
      <c r="R30" s="126"/>
      <c r="S30" s="127"/>
      <c r="T30" s="128"/>
      <c r="U30" s="129"/>
      <c r="V30" s="130"/>
      <c r="W30" s="130"/>
      <c r="X30" s="131"/>
      <c r="Y30" s="22" t="str">
        <f>IF(G30="","",VLOOKUP($B30,Liste!$F$4:$G$25,2,FALSE))</f>
        <v/>
      </c>
      <c r="Z30" s="15" t="str">
        <f>IF(G30="","",VLOOKUP(Y30,Liste!$G$4:$H$25,2,FALSE))</f>
        <v/>
      </c>
      <c r="AA30" s="23">
        <f t="shared" si="0"/>
        <v>0</v>
      </c>
      <c r="AB30" s="22" t="str">
        <f>IF(J30="","",VLOOKUP($B30,Liste!$F$4:$G$25,2,FALSE))</f>
        <v/>
      </c>
      <c r="AC30" s="15" t="str">
        <f>IF(J30="","",VLOOKUP(AB30,Liste!$G$4:$H$25,2,FALSE))</f>
        <v/>
      </c>
      <c r="AD30" s="23">
        <f t="shared" si="1"/>
        <v>0</v>
      </c>
      <c r="AE30" s="22" t="str">
        <f>IF(M30="","",VLOOKUP($B30,Liste!$F$4:$G$25,2,FALSE))</f>
        <v/>
      </c>
      <c r="AF30" s="15" t="str">
        <f>IF(M30="","",VLOOKUP(AE30,Liste!$G$4:$H$25,2,FALSE))</f>
        <v/>
      </c>
      <c r="AG30" s="23">
        <f t="shared" si="2"/>
        <v>0</v>
      </c>
      <c r="AH30" s="22" t="str">
        <f>IF(P30="","",VLOOKUP($B30,Liste!$F$4:$G$25,2,FALSE))</f>
        <v/>
      </c>
      <c r="AI30" s="15" t="str">
        <f>IF(P30="","",VLOOKUP(AH30,Liste!$G$4:$H$25,2,FALSE))</f>
        <v/>
      </c>
      <c r="AJ30" s="23">
        <f t="shared" si="4"/>
        <v>0</v>
      </c>
      <c r="AK30" s="22" t="str">
        <f>IF(S30="","",VLOOKUP($B30,Liste!$F$4:$G$25,2,FALSE))</f>
        <v/>
      </c>
      <c r="AL30" s="15" t="str">
        <f>IF(S30="","",VLOOKUP(AK30,Liste!$G$4:$H$25,2,FALSE))</f>
        <v/>
      </c>
      <c r="AM30" s="23">
        <f t="shared" si="5"/>
        <v>0</v>
      </c>
      <c r="AN30" s="24">
        <f t="shared" si="3"/>
        <v>0</v>
      </c>
      <c r="AO30" s="25" t="str">
        <f>IF(U30="","",U30*Liste!$P$4)</f>
        <v/>
      </c>
    </row>
    <row r="31" spans="1:41" ht="15.6" x14ac:dyDescent="0.3">
      <c r="A31" s="13">
        <v>25</v>
      </c>
      <c r="B31" s="124"/>
      <c r="C31" s="149"/>
      <c r="D31" s="150"/>
      <c r="E31" s="125"/>
      <c r="F31" s="126"/>
      <c r="G31" s="127"/>
      <c r="H31" s="125"/>
      <c r="I31" s="126"/>
      <c r="J31" s="127"/>
      <c r="K31" s="125"/>
      <c r="L31" s="126"/>
      <c r="M31" s="127"/>
      <c r="N31" s="125"/>
      <c r="O31" s="126"/>
      <c r="P31" s="127"/>
      <c r="Q31" s="125"/>
      <c r="R31" s="126"/>
      <c r="S31" s="127"/>
      <c r="T31" s="128"/>
      <c r="U31" s="129"/>
      <c r="V31" s="130"/>
      <c r="W31" s="130"/>
      <c r="X31" s="131"/>
      <c r="Y31" s="22" t="str">
        <f>IF(G31="","",VLOOKUP($B31,Liste!$F$4:$G$25,2,FALSE))</f>
        <v/>
      </c>
      <c r="Z31" s="15" t="str">
        <f>IF(G31="","",VLOOKUP(Y31,Liste!$G$4:$H$25,2,FALSE))</f>
        <v/>
      </c>
      <c r="AA31" s="23">
        <f t="shared" si="0"/>
        <v>0</v>
      </c>
      <c r="AB31" s="22" t="str">
        <f>IF(J31="","",VLOOKUP($B31,Liste!$F$4:$G$25,2,FALSE))</f>
        <v/>
      </c>
      <c r="AC31" s="15" t="str">
        <f>IF(J31="","",VLOOKUP(AB31,Liste!$G$4:$H$25,2,FALSE))</f>
        <v/>
      </c>
      <c r="AD31" s="23">
        <f t="shared" si="1"/>
        <v>0</v>
      </c>
      <c r="AE31" s="22" t="str">
        <f>IF(M31="","",VLOOKUP($B31,Liste!$F$4:$G$25,2,FALSE))</f>
        <v/>
      </c>
      <c r="AF31" s="15" t="str">
        <f>IF(M31="","",VLOOKUP(AE31,Liste!$G$4:$H$25,2,FALSE))</f>
        <v/>
      </c>
      <c r="AG31" s="23">
        <f t="shared" si="2"/>
        <v>0</v>
      </c>
      <c r="AH31" s="22" t="str">
        <f>IF(P31="","",VLOOKUP($B31,Liste!$F$4:$G$25,2,FALSE))</f>
        <v/>
      </c>
      <c r="AI31" s="15" t="str">
        <f>IF(P31="","",VLOOKUP(AH31,Liste!$G$4:$H$25,2,FALSE))</f>
        <v/>
      </c>
      <c r="AJ31" s="23">
        <f t="shared" si="4"/>
        <v>0</v>
      </c>
      <c r="AK31" s="22" t="str">
        <f>IF(S31="","",VLOOKUP($B31,Liste!$F$4:$G$25,2,FALSE))</f>
        <v/>
      </c>
      <c r="AL31" s="15" t="str">
        <f>IF(S31="","",VLOOKUP(AK31,Liste!$G$4:$H$25,2,FALSE))</f>
        <v/>
      </c>
      <c r="AM31" s="23">
        <f t="shared" si="5"/>
        <v>0</v>
      </c>
      <c r="AN31" s="24">
        <f t="shared" si="3"/>
        <v>0</v>
      </c>
      <c r="AO31" s="25" t="str">
        <f>IF(U31="","",U31*Liste!$P$4)</f>
        <v/>
      </c>
    </row>
    <row r="32" spans="1:41" ht="15.6" x14ac:dyDescent="0.3">
      <c r="A32" s="13">
        <v>26</v>
      </c>
      <c r="B32" s="124"/>
      <c r="C32" s="149"/>
      <c r="D32" s="150"/>
      <c r="E32" s="125"/>
      <c r="F32" s="126"/>
      <c r="G32" s="127"/>
      <c r="H32" s="125"/>
      <c r="I32" s="126"/>
      <c r="J32" s="127"/>
      <c r="K32" s="125"/>
      <c r="L32" s="126"/>
      <c r="M32" s="127"/>
      <c r="N32" s="125"/>
      <c r="O32" s="126"/>
      <c r="P32" s="127"/>
      <c r="Q32" s="125"/>
      <c r="R32" s="126"/>
      <c r="S32" s="127"/>
      <c r="T32" s="128"/>
      <c r="U32" s="129"/>
      <c r="V32" s="130"/>
      <c r="W32" s="130"/>
      <c r="X32" s="131"/>
      <c r="Y32" s="22" t="str">
        <f>IF(G32="","",VLOOKUP($B32,Liste!$F$4:$G$25,2,FALSE))</f>
        <v/>
      </c>
      <c r="Z32" s="15" t="str">
        <f>IF(G32="","",VLOOKUP(Y32,Liste!$G$4:$H$25,2,FALSE))</f>
        <v/>
      </c>
      <c r="AA32" s="23">
        <f t="shared" si="0"/>
        <v>0</v>
      </c>
      <c r="AB32" s="22" t="str">
        <f>IF(J32="","",VLOOKUP($B32,Liste!$F$4:$G$25,2,FALSE))</f>
        <v/>
      </c>
      <c r="AC32" s="15" t="str">
        <f>IF(J32="","",VLOOKUP(AB32,Liste!$G$4:$H$25,2,FALSE))</f>
        <v/>
      </c>
      <c r="AD32" s="23">
        <f t="shared" si="1"/>
        <v>0</v>
      </c>
      <c r="AE32" s="22" t="str">
        <f>IF(M32="","",VLOOKUP($B32,Liste!$F$4:$G$25,2,FALSE))</f>
        <v/>
      </c>
      <c r="AF32" s="15" t="str">
        <f>IF(M32="","",VLOOKUP(AE32,Liste!$G$4:$H$25,2,FALSE))</f>
        <v/>
      </c>
      <c r="AG32" s="23">
        <f t="shared" si="2"/>
        <v>0</v>
      </c>
      <c r="AH32" s="22" t="str">
        <f>IF(P32="","",VLOOKUP($B32,Liste!$F$4:$G$25,2,FALSE))</f>
        <v/>
      </c>
      <c r="AI32" s="15" t="str">
        <f>IF(P32="","",VLOOKUP(AH32,Liste!$G$4:$H$25,2,FALSE))</f>
        <v/>
      </c>
      <c r="AJ32" s="23">
        <f t="shared" si="4"/>
        <v>0</v>
      </c>
      <c r="AK32" s="22" t="str">
        <f>IF(S32="","",VLOOKUP($B32,Liste!$F$4:$G$25,2,FALSE))</f>
        <v/>
      </c>
      <c r="AL32" s="15" t="str">
        <f>IF(S32="","",VLOOKUP(AK32,Liste!$G$4:$H$25,2,FALSE))</f>
        <v/>
      </c>
      <c r="AM32" s="23">
        <f t="shared" si="5"/>
        <v>0</v>
      </c>
      <c r="AN32" s="24">
        <f t="shared" si="3"/>
        <v>0</v>
      </c>
      <c r="AO32" s="25" t="str">
        <f>IF(U32="","",U32*Liste!$P$4)</f>
        <v/>
      </c>
    </row>
    <row r="33" spans="1:41" ht="15.6" x14ac:dyDescent="0.3">
      <c r="A33" s="13">
        <v>27</v>
      </c>
      <c r="B33" s="124"/>
      <c r="C33" s="149"/>
      <c r="D33" s="150"/>
      <c r="E33" s="125"/>
      <c r="F33" s="126"/>
      <c r="G33" s="127"/>
      <c r="H33" s="125"/>
      <c r="I33" s="126"/>
      <c r="J33" s="127"/>
      <c r="K33" s="125"/>
      <c r="L33" s="126"/>
      <c r="M33" s="127"/>
      <c r="N33" s="125"/>
      <c r="O33" s="126"/>
      <c r="P33" s="127"/>
      <c r="Q33" s="125"/>
      <c r="R33" s="126"/>
      <c r="S33" s="127"/>
      <c r="T33" s="128"/>
      <c r="U33" s="129"/>
      <c r="V33" s="130"/>
      <c r="W33" s="130"/>
      <c r="X33" s="131"/>
      <c r="Y33" s="22" t="str">
        <f>IF(G33="","",VLOOKUP($B33,Liste!$F$4:$G$25,2,FALSE))</f>
        <v/>
      </c>
      <c r="Z33" s="15" t="str">
        <f>IF(G33="","",VLOOKUP(Y33,Liste!$G$4:$H$25,2,FALSE))</f>
        <v/>
      </c>
      <c r="AA33" s="23">
        <f t="shared" si="0"/>
        <v>0</v>
      </c>
      <c r="AB33" s="22" t="str">
        <f>IF(J33="","",VLOOKUP($B33,Liste!$F$4:$G$25,2,FALSE))</f>
        <v/>
      </c>
      <c r="AC33" s="15" t="str">
        <f>IF(J33="","",VLOOKUP(AB33,Liste!$G$4:$H$25,2,FALSE))</f>
        <v/>
      </c>
      <c r="AD33" s="23">
        <f t="shared" si="1"/>
        <v>0</v>
      </c>
      <c r="AE33" s="22" t="str">
        <f>IF(M33="","",VLOOKUP($B33,Liste!$F$4:$G$25,2,FALSE))</f>
        <v/>
      </c>
      <c r="AF33" s="15" t="str">
        <f>IF(M33="","",VLOOKUP(AE33,Liste!$G$4:$H$25,2,FALSE))</f>
        <v/>
      </c>
      <c r="AG33" s="23">
        <f t="shared" si="2"/>
        <v>0</v>
      </c>
      <c r="AH33" s="22" t="str">
        <f>IF(P33="","",VLOOKUP($B33,Liste!$F$4:$G$25,2,FALSE))</f>
        <v/>
      </c>
      <c r="AI33" s="15" t="str">
        <f>IF(P33="","",VLOOKUP(AH33,Liste!$G$4:$H$25,2,FALSE))</f>
        <v/>
      </c>
      <c r="AJ33" s="23">
        <f t="shared" si="4"/>
        <v>0</v>
      </c>
      <c r="AK33" s="22" t="str">
        <f>IF(S33="","",VLOOKUP($B33,Liste!$F$4:$G$25,2,FALSE))</f>
        <v/>
      </c>
      <c r="AL33" s="15" t="str">
        <f>IF(S33="","",VLOOKUP(AK33,Liste!$G$4:$H$25,2,FALSE))</f>
        <v/>
      </c>
      <c r="AM33" s="23">
        <f t="shared" si="5"/>
        <v>0</v>
      </c>
      <c r="AN33" s="24">
        <f t="shared" si="3"/>
        <v>0</v>
      </c>
      <c r="AO33" s="25" t="str">
        <f>IF(U33="","",U33*Liste!$P$4)</f>
        <v/>
      </c>
    </row>
    <row r="34" spans="1:41" ht="15.6" x14ac:dyDescent="0.3">
      <c r="A34" s="13">
        <v>28</v>
      </c>
      <c r="B34" s="124"/>
      <c r="C34" s="149"/>
      <c r="D34" s="150"/>
      <c r="E34" s="125"/>
      <c r="F34" s="126"/>
      <c r="G34" s="127"/>
      <c r="H34" s="125"/>
      <c r="I34" s="126"/>
      <c r="J34" s="127"/>
      <c r="K34" s="125"/>
      <c r="L34" s="126"/>
      <c r="M34" s="127"/>
      <c r="N34" s="125"/>
      <c r="O34" s="126"/>
      <c r="P34" s="127"/>
      <c r="Q34" s="125"/>
      <c r="R34" s="126"/>
      <c r="S34" s="127"/>
      <c r="T34" s="128"/>
      <c r="U34" s="129"/>
      <c r="V34" s="130"/>
      <c r="W34" s="130"/>
      <c r="X34" s="131"/>
      <c r="Y34" s="22" t="str">
        <f>IF(G34="","",VLOOKUP($B34,Liste!$F$4:$G$25,2,FALSE))</f>
        <v/>
      </c>
      <c r="Z34" s="15" t="str">
        <f>IF(G34="","",VLOOKUP(Y34,Liste!$G$4:$H$25,2,FALSE))</f>
        <v/>
      </c>
      <c r="AA34" s="23">
        <f t="shared" si="0"/>
        <v>0</v>
      </c>
      <c r="AB34" s="22" t="str">
        <f>IF(J34="","",VLOOKUP($B34,Liste!$F$4:$G$25,2,FALSE))</f>
        <v/>
      </c>
      <c r="AC34" s="15" t="str">
        <f>IF(J34="","",VLOOKUP(AB34,Liste!$G$4:$H$25,2,FALSE))</f>
        <v/>
      </c>
      <c r="AD34" s="23">
        <f t="shared" si="1"/>
        <v>0</v>
      </c>
      <c r="AE34" s="22" t="str">
        <f>IF(M34="","",VLOOKUP($B34,Liste!$F$4:$G$25,2,FALSE))</f>
        <v/>
      </c>
      <c r="AF34" s="15" t="str">
        <f>IF(M34="","",VLOOKUP(AE34,Liste!$G$4:$H$25,2,FALSE))</f>
        <v/>
      </c>
      <c r="AG34" s="23">
        <f t="shared" si="2"/>
        <v>0</v>
      </c>
      <c r="AH34" s="22" t="str">
        <f>IF(P34="","",VLOOKUP($B34,Liste!$F$4:$G$25,2,FALSE))</f>
        <v/>
      </c>
      <c r="AI34" s="15" t="str">
        <f>IF(P34="","",VLOOKUP(AH34,Liste!$G$4:$H$25,2,FALSE))</f>
        <v/>
      </c>
      <c r="AJ34" s="23">
        <f t="shared" si="4"/>
        <v>0</v>
      </c>
      <c r="AK34" s="22" t="str">
        <f>IF(S34="","",VLOOKUP($B34,Liste!$F$4:$G$25,2,FALSE))</f>
        <v/>
      </c>
      <c r="AL34" s="15" t="str">
        <f>IF(S34="","",VLOOKUP(AK34,Liste!$G$4:$H$25,2,FALSE))</f>
        <v/>
      </c>
      <c r="AM34" s="23">
        <f t="shared" si="5"/>
        <v>0</v>
      </c>
      <c r="AN34" s="24">
        <f t="shared" si="3"/>
        <v>0</v>
      </c>
      <c r="AO34" s="25" t="str">
        <f>IF(U34="","",U34*Liste!$P$4)</f>
        <v/>
      </c>
    </row>
    <row r="35" spans="1:41" ht="15.6" x14ac:dyDescent="0.3">
      <c r="A35" s="13">
        <v>29</v>
      </c>
      <c r="B35" s="124"/>
      <c r="C35" s="149"/>
      <c r="D35" s="150"/>
      <c r="E35" s="125"/>
      <c r="F35" s="126"/>
      <c r="G35" s="127"/>
      <c r="H35" s="125"/>
      <c r="I35" s="126"/>
      <c r="J35" s="127"/>
      <c r="K35" s="125"/>
      <c r="L35" s="126"/>
      <c r="M35" s="127"/>
      <c r="N35" s="125"/>
      <c r="O35" s="126"/>
      <c r="P35" s="127"/>
      <c r="Q35" s="125"/>
      <c r="R35" s="126"/>
      <c r="S35" s="127"/>
      <c r="T35" s="128"/>
      <c r="U35" s="129"/>
      <c r="V35" s="130"/>
      <c r="W35" s="130"/>
      <c r="X35" s="131"/>
      <c r="Y35" s="22" t="str">
        <f>IF(G35="","",VLOOKUP($B35,Liste!$F$4:$G$25,2,FALSE))</f>
        <v/>
      </c>
      <c r="Z35" s="15" t="str">
        <f>IF(G35="","",VLOOKUP(Y35,Liste!$G$4:$H$25,2,FALSE))</f>
        <v/>
      </c>
      <c r="AA35" s="23">
        <f t="shared" si="0"/>
        <v>0</v>
      </c>
      <c r="AB35" s="22" t="str">
        <f>IF(J35="","",VLOOKUP($B35,Liste!$F$4:$G$25,2,FALSE))</f>
        <v/>
      </c>
      <c r="AC35" s="15" t="str">
        <f>IF(J35="","",VLOOKUP(AB35,Liste!$G$4:$H$25,2,FALSE))</f>
        <v/>
      </c>
      <c r="AD35" s="23">
        <f t="shared" si="1"/>
        <v>0</v>
      </c>
      <c r="AE35" s="22" t="str">
        <f>IF(M35="","",VLOOKUP($B35,Liste!$F$4:$G$25,2,FALSE))</f>
        <v/>
      </c>
      <c r="AF35" s="15" t="str">
        <f>IF(M35="","",VLOOKUP(AE35,Liste!$G$4:$H$25,2,FALSE))</f>
        <v/>
      </c>
      <c r="AG35" s="23">
        <f t="shared" si="2"/>
        <v>0</v>
      </c>
      <c r="AH35" s="22" t="str">
        <f>IF(P35="","",VLOOKUP($B35,Liste!$F$4:$G$25,2,FALSE))</f>
        <v/>
      </c>
      <c r="AI35" s="15" t="str">
        <f>IF(P35="","",VLOOKUP(AH35,Liste!$G$4:$H$25,2,FALSE))</f>
        <v/>
      </c>
      <c r="AJ35" s="23">
        <f t="shared" si="4"/>
        <v>0</v>
      </c>
      <c r="AK35" s="22" t="str">
        <f>IF(S35="","",VLOOKUP($B35,Liste!$F$4:$G$25,2,FALSE))</f>
        <v/>
      </c>
      <c r="AL35" s="15" t="str">
        <f>IF(S35="","",VLOOKUP(AK35,Liste!$G$4:$H$25,2,FALSE))</f>
        <v/>
      </c>
      <c r="AM35" s="23">
        <f t="shared" si="5"/>
        <v>0</v>
      </c>
      <c r="AN35" s="24">
        <f t="shared" si="3"/>
        <v>0</v>
      </c>
      <c r="AO35" s="25" t="str">
        <f>IF(U35="","",U35*Liste!$P$4)</f>
        <v/>
      </c>
    </row>
    <row r="36" spans="1:41" ht="15.6" x14ac:dyDescent="0.3">
      <c r="A36" s="13">
        <v>30</v>
      </c>
      <c r="B36" s="124"/>
      <c r="C36" s="149"/>
      <c r="D36" s="150"/>
      <c r="E36" s="125"/>
      <c r="F36" s="126"/>
      <c r="G36" s="127"/>
      <c r="H36" s="125"/>
      <c r="I36" s="126"/>
      <c r="J36" s="127"/>
      <c r="K36" s="125"/>
      <c r="L36" s="126"/>
      <c r="M36" s="127"/>
      <c r="N36" s="125"/>
      <c r="O36" s="126"/>
      <c r="P36" s="127"/>
      <c r="Q36" s="125"/>
      <c r="R36" s="126"/>
      <c r="S36" s="127"/>
      <c r="T36" s="128"/>
      <c r="U36" s="129"/>
      <c r="V36" s="130"/>
      <c r="W36" s="130"/>
      <c r="X36" s="131"/>
      <c r="Y36" s="22" t="str">
        <f>IF(G36="","",VLOOKUP($B36,Liste!$F$4:$G$25,2,FALSE))</f>
        <v/>
      </c>
      <c r="Z36" s="15" t="str">
        <f>IF(G36="","",VLOOKUP(Y36,Liste!$G$4:$H$25,2,FALSE))</f>
        <v/>
      </c>
      <c r="AA36" s="23">
        <f t="shared" si="0"/>
        <v>0</v>
      </c>
      <c r="AB36" s="22" t="str">
        <f>IF(J36="","",VLOOKUP($B36,Liste!$F$4:$G$25,2,FALSE))</f>
        <v/>
      </c>
      <c r="AC36" s="15" t="str">
        <f>IF(J36="","",VLOOKUP(AB36,Liste!$G$4:$H$25,2,FALSE))</f>
        <v/>
      </c>
      <c r="AD36" s="23">
        <f t="shared" si="1"/>
        <v>0</v>
      </c>
      <c r="AE36" s="22" t="str">
        <f>IF(M36="","",VLOOKUP($B36,Liste!$F$4:$G$25,2,FALSE))</f>
        <v/>
      </c>
      <c r="AF36" s="15" t="str">
        <f>IF(M36="","",VLOOKUP(AE36,Liste!$G$4:$H$25,2,FALSE))</f>
        <v/>
      </c>
      <c r="AG36" s="23">
        <f t="shared" si="2"/>
        <v>0</v>
      </c>
      <c r="AH36" s="22" t="str">
        <f>IF(P36="","",VLOOKUP($B36,Liste!$F$4:$G$25,2,FALSE))</f>
        <v/>
      </c>
      <c r="AI36" s="15" t="str">
        <f>IF(P36="","",VLOOKUP(AH36,Liste!$G$4:$H$25,2,FALSE))</f>
        <v/>
      </c>
      <c r="AJ36" s="23">
        <f t="shared" si="4"/>
        <v>0</v>
      </c>
      <c r="AK36" s="22" t="str">
        <f>IF(S36="","",VLOOKUP($B36,Liste!$F$4:$G$25,2,FALSE))</f>
        <v/>
      </c>
      <c r="AL36" s="15" t="str">
        <f>IF(S36="","",VLOOKUP(AK36,Liste!$G$4:$H$25,2,FALSE))</f>
        <v/>
      </c>
      <c r="AM36" s="23">
        <f t="shared" si="5"/>
        <v>0</v>
      </c>
      <c r="AN36" s="24">
        <f t="shared" si="3"/>
        <v>0</v>
      </c>
      <c r="AO36" s="25" t="str">
        <f>IF(U36="","",U36*Liste!$P$4)</f>
        <v/>
      </c>
    </row>
  </sheetData>
  <sheetProtection formatCells="0" formatColumns="0" formatRows="0" insertRows="0" autoFilter="0"/>
  <mergeCells count="71">
    <mergeCell ref="C33:D33"/>
    <mergeCell ref="C34:D34"/>
    <mergeCell ref="C35:D35"/>
    <mergeCell ref="C36:D36"/>
    <mergeCell ref="AN5:AN6"/>
    <mergeCell ref="C28:D28"/>
    <mergeCell ref="C29:D29"/>
    <mergeCell ref="C30:D30"/>
    <mergeCell ref="C31:D31"/>
    <mergeCell ref="C32:D32"/>
    <mergeCell ref="C23:D23"/>
    <mergeCell ref="C24:D24"/>
    <mergeCell ref="C25:D25"/>
    <mergeCell ref="C26:D26"/>
    <mergeCell ref="C27:D27"/>
    <mergeCell ref="C18:D18"/>
    <mergeCell ref="C19:D19"/>
    <mergeCell ref="C20:D20"/>
    <mergeCell ref="C21:D21"/>
    <mergeCell ref="C22:D22"/>
    <mergeCell ref="C13:D13"/>
    <mergeCell ref="C14:D14"/>
    <mergeCell ref="C15:D15"/>
    <mergeCell ref="C16:D16"/>
    <mergeCell ref="C17:D17"/>
    <mergeCell ref="C8:D8"/>
    <mergeCell ref="C9:D9"/>
    <mergeCell ref="C10:D10"/>
    <mergeCell ref="C11:D11"/>
    <mergeCell ref="C12:D12"/>
    <mergeCell ref="AH5:AH6"/>
    <mergeCell ref="AB5:AB6"/>
    <mergeCell ref="AC5:AC6"/>
    <mergeCell ref="AD5:AD6"/>
    <mergeCell ref="AE5:AE6"/>
    <mergeCell ref="AF5:AF6"/>
    <mergeCell ref="AA5:AA6"/>
    <mergeCell ref="C7:D7"/>
    <mergeCell ref="P2:Q2"/>
    <mergeCell ref="F2:G2"/>
    <mergeCell ref="AG5:AG6"/>
    <mergeCell ref="L5:L6"/>
    <mergeCell ref="M5:M6"/>
    <mergeCell ref="U5:U6"/>
    <mergeCell ref="H5:H6"/>
    <mergeCell ref="K5:K6"/>
    <mergeCell ref="N5:N6"/>
    <mergeCell ref="I5:I6"/>
    <mergeCell ref="J5:J6"/>
    <mergeCell ref="T5:T6"/>
    <mergeCell ref="AO5:AO6"/>
    <mergeCell ref="R5:R6"/>
    <mergeCell ref="S5:S6"/>
    <mergeCell ref="Y5:Y6"/>
    <mergeCell ref="O5:O6"/>
    <mergeCell ref="P5:P6"/>
    <mergeCell ref="V5:V6"/>
    <mergeCell ref="W5:W6"/>
    <mergeCell ref="Q5:Q6"/>
    <mergeCell ref="AL5:AL6"/>
    <mergeCell ref="AM5:AM6"/>
    <mergeCell ref="X5:X6"/>
    <mergeCell ref="AI5:AI6"/>
    <mergeCell ref="AJ5:AJ6"/>
    <mergeCell ref="AK5:AK6"/>
    <mergeCell ref="Z5:Z6"/>
    <mergeCell ref="B5:B6"/>
    <mergeCell ref="C5:D6"/>
    <mergeCell ref="E5:E6"/>
    <mergeCell ref="F5:F6"/>
    <mergeCell ref="G5:G6"/>
  </mergeCell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5">
              <controlPr defaultSize="0" print="0" autoFill="0" autoPict="0" macro="[0]!EcrirePlantation">
                <anchor moveWithCells="1" sizeWithCells="1">
                  <from>
                    <xdr:col>19</xdr:col>
                    <xdr:colOff>99060</xdr:colOff>
                    <xdr:row>0</xdr:row>
                    <xdr:rowOff>45720</xdr:rowOff>
                  </from>
                  <to>
                    <xdr:col>21</xdr:col>
                    <xdr:colOff>723900</xdr:colOff>
                    <xdr:row>1</xdr:row>
                    <xdr:rowOff>83820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A5CECA13-7AE2-4C96-BC56-7E3E0264720B}">
          <x14:formula1>
            <xm:f>Liste!$C$4:$C$12</xm:f>
          </x14:formula1>
          <xm:sqref>M2</xm:sqref>
        </x14:dataValidation>
        <x14:dataValidation type="list" allowBlank="1" showInputMessage="1" showErrorMessage="1" xr:uid="{C31225E1-FC09-4D6F-AF6E-2721247243CF}">
          <x14:formula1>
            <xm:f>Liste!$J$4:$J$25</xm:f>
          </x14:formula1>
          <xm:sqref>Q7:Q36 E7:E36 H7:H36 K7:K36 N7:N36</xm:sqref>
        </x14:dataValidation>
        <x14:dataValidation type="list" allowBlank="1" showInputMessage="1" showErrorMessage="1" xr:uid="{A6F211E9-4BD4-468E-8F00-324414FDB4BB}">
          <x14:formula1>
            <xm:f>Liste!$F$4:$F$25</xm:f>
          </x14:formula1>
          <xm:sqref>B7:B36</xm:sqref>
        </x14:dataValidation>
        <x14:dataValidation type="list" allowBlank="1" showInputMessage="1" showErrorMessage="1" xr:uid="{B2110B2D-85E6-4884-BA07-25946FA23F53}">
          <x14:formula1>
            <xm:f>Liste!$Q$4:$Q$6</xm:f>
          </x14:formula1>
          <xm:sqref>W7:W36</xm:sqref>
        </x14:dataValidation>
        <x14:dataValidation type="list" allowBlank="1" showInputMessage="1" showErrorMessage="1" xr:uid="{A310F17D-2275-4667-8FEB-252D8DABAD47}">
          <x14:formula1>
            <xm:f>Liste!$A$4:$A$54</xm:f>
          </x14:formula1>
          <xm:sqref>C7:C36</xm:sqref>
        </x14:dataValidation>
        <x14:dataValidation type="list" allowBlank="1" showInputMessage="1" showErrorMessage="1" xr:uid="{230DF76B-B738-4743-ADFC-583D2414D8F4}">
          <x14:formula1>
            <xm:f>Liste!$A$4:$A$50</xm:f>
          </x14:formula1>
          <xm:sqref>V7:V36</xm:sqref>
        </x14:dataValidation>
        <x14:dataValidation type="list" allowBlank="1" showInputMessage="1" showErrorMessage="1" xr:uid="{25B8A481-BE42-4BE8-922A-E4DEDE2E76E9}">
          <x14:formula1>
            <xm:f>Liste!$D$4:$D$20</xm:f>
          </x14:formula1>
          <xm:sqref>P2:Q2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914913-44E6-47E0-B72E-C9982C5BB7B6}">
  <sheetPr codeName="Feuil4"/>
  <dimension ref="A1:AD67"/>
  <sheetViews>
    <sheetView workbookViewId="0">
      <selection activeCell="A3" sqref="A3"/>
    </sheetView>
  </sheetViews>
  <sheetFormatPr baseColWidth="10" defaultRowHeight="14.4" x14ac:dyDescent="0.3"/>
  <cols>
    <col min="1" max="1" width="8.21875" customWidth="1"/>
    <col min="2" max="2" width="12.21875" customWidth="1"/>
    <col min="3" max="3" width="9.5546875" style="9" customWidth="1"/>
    <col min="4" max="4" width="9.88671875" style="10" customWidth="1"/>
    <col min="5" max="5" width="10.33203125" style="9" customWidth="1"/>
    <col min="6" max="6" width="22.6640625" customWidth="1"/>
    <col min="7" max="7" width="7.6640625" style="9" customWidth="1"/>
    <col min="8" max="11" width="11.5546875" style="9"/>
    <col min="12" max="12" width="11.5546875" style="11"/>
    <col min="13" max="14" width="10.33203125" style="12" customWidth="1"/>
    <col min="15" max="15" width="10.77734375" style="45" customWidth="1"/>
    <col min="16" max="16" width="11.5546875" style="9"/>
    <col min="17" max="17" width="8.6640625" style="12" customWidth="1"/>
    <col min="18" max="18" width="14.88671875" customWidth="1"/>
    <col min="20" max="20" width="11.5546875" style="12"/>
  </cols>
  <sheetData>
    <row r="1" spans="1:30" ht="15.6" x14ac:dyDescent="0.3">
      <c r="A1" s="44" t="s">
        <v>1</v>
      </c>
      <c r="B1" s="44" t="s">
        <v>2</v>
      </c>
      <c r="C1" s="44" t="s">
        <v>29</v>
      </c>
      <c r="D1" s="26" t="s">
        <v>4</v>
      </c>
      <c r="E1" s="157" t="s">
        <v>24</v>
      </c>
      <c r="F1" s="44" t="s">
        <v>0</v>
      </c>
      <c r="G1" s="44" t="s">
        <v>14</v>
      </c>
      <c r="H1" s="157" t="s">
        <v>44</v>
      </c>
      <c r="I1" s="157" t="s">
        <v>15</v>
      </c>
      <c r="J1" s="157" t="s">
        <v>16</v>
      </c>
      <c r="K1" s="157" t="s">
        <v>17</v>
      </c>
      <c r="L1" s="158" t="s">
        <v>18</v>
      </c>
      <c r="M1" s="159" t="s">
        <v>19</v>
      </c>
      <c r="N1" s="43" t="s">
        <v>19</v>
      </c>
      <c r="O1" s="161" t="s">
        <v>74</v>
      </c>
      <c r="P1" s="157" t="s">
        <v>23</v>
      </c>
      <c r="Q1" s="156" t="s">
        <v>21</v>
      </c>
      <c r="R1" s="157" t="s">
        <v>26</v>
      </c>
      <c r="S1" s="160" t="s">
        <v>27</v>
      </c>
      <c r="T1" s="156" t="s">
        <v>46</v>
      </c>
      <c r="AC1" s="39"/>
      <c r="AD1" s="39"/>
    </row>
    <row r="2" spans="1:30" ht="15.6" x14ac:dyDescent="0.3">
      <c r="A2" s="8"/>
      <c r="B2" s="44"/>
      <c r="C2" s="44"/>
      <c r="D2" s="26"/>
      <c r="E2" s="157"/>
      <c r="F2" s="44"/>
      <c r="G2" s="44"/>
      <c r="H2" s="157"/>
      <c r="I2" s="157"/>
      <c r="J2" s="157"/>
      <c r="K2" s="157"/>
      <c r="L2" s="158"/>
      <c r="M2" s="159"/>
      <c r="N2" s="43" t="s">
        <v>45</v>
      </c>
      <c r="O2" s="161"/>
      <c r="P2" s="157"/>
      <c r="Q2" s="156"/>
      <c r="R2" s="157"/>
      <c r="S2" s="160"/>
      <c r="T2" s="156"/>
    </row>
    <row r="3" spans="1:30" x14ac:dyDescent="0.3">
      <c r="A3" t="s">
        <v>86</v>
      </c>
      <c r="B3" t="s">
        <v>87</v>
      </c>
      <c r="C3" s="9">
        <v>16</v>
      </c>
      <c r="D3" s="10">
        <v>43297</v>
      </c>
      <c r="E3" s="9" t="s">
        <v>98</v>
      </c>
      <c r="F3" t="s">
        <v>77</v>
      </c>
      <c r="G3" s="9">
        <v>123</v>
      </c>
      <c r="H3" s="9" t="s">
        <v>71</v>
      </c>
      <c r="I3" s="9">
        <v>19</v>
      </c>
      <c r="J3" s="9">
        <v>25</v>
      </c>
      <c r="K3" s="9">
        <v>475</v>
      </c>
      <c r="L3" s="11">
        <v>0.16</v>
      </c>
      <c r="M3" s="12">
        <v>76</v>
      </c>
      <c r="N3" s="12">
        <v>272</v>
      </c>
      <c r="O3" s="45">
        <v>10</v>
      </c>
      <c r="P3" s="9">
        <v>1</v>
      </c>
      <c r="Q3" s="12">
        <v>15</v>
      </c>
      <c r="R3" t="s">
        <v>78</v>
      </c>
      <c r="S3" t="s">
        <v>28</v>
      </c>
      <c r="T3" s="12">
        <v>100</v>
      </c>
    </row>
    <row r="4" spans="1:30" x14ac:dyDescent="0.3">
      <c r="A4" t="s">
        <v>86</v>
      </c>
      <c r="B4" t="s">
        <v>87</v>
      </c>
      <c r="C4" s="9">
        <v>16</v>
      </c>
      <c r="D4" s="10">
        <v>43297</v>
      </c>
      <c r="E4" s="9" t="s">
        <v>98</v>
      </c>
      <c r="F4" t="s">
        <v>77</v>
      </c>
      <c r="G4" s="9">
        <v>125</v>
      </c>
      <c r="H4" s="9" t="s">
        <v>71</v>
      </c>
      <c r="I4" s="9">
        <v>25</v>
      </c>
      <c r="J4" s="9">
        <v>25</v>
      </c>
      <c r="K4" s="9">
        <v>625</v>
      </c>
      <c r="L4" s="11">
        <v>0.16</v>
      </c>
      <c r="M4" s="12">
        <v>100</v>
      </c>
    </row>
    <row r="5" spans="1:30" x14ac:dyDescent="0.3">
      <c r="A5" t="s">
        <v>86</v>
      </c>
      <c r="B5" t="s">
        <v>87</v>
      </c>
      <c r="C5" s="9">
        <v>16</v>
      </c>
      <c r="D5" s="10">
        <v>43297</v>
      </c>
      <c r="E5" s="9" t="s">
        <v>98</v>
      </c>
      <c r="F5" t="s">
        <v>77</v>
      </c>
      <c r="G5" s="9">
        <v>147</v>
      </c>
      <c r="H5" s="9" t="s">
        <v>71</v>
      </c>
      <c r="I5" s="9">
        <v>12</v>
      </c>
      <c r="J5" s="9">
        <v>25</v>
      </c>
      <c r="K5" s="9">
        <v>300</v>
      </c>
      <c r="L5" s="11">
        <v>0.16</v>
      </c>
      <c r="M5" s="12">
        <v>48</v>
      </c>
    </row>
    <row r="6" spans="1:30" x14ac:dyDescent="0.3">
      <c r="A6" t="s">
        <v>86</v>
      </c>
      <c r="B6" t="s">
        <v>87</v>
      </c>
      <c r="C6" s="9">
        <v>16</v>
      </c>
      <c r="D6" s="10">
        <v>43297</v>
      </c>
      <c r="E6" s="9" t="s">
        <v>98</v>
      </c>
      <c r="F6" t="s">
        <v>77</v>
      </c>
      <c r="G6" s="9">
        <v>255</v>
      </c>
      <c r="H6" s="9" t="s">
        <v>71</v>
      </c>
      <c r="I6" s="9">
        <v>8</v>
      </c>
      <c r="J6" s="9">
        <v>25</v>
      </c>
      <c r="K6" s="9">
        <v>200</v>
      </c>
      <c r="L6" s="11">
        <v>0.16</v>
      </c>
      <c r="M6" s="12">
        <v>32</v>
      </c>
    </row>
    <row r="7" spans="1:30" x14ac:dyDescent="0.3">
      <c r="A7" t="s">
        <v>86</v>
      </c>
      <c r="B7" t="s">
        <v>87</v>
      </c>
      <c r="C7" s="9">
        <v>16</v>
      </c>
      <c r="D7" s="10">
        <v>43297</v>
      </c>
      <c r="E7" s="9" t="s">
        <v>98</v>
      </c>
      <c r="F7" t="s">
        <v>77</v>
      </c>
      <c r="G7" s="9">
        <v>598</v>
      </c>
      <c r="H7" s="9" t="s">
        <v>71</v>
      </c>
      <c r="I7" s="9">
        <v>4</v>
      </c>
      <c r="J7" s="9">
        <v>25</v>
      </c>
      <c r="K7" s="9">
        <v>100</v>
      </c>
      <c r="L7" s="11">
        <v>0.16</v>
      </c>
      <c r="M7" s="12">
        <v>16</v>
      </c>
    </row>
    <row r="8" spans="1:30" x14ac:dyDescent="0.3">
      <c r="A8" t="s">
        <v>86</v>
      </c>
      <c r="B8" t="s">
        <v>87</v>
      </c>
      <c r="C8" s="9">
        <v>16</v>
      </c>
      <c r="D8" s="10">
        <v>43297</v>
      </c>
      <c r="E8" s="9" t="s">
        <v>101</v>
      </c>
      <c r="F8" t="s">
        <v>78</v>
      </c>
      <c r="G8" s="9">
        <v>124</v>
      </c>
      <c r="H8" s="9" t="s">
        <v>22</v>
      </c>
      <c r="I8" s="9">
        <v>20</v>
      </c>
      <c r="J8" s="9">
        <v>45</v>
      </c>
      <c r="K8" s="9">
        <v>900</v>
      </c>
      <c r="L8" s="11">
        <v>0.1</v>
      </c>
      <c r="M8" s="12">
        <v>90</v>
      </c>
      <c r="N8" s="12">
        <v>225</v>
      </c>
      <c r="O8" s="45">
        <v>8</v>
      </c>
      <c r="Q8" s="12" t="s">
        <v>47</v>
      </c>
    </row>
    <row r="9" spans="1:30" x14ac:dyDescent="0.3">
      <c r="A9" t="s">
        <v>86</v>
      </c>
      <c r="B9" t="s">
        <v>87</v>
      </c>
      <c r="C9" s="9">
        <v>16</v>
      </c>
      <c r="D9" s="10">
        <v>43297</v>
      </c>
      <c r="E9" s="9" t="s">
        <v>101</v>
      </c>
      <c r="F9" t="s">
        <v>78</v>
      </c>
      <c r="G9" s="9">
        <v>125</v>
      </c>
      <c r="H9" s="9" t="s">
        <v>22</v>
      </c>
      <c r="I9" s="9">
        <v>30</v>
      </c>
      <c r="J9" s="9">
        <v>45</v>
      </c>
      <c r="K9" s="9">
        <v>1350</v>
      </c>
      <c r="L9" s="11">
        <v>0.1</v>
      </c>
      <c r="M9" s="12">
        <v>135</v>
      </c>
    </row>
    <row r="10" spans="1:30" x14ac:dyDescent="0.3">
      <c r="A10" t="s">
        <v>86</v>
      </c>
      <c r="B10" t="s">
        <v>87</v>
      </c>
      <c r="C10" s="9">
        <v>16</v>
      </c>
      <c r="D10" s="10">
        <v>43297</v>
      </c>
      <c r="E10" s="9" t="s">
        <v>98</v>
      </c>
      <c r="F10" t="s">
        <v>80</v>
      </c>
      <c r="G10" s="9">
        <v>140</v>
      </c>
      <c r="H10" s="9" t="s">
        <v>22</v>
      </c>
      <c r="I10" s="9">
        <v>34</v>
      </c>
      <c r="J10" s="9">
        <v>25</v>
      </c>
      <c r="K10" s="9">
        <v>850</v>
      </c>
      <c r="L10" s="11">
        <v>0.16</v>
      </c>
      <c r="M10" s="12">
        <v>136</v>
      </c>
      <c r="N10" s="12">
        <v>204</v>
      </c>
      <c r="O10" s="45">
        <v>11</v>
      </c>
      <c r="P10" s="9">
        <v>2</v>
      </c>
      <c r="Q10" s="12">
        <v>30</v>
      </c>
      <c r="R10" t="s">
        <v>82</v>
      </c>
      <c r="S10" t="s">
        <v>28</v>
      </c>
      <c r="T10" s="12">
        <v>50</v>
      </c>
    </row>
    <row r="11" spans="1:30" x14ac:dyDescent="0.3">
      <c r="A11" t="s">
        <v>86</v>
      </c>
      <c r="B11" t="s">
        <v>87</v>
      </c>
      <c r="C11" s="9">
        <v>16</v>
      </c>
      <c r="D11" s="10">
        <v>43297</v>
      </c>
      <c r="E11" s="9" t="s">
        <v>98</v>
      </c>
      <c r="F11" t="s">
        <v>80</v>
      </c>
      <c r="G11" s="9">
        <v>128</v>
      </c>
      <c r="H11" s="9" t="s">
        <v>71</v>
      </c>
      <c r="I11" s="9">
        <v>13</v>
      </c>
      <c r="J11" s="9">
        <v>25</v>
      </c>
      <c r="K11" s="9">
        <v>325</v>
      </c>
      <c r="L11" s="11">
        <v>0.16</v>
      </c>
      <c r="M11" s="12">
        <v>52</v>
      </c>
    </row>
    <row r="12" spans="1:30" x14ac:dyDescent="0.3">
      <c r="A12" t="s">
        <v>86</v>
      </c>
      <c r="B12" t="s">
        <v>87</v>
      </c>
      <c r="C12" s="9">
        <v>16</v>
      </c>
      <c r="D12" s="10">
        <v>43297</v>
      </c>
      <c r="E12" s="9" t="s">
        <v>98</v>
      </c>
      <c r="F12" t="s">
        <v>80</v>
      </c>
      <c r="G12" s="9">
        <v>132</v>
      </c>
      <c r="H12" s="9" t="s">
        <v>71</v>
      </c>
      <c r="I12" s="9">
        <v>4</v>
      </c>
      <c r="J12" s="9">
        <v>25</v>
      </c>
      <c r="K12" s="9">
        <v>100</v>
      </c>
      <c r="L12" s="11">
        <v>0.16</v>
      </c>
      <c r="M12" s="12">
        <v>16</v>
      </c>
    </row>
    <row r="13" spans="1:30" x14ac:dyDescent="0.3">
      <c r="A13" t="s">
        <v>86</v>
      </c>
      <c r="B13" t="s">
        <v>87</v>
      </c>
      <c r="C13" s="9">
        <v>16</v>
      </c>
      <c r="D13" s="10">
        <v>43297</v>
      </c>
      <c r="E13" s="9" t="s">
        <v>100</v>
      </c>
      <c r="F13" t="s">
        <v>82</v>
      </c>
      <c r="G13" s="9">
        <v>150</v>
      </c>
      <c r="H13" s="9" t="s">
        <v>73</v>
      </c>
      <c r="I13" s="9">
        <v>10</v>
      </c>
      <c r="J13" s="9">
        <v>80</v>
      </c>
      <c r="K13" s="9">
        <v>800</v>
      </c>
      <c r="L13" s="11">
        <v>0.19</v>
      </c>
      <c r="M13" s="12">
        <v>152</v>
      </c>
      <c r="N13" s="12">
        <v>836</v>
      </c>
      <c r="O13" s="45">
        <v>9</v>
      </c>
      <c r="P13" s="9">
        <v>3</v>
      </c>
      <c r="Q13" s="12">
        <v>45</v>
      </c>
      <c r="R13" t="s">
        <v>82</v>
      </c>
      <c r="S13" t="s">
        <v>34</v>
      </c>
      <c r="T13" s="12">
        <v>10</v>
      </c>
    </row>
    <row r="14" spans="1:30" x14ac:dyDescent="0.3">
      <c r="A14" t="s">
        <v>86</v>
      </c>
      <c r="B14" t="s">
        <v>87</v>
      </c>
      <c r="C14" s="9">
        <v>16</v>
      </c>
      <c r="D14" s="10">
        <v>43297</v>
      </c>
      <c r="E14" s="9" t="s">
        <v>100</v>
      </c>
      <c r="F14" t="s">
        <v>82</v>
      </c>
      <c r="G14" s="9">
        <v>151</v>
      </c>
      <c r="H14" s="9" t="s">
        <v>73</v>
      </c>
      <c r="I14" s="9">
        <v>20</v>
      </c>
      <c r="J14" s="9">
        <v>80</v>
      </c>
      <c r="K14" s="9">
        <v>1600</v>
      </c>
      <c r="L14" s="11">
        <v>0.19</v>
      </c>
      <c r="M14" s="12">
        <v>304</v>
      </c>
    </row>
    <row r="15" spans="1:30" x14ac:dyDescent="0.3">
      <c r="A15" t="s">
        <v>86</v>
      </c>
      <c r="B15" t="s">
        <v>87</v>
      </c>
      <c r="C15" s="9">
        <v>16</v>
      </c>
      <c r="D15" s="10">
        <v>43297</v>
      </c>
      <c r="E15" s="9" t="s">
        <v>100</v>
      </c>
      <c r="F15" t="s">
        <v>82</v>
      </c>
      <c r="G15" s="9">
        <v>150</v>
      </c>
      <c r="H15" s="9" t="s">
        <v>71</v>
      </c>
      <c r="I15" s="9">
        <v>25</v>
      </c>
      <c r="J15" s="9">
        <v>80</v>
      </c>
      <c r="K15" s="9">
        <v>2000</v>
      </c>
      <c r="L15" s="11">
        <v>0.19</v>
      </c>
      <c r="M15" s="12">
        <v>380</v>
      </c>
    </row>
    <row r="16" spans="1:30" x14ac:dyDescent="0.3">
      <c r="A16" t="s">
        <v>86</v>
      </c>
      <c r="B16" t="s">
        <v>87</v>
      </c>
      <c r="C16" s="9">
        <v>16</v>
      </c>
      <c r="D16" s="10">
        <v>43299</v>
      </c>
      <c r="E16" s="9" t="s">
        <v>98</v>
      </c>
      <c r="F16" t="s">
        <v>77</v>
      </c>
      <c r="G16" s="9">
        <v>123</v>
      </c>
      <c r="H16" s="9" t="s">
        <v>71</v>
      </c>
      <c r="I16" s="9">
        <v>19</v>
      </c>
      <c r="J16" s="9">
        <v>25</v>
      </c>
      <c r="K16" s="9">
        <v>475</v>
      </c>
      <c r="L16" s="11">
        <v>0.16</v>
      </c>
      <c r="M16" s="12">
        <v>76</v>
      </c>
      <c r="N16" s="12">
        <v>272</v>
      </c>
      <c r="O16" s="45">
        <v>10</v>
      </c>
      <c r="P16" s="9">
        <v>1</v>
      </c>
      <c r="Q16" s="12">
        <v>15</v>
      </c>
      <c r="R16" t="s">
        <v>78</v>
      </c>
      <c r="S16" t="s">
        <v>28</v>
      </c>
      <c r="T16" s="12">
        <v>100</v>
      </c>
    </row>
    <row r="17" spans="1:20" x14ac:dyDescent="0.3">
      <c r="A17" t="s">
        <v>86</v>
      </c>
      <c r="B17" t="s">
        <v>87</v>
      </c>
      <c r="C17" s="9">
        <v>16</v>
      </c>
      <c r="D17" s="10">
        <v>43299</v>
      </c>
      <c r="E17" s="9" t="s">
        <v>98</v>
      </c>
      <c r="F17" t="s">
        <v>77</v>
      </c>
      <c r="G17" s="9">
        <v>125</v>
      </c>
      <c r="H17" s="9" t="s">
        <v>71</v>
      </c>
      <c r="I17" s="9">
        <v>25</v>
      </c>
      <c r="J17" s="9">
        <v>25</v>
      </c>
      <c r="K17" s="9">
        <v>625</v>
      </c>
      <c r="L17" s="11">
        <v>0.16</v>
      </c>
      <c r="M17" s="12">
        <v>100</v>
      </c>
    </row>
    <row r="18" spans="1:20" x14ac:dyDescent="0.3">
      <c r="A18" t="s">
        <v>86</v>
      </c>
      <c r="B18" t="s">
        <v>87</v>
      </c>
      <c r="C18" s="9">
        <v>16</v>
      </c>
      <c r="D18" s="10">
        <v>43299</v>
      </c>
      <c r="E18" s="9" t="s">
        <v>98</v>
      </c>
      <c r="F18" t="s">
        <v>77</v>
      </c>
      <c r="G18" s="9">
        <v>147</v>
      </c>
      <c r="H18" s="9" t="s">
        <v>71</v>
      </c>
      <c r="I18" s="9">
        <v>12</v>
      </c>
      <c r="J18" s="9">
        <v>25</v>
      </c>
      <c r="K18" s="9">
        <v>300</v>
      </c>
      <c r="L18" s="11">
        <v>0.16</v>
      </c>
      <c r="M18" s="12">
        <v>48</v>
      </c>
    </row>
    <row r="19" spans="1:20" x14ac:dyDescent="0.3">
      <c r="A19" t="s">
        <v>86</v>
      </c>
      <c r="B19" t="s">
        <v>87</v>
      </c>
      <c r="C19" s="9">
        <v>16</v>
      </c>
      <c r="D19" s="10">
        <v>43299</v>
      </c>
      <c r="E19" s="9" t="s">
        <v>98</v>
      </c>
      <c r="F19" t="s">
        <v>77</v>
      </c>
      <c r="G19" s="9">
        <v>255</v>
      </c>
      <c r="H19" s="9" t="s">
        <v>71</v>
      </c>
      <c r="I19" s="9">
        <v>8</v>
      </c>
      <c r="J19" s="9">
        <v>25</v>
      </c>
      <c r="K19" s="9">
        <v>200</v>
      </c>
      <c r="L19" s="11">
        <v>0.16</v>
      </c>
      <c r="M19" s="12">
        <v>32</v>
      </c>
    </row>
    <row r="20" spans="1:20" x14ac:dyDescent="0.3">
      <c r="A20" t="s">
        <v>86</v>
      </c>
      <c r="B20" t="s">
        <v>87</v>
      </c>
      <c r="C20" s="9">
        <v>16</v>
      </c>
      <c r="D20" s="10">
        <v>43299</v>
      </c>
      <c r="E20" s="9" t="s">
        <v>98</v>
      </c>
      <c r="F20" t="s">
        <v>77</v>
      </c>
      <c r="G20" s="9">
        <v>598</v>
      </c>
      <c r="H20" s="9" t="s">
        <v>71</v>
      </c>
      <c r="I20" s="9">
        <v>4</v>
      </c>
      <c r="J20" s="9">
        <v>25</v>
      </c>
      <c r="K20" s="9">
        <v>100</v>
      </c>
      <c r="L20" s="11">
        <v>0.16</v>
      </c>
      <c r="M20" s="12">
        <v>16</v>
      </c>
    </row>
    <row r="21" spans="1:20" x14ac:dyDescent="0.3">
      <c r="A21" t="s">
        <v>86</v>
      </c>
      <c r="B21" t="s">
        <v>87</v>
      </c>
      <c r="C21" s="9">
        <v>16</v>
      </c>
      <c r="D21" s="10">
        <v>43299</v>
      </c>
      <c r="E21" s="9" t="s">
        <v>101</v>
      </c>
      <c r="F21" t="s">
        <v>78</v>
      </c>
      <c r="G21" s="9">
        <v>124</v>
      </c>
      <c r="H21" s="9" t="s">
        <v>22</v>
      </c>
      <c r="I21" s="9">
        <v>20</v>
      </c>
      <c r="J21" s="9">
        <v>45</v>
      </c>
      <c r="K21" s="9">
        <v>900</v>
      </c>
      <c r="L21" s="11">
        <v>0.1</v>
      </c>
      <c r="M21" s="12">
        <v>90</v>
      </c>
      <c r="N21" s="12">
        <v>225</v>
      </c>
      <c r="O21" s="45">
        <v>8</v>
      </c>
      <c r="Q21" s="12" t="s">
        <v>47</v>
      </c>
    </row>
    <row r="22" spans="1:20" x14ac:dyDescent="0.3">
      <c r="A22" t="s">
        <v>86</v>
      </c>
      <c r="B22" t="s">
        <v>87</v>
      </c>
      <c r="C22" s="9">
        <v>16</v>
      </c>
      <c r="D22" s="10">
        <v>43299</v>
      </c>
      <c r="E22" s="9" t="s">
        <v>101</v>
      </c>
      <c r="F22" t="s">
        <v>78</v>
      </c>
      <c r="G22" s="9">
        <v>125</v>
      </c>
      <c r="H22" s="9" t="s">
        <v>22</v>
      </c>
      <c r="I22" s="9">
        <v>30</v>
      </c>
      <c r="J22" s="9">
        <v>45</v>
      </c>
      <c r="K22" s="9">
        <v>1350</v>
      </c>
      <c r="L22" s="11">
        <v>0.1</v>
      </c>
      <c r="M22" s="12">
        <v>135</v>
      </c>
    </row>
    <row r="23" spans="1:20" x14ac:dyDescent="0.3">
      <c r="A23" t="s">
        <v>86</v>
      </c>
      <c r="B23" t="s">
        <v>87</v>
      </c>
      <c r="C23" s="9">
        <v>16</v>
      </c>
      <c r="D23" s="10">
        <v>43299</v>
      </c>
      <c r="E23" s="9" t="s">
        <v>98</v>
      </c>
      <c r="F23" t="s">
        <v>80</v>
      </c>
      <c r="G23" s="9">
        <v>140</v>
      </c>
      <c r="H23" s="9" t="s">
        <v>22</v>
      </c>
      <c r="I23" s="9">
        <v>34</v>
      </c>
      <c r="J23" s="9">
        <v>25</v>
      </c>
      <c r="K23" s="9">
        <v>850</v>
      </c>
      <c r="L23" s="11">
        <v>0.16</v>
      </c>
      <c r="M23" s="12">
        <v>136</v>
      </c>
      <c r="N23" s="12">
        <v>204</v>
      </c>
      <c r="O23" s="45">
        <v>11</v>
      </c>
      <c r="P23" s="9">
        <v>2</v>
      </c>
      <c r="Q23" s="12">
        <v>30</v>
      </c>
      <c r="R23" t="s">
        <v>82</v>
      </c>
      <c r="S23" t="s">
        <v>28</v>
      </c>
      <c r="T23" s="12">
        <v>50</v>
      </c>
    </row>
    <row r="24" spans="1:20" x14ac:dyDescent="0.3">
      <c r="A24" t="s">
        <v>86</v>
      </c>
      <c r="B24" t="s">
        <v>87</v>
      </c>
      <c r="C24" s="9">
        <v>16</v>
      </c>
      <c r="D24" s="10">
        <v>43299</v>
      </c>
      <c r="E24" s="9" t="s">
        <v>98</v>
      </c>
      <c r="F24" t="s">
        <v>80</v>
      </c>
      <c r="G24" s="9">
        <v>128</v>
      </c>
      <c r="H24" s="9" t="s">
        <v>71</v>
      </c>
      <c r="I24" s="9">
        <v>13</v>
      </c>
      <c r="J24" s="9">
        <v>25</v>
      </c>
      <c r="K24" s="9">
        <v>325</v>
      </c>
      <c r="L24" s="11">
        <v>0.16</v>
      </c>
      <c r="M24" s="12">
        <v>52</v>
      </c>
    </row>
    <row r="25" spans="1:20" x14ac:dyDescent="0.3">
      <c r="A25" t="s">
        <v>86</v>
      </c>
      <c r="B25" t="s">
        <v>87</v>
      </c>
      <c r="C25" s="9">
        <v>16</v>
      </c>
      <c r="D25" s="10">
        <v>43299</v>
      </c>
      <c r="E25" s="9" t="s">
        <v>98</v>
      </c>
      <c r="F25" t="s">
        <v>80</v>
      </c>
      <c r="G25" s="9">
        <v>132</v>
      </c>
      <c r="H25" s="9" t="s">
        <v>71</v>
      </c>
      <c r="I25" s="9">
        <v>4</v>
      </c>
      <c r="J25" s="9">
        <v>25</v>
      </c>
      <c r="K25" s="9">
        <v>100</v>
      </c>
      <c r="L25" s="11">
        <v>0.16</v>
      </c>
      <c r="M25" s="12">
        <v>16</v>
      </c>
    </row>
    <row r="26" spans="1:20" x14ac:dyDescent="0.3">
      <c r="A26" t="s">
        <v>86</v>
      </c>
      <c r="B26" t="s">
        <v>87</v>
      </c>
      <c r="C26" s="9">
        <v>16</v>
      </c>
      <c r="D26" s="10">
        <v>43299</v>
      </c>
      <c r="E26" s="9" t="s">
        <v>100</v>
      </c>
      <c r="F26" t="s">
        <v>82</v>
      </c>
      <c r="G26" s="9">
        <v>150</v>
      </c>
      <c r="H26" s="9" t="s">
        <v>73</v>
      </c>
      <c r="I26" s="9">
        <v>10</v>
      </c>
      <c r="J26" s="9">
        <v>80</v>
      </c>
      <c r="K26" s="9">
        <v>800</v>
      </c>
      <c r="L26" s="11">
        <v>0.19</v>
      </c>
      <c r="M26" s="12">
        <v>152</v>
      </c>
      <c r="N26" s="12">
        <v>836</v>
      </c>
      <c r="O26" s="45">
        <v>9</v>
      </c>
      <c r="P26" s="9">
        <v>3</v>
      </c>
      <c r="Q26" s="12">
        <v>45</v>
      </c>
      <c r="R26" t="s">
        <v>82</v>
      </c>
      <c r="S26" t="s">
        <v>34</v>
      </c>
      <c r="T26" s="12">
        <v>10</v>
      </c>
    </row>
    <row r="27" spans="1:20" x14ac:dyDescent="0.3">
      <c r="A27" t="s">
        <v>86</v>
      </c>
      <c r="B27" t="s">
        <v>87</v>
      </c>
      <c r="C27" s="9">
        <v>16</v>
      </c>
      <c r="D27" s="10">
        <v>43299</v>
      </c>
      <c r="E27" s="9" t="s">
        <v>100</v>
      </c>
      <c r="F27" t="s">
        <v>82</v>
      </c>
      <c r="G27" s="9">
        <v>151</v>
      </c>
      <c r="H27" s="9" t="s">
        <v>73</v>
      </c>
      <c r="I27" s="9">
        <v>20</v>
      </c>
      <c r="J27" s="9">
        <v>80</v>
      </c>
      <c r="K27" s="9">
        <v>1600</v>
      </c>
      <c r="L27" s="11">
        <v>0.19</v>
      </c>
      <c r="M27" s="12">
        <v>304</v>
      </c>
    </row>
    <row r="28" spans="1:20" x14ac:dyDescent="0.3">
      <c r="A28" t="s">
        <v>86</v>
      </c>
      <c r="B28" t="s">
        <v>87</v>
      </c>
      <c r="C28" s="9">
        <v>16</v>
      </c>
      <c r="D28" s="10">
        <v>43299</v>
      </c>
      <c r="E28" s="9" t="s">
        <v>100</v>
      </c>
      <c r="F28" t="s">
        <v>82</v>
      </c>
      <c r="G28" s="9">
        <v>150</v>
      </c>
      <c r="H28" s="9" t="s">
        <v>71</v>
      </c>
      <c r="I28" s="9">
        <v>25</v>
      </c>
      <c r="J28" s="9">
        <v>80</v>
      </c>
      <c r="K28" s="9">
        <v>2000</v>
      </c>
      <c r="L28" s="11">
        <v>0.19</v>
      </c>
      <c r="M28" s="12">
        <v>380</v>
      </c>
    </row>
    <row r="29" spans="1:20" x14ac:dyDescent="0.3">
      <c r="A29" t="s">
        <v>86</v>
      </c>
      <c r="B29" t="s">
        <v>87</v>
      </c>
      <c r="C29" s="9">
        <v>16</v>
      </c>
      <c r="D29" s="10">
        <v>43300</v>
      </c>
      <c r="E29" s="9" t="s">
        <v>98</v>
      </c>
      <c r="F29" t="s">
        <v>77</v>
      </c>
      <c r="G29" s="9">
        <v>123</v>
      </c>
      <c r="H29" s="9" t="s">
        <v>71</v>
      </c>
      <c r="I29" s="9">
        <v>19</v>
      </c>
      <c r="J29" s="9">
        <v>25</v>
      </c>
      <c r="K29" s="9">
        <v>475</v>
      </c>
      <c r="L29" s="11">
        <v>0.16</v>
      </c>
      <c r="M29" s="12">
        <v>76</v>
      </c>
      <c r="N29" s="12">
        <v>272</v>
      </c>
      <c r="O29" s="45">
        <v>10</v>
      </c>
      <c r="P29" s="9">
        <v>1</v>
      </c>
      <c r="Q29" s="12">
        <v>15</v>
      </c>
      <c r="R29" t="s">
        <v>78</v>
      </c>
      <c r="S29" t="s">
        <v>28</v>
      </c>
      <c r="T29" s="12">
        <v>100</v>
      </c>
    </row>
    <row r="30" spans="1:20" x14ac:dyDescent="0.3">
      <c r="A30" t="s">
        <v>86</v>
      </c>
      <c r="B30" t="s">
        <v>87</v>
      </c>
      <c r="C30" s="9">
        <v>16</v>
      </c>
      <c r="D30" s="10">
        <v>43300</v>
      </c>
      <c r="E30" s="9" t="s">
        <v>98</v>
      </c>
      <c r="F30" t="s">
        <v>77</v>
      </c>
      <c r="G30" s="9">
        <v>125</v>
      </c>
      <c r="H30" s="9" t="s">
        <v>71</v>
      </c>
      <c r="I30" s="9">
        <v>25</v>
      </c>
      <c r="J30" s="9">
        <v>25</v>
      </c>
      <c r="K30" s="9">
        <v>625</v>
      </c>
      <c r="L30" s="11">
        <v>0.16</v>
      </c>
      <c r="M30" s="12">
        <v>100</v>
      </c>
    </row>
    <row r="31" spans="1:20" x14ac:dyDescent="0.3">
      <c r="A31" t="s">
        <v>86</v>
      </c>
      <c r="B31" t="s">
        <v>87</v>
      </c>
      <c r="C31" s="9">
        <v>16</v>
      </c>
      <c r="D31" s="10">
        <v>43300</v>
      </c>
      <c r="E31" s="9" t="s">
        <v>98</v>
      </c>
      <c r="F31" t="s">
        <v>77</v>
      </c>
      <c r="G31" s="9">
        <v>147</v>
      </c>
      <c r="H31" s="9" t="s">
        <v>71</v>
      </c>
      <c r="I31" s="9">
        <v>12</v>
      </c>
      <c r="J31" s="9">
        <v>25</v>
      </c>
      <c r="K31" s="9">
        <v>300</v>
      </c>
      <c r="L31" s="11">
        <v>0.16</v>
      </c>
      <c r="M31" s="12">
        <v>48</v>
      </c>
    </row>
    <row r="32" spans="1:20" x14ac:dyDescent="0.3">
      <c r="A32" t="s">
        <v>86</v>
      </c>
      <c r="B32" t="s">
        <v>87</v>
      </c>
      <c r="C32" s="9">
        <v>16</v>
      </c>
      <c r="D32" s="10">
        <v>43300</v>
      </c>
      <c r="E32" s="9" t="s">
        <v>98</v>
      </c>
      <c r="F32" t="s">
        <v>77</v>
      </c>
      <c r="G32" s="9">
        <v>255</v>
      </c>
      <c r="H32" s="9" t="s">
        <v>71</v>
      </c>
      <c r="I32" s="9">
        <v>8</v>
      </c>
      <c r="J32" s="9">
        <v>25</v>
      </c>
      <c r="K32" s="9">
        <v>200</v>
      </c>
      <c r="L32" s="11">
        <v>0.16</v>
      </c>
      <c r="M32" s="12">
        <v>32</v>
      </c>
    </row>
    <row r="33" spans="1:20" x14ac:dyDescent="0.3">
      <c r="A33" t="s">
        <v>86</v>
      </c>
      <c r="B33" t="s">
        <v>87</v>
      </c>
      <c r="C33" s="9">
        <v>16</v>
      </c>
      <c r="D33" s="10">
        <v>43300</v>
      </c>
      <c r="E33" s="9" t="s">
        <v>98</v>
      </c>
      <c r="F33" t="s">
        <v>77</v>
      </c>
      <c r="G33" s="9">
        <v>598</v>
      </c>
      <c r="H33" s="9" t="s">
        <v>71</v>
      </c>
      <c r="I33" s="9">
        <v>4</v>
      </c>
      <c r="J33" s="9">
        <v>25</v>
      </c>
      <c r="K33" s="9">
        <v>100</v>
      </c>
      <c r="L33" s="11">
        <v>0.16</v>
      </c>
      <c r="M33" s="12">
        <v>16</v>
      </c>
    </row>
    <row r="34" spans="1:20" x14ac:dyDescent="0.3">
      <c r="A34" t="s">
        <v>86</v>
      </c>
      <c r="B34" t="s">
        <v>87</v>
      </c>
      <c r="C34" s="9">
        <v>16</v>
      </c>
      <c r="D34" s="10">
        <v>43300</v>
      </c>
      <c r="E34" s="9" t="s">
        <v>101</v>
      </c>
      <c r="F34" t="s">
        <v>78</v>
      </c>
      <c r="G34" s="9">
        <v>124</v>
      </c>
      <c r="H34" s="9" t="s">
        <v>22</v>
      </c>
      <c r="I34" s="9">
        <v>20</v>
      </c>
      <c r="J34" s="9">
        <v>45</v>
      </c>
      <c r="K34" s="9">
        <v>900</v>
      </c>
      <c r="L34" s="11">
        <v>0.1</v>
      </c>
      <c r="M34" s="12">
        <v>90</v>
      </c>
      <c r="N34" s="12">
        <v>225</v>
      </c>
      <c r="O34" s="45">
        <v>8</v>
      </c>
      <c r="Q34" s="12" t="s">
        <v>47</v>
      </c>
    </row>
    <row r="35" spans="1:20" x14ac:dyDescent="0.3">
      <c r="A35" t="s">
        <v>86</v>
      </c>
      <c r="B35" t="s">
        <v>87</v>
      </c>
      <c r="C35" s="9">
        <v>16</v>
      </c>
      <c r="D35" s="10">
        <v>43300</v>
      </c>
      <c r="E35" s="9" t="s">
        <v>101</v>
      </c>
      <c r="F35" t="s">
        <v>78</v>
      </c>
      <c r="G35" s="9">
        <v>125</v>
      </c>
      <c r="H35" s="9" t="s">
        <v>22</v>
      </c>
      <c r="I35" s="9">
        <v>30</v>
      </c>
      <c r="J35" s="9">
        <v>45</v>
      </c>
      <c r="K35" s="9">
        <v>1350</v>
      </c>
      <c r="L35" s="11">
        <v>0.1</v>
      </c>
      <c r="M35" s="12">
        <v>135</v>
      </c>
    </row>
    <row r="36" spans="1:20" x14ac:dyDescent="0.3">
      <c r="A36" t="s">
        <v>86</v>
      </c>
      <c r="B36" t="s">
        <v>87</v>
      </c>
      <c r="C36" s="9">
        <v>16</v>
      </c>
      <c r="D36" s="10">
        <v>43300</v>
      </c>
      <c r="E36" s="9" t="s">
        <v>98</v>
      </c>
      <c r="F36" t="s">
        <v>80</v>
      </c>
      <c r="G36" s="9">
        <v>140</v>
      </c>
      <c r="H36" s="9" t="s">
        <v>22</v>
      </c>
      <c r="I36" s="9">
        <v>34</v>
      </c>
      <c r="J36" s="9">
        <v>25</v>
      </c>
      <c r="K36" s="9">
        <v>850</v>
      </c>
      <c r="L36" s="11">
        <v>0.16</v>
      </c>
      <c r="M36" s="12">
        <v>136</v>
      </c>
      <c r="N36" s="12">
        <v>204</v>
      </c>
      <c r="O36" s="45">
        <v>11</v>
      </c>
      <c r="P36" s="9">
        <v>2</v>
      </c>
      <c r="Q36" s="12">
        <v>30</v>
      </c>
      <c r="R36" t="s">
        <v>82</v>
      </c>
      <c r="S36" t="s">
        <v>28</v>
      </c>
      <c r="T36" s="12">
        <v>50</v>
      </c>
    </row>
    <row r="37" spans="1:20" x14ac:dyDescent="0.3">
      <c r="A37" t="s">
        <v>86</v>
      </c>
      <c r="B37" t="s">
        <v>87</v>
      </c>
      <c r="C37" s="9">
        <v>16</v>
      </c>
      <c r="D37" s="10">
        <v>43300</v>
      </c>
      <c r="E37" s="9" t="s">
        <v>98</v>
      </c>
      <c r="F37" t="s">
        <v>80</v>
      </c>
      <c r="G37" s="9">
        <v>128</v>
      </c>
      <c r="H37" s="9" t="s">
        <v>71</v>
      </c>
      <c r="I37" s="9">
        <v>13</v>
      </c>
      <c r="J37" s="9">
        <v>25</v>
      </c>
      <c r="K37" s="9">
        <v>325</v>
      </c>
      <c r="L37" s="11">
        <v>0.16</v>
      </c>
      <c r="M37" s="12">
        <v>52</v>
      </c>
    </row>
    <row r="38" spans="1:20" x14ac:dyDescent="0.3">
      <c r="A38" t="s">
        <v>86</v>
      </c>
      <c r="B38" t="s">
        <v>87</v>
      </c>
      <c r="C38" s="9">
        <v>16</v>
      </c>
      <c r="D38" s="10">
        <v>43300</v>
      </c>
      <c r="E38" s="9" t="s">
        <v>98</v>
      </c>
      <c r="F38" t="s">
        <v>80</v>
      </c>
      <c r="G38" s="9">
        <v>132</v>
      </c>
      <c r="H38" s="9" t="s">
        <v>71</v>
      </c>
      <c r="I38" s="9">
        <v>4</v>
      </c>
      <c r="J38" s="9">
        <v>25</v>
      </c>
      <c r="K38" s="9">
        <v>100</v>
      </c>
      <c r="L38" s="11">
        <v>0.16</v>
      </c>
      <c r="M38" s="12">
        <v>16</v>
      </c>
    </row>
    <row r="39" spans="1:20" x14ac:dyDescent="0.3">
      <c r="A39" t="s">
        <v>86</v>
      </c>
      <c r="B39" t="s">
        <v>87</v>
      </c>
      <c r="C39" s="9">
        <v>16</v>
      </c>
      <c r="D39" s="10">
        <v>43300</v>
      </c>
      <c r="E39" s="9" t="s">
        <v>100</v>
      </c>
      <c r="F39" t="s">
        <v>82</v>
      </c>
      <c r="G39" s="9">
        <v>150</v>
      </c>
      <c r="H39" s="9" t="s">
        <v>73</v>
      </c>
      <c r="I39" s="9">
        <v>10</v>
      </c>
      <c r="J39" s="9">
        <v>80</v>
      </c>
      <c r="K39" s="9">
        <v>800</v>
      </c>
      <c r="L39" s="11">
        <v>0.19</v>
      </c>
      <c r="M39" s="12">
        <v>152</v>
      </c>
      <c r="N39" s="12">
        <v>836</v>
      </c>
      <c r="O39" s="45">
        <v>9</v>
      </c>
      <c r="P39" s="9">
        <v>3</v>
      </c>
      <c r="Q39" s="12">
        <v>45</v>
      </c>
      <c r="R39" t="s">
        <v>82</v>
      </c>
      <c r="S39" t="s">
        <v>34</v>
      </c>
      <c r="T39" s="12">
        <v>10</v>
      </c>
    </row>
    <row r="40" spans="1:20" x14ac:dyDescent="0.3">
      <c r="A40" t="s">
        <v>86</v>
      </c>
      <c r="B40" t="s">
        <v>87</v>
      </c>
      <c r="C40" s="9">
        <v>16</v>
      </c>
      <c r="D40" s="10">
        <v>43300</v>
      </c>
      <c r="E40" s="9" t="s">
        <v>100</v>
      </c>
      <c r="F40" t="s">
        <v>82</v>
      </c>
      <c r="G40" s="9">
        <v>151</v>
      </c>
      <c r="H40" s="9" t="s">
        <v>73</v>
      </c>
      <c r="I40" s="9">
        <v>20</v>
      </c>
      <c r="J40" s="9">
        <v>80</v>
      </c>
      <c r="K40" s="9">
        <v>1600</v>
      </c>
      <c r="L40" s="11">
        <v>0.19</v>
      </c>
      <c r="M40" s="12">
        <v>304</v>
      </c>
    </row>
    <row r="41" spans="1:20" x14ac:dyDescent="0.3">
      <c r="A41" t="s">
        <v>86</v>
      </c>
      <c r="B41" t="s">
        <v>87</v>
      </c>
      <c r="C41" s="9">
        <v>16</v>
      </c>
      <c r="D41" s="10">
        <v>43300</v>
      </c>
      <c r="E41" s="9" t="s">
        <v>100</v>
      </c>
      <c r="F41" t="s">
        <v>82</v>
      </c>
      <c r="G41" s="9">
        <v>150</v>
      </c>
      <c r="H41" s="9" t="s">
        <v>71</v>
      </c>
      <c r="I41" s="9">
        <v>25</v>
      </c>
      <c r="J41" s="9">
        <v>80</v>
      </c>
      <c r="K41" s="9">
        <v>2000</v>
      </c>
      <c r="L41" s="11">
        <v>0.19</v>
      </c>
      <c r="M41" s="12">
        <v>380</v>
      </c>
    </row>
    <row r="42" spans="1:20" x14ac:dyDescent="0.3">
      <c r="A42" t="s">
        <v>86</v>
      </c>
      <c r="B42" t="s">
        <v>87</v>
      </c>
      <c r="C42" s="9">
        <v>17</v>
      </c>
      <c r="D42" s="10">
        <v>43311</v>
      </c>
      <c r="E42" s="9" t="s">
        <v>98</v>
      </c>
      <c r="F42" t="s">
        <v>77</v>
      </c>
      <c r="G42" s="9">
        <v>123</v>
      </c>
      <c r="H42" s="9" t="s">
        <v>71</v>
      </c>
      <c r="I42" s="9">
        <v>19</v>
      </c>
      <c r="J42" s="9">
        <v>25</v>
      </c>
      <c r="K42" s="9">
        <v>475</v>
      </c>
      <c r="L42" s="11">
        <v>0.16</v>
      </c>
      <c r="M42" s="12">
        <v>76</v>
      </c>
      <c r="N42" s="12">
        <v>272</v>
      </c>
      <c r="O42" s="45">
        <v>10</v>
      </c>
      <c r="P42" s="9">
        <v>1</v>
      </c>
      <c r="Q42" s="12">
        <v>15</v>
      </c>
      <c r="R42" t="s">
        <v>78</v>
      </c>
      <c r="S42" t="s">
        <v>28</v>
      </c>
      <c r="T42" s="12">
        <v>100</v>
      </c>
    </row>
    <row r="43" spans="1:20" x14ac:dyDescent="0.3">
      <c r="A43" t="s">
        <v>86</v>
      </c>
      <c r="B43" t="s">
        <v>87</v>
      </c>
      <c r="C43" s="9">
        <v>17</v>
      </c>
      <c r="D43" s="10">
        <v>43311</v>
      </c>
      <c r="E43" s="9" t="s">
        <v>98</v>
      </c>
      <c r="F43" t="s">
        <v>77</v>
      </c>
      <c r="G43" s="9">
        <v>125</v>
      </c>
      <c r="H43" s="9" t="s">
        <v>71</v>
      </c>
      <c r="I43" s="9">
        <v>25</v>
      </c>
      <c r="J43" s="9">
        <v>25</v>
      </c>
      <c r="K43" s="9">
        <v>625</v>
      </c>
      <c r="L43" s="11">
        <v>0.16</v>
      </c>
      <c r="M43" s="12">
        <v>100</v>
      </c>
    </row>
    <row r="44" spans="1:20" x14ac:dyDescent="0.3">
      <c r="A44" t="s">
        <v>86</v>
      </c>
      <c r="B44" t="s">
        <v>87</v>
      </c>
      <c r="C44" s="9">
        <v>17</v>
      </c>
      <c r="D44" s="10">
        <v>43311</v>
      </c>
      <c r="E44" s="9" t="s">
        <v>98</v>
      </c>
      <c r="F44" t="s">
        <v>77</v>
      </c>
      <c r="G44" s="9">
        <v>147</v>
      </c>
      <c r="H44" s="9" t="s">
        <v>71</v>
      </c>
      <c r="I44" s="9">
        <v>12</v>
      </c>
      <c r="J44" s="9">
        <v>25</v>
      </c>
      <c r="K44" s="9">
        <v>300</v>
      </c>
      <c r="L44" s="11">
        <v>0.16</v>
      </c>
      <c r="M44" s="12">
        <v>48</v>
      </c>
    </row>
    <row r="45" spans="1:20" x14ac:dyDescent="0.3">
      <c r="A45" t="s">
        <v>86</v>
      </c>
      <c r="B45" t="s">
        <v>87</v>
      </c>
      <c r="C45" s="9">
        <v>17</v>
      </c>
      <c r="D45" s="10">
        <v>43311</v>
      </c>
      <c r="E45" s="9" t="s">
        <v>98</v>
      </c>
      <c r="F45" t="s">
        <v>77</v>
      </c>
      <c r="G45" s="9">
        <v>255</v>
      </c>
      <c r="H45" s="9" t="s">
        <v>71</v>
      </c>
      <c r="I45" s="9">
        <v>8</v>
      </c>
      <c r="J45" s="9">
        <v>25</v>
      </c>
      <c r="K45" s="9">
        <v>200</v>
      </c>
      <c r="L45" s="11">
        <v>0.16</v>
      </c>
      <c r="M45" s="12">
        <v>32</v>
      </c>
    </row>
    <row r="46" spans="1:20" x14ac:dyDescent="0.3">
      <c r="A46" t="s">
        <v>86</v>
      </c>
      <c r="B46" t="s">
        <v>87</v>
      </c>
      <c r="C46" s="9">
        <v>17</v>
      </c>
      <c r="D46" s="10">
        <v>43311</v>
      </c>
      <c r="E46" s="9" t="s">
        <v>98</v>
      </c>
      <c r="F46" t="s">
        <v>77</v>
      </c>
      <c r="G46" s="9">
        <v>598</v>
      </c>
      <c r="H46" s="9" t="s">
        <v>71</v>
      </c>
      <c r="I46" s="9">
        <v>4</v>
      </c>
      <c r="J46" s="9">
        <v>25</v>
      </c>
      <c r="K46" s="9">
        <v>100</v>
      </c>
      <c r="L46" s="11">
        <v>0.16</v>
      </c>
      <c r="M46" s="12">
        <v>16</v>
      </c>
    </row>
    <row r="47" spans="1:20" x14ac:dyDescent="0.3">
      <c r="A47" t="s">
        <v>86</v>
      </c>
      <c r="B47" t="s">
        <v>87</v>
      </c>
      <c r="C47" s="9">
        <v>17</v>
      </c>
      <c r="D47" s="10">
        <v>43311</v>
      </c>
      <c r="E47" s="9" t="s">
        <v>101</v>
      </c>
      <c r="F47" t="s">
        <v>78</v>
      </c>
      <c r="G47" s="9">
        <v>124</v>
      </c>
      <c r="H47" s="9" t="s">
        <v>22</v>
      </c>
      <c r="I47" s="9">
        <v>20</v>
      </c>
      <c r="J47" s="9">
        <v>45</v>
      </c>
      <c r="K47" s="9">
        <v>900</v>
      </c>
      <c r="L47" s="11">
        <v>0.1</v>
      </c>
      <c r="M47" s="12">
        <v>90</v>
      </c>
      <c r="N47" s="12">
        <v>225</v>
      </c>
      <c r="O47" s="45">
        <v>8</v>
      </c>
      <c r="Q47" s="12" t="s">
        <v>47</v>
      </c>
    </row>
    <row r="48" spans="1:20" x14ac:dyDescent="0.3">
      <c r="A48" t="s">
        <v>86</v>
      </c>
      <c r="B48" t="s">
        <v>87</v>
      </c>
      <c r="C48" s="9">
        <v>17</v>
      </c>
      <c r="D48" s="10">
        <v>43311</v>
      </c>
      <c r="E48" s="9" t="s">
        <v>101</v>
      </c>
      <c r="F48" t="s">
        <v>78</v>
      </c>
      <c r="G48" s="9">
        <v>125</v>
      </c>
      <c r="H48" s="9" t="s">
        <v>22</v>
      </c>
      <c r="I48" s="9">
        <v>30</v>
      </c>
      <c r="J48" s="9">
        <v>45</v>
      </c>
      <c r="K48" s="9">
        <v>1350</v>
      </c>
      <c r="L48" s="11">
        <v>0.1</v>
      </c>
      <c r="M48" s="12">
        <v>135</v>
      </c>
    </row>
    <row r="49" spans="1:20" x14ac:dyDescent="0.3">
      <c r="A49" t="s">
        <v>86</v>
      </c>
      <c r="B49" t="s">
        <v>87</v>
      </c>
      <c r="C49" s="9">
        <v>17</v>
      </c>
      <c r="D49" s="10">
        <v>43311</v>
      </c>
      <c r="E49" s="9" t="s">
        <v>98</v>
      </c>
      <c r="F49" t="s">
        <v>80</v>
      </c>
      <c r="G49" s="9">
        <v>140</v>
      </c>
      <c r="H49" s="9" t="s">
        <v>22</v>
      </c>
      <c r="I49" s="9">
        <v>34</v>
      </c>
      <c r="J49" s="9">
        <v>25</v>
      </c>
      <c r="K49" s="9">
        <v>850</v>
      </c>
      <c r="L49" s="11">
        <v>0.16</v>
      </c>
      <c r="M49" s="12">
        <v>136</v>
      </c>
      <c r="N49" s="12">
        <v>204</v>
      </c>
      <c r="O49" s="45">
        <v>11</v>
      </c>
      <c r="P49" s="9">
        <v>2</v>
      </c>
      <c r="Q49" s="12">
        <v>30</v>
      </c>
      <c r="R49" t="s">
        <v>82</v>
      </c>
      <c r="S49" t="s">
        <v>28</v>
      </c>
      <c r="T49" s="12">
        <v>50</v>
      </c>
    </row>
    <row r="50" spans="1:20" x14ac:dyDescent="0.3">
      <c r="A50" t="s">
        <v>86</v>
      </c>
      <c r="B50" t="s">
        <v>87</v>
      </c>
      <c r="C50" s="9">
        <v>17</v>
      </c>
      <c r="D50" s="10">
        <v>43311</v>
      </c>
      <c r="E50" s="9" t="s">
        <v>98</v>
      </c>
      <c r="F50" t="s">
        <v>80</v>
      </c>
      <c r="G50" s="9">
        <v>128</v>
      </c>
      <c r="H50" s="9" t="s">
        <v>71</v>
      </c>
      <c r="I50" s="9">
        <v>13</v>
      </c>
      <c r="J50" s="9">
        <v>25</v>
      </c>
      <c r="K50" s="9">
        <v>325</v>
      </c>
      <c r="L50" s="11">
        <v>0.16</v>
      </c>
      <c r="M50" s="12">
        <v>52</v>
      </c>
    </row>
    <row r="51" spans="1:20" x14ac:dyDescent="0.3">
      <c r="A51" t="s">
        <v>86</v>
      </c>
      <c r="B51" t="s">
        <v>87</v>
      </c>
      <c r="C51" s="9">
        <v>17</v>
      </c>
      <c r="D51" s="10">
        <v>43311</v>
      </c>
      <c r="E51" s="9" t="s">
        <v>98</v>
      </c>
      <c r="F51" t="s">
        <v>80</v>
      </c>
      <c r="G51" s="9">
        <v>132</v>
      </c>
      <c r="H51" s="9" t="s">
        <v>71</v>
      </c>
      <c r="I51" s="9">
        <v>4</v>
      </c>
      <c r="J51" s="9">
        <v>25</v>
      </c>
      <c r="K51" s="9">
        <v>100</v>
      </c>
      <c r="L51" s="11">
        <v>0.16</v>
      </c>
      <c r="M51" s="12">
        <v>16</v>
      </c>
    </row>
    <row r="52" spans="1:20" x14ac:dyDescent="0.3">
      <c r="A52" t="s">
        <v>86</v>
      </c>
      <c r="B52" t="s">
        <v>87</v>
      </c>
      <c r="C52" s="9">
        <v>17</v>
      </c>
      <c r="D52" s="10">
        <v>43311</v>
      </c>
      <c r="E52" s="9" t="s">
        <v>100</v>
      </c>
      <c r="F52" t="s">
        <v>82</v>
      </c>
      <c r="G52" s="9">
        <v>150</v>
      </c>
      <c r="H52" s="9" t="s">
        <v>73</v>
      </c>
      <c r="I52" s="9">
        <v>10</v>
      </c>
      <c r="J52" s="9">
        <v>80</v>
      </c>
      <c r="K52" s="9">
        <v>800</v>
      </c>
      <c r="L52" s="11">
        <v>0.19</v>
      </c>
      <c r="M52" s="12">
        <v>152</v>
      </c>
      <c r="N52" s="12">
        <v>836</v>
      </c>
      <c r="O52" s="45">
        <v>9</v>
      </c>
      <c r="P52" s="9">
        <v>3</v>
      </c>
      <c r="Q52" s="12">
        <v>45</v>
      </c>
      <c r="R52" t="s">
        <v>82</v>
      </c>
      <c r="S52" t="s">
        <v>34</v>
      </c>
      <c r="T52" s="12">
        <v>10</v>
      </c>
    </row>
    <row r="53" spans="1:20" x14ac:dyDescent="0.3">
      <c r="A53" t="s">
        <v>86</v>
      </c>
      <c r="B53" t="s">
        <v>87</v>
      </c>
      <c r="C53" s="9">
        <v>17</v>
      </c>
      <c r="D53" s="10">
        <v>43311</v>
      </c>
      <c r="E53" s="9" t="s">
        <v>100</v>
      </c>
      <c r="F53" t="s">
        <v>82</v>
      </c>
      <c r="G53" s="9">
        <v>151</v>
      </c>
      <c r="H53" s="9" t="s">
        <v>73</v>
      </c>
      <c r="I53" s="9">
        <v>20</v>
      </c>
      <c r="J53" s="9">
        <v>80</v>
      </c>
      <c r="K53" s="9">
        <v>1600</v>
      </c>
      <c r="L53" s="11">
        <v>0.19</v>
      </c>
      <c r="M53" s="12">
        <v>304</v>
      </c>
    </row>
    <row r="54" spans="1:20" x14ac:dyDescent="0.3">
      <c r="A54" t="s">
        <v>86</v>
      </c>
      <c r="B54" t="s">
        <v>87</v>
      </c>
      <c r="C54" s="9">
        <v>17</v>
      </c>
      <c r="D54" s="10">
        <v>43311</v>
      </c>
      <c r="E54" s="9" t="s">
        <v>100</v>
      </c>
      <c r="F54" t="s">
        <v>82</v>
      </c>
      <c r="G54" s="9">
        <v>150</v>
      </c>
      <c r="H54" s="9" t="s">
        <v>71</v>
      </c>
      <c r="I54" s="9">
        <v>25</v>
      </c>
      <c r="J54" s="9">
        <v>80</v>
      </c>
      <c r="K54" s="9">
        <v>2000</v>
      </c>
      <c r="L54" s="11">
        <v>0.19</v>
      </c>
      <c r="M54" s="12">
        <v>380</v>
      </c>
    </row>
    <row r="55" spans="1:20" x14ac:dyDescent="0.3">
      <c r="A55" t="s">
        <v>86</v>
      </c>
      <c r="B55" t="s">
        <v>87</v>
      </c>
      <c r="C55" s="9">
        <v>17</v>
      </c>
      <c r="D55" s="10">
        <v>43312</v>
      </c>
      <c r="E55" s="9" t="s">
        <v>98</v>
      </c>
      <c r="F55" t="s">
        <v>77</v>
      </c>
      <c r="G55" s="9">
        <v>123</v>
      </c>
      <c r="H55" s="9" t="s">
        <v>71</v>
      </c>
      <c r="I55" s="9">
        <v>19</v>
      </c>
      <c r="J55" s="9">
        <v>25</v>
      </c>
      <c r="K55" s="9">
        <v>475</v>
      </c>
      <c r="L55" s="11">
        <v>0.16</v>
      </c>
      <c r="M55" s="12">
        <v>76</v>
      </c>
      <c r="N55" s="12">
        <v>272</v>
      </c>
      <c r="O55" s="45">
        <v>10</v>
      </c>
      <c r="P55" s="9">
        <v>1</v>
      </c>
      <c r="Q55" s="12">
        <v>15</v>
      </c>
      <c r="R55" t="s">
        <v>78</v>
      </c>
      <c r="S55" t="s">
        <v>28</v>
      </c>
      <c r="T55" s="12">
        <v>100</v>
      </c>
    </row>
    <row r="56" spans="1:20" x14ac:dyDescent="0.3">
      <c r="A56" t="s">
        <v>86</v>
      </c>
      <c r="B56" t="s">
        <v>87</v>
      </c>
      <c r="C56" s="9">
        <v>17</v>
      </c>
      <c r="D56" s="10">
        <v>43312</v>
      </c>
      <c r="E56" s="9" t="s">
        <v>98</v>
      </c>
      <c r="F56" t="s">
        <v>77</v>
      </c>
      <c r="G56" s="9">
        <v>125</v>
      </c>
      <c r="H56" s="9" t="s">
        <v>71</v>
      </c>
      <c r="I56" s="9">
        <v>25</v>
      </c>
      <c r="J56" s="9">
        <v>25</v>
      </c>
      <c r="K56" s="9">
        <v>625</v>
      </c>
      <c r="L56" s="11">
        <v>0.16</v>
      </c>
      <c r="M56" s="12">
        <v>100</v>
      </c>
    </row>
    <row r="57" spans="1:20" x14ac:dyDescent="0.3">
      <c r="A57" t="s">
        <v>86</v>
      </c>
      <c r="B57" t="s">
        <v>87</v>
      </c>
      <c r="C57" s="9">
        <v>17</v>
      </c>
      <c r="D57" s="10">
        <v>43312</v>
      </c>
      <c r="E57" s="9" t="s">
        <v>98</v>
      </c>
      <c r="F57" t="s">
        <v>77</v>
      </c>
      <c r="G57" s="9">
        <v>147</v>
      </c>
      <c r="H57" s="9" t="s">
        <v>71</v>
      </c>
      <c r="I57" s="9">
        <v>12</v>
      </c>
      <c r="J57" s="9">
        <v>25</v>
      </c>
      <c r="K57" s="9">
        <v>300</v>
      </c>
      <c r="L57" s="11">
        <v>0.16</v>
      </c>
      <c r="M57" s="12">
        <v>48</v>
      </c>
    </row>
    <row r="58" spans="1:20" x14ac:dyDescent="0.3">
      <c r="A58" t="s">
        <v>86</v>
      </c>
      <c r="B58" t="s">
        <v>87</v>
      </c>
      <c r="C58" s="9">
        <v>17</v>
      </c>
      <c r="D58" s="10">
        <v>43312</v>
      </c>
      <c r="E58" s="9" t="s">
        <v>98</v>
      </c>
      <c r="F58" t="s">
        <v>77</v>
      </c>
      <c r="G58" s="9">
        <v>255</v>
      </c>
      <c r="H58" s="9" t="s">
        <v>71</v>
      </c>
      <c r="I58" s="9">
        <v>8</v>
      </c>
      <c r="J58" s="9">
        <v>25</v>
      </c>
      <c r="K58" s="9">
        <v>200</v>
      </c>
      <c r="L58" s="11">
        <v>0.16</v>
      </c>
      <c r="M58" s="12">
        <v>32</v>
      </c>
    </row>
    <row r="59" spans="1:20" x14ac:dyDescent="0.3">
      <c r="A59" t="s">
        <v>86</v>
      </c>
      <c r="B59" t="s">
        <v>87</v>
      </c>
      <c r="C59" s="9">
        <v>17</v>
      </c>
      <c r="D59" s="10">
        <v>43312</v>
      </c>
      <c r="E59" s="9" t="s">
        <v>98</v>
      </c>
      <c r="F59" t="s">
        <v>77</v>
      </c>
      <c r="G59" s="9">
        <v>598</v>
      </c>
      <c r="H59" s="9" t="s">
        <v>71</v>
      </c>
      <c r="I59" s="9">
        <v>4</v>
      </c>
      <c r="J59" s="9">
        <v>25</v>
      </c>
      <c r="K59" s="9">
        <v>100</v>
      </c>
      <c r="L59" s="11">
        <v>0.16</v>
      </c>
      <c r="M59" s="12">
        <v>16</v>
      </c>
    </row>
    <row r="60" spans="1:20" x14ac:dyDescent="0.3">
      <c r="A60" t="s">
        <v>86</v>
      </c>
      <c r="B60" t="s">
        <v>87</v>
      </c>
      <c r="C60" s="9">
        <v>17</v>
      </c>
      <c r="D60" s="10">
        <v>43312</v>
      </c>
      <c r="E60" s="9" t="s">
        <v>101</v>
      </c>
      <c r="F60" t="s">
        <v>78</v>
      </c>
      <c r="G60" s="9">
        <v>124</v>
      </c>
      <c r="H60" s="9" t="s">
        <v>22</v>
      </c>
      <c r="I60" s="9">
        <v>20</v>
      </c>
      <c r="J60" s="9">
        <v>45</v>
      </c>
      <c r="K60" s="9">
        <v>900</v>
      </c>
      <c r="L60" s="11">
        <v>0.1</v>
      </c>
      <c r="M60" s="12">
        <v>90</v>
      </c>
      <c r="N60" s="12">
        <v>225</v>
      </c>
      <c r="O60" s="45">
        <v>8</v>
      </c>
      <c r="Q60" s="12" t="s">
        <v>47</v>
      </c>
    </row>
    <row r="61" spans="1:20" x14ac:dyDescent="0.3">
      <c r="A61" t="s">
        <v>86</v>
      </c>
      <c r="B61" t="s">
        <v>87</v>
      </c>
      <c r="C61" s="9">
        <v>17</v>
      </c>
      <c r="D61" s="10">
        <v>43312</v>
      </c>
      <c r="E61" s="9" t="s">
        <v>101</v>
      </c>
      <c r="F61" t="s">
        <v>78</v>
      </c>
      <c r="G61" s="9">
        <v>125</v>
      </c>
      <c r="H61" s="9" t="s">
        <v>22</v>
      </c>
      <c r="I61" s="9">
        <v>30</v>
      </c>
      <c r="J61" s="9">
        <v>45</v>
      </c>
      <c r="K61" s="9">
        <v>1350</v>
      </c>
      <c r="L61" s="11">
        <v>0.1</v>
      </c>
      <c r="M61" s="12">
        <v>135</v>
      </c>
    </row>
    <row r="62" spans="1:20" x14ac:dyDescent="0.3">
      <c r="A62" t="s">
        <v>86</v>
      </c>
      <c r="B62" t="s">
        <v>87</v>
      </c>
      <c r="C62" s="9">
        <v>17</v>
      </c>
      <c r="D62" s="10">
        <v>43312</v>
      </c>
      <c r="E62" s="9" t="s">
        <v>98</v>
      </c>
      <c r="F62" t="s">
        <v>80</v>
      </c>
      <c r="G62" s="9">
        <v>140</v>
      </c>
      <c r="H62" s="9" t="s">
        <v>22</v>
      </c>
      <c r="I62" s="9">
        <v>34</v>
      </c>
      <c r="J62" s="9">
        <v>25</v>
      </c>
      <c r="K62" s="9">
        <v>850</v>
      </c>
      <c r="L62" s="11">
        <v>0.16</v>
      </c>
      <c r="M62" s="12">
        <v>136</v>
      </c>
      <c r="N62" s="12">
        <v>204</v>
      </c>
      <c r="O62" s="45">
        <v>11</v>
      </c>
      <c r="P62" s="9">
        <v>2</v>
      </c>
      <c r="Q62" s="12">
        <v>30</v>
      </c>
      <c r="R62" t="s">
        <v>82</v>
      </c>
      <c r="S62" t="s">
        <v>28</v>
      </c>
      <c r="T62" s="12">
        <v>50</v>
      </c>
    </row>
    <row r="63" spans="1:20" x14ac:dyDescent="0.3">
      <c r="A63" t="s">
        <v>86</v>
      </c>
      <c r="B63" t="s">
        <v>87</v>
      </c>
      <c r="C63" s="9">
        <v>17</v>
      </c>
      <c r="D63" s="10">
        <v>43312</v>
      </c>
      <c r="E63" s="9" t="s">
        <v>98</v>
      </c>
      <c r="F63" t="s">
        <v>80</v>
      </c>
      <c r="G63" s="9">
        <v>128</v>
      </c>
      <c r="H63" s="9" t="s">
        <v>71</v>
      </c>
      <c r="I63" s="9">
        <v>13</v>
      </c>
      <c r="J63" s="9">
        <v>25</v>
      </c>
      <c r="K63" s="9">
        <v>325</v>
      </c>
      <c r="L63" s="11">
        <v>0.16</v>
      </c>
      <c r="M63" s="12">
        <v>52</v>
      </c>
    </row>
    <row r="64" spans="1:20" x14ac:dyDescent="0.3">
      <c r="A64" t="s">
        <v>86</v>
      </c>
      <c r="B64" t="s">
        <v>87</v>
      </c>
      <c r="C64" s="9">
        <v>17</v>
      </c>
      <c r="D64" s="10">
        <v>43312</v>
      </c>
      <c r="E64" s="9" t="s">
        <v>98</v>
      </c>
      <c r="F64" t="s">
        <v>80</v>
      </c>
      <c r="G64" s="9">
        <v>132</v>
      </c>
      <c r="H64" s="9" t="s">
        <v>71</v>
      </c>
      <c r="I64" s="9">
        <v>4</v>
      </c>
      <c r="J64" s="9">
        <v>25</v>
      </c>
      <c r="K64" s="9">
        <v>100</v>
      </c>
      <c r="L64" s="11">
        <v>0.16</v>
      </c>
      <c r="M64" s="12">
        <v>16</v>
      </c>
    </row>
    <row r="65" spans="1:20" x14ac:dyDescent="0.3">
      <c r="A65" t="s">
        <v>86</v>
      </c>
      <c r="B65" t="s">
        <v>87</v>
      </c>
      <c r="C65" s="9">
        <v>17</v>
      </c>
      <c r="D65" s="10">
        <v>43312</v>
      </c>
      <c r="E65" s="9" t="s">
        <v>100</v>
      </c>
      <c r="F65" t="s">
        <v>82</v>
      </c>
      <c r="G65" s="9">
        <v>150</v>
      </c>
      <c r="H65" s="9" t="s">
        <v>73</v>
      </c>
      <c r="I65" s="9">
        <v>10</v>
      </c>
      <c r="J65" s="9">
        <v>80</v>
      </c>
      <c r="K65" s="9">
        <v>800</v>
      </c>
      <c r="L65" s="11">
        <v>0.19</v>
      </c>
      <c r="M65" s="12">
        <v>152</v>
      </c>
      <c r="N65" s="12">
        <v>836</v>
      </c>
      <c r="O65" s="45">
        <v>9</v>
      </c>
      <c r="P65" s="9">
        <v>3</v>
      </c>
      <c r="Q65" s="12">
        <v>45</v>
      </c>
      <c r="R65" t="s">
        <v>82</v>
      </c>
      <c r="S65" t="s">
        <v>34</v>
      </c>
      <c r="T65" s="12">
        <v>10</v>
      </c>
    </row>
    <row r="66" spans="1:20" x14ac:dyDescent="0.3">
      <c r="A66" t="s">
        <v>86</v>
      </c>
      <c r="B66" t="s">
        <v>87</v>
      </c>
      <c r="C66" s="9">
        <v>17</v>
      </c>
      <c r="D66" s="10">
        <v>43312</v>
      </c>
      <c r="E66" s="9" t="s">
        <v>100</v>
      </c>
      <c r="F66" t="s">
        <v>82</v>
      </c>
      <c r="G66" s="9">
        <v>151</v>
      </c>
      <c r="H66" s="9" t="s">
        <v>73</v>
      </c>
      <c r="I66" s="9">
        <v>20</v>
      </c>
      <c r="J66" s="9">
        <v>80</v>
      </c>
      <c r="K66" s="9">
        <v>1600</v>
      </c>
      <c r="L66" s="11">
        <v>0.19</v>
      </c>
      <c r="M66" s="12">
        <v>304</v>
      </c>
    </row>
    <row r="67" spans="1:20" x14ac:dyDescent="0.3">
      <c r="A67" t="s">
        <v>86</v>
      </c>
      <c r="B67" t="s">
        <v>87</v>
      </c>
      <c r="C67" s="9">
        <v>17</v>
      </c>
      <c r="D67" s="10">
        <v>43312</v>
      </c>
      <c r="E67" s="9" t="s">
        <v>100</v>
      </c>
      <c r="F67" t="s">
        <v>82</v>
      </c>
      <c r="G67" s="9">
        <v>150</v>
      </c>
      <c r="H67" s="9" t="s">
        <v>71</v>
      </c>
      <c r="I67" s="9">
        <v>25</v>
      </c>
      <c r="J67" s="9">
        <v>80</v>
      </c>
      <c r="K67" s="9">
        <v>2000</v>
      </c>
      <c r="L67" s="11">
        <v>0.19</v>
      </c>
      <c r="M67" s="12">
        <v>380</v>
      </c>
    </row>
  </sheetData>
  <mergeCells count="13">
    <mergeCell ref="T1:T2"/>
    <mergeCell ref="E1:E2"/>
    <mergeCell ref="I1:I2"/>
    <mergeCell ref="J1:J2"/>
    <mergeCell ref="K1:K2"/>
    <mergeCell ref="L1:L2"/>
    <mergeCell ref="H1:H2"/>
    <mergeCell ref="M1:M2"/>
    <mergeCell ref="P1:P2"/>
    <mergeCell ref="Q1:Q2"/>
    <mergeCell ref="R1:R2"/>
    <mergeCell ref="S1:S2"/>
    <mergeCell ref="O1:O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32FD46-2725-46FA-8C82-2DE7D0F6D38E}">
  <sheetPr codeName="Feuil53"/>
  <dimension ref="A1:T32"/>
  <sheetViews>
    <sheetView workbookViewId="0">
      <selection activeCell="Q1" sqref="Q1"/>
    </sheetView>
  </sheetViews>
  <sheetFormatPr baseColWidth="10" defaultRowHeight="14.4" x14ac:dyDescent="0.3"/>
  <cols>
    <col min="1" max="3" width="5.6640625" customWidth="1"/>
    <col min="4" max="4" width="6.6640625" customWidth="1"/>
    <col min="5" max="5" width="5.6640625" customWidth="1"/>
    <col min="6" max="6" width="5.5546875" customWidth="1"/>
    <col min="7" max="8" width="5.6640625" customWidth="1"/>
    <col min="9" max="9" width="6.44140625" customWidth="1"/>
    <col min="10" max="10" width="5.5546875" customWidth="1"/>
    <col min="11" max="11" width="7.88671875" customWidth="1"/>
    <col min="12" max="12" width="7.5546875" customWidth="1"/>
    <col min="13" max="14" width="5.6640625" customWidth="1"/>
    <col min="15" max="15" width="9.88671875" customWidth="1"/>
    <col min="16" max="16" width="11.77734375" bestFit="1" customWidth="1"/>
    <col min="17" max="17" width="13.6640625" customWidth="1"/>
    <col min="18" max="18" width="15.44140625" customWidth="1"/>
    <col min="19" max="19" width="26.33203125" customWidth="1"/>
    <col min="20" max="20" width="13.88671875" customWidth="1"/>
  </cols>
  <sheetData>
    <row r="1" spans="1:20" ht="21" customHeight="1" x14ac:dyDescent="0.35">
      <c r="P1" s="46" t="s">
        <v>12</v>
      </c>
      <c r="Q1" s="134">
        <v>17</v>
      </c>
      <c r="R1" s="46" t="s">
        <v>75</v>
      </c>
      <c r="S1" s="38" t="s">
        <v>78</v>
      </c>
    </row>
    <row r="2" spans="1:20" ht="28.8" customHeight="1" x14ac:dyDescent="0.3"/>
    <row r="3" spans="1:20" ht="28.2" x14ac:dyDescent="0.3">
      <c r="A3" s="53"/>
      <c r="T3" s="52"/>
    </row>
    <row r="4" spans="1:20" ht="17.399999999999999" x14ac:dyDescent="0.3">
      <c r="A4" s="167" t="s">
        <v>96</v>
      </c>
      <c r="B4" s="167"/>
      <c r="C4" s="167"/>
      <c r="D4" s="167"/>
      <c r="E4" s="167"/>
      <c r="F4" s="167"/>
      <c r="G4" s="167"/>
      <c r="H4" s="167"/>
      <c r="I4" s="167"/>
      <c r="J4" s="167"/>
      <c r="K4" s="167"/>
      <c r="L4" s="167"/>
      <c r="M4" s="167"/>
      <c r="N4" s="167"/>
      <c r="O4" s="167"/>
      <c r="P4" s="167"/>
      <c r="Q4" s="167"/>
      <c r="R4" s="167"/>
      <c r="S4" s="167"/>
      <c r="T4" s="167"/>
    </row>
    <row r="5" spans="1:20" ht="21" x14ac:dyDescent="0.4">
      <c r="C5" t="s">
        <v>60</v>
      </c>
      <c r="F5" s="168">
        <f>IF(ISNA(VLOOKUP(Q1,B_DONNÉES!C:D,1,FALSE))=TRUE,"",VLOOKUP(Q1,B_DONNÉES!C:D,1,FALSE))</f>
        <v>17</v>
      </c>
      <c r="G5" s="168"/>
      <c r="H5" s="49"/>
      <c r="I5" s="49"/>
      <c r="O5" t="s">
        <v>61</v>
      </c>
      <c r="R5" s="54">
        <f>VLOOKUP(S1,Liste!A:B,2,FALSE)</f>
        <v>135</v>
      </c>
      <c r="S5" s="47"/>
      <c r="T5" s="55"/>
    </row>
    <row r="6" spans="1:20" ht="21" x14ac:dyDescent="0.4">
      <c r="A6" s="56"/>
      <c r="C6" t="s">
        <v>62</v>
      </c>
      <c r="F6" s="169">
        <f>IF(ISNA(INDEX(Liste!L:L,MATCH(Rapport!F5,Liste!N:N,0)))=TRUE,"",INDEX(Liste!L:L,MATCH(Rapport!F5,Liste!N:N,0)))</f>
        <v>43310</v>
      </c>
      <c r="G6" s="169"/>
      <c r="H6" s="162"/>
      <c r="I6" t="s">
        <v>63</v>
      </c>
      <c r="J6" s="162">
        <f>F6+13</f>
        <v>43323</v>
      </c>
      <c r="K6" s="162"/>
      <c r="L6" s="118"/>
      <c r="M6" s="49"/>
      <c r="O6" t="s">
        <v>64</v>
      </c>
      <c r="R6" s="57" t="str">
        <f>S1</f>
        <v>Clinton Hugo</v>
      </c>
      <c r="S6" s="48"/>
      <c r="T6" s="58"/>
    </row>
    <row r="7" spans="1:20" x14ac:dyDescent="0.3">
      <c r="O7" s="59" t="s">
        <v>65</v>
      </c>
      <c r="R7" s="60" t="s">
        <v>97</v>
      </c>
      <c r="S7" s="48"/>
      <c r="T7" s="58"/>
    </row>
    <row r="8" spans="1:20" ht="16.2" thickBot="1" x14ac:dyDescent="0.35">
      <c r="A8" s="163" t="s">
        <v>103</v>
      </c>
      <c r="B8" s="164"/>
      <c r="C8" s="164"/>
      <c r="D8" s="164"/>
      <c r="E8" s="164"/>
      <c r="F8" s="164"/>
      <c r="G8" s="164"/>
      <c r="H8" s="164"/>
      <c r="I8" s="164"/>
      <c r="J8" s="164"/>
      <c r="K8" s="164"/>
      <c r="L8" s="164"/>
      <c r="M8" s="164"/>
      <c r="N8" s="170"/>
      <c r="R8" s="61"/>
      <c r="T8" s="52"/>
    </row>
    <row r="9" spans="1:20" ht="15" thickBot="1" x14ac:dyDescent="0.35">
      <c r="A9" s="119">
        <f>IF(ISNA(INDEX(Liste!L:L,MATCH(Rapport!F5,Liste!N:N)))=TRUE,"",INDEX(Liste!L:L,MATCH(Rapport!F5,Liste!N:N)))</f>
        <v>43310</v>
      </c>
      <c r="B9" s="119">
        <f>IFERROR(A9+1,"")</f>
        <v>43311</v>
      </c>
      <c r="C9" s="119">
        <f t="shared" ref="C9:N9" si="0">IFERROR(B9+1,"")</f>
        <v>43312</v>
      </c>
      <c r="D9" s="119">
        <f t="shared" si="0"/>
        <v>43313</v>
      </c>
      <c r="E9" s="119">
        <f t="shared" si="0"/>
        <v>43314</v>
      </c>
      <c r="F9" s="119">
        <f t="shared" si="0"/>
        <v>43315</v>
      </c>
      <c r="G9" s="119">
        <f t="shared" si="0"/>
        <v>43316</v>
      </c>
      <c r="H9" s="119">
        <f t="shared" si="0"/>
        <v>43317</v>
      </c>
      <c r="I9" s="119">
        <f t="shared" si="0"/>
        <v>43318</v>
      </c>
      <c r="J9" s="119">
        <f t="shared" si="0"/>
        <v>43319</v>
      </c>
      <c r="K9" s="119">
        <f t="shared" si="0"/>
        <v>43320</v>
      </c>
      <c r="L9" s="119">
        <f t="shared" si="0"/>
        <v>43321</v>
      </c>
      <c r="M9" s="119">
        <f t="shared" si="0"/>
        <v>43322</v>
      </c>
      <c r="N9" s="119">
        <f t="shared" si="0"/>
        <v>43323</v>
      </c>
      <c r="O9" s="62"/>
      <c r="P9" s="49"/>
      <c r="Q9" s="49"/>
      <c r="R9" s="49"/>
      <c r="S9" s="49"/>
      <c r="T9" s="63"/>
    </row>
    <row r="10" spans="1:20" ht="15" thickBot="1" x14ac:dyDescent="0.35">
      <c r="A10" s="64" t="s">
        <v>50</v>
      </c>
      <c r="B10" s="65" t="s">
        <v>51</v>
      </c>
      <c r="C10" s="65" t="s">
        <v>52</v>
      </c>
      <c r="D10" s="65" t="s">
        <v>52</v>
      </c>
      <c r="E10" s="65" t="s">
        <v>53</v>
      </c>
      <c r="F10" s="65" t="s">
        <v>54</v>
      </c>
      <c r="G10" s="65" t="s">
        <v>55</v>
      </c>
      <c r="H10" s="65" t="s">
        <v>50</v>
      </c>
      <c r="I10" s="65" t="s">
        <v>51</v>
      </c>
      <c r="J10" s="65" t="s">
        <v>52</v>
      </c>
      <c r="K10" s="65" t="s">
        <v>52</v>
      </c>
      <c r="L10" s="65" t="s">
        <v>53</v>
      </c>
      <c r="M10" s="65" t="s">
        <v>54</v>
      </c>
      <c r="N10" s="66" t="s">
        <v>55</v>
      </c>
      <c r="O10" s="67" t="s">
        <v>56</v>
      </c>
      <c r="P10" s="68" t="s">
        <v>57</v>
      </c>
      <c r="Q10" s="68" t="s">
        <v>58</v>
      </c>
      <c r="R10" s="68" t="s">
        <v>59</v>
      </c>
      <c r="S10" s="68" t="s">
        <v>66</v>
      </c>
      <c r="T10" s="69" t="s">
        <v>56</v>
      </c>
    </row>
    <row r="11" spans="1:20" x14ac:dyDescent="0.3">
      <c r="A11" s="70">
        <f>SUMIFS(B_DONNÉES!$O:$O,B_DONNÉES!$F:$F,"="&amp;Rapport!$S$1,B_DONNÉES!$D:$D,"="&amp;Rapport!A9)</f>
        <v>0</v>
      </c>
      <c r="B11" s="70">
        <f>SUMIFS(B_DONNÉES!$O:$O,B_DONNÉES!$F:$F,"="&amp;Rapport!$S$1,B_DONNÉES!$D:$D,"="&amp;Rapport!B9)</f>
        <v>8</v>
      </c>
      <c r="C11" s="70">
        <f>SUMIFS(B_DONNÉES!$O:$O,B_DONNÉES!$F:$F,"="&amp;Rapport!$S$1,B_DONNÉES!$D:$D,"="&amp;Rapport!C9)</f>
        <v>8</v>
      </c>
      <c r="D11" s="70">
        <f>SUMIFS(B_DONNÉES!$O:$O,B_DONNÉES!$F:$F,"="&amp;Rapport!$S$1,B_DONNÉES!$D:$D,"="&amp;Rapport!D9)</f>
        <v>0</v>
      </c>
      <c r="E11" s="70">
        <f>SUMIFS(B_DONNÉES!$O:$O,B_DONNÉES!$F:$F,"="&amp;Rapport!$S$1,B_DONNÉES!$D:$D,"="&amp;Rapport!E9)</f>
        <v>0</v>
      </c>
      <c r="F11" s="70">
        <f>SUMIFS(B_DONNÉES!$O:$O,B_DONNÉES!$F:$F,"="&amp;Rapport!$S$1,B_DONNÉES!$D:$D,"="&amp;Rapport!F9)</f>
        <v>0</v>
      </c>
      <c r="G11" s="70">
        <f>SUMIFS(B_DONNÉES!$O:$O,B_DONNÉES!$F:$F,"="&amp;Rapport!$S$1,B_DONNÉES!$D:$D,"="&amp;Rapport!G9)</f>
        <v>0</v>
      </c>
      <c r="H11" s="70"/>
      <c r="I11" s="70"/>
      <c r="J11" s="70"/>
      <c r="K11" s="70"/>
      <c r="L11" s="70"/>
      <c r="M11" s="70"/>
      <c r="N11" s="71"/>
      <c r="O11" s="72">
        <f>SUM(A11:N11)</f>
        <v>16</v>
      </c>
      <c r="P11" s="73">
        <v>0</v>
      </c>
      <c r="Q11" s="74"/>
      <c r="R11" s="75"/>
      <c r="S11" s="75"/>
      <c r="T11" s="76">
        <f>O11</f>
        <v>16</v>
      </c>
    </row>
    <row r="12" spans="1:20" ht="15" thickBot="1" x14ac:dyDescent="0.35">
      <c r="A12" s="51"/>
      <c r="B12" s="51"/>
      <c r="C12" s="51"/>
      <c r="D12" s="51"/>
      <c r="E12" s="51"/>
      <c r="F12" s="51"/>
      <c r="G12" s="51"/>
      <c r="H12" s="70">
        <f>SUMIFS(B_DONNÉES!$O:$O,B_DONNÉES!$F:$F,"="&amp;Rapport!$S$1,B_DONNÉES!$D:$D,"="&amp;Rapport!H9)</f>
        <v>0</v>
      </c>
      <c r="I12" s="70">
        <f>SUMIFS(B_DONNÉES!$O:$O,B_DONNÉES!$F:$F,"="&amp;Rapport!$S$1,B_DONNÉES!$D:$D,"="&amp;Rapport!I9)</f>
        <v>0</v>
      </c>
      <c r="J12" s="70">
        <f>SUMIFS(B_DONNÉES!$O:$O,B_DONNÉES!$F:$F,"="&amp;Rapport!$S$1,B_DONNÉES!$D:$D,"="&amp;Rapport!J9)</f>
        <v>0</v>
      </c>
      <c r="K12" s="70">
        <f>SUMIFS(B_DONNÉES!$O:$O,B_DONNÉES!$F:$F,"="&amp;Rapport!$S$1,B_DONNÉES!$D:$D,"="&amp;Rapport!K9)</f>
        <v>0</v>
      </c>
      <c r="L12" s="70">
        <f>SUMIFS(B_DONNÉES!$O:$O,B_DONNÉES!$F:$F,"="&amp;Rapport!$S$1,B_DONNÉES!$D:$D,"="&amp;Rapport!L9)</f>
        <v>0</v>
      </c>
      <c r="M12" s="70">
        <f>SUMIFS(B_DONNÉES!$O:$O,B_DONNÉES!$F:$F,"="&amp;Rapport!$S$1,B_DONNÉES!$D:$D,"="&amp;Rapport!M9)</f>
        <v>0</v>
      </c>
      <c r="N12" s="70">
        <f>SUMIFS(B_DONNÉES!$O:$O,B_DONNÉES!$F:$F,"="&amp;Rapport!$S$1,B_DONNÉES!$D:$D,"="&amp;Rapport!N9)</f>
        <v>0</v>
      </c>
      <c r="O12" s="77">
        <f>SUM(A12:N12)</f>
        <v>0</v>
      </c>
      <c r="P12" s="74"/>
      <c r="Q12" s="74"/>
      <c r="R12" s="70"/>
      <c r="S12" s="78"/>
      <c r="T12" s="79">
        <f>O12</f>
        <v>0</v>
      </c>
    </row>
    <row r="13" spans="1:20" ht="15" thickBot="1" x14ac:dyDescent="0.35">
      <c r="A13" s="171" t="s">
        <v>102</v>
      </c>
      <c r="B13" s="172"/>
      <c r="C13" s="172"/>
      <c r="D13" s="172"/>
      <c r="E13" s="172"/>
      <c r="F13" s="172"/>
      <c r="G13" s="172"/>
      <c r="H13" s="172"/>
      <c r="I13" s="172"/>
      <c r="J13" s="172"/>
      <c r="K13" s="172"/>
      <c r="L13" s="172"/>
      <c r="M13" s="172"/>
      <c r="N13" s="173"/>
      <c r="O13" s="80" t="s">
        <v>56</v>
      </c>
      <c r="P13" s="68" t="s">
        <v>57</v>
      </c>
      <c r="Q13" s="68" t="s">
        <v>58</v>
      </c>
      <c r="R13" s="81" t="s">
        <v>67</v>
      </c>
      <c r="S13" s="68" t="s">
        <v>66</v>
      </c>
      <c r="T13" s="69" t="s">
        <v>56</v>
      </c>
    </row>
    <row r="14" spans="1:20" x14ac:dyDescent="0.3">
      <c r="A14" s="163" t="s">
        <v>68</v>
      </c>
      <c r="B14" s="164"/>
      <c r="C14" s="164"/>
      <c r="D14" s="164"/>
      <c r="E14" s="164"/>
      <c r="F14" s="164"/>
      <c r="G14" s="164"/>
      <c r="H14" s="164"/>
      <c r="I14" s="164"/>
      <c r="J14" s="164"/>
      <c r="K14" s="164"/>
      <c r="L14" s="164"/>
      <c r="M14" s="82"/>
      <c r="N14" s="83"/>
      <c r="O14" s="84"/>
      <c r="P14" s="85"/>
      <c r="Q14" s="86"/>
      <c r="R14" s="86"/>
      <c r="S14" s="86"/>
      <c r="T14" s="87"/>
    </row>
    <row r="15" spans="1:20" x14ac:dyDescent="0.3">
      <c r="A15" s="163" t="s">
        <v>49</v>
      </c>
      <c r="B15" s="164"/>
      <c r="C15" s="164"/>
      <c r="D15" s="164"/>
      <c r="E15" s="164"/>
      <c r="F15" s="164"/>
      <c r="G15" s="164"/>
      <c r="H15" s="164"/>
      <c r="I15" s="164"/>
      <c r="J15" s="164"/>
      <c r="K15" s="164"/>
      <c r="L15" s="164"/>
      <c r="M15" s="165" t="str">
        <f>LEFT(R15,2)</f>
        <v>25</v>
      </c>
      <c r="N15" s="166"/>
      <c r="O15" s="84"/>
      <c r="P15" s="85"/>
      <c r="Q15" s="86"/>
      <c r="R15" s="136" t="str">
        <f>Liste!F4</f>
        <v>25-100</v>
      </c>
      <c r="S15" s="86"/>
      <c r="T15" s="87"/>
    </row>
    <row r="16" spans="1:20" x14ac:dyDescent="0.3">
      <c r="A16" s="88">
        <f>SUMIFS(B_DONNÉES!$I:$I,B_DONNÉES!$F:$F,"="&amp;Rapport!$S$1,B_DONNÉES!$D:$D,"="&amp;Rapport!A$9,B_DONNÉES!$E:$E,Rapport!$R15)</f>
        <v>0</v>
      </c>
      <c r="B16" s="88">
        <f>SUMIFS(B_DONNÉES!$I:$I,B_DONNÉES!$F:$F,"="&amp;Rapport!$S$1,B_DONNÉES!$D:$D,"="&amp;Rapport!B$9,B_DONNÉES!$E:$E,Rapport!$R15)</f>
        <v>0</v>
      </c>
      <c r="C16" s="88">
        <f>SUMIFS(B_DONNÉES!$I:$I,B_DONNÉES!$F:$F,"="&amp;Rapport!$S$1,B_DONNÉES!$D:$D,"="&amp;Rapport!C$9,B_DONNÉES!$E:$E,Rapport!$R15)</f>
        <v>0</v>
      </c>
      <c r="D16" s="88">
        <f>SUMIFS(B_DONNÉES!$I:$I,B_DONNÉES!$F:$F,"="&amp;Rapport!$S$1,B_DONNÉES!$D:$D,"="&amp;Rapport!D$9,B_DONNÉES!$E:$E,Rapport!$R15)</f>
        <v>0</v>
      </c>
      <c r="E16" s="88">
        <f>SUMIFS(B_DONNÉES!$I:$I,B_DONNÉES!$F:$F,"="&amp;Rapport!$S$1,B_DONNÉES!$D:$D,"="&amp;Rapport!E$9,B_DONNÉES!$E:$E,Rapport!$R15)</f>
        <v>0</v>
      </c>
      <c r="F16" s="88">
        <f>SUMIFS(B_DONNÉES!$I:$I,B_DONNÉES!$F:$F,"="&amp;Rapport!$S$1,B_DONNÉES!$D:$D,"="&amp;Rapport!F$9,B_DONNÉES!$E:$E,Rapport!$R15)</f>
        <v>0</v>
      </c>
      <c r="G16" s="88">
        <f>SUMIFS(B_DONNÉES!$I:$I,B_DONNÉES!$F:$F,"="&amp;Rapport!$S$1,B_DONNÉES!$D:$D,"="&amp;Rapport!G$9,B_DONNÉES!$E:$E,Rapport!$R15)</f>
        <v>0</v>
      </c>
      <c r="H16" s="88">
        <f>SUMIFS(B_DONNÉES!$I:$I,B_DONNÉES!$F:$F,"="&amp;Rapport!$S$1,B_DONNÉES!$D:$D,"="&amp;Rapport!H$9,B_DONNÉES!$E:$E,Rapport!$R15)</f>
        <v>0</v>
      </c>
      <c r="I16" s="88">
        <f>SUMIFS(B_DONNÉES!$I:$I,B_DONNÉES!$F:$F,"="&amp;Rapport!$S$1,B_DONNÉES!$D:$D,"="&amp;Rapport!I$9,B_DONNÉES!$E:$E,Rapport!$R15)</f>
        <v>0</v>
      </c>
      <c r="J16" s="88">
        <f>SUMIFS(B_DONNÉES!$I:$I,B_DONNÉES!$F:$F,"="&amp;Rapport!$S$1,B_DONNÉES!$D:$D,"="&amp;Rapport!J$9,B_DONNÉES!$E:$E,Rapport!$R15)</f>
        <v>0</v>
      </c>
      <c r="K16" s="88">
        <f>SUMIFS(B_DONNÉES!$I:$I,B_DONNÉES!$F:$F,"="&amp;Rapport!$S$1,B_DONNÉES!$D:$D,"="&amp;Rapport!K$9,B_DONNÉES!$E:$E,Rapport!$R15)</f>
        <v>0</v>
      </c>
      <c r="L16" s="88">
        <f>SUMIFS(B_DONNÉES!$I:$I,B_DONNÉES!$F:$F,"="&amp;Rapport!$S$1,B_DONNÉES!$D:$D,"="&amp;Rapport!L$9,B_DONNÉES!$E:$E,Rapport!$R15)</f>
        <v>0</v>
      </c>
      <c r="M16" s="88">
        <f>SUMIFS(B_DONNÉES!$I:$I,B_DONNÉES!$F:$F,"="&amp;Rapport!$S$1,B_DONNÉES!$D:$D,"="&amp;Rapport!M$9,B_DONNÉES!$E:$E,Rapport!$R15)</f>
        <v>0</v>
      </c>
      <c r="N16" s="88">
        <f>SUMIFS(B_DONNÉES!$I:$I,B_DONNÉES!$F:$F,"="&amp;Rapport!$S$1,B_DONNÉES!$D:$D,"="&amp;Rapport!N$9,B_DONNÉES!$E:$E,Rapport!$R15)</f>
        <v>0</v>
      </c>
      <c r="O16" s="90">
        <f>SUM(A16:N16)</f>
        <v>0</v>
      </c>
      <c r="P16" s="91"/>
      <c r="Q16" s="88"/>
      <c r="R16" s="135"/>
      <c r="S16" s="88"/>
      <c r="T16" s="93">
        <f>SUM(O16*P16)</f>
        <v>0</v>
      </c>
    </row>
    <row r="17" spans="1:20" x14ac:dyDescent="0.3">
      <c r="A17" s="88">
        <f>SUMIFS(B_DONNÉES!$K:$K,B_DONNÉES!$F:$F,"="&amp;Rapport!$S$1,B_DONNÉES!$D:$D,"="&amp;Rapport!A$9,B_DONNÉES!$E:$E,Rapport!$R15)</f>
        <v>0</v>
      </c>
      <c r="B17" s="88">
        <f>SUMIFS(B_DONNÉES!$K:$K,B_DONNÉES!$F:$F,"="&amp;Rapport!$S$1,B_DONNÉES!$D:$D,"="&amp;Rapport!B$9,B_DONNÉES!$E:$E,Rapport!$R15)</f>
        <v>0</v>
      </c>
      <c r="C17" s="88">
        <f>SUMIFS(B_DONNÉES!$K:$K,B_DONNÉES!$F:$F,"="&amp;Rapport!$S$1,B_DONNÉES!$D:$D,"="&amp;Rapport!C$9,B_DONNÉES!$E:$E,Rapport!$R15)</f>
        <v>0</v>
      </c>
      <c r="D17" s="88">
        <f>SUMIFS(B_DONNÉES!$K:$K,B_DONNÉES!$F:$F,"="&amp;Rapport!$S$1,B_DONNÉES!$D:$D,"="&amp;Rapport!D$9,B_DONNÉES!$E:$E,Rapport!$R15)</f>
        <v>0</v>
      </c>
      <c r="E17" s="88">
        <f>SUMIFS(B_DONNÉES!$K:$K,B_DONNÉES!$F:$F,"="&amp;Rapport!$S$1,B_DONNÉES!$D:$D,"="&amp;Rapport!E$9,B_DONNÉES!$E:$E,Rapport!$R15)</f>
        <v>0</v>
      </c>
      <c r="F17" s="88">
        <f>SUMIFS(B_DONNÉES!$K:$K,B_DONNÉES!$F:$F,"="&amp;Rapport!$S$1,B_DONNÉES!$D:$D,"="&amp;Rapport!F$9,B_DONNÉES!$E:$E,Rapport!$R15)</f>
        <v>0</v>
      </c>
      <c r="G17" s="88">
        <f>SUMIFS(B_DONNÉES!$K:$K,B_DONNÉES!$F:$F,"="&amp;Rapport!$S$1,B_DONNÉES!$D:$D,"="&amp;Rapport!G$9,B_DONNÉES!$E:$E,Rapport!$R15)</f>
        <v>0</v>
      </c>
      <c r="H17" s="88">
        <f>SUMIFS(B_DONNÉES!$K:$K,B_DONNÉES!$F:$F,"="&amp;Rapport!$S$1,B_DONNÉES!$D:$D,"="&amp;Rapport!H$9,B_DONNÉES!$E:$E,Rapport!$R15)</f>
        <v>0</v>
      </c>
      <c r="I17" s="88">
        <f>SUMIFS(B_DONNÉES!$K:$K,B_DONNÉES!$F:$F,"="&amp;Rapport!$S$1,B_DONNÉES!$D:$D,"="&amp;Rapport!I$9,B_DONNÉES!$E:$E,Rapport!$R15)</f>
        <v>0</v>
      </c>
      <c r="J17" s="88">
        <f>SUMIFS(B_DONNÉES!$K:$K,B_DONNÉES!$F:$F,"="&amp;Rapport!$S$1,B_DONNÉES!$D:$D,"="&amp;Rapport!J$9,B_DONNÉES!$E:$E,Rapport!$R15)</f>
        <v>0</v>
      </c>
      <c r="K17" s="88">
        <f>SUMIFS(B_DONNÉES!$K:$K,B_DONNÉES!$F:$F,"="&amp;Rapport!$S$1,B_DONNÉES!$D:$D,"="&amp;Rapport!K$9,B_DONNÉES!$E:$E,Rapport!$R15)</f>
        <v>0</v>
      </c>
      <c r="L17" s="88">
        <f>SUMIFS(B_DONNÉES!$K:$K,B_DONNÉES!$F:$F,"="&amp;Rapport!$S$1,B_DONNÉES!$D:$D,"="&amp;Rapport!L$9,B_DONNÉES!$E:$E,Rapport!$R15)</f>
        <v>0</v>
      </c>
      <c r="M17" s="88">
        <f>SUMIFS(B_DONNÉES!$K:$K,B_DONNÉES!$F:$F,"="&amp;Rapport!$S$1,B_DONNÉES!$D:$D,"="&amp;Rapport!M$9,B_DONNÉES!$E:$E,Rapport!$R15)</f>
        <v>0</v>
      </c>
      <c r="N17" s="88">
        <f>SUMIFS(B_DONNÉES!$K:$K,B_DONNÉES!$F:$F,"="&amp;Rapport!$S$1,B_DONNÉES!$D:$D,"="&amp;Rapport!N$9,B_DONNÉES!$E:$E,Rapport!$R15)</f>
        <v>0</v>
      </c>
      <c r="O17" s="90">
        <f>SUM(A17:N17)</f>
        <v>0</v>
      </c>
      <c r="P17" s="95">
        <f>VLOOKUP(R15,Liste!$F:$H,3,FALSE)</f>
        <v>0.16</v>
      </c>
      <c r="Q17" s="88"/>
      <c r="S17" s="70" t="s">
        <v>69</v>
      </c>
      <c r="T17" s="93">
        <f>SUM(O17*P17)</f>
        <v>0</v>
      </c>
    </row>
    <row r="18" spans="1:20" x14ac:dyDescent="0.3">
      <c r="A18" s="120"/>
      <c r="B18" s="121"/>
      <c r="C18" s="121"/>
      <c r="D18" s="121"/>
      <c r="E18" s="121"/>
      <c r="F18" s="121"/>
      <c r="G18" s="121"/>
      <c r="H18" s="121"/>
      <c r="I18" s="121"/>
      <c r="J18" s="121"/>
      <c r="K18" s="121"/>
      <c r="L18" s="122"/>
      <c r="M18" s="165" t="str">
        <f>LEFT(R18,2)</f>
        <v>45</v>
      </c>
      <c r="N18" s="166"/>
      <c r="O18" s="94"/>
      <c r="P18" s="95"/>
      <c r="Q18" s="88"/>
      <c r="R18" s="135" t="str">
        <f>Liste!F5</f>
        <v>45-258</v>
      </c>
      <c r="S18" s="70" t="s">
        <v>70</v>
      </c>
      <c r="T18" s="93">
        <f>SUM(O18*P18)</f>
        <v>0</v>
      </c>
    </row>
    <row r="19" spans="1:20" x14ac:dyDescent="0.3">
      <c r="A19" s="88">
        <f>SUMIFS(B_DONNÉES!$I:$I,B_DONNÉES!$F:$F,"="&amp;Rapport!$S$1,B_DONNÉES!$D:$D,"="&amp;Rapport!A$9,B_DONNÉES!$E:$E,Rapport!$R18)</f>
        <v>0</v>
      </c>
      <c r="B19" s="88">
        <f>SUMIFS(B_DONNÉES!$I:$I,B_DONNÉES!$F:$F,"="&amp;Rapport!$S$1,B_DONNÉES!$D:$D,"="&amp;Rapport!B$9,B_DONNÉES!$E:$E,Rapport!$R18)</f>
        <v>50</v>
      </c>
      <c r="C19" s="88">
        <f>SUMIFS(B_DONNÉES!$I:$I,B_DONNÉES!$F:$F,"="&amp;Rapport!$S$1,B_DONNÉES!$D:$D,"="&amp;Rapport!C$9,B_DONNÉES!$E:$E,Rapport!$R18)</f>
        <v>50</v>
      </c>
      <c r="D19" s="88">
        <f>SUMIFS(B_DONNÉES!$I:$I,B_DONNÉES!$F:$F,"="&amp;Rapport!$S$1,B_DONNÉES!$D:$D,"="&amp;Rapport!D$9,B_DONNÉES!$E:$E,Rapport!$R18)</f>
        <v>0</v>
      </c>
      <c r="E19" s="88">
        <f>SUMIFS(B_DONNÉES!$I:$I,B_DONNÉES!$F:$F,"="&amp;Rapport!$S$1,B_DONNÉES!$D:$D,"="&amp;Rapport!E$9,B_DONNÉES!$E:$E,Rapport!$R18)</f>
        <v>0</v>
      </c>
      <c r="F19" s="88">
        <f>SUMIFS(B_DONNÉES!$I:$I,B_DONNÉES!$F:$F,"="&amp;Rapport!$S$1,B_DONNÉES!$D:$D,"="&amp;Rapport!F$9,B_DONNÉES!$E:$E,Rapport!$R18)</f>
        <v>0</v>
      </c>
      <c r="G19" s="88">
        <f>SUMIFS(B_DONNÉES!$I:$I,B_DONNÉES!$F:$F,"="&amp;Rapport!$S$1,B_DONNÉES!$D:$D,"="&amp;Rapport!G$9,B_DONNÉES!$E:$E,Rapport!$R18)</f>
        <v>0</v>
      </c>
      <c r="H19" s="88">
        <f>SUMIFS(B_DONNÉES!$I:$I,B_DONNÉES!$F:$F,"="&amp;Rapport!$S$1,B_DONNÉES!$D:$D,"="&amp;Rapport!H$9,B_DONNÉES!$E:$E,Rapport!$R18)</f>
        <v>0</v>
      </c>
      <c r="I19" s="88">
        <f>SUMIFS(B_DONNÉES!$I:$I,B_DONNÉES!$F:$F,"="&amp;Rapport!$S$1,B_DONNÉES!$D:$D,"="&amp;Rapport!I$9,B_DONNÉES!$E:$E,Rapport!$R18)</f>
        <v>0</v>
      </c>
      <c r="J19" s="88">
        <f>SUMIFS(B_DONNÉES!$I:$I,B_DONNÉES!$F:$F,"="&amp;Rapport!$S$1,B_DONNÉES!$D:$D,"="&amp;Rapport!J$9,B_DONNÉES!$E:$E,Rapport!$R18)</f>
        <v>0</v>
      </c>
      <c r="K19" s="88">
        <f>SUMIFS(B_DONNÉES!$I:$I,B_DONNÉES!$F:$F,"="&amp;Rapport!$S$1,B_DONNÉES!$D:$D,"="&amp;Rapport!K$9,B_DONNÉES!$E:$E,Rapport!$R18)</f>
        <v>0</v>
      </c>
      <c r="L19" s="88">
        <f>SUMIFS(B_DONNÉES!$I:$I,B_DONNÉES!$F:$F,"="&amp;Rapport!$S$1,B_DONNÉES!$D:$D,"="&amp;Rapport!L$9,B_DONNÉES!$E:$E,Rapport!$R18)</f>
        <v>0</v>
      </c>
      <c r="M19" s="88">
        <f>SUMIFS(B_DONNÉES!$I:$I,B_DONNÉES!$F:$F,"="&amp;Rapport!$S$1,B_DONNÉES!$D:$D,"="&amp;Rapport!M$9,B_DONNÉES!$E:$E,Rapport!$R18)</f>
        <v>0</v>
      </c>
      <c r="N19" s="71">
        <f>SUMIFS(B_DONNÉES!$I:$I,B_DONNÉES!$F:$F,"="&amp;Rapport!$S$1,B_DONNÉES!$D:$D,"="&amp;Rapport!N$9,B_DONNÉES!$E:$E,Rapport!$R18)</f>
        <v>0</v>
      </c>
      <c r="O19" s="94">
        <f>SUM(H19:N19)</f>
        <v>0</v>
      </c>
      <c r="P19" s="95"/>
      <c r="Q19" s="96"/>
      <c r="R19" s="135"/>
      <c r="S19" s="70"/>
      <c r="T19" s="93">
        <v>0</v>
      </c>
    </row>
    <row r="20" spans="1:20" x14ac:dyDescent="0.3">
      <c r="A20" s="88">
        <f>SUMIFS(B_DONNÉES!$K:$K,B_DONNÉES!$F:$F,"="&amp;Rapport!$S$1,B_DONNÉES!$D:$D,"="&amp;Rapport!A$9,B_DONNÉES!$E:$E,Rapport!$R18)</f>
        <v>0</v>
      </c>
      <c r="B20" s="88">
        <f>SUMIFS(B_DONNÉES!$K:$K,B_DONNÉES!$F:$F,"="&amp;Rapport!$S$1,B_DONNÉES!$D:$D,"="&amp;Rapport!B$9,B_DONNÉES!$E:$E,Rapport!$R18)</f>
        <v>2250</v>
      </c>
      <c r="C20" s="88">
        <f>SUMIFS(B_DONNÉES!$K:$K,B_DONNÉES!$F:$F,"="&amp;Rapport!$S$1,B_DONNÉES!$D:$D,"="&amp;Rapport!C$9,B_DONNÉES!$E:$E,Rapport!$R18)</f>
        <v>2250</v>
      </c>
      <c r="D20" s="88">
        <f>SUMIFS(B_DONNÉES!$K:$K,B_DONNÉES!$F:$F,"="&amp;Rapport!$S$1,B_DONNÉES!$D:$D,"="&amp;Rapport!D$9,B_DONNÉES!$E:$E,Rapport!$R18)</f>
        <v>0</v>
      </c>
      <c r="E20" s="88">
        <f>SUMIFS(B_DONNÉES!$K:$K,B_DONNÉES!$F:$F,"="&amp;Rapport!$S$1,B_DONNÉES!$D:$D,"="&amp;Rapport!E$9,B_DONNÉES!$E:$E,Rapport!$R18)</f>
        <v>0</v>
      </c>
      <c r="F20" s="88">
        <f>SUMIFS(B_DONNÉES!$K:$K,B_DONNÉES!$F:$F,"="&amp;Rapport!$S$1,B_DONNÉES!$D:$D,"="&amp;Rapport!F$9,B_DONNÉES!$E:$E,Rapport!$R18)</f>
        <v>0</v>
      </c>
      <c r="G20" s="88">
        <f>SUMIFS(B_DONNÉES!$K:$K,B_DONNÉES!$F:$F,"="&amp;Rapport!$S$1,B_DONNÉES!$D:$D,"="&amp;Rapport!G$9,B_DONNÉES!$E:$E,Rapport!$R18)</f>
        <v>0</v>
      </c>
      <c r="H20" s="88">
        <f>SUMIFS(B_DONNÉES!$K:$K,B_DONNÉES!$F:$F,"="&amp;Rapport!$S$1,B_DONNÉES!$D:$D,"="&amp;Rapport!H$9,B_DONNÉES!$E:$E,Rapport!$R18)</f>
        <v>0</v>
      </c>
      <c r="I20" s="88">
        <f>SUMIFS(B_DONNÉES!$K:$K,B_DONNÉES!$F:$F,"="&amp;Rapport!$S$1,B_DONNÉES!$D:$D,"="&amp;Rapport!I$9,B_DONNÉES!$E:$E,Rapport!$R18)</f>
        <v>0</v>
      </c>
      <c r="J20" s="88">
        <f>SUMIFS(B_DONNÉES!$K:$K,B_DONNÉES!$F:$F,"="&amp;Rapport!$S$1,B_DONNÉES!$D:$D,"="&amp;Rapport!J$9,B_DONNÉES!$E:$E,Rapport!$R18)</f>
        <v>0</v>
      </c>
      <c r="K20" s="88">
        <f>SUMIFS(B_DONNÉES!$K:$K,B_DONNÉES!$F:$F,"="&amp;Rapport!$S$1,B_DONNÉES!$D:$D,"="&amp;Rapport!K$9,B_DONNÉES!$E:$E,Rapport!$R18)</f>
        <v>0</v>
      </c>
      <c r="L20" s="88">
        <f>SUMIFS(B_DONNÉES!$K:$K,B_DONNÉES!$F:$F,"="&amp;Rapport!$S$1,B_DONNÉES!$D:$D,"="&amp;Rapport!L$9,B_DONNÉES!$E:$E,Rapport!$R18)</f>
        <v>0</v>
      </c>
      <c r="M20" s="88">
        <f>SUMIFS(B_DONNÉES!$K:$K,B_DONNÉES!$F:$F,"="&amp;Rapport!$S$1,B_DONNÉES!$D:$D,"="&amp;Rapport!M$9,B_DONNÉES!$E:$E,Rapport!$R18)</f>
        <v>0</v>
      </c>
      <c r="N20" s="71">
        <f>SUMIFS(B_DONNÉES!$K:$K,B_DONNÉES!$F:$F,"="&amp;Rapport!$S$1,B_DONNÉES!$D:$D,"="&amp;Rapport!N$9,B_DONNÉES!$E:$E,Rapport!$R18)</f>
        <v>0</v>
      </c>
      <c r="O20" s="94">
        <f>SUM(A20:N20)</f>
        <v>4500</v>
      </c>
      <c r="P20" s="95">
        <f>VLOOKUP(R18,Liste!$F:$H,3,FALSE)</f>
        <v>0.1</v>
      </c>
      <c r="Q20" s="70"/>
      <c r="R20" s="135"/>
      <c r="S20" s="88"/>
      <c r="T20" s="93">
        <f t="shared" ref="T20:T25" si="1">SUM(O20*P20)</f>
        <v>450</v>
      </c>
    </row>
    <row r="21" spans="1:20" x14ac:dyDescent="0.3">
      <c r="A21" s="120"/>
      <c r="B21" s="121"/>
      <c r="C21" s="121"/>
      <c r="D21" s="121"/>
      <c r="E21" s="121"/>
      <c r="F21" s="121"/>
      <c r="G21" s="121"/>
      <c r="H21" s="121"/>
      <c r="I21" s="121"/>
      <c r="J21" s="121"/>
      <c r="K21" s="121"/>
      <c r="L21" s="122"/>
      <c r="M21" s="165" t="str">
        <f>LEFT(R21,2)</f>
        <v>45</v>
      </c>
      <c r="N21" s="166"/>
      <c r="O21" s="97"/>
      <c r="P21" s="98"/>
      <c r="Q21" s="88"/>
      <c r="R21" s="135" t="str">
        <f>Liste!F6</f>
        <v>45-269</v>
      </c>
      <c r="S21" s="70"/>
      <c r="T21" s="93">
        <f t="shared" si="1"/>
        <v>0</v>
      </c>
    </row>
    <row r="22" spans="1:20" x14ac:dyDescent="0.3">
      <c r="A22" s="88">
        <f>SUMIFS(B_DONNÉES!$I:$I,B_DONNÉES!$F:$F,"="&amp;Rapport!$S$1,B_DONNÉES!$D:$D,"="&amp;Rapport!A$9,B_DONNÉES!$E:$E,Rapport!$R21)</f>
        <v>0</v>
      </c>
      <c r="B22" s="88">
        <f>SUMIFS(B_DONNÉES!$I:$I,B_DONNÉES!$F:$F,"="&amp;Rapport!$S$1,B_DONNÉES!$D:$D,"="&amp;Rapport!B$9,B_DONNÉES!$E:$E,Rapport!$R21)</f>
        <v>0</v>
      </c>
      <c r="C22" s="88">
        <f>SUMIFS(B_DONNÉES!$I:$I,B_DONNÉES!$F:$F,"="&amp;Rapport!$S$1,B_DONNÉES!$D:$D,"="&amp;Rapport!C$9,B_DONNÉES!$E:$E,Rapport!$R21)</f>
        <v>0</v>
      </c>
      <c r="D22" s="88">
        <f>SUMIFS(B_DONNÉES!$I:$I,B_DONNÉES!$F:$F,"="&amp;Rapport!$S$1,B_DONNÉES!$D:$D,"="&amp;Rapport!D$9,B_DONNÉES!$E:$E,Rapport!$R21)</f>
        <v>0</v>
      </c>
      <c r="E22" s="88">
        <f>SUMIFS(B_DONNÉES!$I:$I,B_DONNÉES!$F:$F,"="&amp;Rapport!$S$1,B_DONNÉES!$D:$D,"="&amp;Rapport!E$9,B_DONNÉES!$E:$E,Rapport!$R21)</f>
        <v>0</v>
      </c>
      <c r="F22" s="88">
        <f>SUMIFS(B_DONNÉES!$I:$I,B_DONNÉES!$F:$F,"="&amp;Rapport!$S$1,B_DONNÉES!$D:$D,"="&amp;Rapport!F$9,B_DONNÉES!$E:$E,Rapport!$R21)</f>
        <v>0</v>
      </c>
      <c r="G22" s="88">
        <f>SUMIFS(B_DONNÉES!$I:$I,B_DONNÉES!$F:$F,"="&amp;Rapport!$S$1,B_DONNÉES!$D:$D,"="&amp;Rapport!G$9,B_DONNÉES!$E:$E,Rapport!$R21)</f>
        <v>0</v>
      </c>
      <c r="H22" s="88">
        <f>SUMIFS(B_DONNÉES!$I:$I,B_DONNÉES!$F:$F,"="&amp;Rapport!$S$1,B_DONNÉES!$D:$D,"="&amp;Rapport!H$9,B_DONNÉES!$E:$E,Rapport!$R21)</f>
        <v>0</v>
      </c>
      <c r="I22" s="88">
        <f>SUMIFS(B_DONNÉES!$I:$I,B_DONNÉES!$F:$F,"="&amp;Rapport!$S$1,B_DONNÉES!$D:$D,"="&amp;Rapport!I$9,B_DONNÉES!$E:$E,Rapport!$R21)</f>
        <v>0</v>
      </c>
      <c r="J22" s="88">
        <f>SUMIFS(B_DONNÉES!$I:$I,B_DONNÉES!$F:$F,"="&amp;Rapport!$S$1,B_DONNÉES!$D:$D,"="&amp;Rapport!J$9,B_DONNÉES!$E:$E,Rapport!$R21)</f>
        <v>0</v>
      </c>
      <c r="K22" s="88">
        <f>SUMIFS(B_DONNÉES!$I:$I,B_DONNÉES!$F:$F,"="&amp;Rapport!$S$1,B_DONNÉES!$D:$D,"="&amp;Rapport!K$9,B_DONNÉES!$E:$E,Rapport!$R21)</f>
        <v>0</v>
      </c>
      <c r="L22" s="88">
        <f>SUMIFS(B_DONNÉES!$I:$I,B_DONNÉES!$F:$F,"="&amp;Rapport!$S$1,B_DONNÉES!$D:$D,"="&amp;Rapport!L$9,B_DONNÉES!$E:$E,Rapport!$R21)</f>
        <v>0</v>
      </c>
      <c r="M22" s="88">
        <f>SUMIFS(B_DONNÉES!$I:$I,B_DONNÉES!$F:$F,"="&amp;Rapport!$S$1,B_DONNÉES!$D:$D,"="&amp;Rapport!M$9,B_DONNÉES!$E:$E,Rapport!$R21)</f>
        <v>0</v>
      </c>
      <c r="N22" s="88">
        <f>SUMIFS(B_DONNÉES!$I:$I,B_DONNÉES!$F:$F,"="&amp;Rapport!$S$1,B_DONNÉES!$D:$D,"="&amp;Rapport!N$9,B_DONNÉES!$E:$E,Rapport!$R21)</f>
        <v>0</v>
      </c>
      <c r="O22" s="137">
        <f>SUM(A22:N22)</f>
        <v>0</v>
      </c>
      <c r="P22" s="99"/>
      <c r="Q22" s="70"/>
      <c r="R22" s="135"/>
      <c r="S22" s="70"/>
      <c r="T22" s="93">
        <f t="shared" si="1"/>
        <v>0</v>
      </c>
    </row>
    <row r="23" spans="1:20" x14ac:dyDescent="0.3">
      <c r="A23" s="88">
        <f>SUMIFS(B_DONNÉES!$K:$K,B_DONNÉES!$F:$F,"="&amp;Rapport!$S$1,B_DONNÉES!$D:$D,"="&amp;Rapport!A$9,B_DONNÉES!$E:$E,Rapport!$R21)</f>
        <v>0</v>
      </c>
      <c r="B23" s="88">
        <f>SUMIFS(B_DONNÉES!$K:$K,B_DONNÉES!$F:$F,"="&amp;Rapport!$S$1,B_DONNÉES!$D:$D,"="&amp;Rapport!B$9,B_DONNÉES!$E:$E,Rapport!$R21)</f>
        <v>0</v>
      </c>
      <c r="C23" s="88">
        <f>SUMIFS(B_DONNÉES!$K:$K,B_DONNÉES!$F:$F,"="&amp;Rapport!$S$1,B_DONNÉES!$D:$D,"="&amp;Rapport!C$9,B_DONNÉES!$E:$E,Rapport!$R21)</f>
        <v>0</v>
      </c>
      <c r="D23" s="88">
        <f>SUMIFS(B_DONNÉES!$K:$K,B_DONNÉES!$F:$F,"="&amp;Rapport!$S$1,B_DONNÉES!$D:$D,"="&amp;Rapport!D$9,B_DONNÉES!$E:$E,Rapport!$R21)</f>
        <v>0</v>
      </c>
      <c r="E23" s="88">
        <f>SUMIFS(B_DONNÉES!$K:$K,B_DONNÉES!$F:$F,"="&amp;Rapport!$S$1,B_DONNÉES!$D:$D,"="&amp;Rapport!E$9,B_DONNÉES!$E:$E,Rapport!$R21)</f>
        <v>0</v>
      </c>
      <c r="F23" s="88">
        <f>SUMIFS(B_DONNÉES!$K:$K,B_DONNÉES!$F:$F,"="&amp;Rapport!$S$1,B_DONNÉES!$D:$D,"="&amp;Rapport!F$9,B_DONNÉES!$E:$E,Rapport!$R21)</f>
        <v>0</v>
      </c>
      <c r="G23" s="88">
        <f>SUMIFS(B_DONNÉES!$K:$K,B_DONNÉES!$F:$F,"="&amp;Rapport!$S$1,B_DONNÉES!$D:$D,"="&amp;Rapport!G$9,B_DONNÉES!$E:$E,Rapport!$R21)</f>
        <v>0</v>
      </c>
      <c r="H23" s="88">
        <f>SUMIFS(B_DONNÉES!$K:$K,B_DONNÉES!$F:$F,"="&amp;Rapport!$S$1,B_DONNÉES!$D:$D,"="&amp;Rapport!H$9,B_DONNÉES!$E:$E,Rapport!$R21)</f>
        <v>0</v>
      </c>
      <c r="I23" s="88">
        <f>SUMIFS(B_DONNÉES!$K:$K,B_DONNÉES!$F:$F,"="&amp;Rapport!$S$1,B_DONNÉES!$D:$D,"="&amp;Rapport!I$9,B_DONNÉES!$E:$E,Rapport!$R21)</f>
        <v>0</v>
      </c>
      <c r="J23" s="88">
        <f>SUMIFS(B_DONNÉES!$K:$K,B_DONNÉES!$F:$F,"="&amp;Rapport!$S$1,B_DONNÉES!$D:$D,"="&amp;Rapport!J$9,B_DONNÉES!$E:$E,Rapport!$R21)</f>
        <v>0</v>
      </c>
      <c r="K23" s="88">
        <f>SUMIFS(B_DONNÉES!$K:$K,B_DONNÉES!$F:$F,"="&amp;Rapport!$S$1,B_DONNÉES!$D:$D,"="&amp;Rapport!K$9,B_DONNÉES!$E:$E,Rapport!$R21)</f>
        <v>0</v>
      </c>
      <c r="L23" s="88">
        <f>SUMIFS(B_DONNÉES!$K:$K,B_DONNÉES!$F:$F,"="&amp;Rapport!$S$1,B_DONNÉES!$D:$D,"="&amp;Rapport!L$9,B_DONNÉES!$E:$E,Rapport!$R21)</f>
        <v>0</v>
      </c>
      <c r="M23" s="88">
        <f>SUMIFS(B_DONNÉES!$K:$K,B_DONNÉES!$F:$F,"="&amp;Rapport!$S$1,B_DONNÉES!$D:$D,"="&amp;Rapport!M$9,B_DONNÉES!$E:$E,Rapport!$R21)</f>
        <v>0</v>
      </c>
      <c r="N23" s="88">
        <f>SUMIFS(B_DONNÉES!$K:$K,B_DONNÉES!$F:$F,"="&amp;Rapport!$S$1,B_DONNÉES!$D:$D,"="&amp;Rapport!N$9,B_DONNÉES!$E:$E,Rapport!$R21)</f>
        <v>0</v>
      </c>
      <c r="O23" s="137">
        <f>SUM(A23:N23)</f>
        <v>0</v>
      </c>
      <c r="P23" s="95">
        <f>VLOOKUP(R21,Liste!$F:$H,3,FALSE)</f>
        <v>0.14000000000000001</v>
      </c>
      <c r="Q23" s="50"/>
      <c r="R23" s="135">
        <f>Liste!F11</f>
        <v>0</v>
      </c>
      <c r="S23" s="50"/>
      <c r="T23" s="93">
        <f>O23*P23</f>
        <v>0</v>
      </c>
    </row>
    <row r="24" spans="1:20" x14ac:dyDescent="0.3">
      <c r="A24" s="50"/>
      <c r="B24" s="50"/>
      <c r="C24" s="88"/>
      <c r="D24" s="88"/>
      <c r="E24" s="88"/>
      <c r="F24" s="50"/>
      <c r="G24" s="50"/>
      <c r="H24" s="50"/>
      <c r="I24" s="92"/>
      <c r="J24" s="92"/>
      <c r="K24" s="92"/>
      <c r="L24" s="92"/>
      <c r="M24" s="165" t="str">
        <f>LEFT(R24,2)</f>
        <v>80</v>
      </c>
      <c r="N24" s="166"/>
      <c r="O24" s="137"/>
      <c r="P24" s="50"/>
      <c r="Q24" s="50"/>
      <c r="R24" s="135" t="str">
        <f>Liste!F7</f>
        <v>80-800</v>
      </c>
      <c r="S24" s="50"/>
      <c r="T24" s="93">
        <f>SUM(O31*P31)</f>
        <v>0</v>
      </c>
    </row>
    <row r="25" spans="1:20" ht="15" thickBot="1" x14ac:dyDescent="0.35">
      <c r="A25" s="88">
        <f>SUMIFS(B_DONNÉES!$I:$I,B_DONNÉES!$F:$F,"="&amp;Rapport!$S$1,B_DONNÉES!$D:$D,"="&amp;Rapport!A$9,B_DONNÉES!$E:$E,Rapport!$R24)</f>
        <v>0</v>
      </c>
      <c r="B25" s="88">
        <f>SUMIFS(B_DONNÉES!$I:$I,B_DONNÉES!$F:$F,"="&amp;Rapport!$S$1,B_DONNÉES!$D:$D,"="&amp;Rapport!B$9,B_DONNÉES!$E:$E,Rapport!$R24)</f>
        <v>0</v>
      </c>
      <c r="C25" s="88">
        <f>SUMIFS(B_DONNÉES!$I:$I,B_DONNÉES!$F:$F,"="&amp;Rapport!$S$1,B_DONNÉES!$D:$D,"="&amp;Rapport!C$9,B_DONNÉES!$E:$E,Rapport!$R24)</f>
        <v>0</v>
      </c>
      <c r="D25" s="88">
        <f>SUMIFS(B_DONNÉES!$I:$I,B_DONNÉES!$F:$F,"="&amp;Rapport!$S$1,B_DONNÉES!$D:$D,"="&amp;Rapport!D$9,B_DONNÉES!$E:$E,Rapport!$R24)</f>
        <v>0</v>
      </c>
      <c r="E25" s="88">
        <f>SUMIFS(B_DONNÉES!$I:$I,B_DONNÉES!$F:$F,"="&amp;Rapport!$S$1,B_DONNÉES!$D:$D,"="&amp;Rapport!E$9,B_DONNÉES!$E:$E,Rapport!$R24)</f>
        <v>0</v>
      </c>
      <c r="F25" s="88">
        <f>SUMIFS(B_DONNÉES!$I:$I,B_DONNÉES!$F:$F,"="&amp;Rapport!$S$1,B_DONNÉES!$D:$D,"="&amp;Rapport!F$9,B_DONNÉES!$E:$E,Rapport!$R24)</f>
        <v>0</v>
      </c>
      <c r="G25" s="88">
        <f>SUMIFS(B_DONNÉES!$I:$I,B_DONNÉES!$F:$F,"="&amp;Rapport!$S$1,B_DONNÉES!$D:$D,"="&amp;Rapport!G$9,B_DONNÉES!$E:$E,Rapport!$R24)</f>
        <v>0</v>
      </c>
      <c r="H25" s="88">
        <f>SUMIFS(B_DONNÉES!$I:$I,B_DONNÉES!$F:$F,"="&amp;Rapport!$S$1,B_DONNÉES!$D:$D,"="&amp;Rapport!H$9,B_DONNÉES!$E:$E,Rapport!$R24)</f>
        <v>0</v>
      </c>
      <c r="I25" s="88">
        <f>SUMIFS(B_DONNÉES!$I:$I,B_DONNÉES!$F:$F,"="&amp;Rapport!$S$1,B_DONNÉES!$D:$D,"="&amp;Rapport!I$9,B_DONNÉES!$E:$E,Rapport!$R24)</f>
        <v>0</v>
      </c>
      <c r="J25" s="88">
        <f>SUMIFS(B_DONNÉES!$I:$I,B_DONNÉES!$F:$F,"="&amp;Rapport!$S$1,B_DONNÉES!$D:$D,"="&amp;Rapport!J$9,B_DONNÉES!$E:$E,Rapport!$R24)</f>
        <v>0</v>
      </c>
      <c r="K25" s="88">
        <f>SUMIFS(B_DONNÉES!$I:$I,B_DONNÉES!$F:$F,"="&amp;Rapport!$S$1,B_DONNÉES!$D:$D,"="&amp;Rapport!K$9,B_DONNÉES!$E:$E,Rapport!$R24)</f>
        <v>0</v>
      </c>
      <c r="L25" s="88">
        <f>SUMIFS(B_DONNÉES!$I:$I,B_DONNÉES!$F:$F,"="&amp;Rapport!$S$1,B_DONNÉES!$D:$D,"="&amp;Rapport!L$9,B_DONNÉES!$E:$E,Rapport!$R24)</f>
        <v>0</v>
      </c>
      <c r="M25" s="88">
        <f>SUMIFS(B_DONNÉES!$I:$I,B_DONNÉES!$F:$F,"="&amp;Rapport!$S$1,B_DONNÉES!$D:$D,"="&amp;Rapport!M$9,B_DONNÉES!$E:$E,Rapport!$R24)</f>
        <v>0</v>
      </c>
      <c r="N25" s="88">
        <f>SUMIFS(B_DONNÉES!$I:$I,B_DONNÉES!$F:$F,"="&amp;Rapport!$S$1,B_DONNÉES!$D:$D,"="&amp;Rapport!N$9,B_DONNÉES!$E:$E,Rapport!$R24)</f>
        <v>0</v>
      </c>
      <c r="O25" s="137">
        <f t="shared" ref="O25:O26" si="2">SUM(A25:N25)</f>
        <v>0</v>
      </c>
      <c r="P25" s="100"/>
      <c r="Q25" s="50"/>
      <c r="R25" s="135">
        <f>Liste!F13</f>
        <v>0</v>
      </c>
      <c r="S25" s="50"/>
      <c r="T25" s="101">
        <f t="shared" si="1"/>
        <v>0</v>
      </c>
    </row>
    <row r="26" spans="1:20" ht="15" thickBot="1" x14ac:dyDescent="0.35">
      <c r="A26" s="88">
        <f>SUMIFS(B_DONNÉES!$K:$K,B_DONNÉES!$F:$F,"="&amp;Rapport!$S$1,B_DONNÉES!$D:$D,"="&amp;Rapport!A$9,B_DONNÉES!$E:$E,Rapport!$R24)</f>
        <v>0</v>
      </c>
      <c r="B26" s="88">
        <f>SUMIFS(B_DONNÉES!$K:$K,B_DONNÉES!$F:$F,"="&amp;Rapport!$S$1,B_DONNÉES!$D:$D,"="&amp;Rapport!B$9,B_DONNÉES!$E:$E,Rapport!$R24)</f>
        <v>0</v>
      </c>
      <c r="C26" s="88">
        <f>SUMIFS(B_DONNÉES!$K:$K,B_DONNÉES!$F:$F,"="&amp;Rapport!$S$1,B_DONNÉES!$D:$D,"="&amp;Rapport!C$9,B_DONNÉES!$E:$E,Rapport!$R24)</f>
        <v>0</v>
      </c>
      <c r="D26" s="88">
        <f>SUMIFS(B_DONNÉES!$K:$K,B_DONNÉES!$F:$F,"="&amp;Rapport!$S$1,B_DONNÉES!$D:$D,"="&amp;Rapport!D$9,B_DONNÉES!$E:$E,Rapport!$R24)</f>
        <v>0</v>
      </c>
      <c r="E26" s="88">
        <f>SUMIFS(B_DONNÉES!$K:$K,B_DONNÉES!$F:$F,"="&amp;Rapport!$S$1,B_DONNÉES!$D:$D,"="&amp;Rapport!E$9,B_DONNÉES!$E:$E,Rapport!$R24)</f>
        <v>0</v>
      </c>
      <c r="F26" s="88">
        <f>SUMIFS(B_DONNÉES!$K:$K,B_DONNÉES!$F:$F,"="&amp;Rapport!$S$1,B_DONNÉES!$D:$D,"="&amp;Rapport!F$9,B_DONNÉES!$E:$E,Rapport!$R24)</f>
        <v>0</v>
      </c>
      <c r="G26" s="88">
        <f>SUMIFS(B_DONNÉES!$K:$K,B_DONNÉES!$F:$F,"="&amp;Rapport!$S$1,B_DONNÉES!$D:$D,"="&amp;Rapport!G$9,B_DONNÉES!$E:$E,Rapport!$R24)</f>
        <v>0</v>
      </c>
      <c r="H26" s="88">
        <f>SUMIFS(B_DONNÉES!$K:$K,B_DONNÉES!$F:$F,"="&amp;Rapport!$S$1,B_DONNÉES!$D:$D,"="&amp;Rapport!H$9,B_DONNÉES!$E:$E,Rapport!$R24)</f>
        <v>0</v>
      </c>
      <c r="I26" s="88">
        <f>SUMIFS(B_DONNÉES!$K:$K,B_DONNÉES!$F:$F,"="&amp;Rapport!$S$1,B_DONNÉES!$D:$D,"="&amp;Rapport!I$9,B_DONNÉES!$E:$E,Rapport!$R24)</f>
        <v>0</v>
      </c>
      <c r="J26" s="88">
        <f>SUMIFS(B_DONNÉES!$K:$K,B_DONNÉES!$F:$F,"="&amp;Rapport!$S$1,B_DONNÉES!$D:$D,"="&amp;Rapport!J$9,B_DONNÉES!$E:$E,Rapport!$R24)</f>
        <v>0</v>
      </c>
      <c r="K26" s="88">
        <f>SUMIFS(B_DONNÉES!$K:$K,B_DONNÉES!$F:$F,"="&amp;Rapport!$S$1,B_DONNÉES!$D:$D,"="&amp;Rapport!K$9,B_DONNÉES!$E:$E,Rapport!$R24)</f>
        <v>0</v>
      </c>
      <c r="L26" s="88">
        <f>SUMIFS(B_DONNÉES!$K:$K,B_DONNÉES!$F:$F,"="&amp;Rapport!$S$1,B_DONNÉES!$D:$D,"="&amp;Rapport!L$9,B_DONNÉES!$E:$E,Rapport!$R24)</f>
        <v>0</v>
      </c>
      <c r="M26" s="88">
        <f>SUMIFS(B_DONNÉES!$K:$K,B_DONNÉES!$F:$F,"="&amp;Rapport!$S$1,B_DONNÉES!$D:$D,"="&amp;Rapport!M$9,B_DONNÉES!$E:$E,Rapport!$R24)</f>
        <v>0</v>
      </c>
      <c r="N26" s="88">
        <f>SUMIFS(B_DONNÉES!$K:$K,B_DONNÉES!$F:$F,"="&amp;Rapport!$S$1,B_DONNÉES!$D:$D,"="&amp;Rapport!N$9,B_DONNÉES!$E:$E,Rapport!$R24)</f>
        <v>0</v>
      </c>
      <c r="O26" s="138">
        <f t="shared" si="2"/>
        <v>0</v>
      </c>
      <c r="P26" s="95">
        <f>VLOOKUP(R24,Liste!$F:$H,3,FALSE)</f>
        <v>0.19</v>
      </c>
      <c r="Q26" s="50"/>
      <c r="R26" s="135">
        <f>Liste!F14</f>
        <v>0</v>
      </c>
      <c r="S26" s="50"/>
      <c r="T26" s="101">
        <f t="shared" ref="T26" si="3">SUM(O26*P26)</f>
        <v>0</v>
      </c>
    </row>
    <row r="27" spans="1:20" ht="15" thickBot="1" x14ac:dyDescent="0.35">
      <c r="A27" s="50"/>
      <c r="B27" s="50"/>
      <c r="C27" s="88"/>
      <c r="D27" s="50"/>
      <c r="E27" s="50"/>
      <c r="F27" s="50"/>
      <c r="G27" s="50"/>
      <c r="H27" s="50"/>
      <c r="I27" s="92"/>
      <c r="J27" s="92"/>
      <c r="K27" s="92"/>
      <c r="L27" s="92"/>
      <c r="M27" s="92"/>
      <c r="N27" s="89"/>
      <c r="O27" s="139">
        <f>O17+O20+O23+O26</f>
        <v>4500</v>
      </c>
      <c r="P27" s="100"/>
      <c r="Q27" s="50"/>
      <c r="R27" s="135">
        <f>Liste!F14</f>
        <v>0</v>
      </c>
      <c r="S27" s="50"/>
      <c r="T27" s="101">
        <f t="shared" ref="T27" si="4">SUM(O27*P27)</f>
        <v>0</v>
      </c>
    </row>
    <row r="28" spans="1:20" x14ac:dyDescent="0.3">
      <c r="A28" s="50"/>
      <c r="B28" s="50"/>
      <c r="C28" s="88"/>
      <c r="D28" s="50"/>
      <c r="E28" s="50"/>
      <c r="F28" s="50"/>
      <c r="G28" s="50"/>
      <c r="H28" s="50"/>
      <c r="I28" s="92"/>
      <c r="J28" s="92"/>
      <c r="K28" s="92"/>
      <c r="L28" s="92"/>
      <c r="M28" s="92"/>
      <c r="N28" s="89"/>
      <c r="O28" s="102"/>
      <c r="P28" s="103"/>
      <c r="Q28" s="104"/>
      <c r="R28" s="105"/>
      <c r="S28" s="104"/>
      <c r="T28" s="106">
        <f>O28*P28</f>
        <v>0</v>
      </c>
    </row>
    <row r="29" spans="1:20" x14ac:dyDescent="0.3">
      <c r="A29" s="50"/>
      <c r="B29" s="50"/>
      <c r="C29" s="88"/>
      <c r="D29" s="50"/>
      <c r="E29" s="50"/>
      <c r="F29" s="50"/>
      <c r="G29" s="50"/>
      <c r="H29" s="50"/>
      <c r="I29" s="92"/>
      <c r="J29" s="92"/>
      <c r="K29" s="92"/>
      <c r="L29" s="92"/>
      <c r="M29" s="92"/>
      <c r="N29" s="89"/>
      <c r="O29" s="107"/>
      <c r="P29" s="73"/>
      <c r="Q29" s="75"/>
      <c r="R29" s="70"/>
      <c r="S29" s="75"/>
      <c r="T29" s="108">
        <f>O29*P29</f>
        <v>0</v>
      </c>
    </row>
    <row r="30" spans="1:20" x14ac:dyDescent="0.3">
      <c r="A30" s="50"/>
      <c r="B30" s="50"/>
      <c r="C30" s="88"/>
      <c r="D30" s="50"/>
      <c r="E30" s="50"/>
      <c r="F30" s="50"/>
      <c r="G30" s="50"/>
      <c r="H30" s="50"/>
      <c r="I30" s="92"/>
      <c r="J30" s="92"/>
      <c r="K30" s="92"/>
      <c r="L30" s="92"/>
      <c r="M30" s="92"/>
      <c r="N30" s="89"/>
      <c r="O30" s="109"/>
      <c r="P30" s="98"/>
      <c r="Q30" s="110"/>
      <c r="R30" s="70"/>
      <c r="S30" s="75"/>
      <c r="T30" s="93"/>
    </row>
    <row r="31" spans="1:20" ht="15" thickBot="1" x14ac:dyDescent="0.35">
      <c r="A31" s="50"/>
      <c r="B31" s="50"/>
      <c r="C31" s="88"/>
      <c r="D31" s="50"/>
      <c r="E31" s="50"/>
      <c r="F31" s="50"/>
      <c r="G31" s="50"/>
      <c r="H31" s="50"/>
      <c r="I31" s="92"/>
      <c r="J31" s="92"/>
      <c r="K31" s="92"/>
      <c r="L31" s="92"/>
      <c r="M31" s="92"/>
      <c r="N31" s="89"/>
      <c r="O31" s="111"/>
      <c r="P31" s="112"/>
      <c r="Q31" s="113"/>
      <c r="R31" s="114"/>
      <c r="S31" s="115"/>
      <c r="T31" s="101">
        <v>120</v>
      </c>
    </row>
    <row r="32" spans="1:20" x14ac:dyDescent="0.3">
      <c r="A32" s="50"/>
      <c r="B32" s="88"/>
      <c r="C32" s="88"/>
      <c r="D32" s="88"/>
      <c r="E32" s="88"/>
      <c r="F32" s="88"/>
      <c r="G32" s="50"/>
      <c r="H32" s="50"/>
      <c r="I32" s="88"/>
      <c r="J32" s="88"/>
      <c r="K32" s="88"/>
      <c r="L32" s="88"/>
      <c r="M32" s="88"/>
      <c r="N32" s="71"/>
      <c r="O32" s="116"/>
      <c r="P32" s="98"/>
      <c r="Q32" s="74"/>
      <c r="R32" s="70"/>
      <c r="S32" s="74"/>
      <c r="T32" s="117">
        <f>SUM(T16:T31)</f>
        <v>570</v>
      </c>
    </row>
  </sheetData>
  <mergeCells count="12">
    <mergeCell ref="M21:N21"/>
    <mergeCell ref="M24:N24"/>
    <mergeCell ref="A4:T4"/>
    <mergeCell ref="F5:G5"/>
    <mergeCell ref="F6:H6"/>
    <mergeCell ref="A8:N8"/>
    <mergeCell ref="A13:N13"/>
    <mergeCell ref="J6:K6"/>
    <mergeCell ref="A14:L14"/>
    <mergeCell ref="A15:L15"/>
    <mergeCell ref="M15:N15"/>
    <mergeCell ref="M18:N18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A59311A-575B-4DF2-823D-1F54BC0D82D0}">
          <x14:formula1>
            <xm:f>OFFSET(Liste!$A$4,0,0,COUNTA(Liste!$A:$A)-1)</xm:f>
          </x14:formula1>
          <xm:sqref>S1</xm:sqref>
        </x14:dataValidation>
        <x14:dataValidation type="list" allowBlank="1" showInputMessage="1" showErrorMessage="1" xr:uid="{C9BB0ABE-056D-4886-B22C-66FE84C6CE96}">
          <x14:formula1>
            <xm:f>OFFSET(Liste!$N$4,0,0,COUNTA(Liste!$N:$N)-1)</xm:f>
          </x14:formula1>
          <xm:sqref>Q1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</vt:lpstr>
      <vt:lpstr>Plantation</vt:lpstr>
      <vt:lpstr>B_DONNÉES</vt:lpstr>
      <vt:lpstr>Rapport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Consultant A.F</dc:creator>
  <cp:lastModifiedBy>Consultant A.F</cp:lastModifiedBy>
  <dcterms:created xsi:type="dcterms:W3CDTF">2018-05-03T19:20:01Z</dcterms:created>
  <dcterms:modified xsi:type="dcterms:W3CDTF">2018-05-15T18:26:10Z</dcterms:modified>
</cp:coreProperties>
</file>