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U:\A Repertoire\BB\"/>
    </mc:Choice>
  </mc:AlternateContent>
  <bookViews>
    <workbookView xWindow="-108" yWindow="-108" windowWidth="19416" windowHeight="12420" tabRatio="643"/>
  </bookViews>
  <sheets>
    <sheet name="Cours (2)" sheetId="14" r:id="rId1"/>
  </sheets>
  <definedNames>
    <definedName name="a">#REF!</definedName>
    <definedName name="ab">#REF!</definedName>
    <definedName name="aep">#REF!</definedName>
    <definedName name="aepimmo">'Cours (2)'!$D$26</definedName>
    <definedName name="aepj">'Cours (2)'!#REF!</definedName>
    <definedName name="afer">#REF!</definedName>
    <definedName name="an">#REF!</definedName>
    <definedName name="Aviva">#REF!</definedName>
    <definedName name="capital">'Cours (2)'!#REF!</definedName>
    <definedName name="Cotation" localSheetId="0">'Cours (2)'!$D$3</definedName>
    <definedName name="cpee">'Cours (2)'!$D$29</definedName>
    <definedName name="gaep">'Cours (2)'!#REF!</definedName>
    <definedName name="gainafer">#REF!</definedName>
    <definedName name="gbrut">'Cours (2)'!#REF!</definedName>
    <definedName name="gnet">'Cours (2)'!#REF!</definedName>
    <definedName name="gsfer">'Cours (2)'!#REF!</definedName>
    <definedName name="Int_Rate" localSheetId="0" hidden="1">#REF!</definedName>
    <definedName name="Int_Rate" hidden="1">#REF!</definedName>
    <definedName name="irafer">#REF!</definedName>
    <definedName name="kart83">#REF!</definedName>
    <definedName name="Loan_Amount" localSheetId="0" hidden="1">#REF!</definedName>
    <definedName name="Loan_Amount" hidden="1">#REF!</definedName>
    <definedName name="m">#REF!</definedName>
    <definedName name="nbimmo">#REF!</definedName>
    <definedName name="nbpartsfer">'Cours (2)'!$AK$8</definedName>
    <definedName name="nbser">#REF!</definedName>
    <definedName name="Num_Pmts" localSheetId="0" hidden="1">#REF!</definedName>
    <definedName name="Num_Pmts" hidden="1">#REF!</definedName>
    <definedName name="Num_Years" localSheetId="0" hidden="1">#REF!</definedName>
    <definedName name="Num_Years" hidden="1">#REF!</definedName>
    <definedName name="palatine">#REF!</definedName>
    <definedName name="pee">#REF!</definedName>
    <definedName name="REF" localSheetId="0">'Cours (2)'!$B$3</definedName>
    <definedName name="retraite">#REF!</definedName>
    <definedName name="rmt">#REF!</definedName>
    <definedName name="rn">#REF!</definedName>
    <definedName name="rr">#REF!</definedName>
    <definedName name="sae">#REF!</definedName>
    <definedName name="sfer">'Cours (2)'!#REF!</definedName>
    <definedName name="solde">#REF!</definedName>
    <definedName name="tart83">#REF!</definedName>
    <definedName name="tsfer">#REF!</definedName>
    <definedName name="valj">#REF!</definedName>
    <definedName name="WWW" localSheetId="0">'Cours (2)'!$C$3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4" l="1"/>
  <c r="K4" i="14" l="1"/>
  <c r="G6" i="14"/>
  <c r="G5" i="14"/>
  <c r="G4" i="14"/>
  <c r="I26" i="14" l="1"/>
  <c r="J26" i="14" s="1"/>
  <c r="K26" i="14" s="1"/>
  <c r="M3" i="14"/>
  <c r="M27" i="14"/>
  <c r="N27" i="14" s="1"/>
  <c r="O27" i="14" s="1"/>
  <c r="M26" i="14"/>
  <c r="N26" i="14" s="1"/>
  <c r="O26" i="14" s="1"/>
  <c r="M18" i="14"/>
  <c r="N18" i="14" s="1"/>
  <c r="O18" i="14" s="1"/>
  <c r="M12" i="14"/>
  <c r="N12" i="14" s="1"/>
  <c r="O12" i="14" s="1"/>
  <c r="M21" i="14"/>
  <c r="N21" i="14" s="1"/>
  <c r="O21" i="14" s="1"/>
  <c r="M17" i="14"/>
  <c r="N17" i="14" s="1"/>
  <c r="O17" i="14" s="1"/>
  <c r="M13" i="14"/>
  <c r="N13" i="14" s="1"/>
  <c r="O13" i="14" s="1"/>
  <c r="M20" i="14"/>
  <c r="N20" i="14" s="1"/>
  <c r="O20" i="14" s="1"/>
  <c r="M19" i="14"/>
  <c r="N19" i="14" s="1"/>
  <c r="O19" i="14" s="1"/>
  <c r="M11" i="14"/>
  <c r="N11" i="14" s="1"/>
  <c r="O11" i="14" s="1"/>
  <c r="M24" i="14"/>
  <c r="N24" i="14" s="1"/>
  <c r="O24" i="14" s="1"/>
  <c r="M15" i="14"/>
  <c r="N15" i="14" s="1"/>
  <c r="O15" i="14" s="1"/>
  <c r="M22" i="14"/>
  <c r="N22" i="14" s="1"/>
  <c r="O22" i="14" s="1"/>
  <c r="M23" i="14"/>
  <c r="N23" i="14" s="1"/>
  <c r="O23" i="14" s="1"/>
  <c r="M16" i="14"/>
  <c r="N16" i="14" s="1"/>
  <c r="O16" i="14" s="1"/>
  <c r="M14" i="14"/>
  <c r="N14" i="14" s="1"/>
  <c r="O14" i="14" s="1"/>
  <c r="M25" i="14"/>
  <c r="N25" i="14" s="1"/>
  <c r="O25" i="14" s="1"/>
  <c r="M8" i="14"/>
  <c r="N8" i="14" s="1"/>
  <c r="O8" i="14" s="1"/>
  <c r="M6" i="14"/>
  <c r="O6" i="14" s="1"/>
  <c r="M5" i="14"/>
  <c r="N5" i="14" s="1"/>
  <c r="M4" i="14"/>
  <c r="N4" i="14" s="1"/>
  <c r="M29" i="14"/>
  <c r="N29" i="14" s="1"/>
  <c r="O29" i="14" s="1"/>
  <c r="M10" i="14"/>
  <c r="N10" i="14" s="1"/>
  <c r="O10" i="14" s="1"/>
  <c r="J8" i="14"/>
  <c r="K8" i="14" s="1"/>
  <c r="AE27" i="14"/>
  <c r="AK29" i="14"/>
  <c r="F29" i="14" s="1"/>
  <c r="G29" i="14" s="1"/>
  <c r="AK8" i="14"/>
  <c r="F26" i="14"/>
  <c r="G26" i="14" s="1"/>
  <c r="F27" i="14"/>
  <c r="G27" i="14" s="1"/>
  <c r="AG14" i="14"/>
  <c r="AG18" i="14"/>
  <c r="AG12" i="14"/>
  <c r="AG21" i="14"/>
  <c r="AG17" i="14"/>
  <c r="AG13" i="14"/>
  <c r="AG20" i="14"/>
  <c r="AG19" i="14"/>
  <c r="AG11" i="14"/>
  <c r="AG24" i="14"/>
  <c r="AG15" i="14"/>
  <c r="AG22" i="14"/>
  <c r="AG23" i="14"/>
  <c r="AG16" i="14"/>
  <c r="AG26" i="14"/>
  <c r="AG27" i="14"/>
  <c r="AH27" i="14" s="1"/>
  <c r="AG25" i="14"/>
  <c r="P3" i="14"/>
  <c r="AE4" i="14"/>
  <c r="X4" i="14"/>
  <c r="T29" i="14"/>
  <c r="U29" i="14" s="1"/>
  <c r="W29" i="14"/>
  <c r="X29" i="14" s="1"/>
  <c r="Q29" i="14"/>
  <c r="R29" i="14" s="1"/>
  <c r="AE29" i="14"/>
  <c r="AI29" i="14" s="1"/>
  <c r="F18" i="14"/>
  <c r="G18" i="14" s="1"/>
  <c r="F12" i="14"/>
  <c r="G12" i="14" s="1"/>
  <c r="F21" i="14"/>
  <c r="G21" i="14" s="1"/>
  <c r="F17" i="14"/>
  <c r="G17" i="14" s="1"/>
  <c r="F13" i="14"/>
  <c r="G13" i="14" s="1"/>
  <c r="F20" i="14"/>
  <c r="G20" i="14" s="1"/>
  <c r="F19" i="14"/>
  <c r="G19" i="14" s="1"/>
  <c r="F11" i="14"/>
  <c r="G11" i="14" s="1"/>
  <c r="F24" i="14"/>
  <c r="G24" i="14" s="1"/>
  <c r="F15" i="14"/>
  <c r="G15" i="14" s="1"/>
  <c r="F22" i="14"/>
  <c r="G22" i="14" s="1"/>
  <c r="F23" i="14"/>
  <c r="G23" i="14" s="1"/>
  <c r="F16" i="14"/>
  <c r="G16" i="14" s="1"/>
  <c r="F14" i="14"/>
  <c r="G14" i="14" s="1"/>
  <c r="F25" i="14"/>
  <c r="G25" i="14" s="1"/>
  <c r="Q27" i="14"/>
  <c r="R27" i="14" s="1"/>
  <c r="Q18" i="14"/>
  <c r="R18" i="14" s="1"/>
  <c r="Q12" i="14"/>
  <c r="R12" i="14" s="1"/>
  <c r="Q21" i="14"/>
  <c r="R21" i="14" s="1"/>
  <c r="Q17" i="14"/>
  <c r="R17" i="14" s="1"/>
  <c r="Q13" i="14"/>
  <c r="R13" i="14" s="1"/>
  <c r="Q20" i="14"/>
  <c r="R20" i="14" s="1"/>
  <c r="Q19" i="14"/>
  <c r="R19" i="14" s="1"/>
  <c r="Q11" i="14"/>
  <c r="R11" i="14" s="1"/>
  <c r="Q24" i="14"/>
  <c r="R24" i="14" s="1"/>
  <c r="Q15" i="14"/>
  <c r="R15" i="14" s="1"/>
  <c r="Q22" i="14"/>
  <c r="R22" i="14" s="1"/>
  <c r="Q23" i="14"/>
  <c r="R23" i="14" s="1"/>
  <c r="Q16" i="14"/>
  <c r="R16" i="14" s="1"/>
  <c r="Q26" i="14"/>
  <c r="R26" i="14" s="1"/>
  <c r="Q14" i="14"/>
  <c r="R14" i="14" s="1"/>
  <c r="Q25" i="14"/>
  <c r="R25" i="14" s="1"/>
  <c r="Q8" i="14"/>
  <c r="R8" i="14" s="1"/>
  <c r="Q6" i="14"/>
  <c r="R5" i="14"/>
  <c r="R4" i="14"/>
  <c r="Q10" i="14"/>
  <c r="R10" i="14" s="1"/>
  <c r="AE26" i="14"/>
  <c r="AI26" i="14" s="1"/>
  <c r="J4" i="14"/>
  <c r="U4" i="14"/>
  <c r="W4" i="14"/>
  <c r="Z4" i="14"/>
  <c r="AA4" i="14"/>
  <c r="AC4" i="14"/>
  <c r="AD4" i="14"/>
  <c r="J5" i="14"/>
  <c r="K5" i="14"/>
  <c r="T5" i="14"/>
  <c r="W5" i="14"/>
  <c r="X5" i="14"/>
  <c r="Z5" i="14"/>
  <c r="AA5" i="14"/>
  <c r="AC5" i="14"/>
  <c r="AD5" i="14"/>
  <c r="AE5" i="14"/>
  <c r="J6" i="14"/>
  <c r="K6" i="14"/>
  <c r="U6" i="14"/>
  <c r="W6" i="14"/>
  <c r="X6" i="14"/>
  <c r="Z6" i="14"/>
  <c r="AA6" i="14"/>
  <c r="AC6" i="14"/>
  <c r="AD6" i="14"/>
  <c r="AE6" i="14"/>
  <c r="S8" i="14"/>
  <c r="T8" i="14" s="1"/>
  <c r="U8" i="14" s="1"/>
  <c r="W8" i="14"/>
  <c r="X8" i="14" s="1"/>
  <c r="Z8" i="14"/>
  <c r="AA8" i="14" s="1"/>
  <c r="AC8" i="14"/>
  <c r="AD8" i="14"/>
  <c r="AE8" i="14"/>
  <c r="AI8" i="14" s="1"/>
  <c r="G10" i="14"/>
  <c r="J10" i="14"/>
  <c r="AH10" i="14" s="1"/>
  <c r="S10" i="14"/>
  <c r="T10" i="14" s="1"/>
  <c r="U10" i="14" s="1"/>
  <c r="W10" i="14"/>
  <c r="X10" i="14" s="1"/>
  <c r="Z10" i="14"/>
  <c r="AA10" i="14" s="1"/>
  <c r="AC10" i="14"/>
  <c r="AD10" i="14"/>
  <c r="AE10" i="14"/>
  <c r="AI10" i="14" s="1"/>
  <c r="J25" i="14"/>
  <c r="T25" i="14"/>
  <c r="U25" i="14" s="1"/>
  <c r="W25" i="14"/>
  <c r="X25" i="14" s="1"/>
  <c r="Z25" i="14"/>
  <c r="AA25" i="14" s="1"/>
  <c r="AC25" i="14"/>
  <c r="AD25" i="14"/>
  <c r="AE25" i="14"/>
  <c r="AI25" i="14" s="1"/>
  <c r="J14" i="14"/>
  <c r="T14" i="14"/>
  <c r="U14" i="14" s="1"/>
  <c r="W14" i="14"/>
  <c r="X14" i="14" s="1"/>
  <c r="Z14" i="14"/>
  <c r="AA14" i="14" s="1"/>
  <c r="AC14" i="14"/>
  <c r="AD14" i="14"/>
  <c r="AE14" i="14"/>
  <c r="AI14" i="14" s="1"/>
  <c r="J18" i="14"/>
  <c r="K18" i="14" s="1"/>
  <c r="T18" i="14"/>
  <c r="U18" i="14" s="1"/>
  <c r="W18" i="14"/>
  <c r="X18" i="14" s="1"/>
  <c r="Z18" i="14"/>
  <c r="AA18" i="14" s="1"/>
  <c r="AC18" i="14"/>
  <c r="AD18" i="14"/>
  <c r="AE18" i="14"/>
  <c r="AI18" i="14" s="1"/>
  <c r="J12" i="14"/>
  <c r="K12" i="14" s="1"/>
  <c r="T12" i="14"/>
  <c r="U12" i="14" s="1"/>
  <c r="W12" i="14"/>
  <c r="X12" i="14" s="1"/>
  <c r="Z12" i="14"/>
  <c r="AA12" i="14" s="1"/>
  <c r="AC12" i="14"/>
  <c r="AD12" i="14"/>
  <c r="AE12" i="14"/>
  <c r="AI12" i="14" s="1"/>
  <c r="J21" i="14"/>
  <c r="T21" i="14"/>
  <c r="U21" i="14" s="1"/>
  <c r="W21" i="14"/>
  <c r="X21" i="14" s="1"/>
  <c r="Z21" i="14"/>
  <c r="AA21" i="14" s="1"/>
  <c r="AC21" i="14"/>
  <c r="AD21" i="14"/>
  <c r="AE21" i="14"/>
  <c r="AI21" i="14" s="1"/>
  <c r="J17" i="14"/>
  <c r="K17" i="14" s="1"/>
  <c r="T17" i="14"/>
  <c r="U17" i="14" s="1"/>
  <c r="V17" i="14"/>
  <c r="W17" i="14" s="1"/>
  <c r="X17" i="14" s="1"/>
  <c r="Y17" i="14"/>
  <c r="Z17" i="14" s="1"/>
  <c r="AA17" i="14" s="1"/>
  <c r="AD17" i="14"/>
  <c r="J13" i="14"/>
  <c r="K13" i="14" s="1"/>
  <c r="T13" i="14"/>
  <c r="U13" i="14" s="1"/>
  <c r="W13" i="14"/>
  <c r="X13" i="14" s="1"/>
  <c r="Z13" i="14"/>
  <c r="AA13" i="14" s="1"/>
  <c r="AC13" i="14"/>
  <c r="AD13" i="14"/>
  <c r="AE13" i="14"/>
  <c r="AI13" i="14" s="1"/>
  <c r="J20" i="14"/>
  <c r="T20" i="14"/>
  <c r="U20" i="14" s="1"/>
  <c r="W20" i="14"/>
  <c r="X20" i="14" s="1"/>
  <c r="Z20" i="14"/>
  <c r="AA20" i="14" s="1"/>
  <c r="AC20" i="14"/>
  <c r="AD20" i="14"/>
  <c r="AE20" i="14"/>
  <c r="AI20" i="14" s="1"/>
  <c r="J19" i="14"/>
  <c r="T19" i="14"/>
  <c r="U19" i="14" s="1"/>
  <c r="W19" i="14"/>
  <c r="X19" i="14" s="1"/>
  <c r="Z19" i="14"/>
  <c r="AA19" i="14" s="1"/>
  <c r="AC19" i="14"/>
  <c r="AD19" i="14"/>
  <c r="AE19" i="14"/>
  <c r="AI19" i="14" s="1"/>
  <c r="J11" i="14"/>
  <c r="K11" i="14" s="1"/>
  <c r="T11" i="14"/>
  <c r="U11" i="14" s="1"/>
  <c r="W11" i="14"/>
  <c r="X11" i="14" s="1"/>
  <c r="Z11" i="14"/>
  <c r="AA11" i="14" s="1"/>
  <c r="AC11" i="14"/>
  <c r="AD11" i="14"/>
  <c r="AE11" i="14"/>
  <c r="AI11" i="14" s="1"/>
  <c r="J24" i="14"/>
  <c r="K24" i="14" s="1"/>
  <c r="T24" i="14"/>
  <c r="U24" i="14" s="1"/>
  <c r="W24" i="14"/>
  <c r="X24" i="14" s="1"/>
  <c r="Z24" i="14"/>
  <c r="AA24" i="14" s="1"/>
  <c r="AC24" i="14"/>
  <c r="AD24" i="14"/>
  <c r="AE24" i="14"/>
  <c r="AI24" i="14" s="1"/>
  <c r="J15" i="14"/>
  <c r="K15" i="14" s="1"/>
  <c r="T15" i="14"/>
  <c r="U15" i="14" s="1"/>
  <c r="W15" i="14"/>
  <c r="X15" i="14" s="1"/>
  <c r="Z15" i="14"/>
  <c r="AA15" i="14" s="1"/>
  <c r="AC15" i="14"/>
  <c r="AD15" i="14"/>
  <c r="AE15" i="14"/>
  <c r="AI15" i="14" s="1"/>
  <c r="J22" i="14"/>
  <c r="K22" i="14" s="1"/>
  <c r="T22" i="14"/>
  <c r="U22" i="14" s="1"/>
  <c r="W22" i="14"/>
  <c r="X22" i="14" s="1"/>
  <c r="Z22" i="14"/>
  <c r="AA22" i="14" s="1"/>
  <c r="AC22" i="14"/>
  <c r="AD22" i="14"/>
  <c r="AE22" i="14"/>
  <c r="AI22" i="14" s="1"/>
  <c r="J23" i="14"/>
  <c r="K23" i="14" s="1"/>
  <c r="T23" i="14"/>
  <c r="U23" i="14" s="1"/>
  <c r="W23" i="14"/>
  <c r="X23" i="14" s="1"/>
  <c r="Z23" i="14"/>
  <c r="AA23" i="14" s="1"/>
  <c r="AC23" i="14"/>
  <c r="AD23" i="14"/>
  <c r="AE23" i="14"/>
  <c r="AI23" i="14" s="1"/>
  <c r="J16" i="14"/>
  <c r="K16" i="14" s="1"/>
  <c r="T16" i="14"/>
  <c r="U16" i="14" s="1"/>
  <c r="W16" i="14"/>
  <c r="X16" i="14" s="1"/>
  <c r="Z16" i="14"/>
  <c r="AA16" i="14" s="1"/>
  <c r="AC16" i="14"/>
  <c r="AD16" i="14"/>
  <c r="AE16" i="14"/>
  <c r="AI16" i="14" s="1"/>
  <c r="T26" i="14"/>
  <c r="U26" i="14" s="1"/>
  <c r="W26" i="14"/>
  <c r="X26" i="14" s="1"/>
  <c r="Z26" i="14"/>
  <c r="AA26" i="14" s="1"/>
  <c r="AC26" i="14"/>
  <c r="AD26" i="14"/>
  <c r="T27" i="14"/>
  <c r="U27" i="14" s="1"/>
  <c r="W27" i="14"/>
  <c r="X27" i="14" s="1"/>
  <c r="Z27" i="14"/>
  <c r="AA27" i="14" s="1"/>
  <c r="I29" i="14"/>
  <c r="J29" i="14" s="1"/>
  <c r="Z29" i="14"/>
  <c r="AA29" i="14" s="1"/>
  <c r="AC29" i="14"/>
  <c r="AD29" i="14"/>
  <c r="T4" i="14"/>
  <c r="T6" i="14"/>
  <c r="U5" i="14"/>
  <c r="AH19" i="14" l="1"/>
  <c r="AC17" i="14"/>
  <c r="AG29" i="14"/>
  <c r="AH21" i="14"/>
  <c r="AH20" i="14"/>
  <c r="AE17" i="14"/>
  <c r="AI17" i="14" s="1"/>
  <c r="AH26" i="14"/>
  <c r="F8" i="14"/>
  <c r="G8" i="14" s="1"/>
  <c r="AG8" i="14"/>
  <c r="AH8" i="14" s="1"/>
  <c r="AH25" i="14"/>
  <c r="AH14" i="14"/>
  <c r="O4" i="14"/>
  <c r="AH24" i="14"/>
  <c r="K21" i="14"/>
  <c r="K14" i="14"/>
  <c r="K10" i="14"/>
  <c r="Q5" i="14"/>
  <c r="AH29" i="14"/>
  <c r="K29" i="14"/>
  <c r="K25" i="14"/>
  <c r="AH16" i="14"/>
  <c r="AH11" i="14"/>
  <c r="AH22" i="14"/>
  <c r="N6" i="14"/>
  <c r="AH23" i="14"/>
  <c r="AH17" i="14"/>
  <c r="AH15" i="14"/>
  <c r="AH12" i="14"/>
  <c r="K19" i="14"/>
  <c r="K20" i="14"/>
  <c r="AH13" i="14"/>
  <c r="AH18" i="14"/>
  <c r="H27" i="14"/>
  <c r="O5" i="14"/>
  <c r="Q4" i="14"/>
  <c r="R6" i="14"/>
  <c r="AH1" i="14" l="1"/>
</calcChain>
</file>

<file path=xl/sharedStrings.xml><?xml version="1.0" encoding="utf-8"?>
<sst xmlns="http://schemas.openxmlformats.org/spreadsheetml/2006/main" count="95" uniqueCount="95">
  <si>
    <t>REF</t>
  </si>
  <si>
    <t>WWW</t>
  </si>
  <si>
    <t>FR0000014292</t>
  </si>
  <si>
    <t>LU0227384020</t>
  </si>
  <si>
    <t>FR0010187898</t>
  </si>
  <si>
    <t>FR0007027404</t>
  </si>
  <si>
    <t>FR0010035592</t>
  </si>
  <si>
    <t>FR0011445378</t>
  </si>
  <si>
    <t>FR0011600410</t>
  </si>
  <si>
    <t>Nbre</t>
  </si>
  <si>
    <t>LU0935229400</t>
  </si>
  <si>
    <t>AVIVA Patrimoine Immobilier</t>
  </si>
  <si>
    <t>LU1207761260</t>
  </si>
  <si>
    <t>Natixis Seeyond Eur Minvar R/A c</t>
  </si>
  <si>
    <t>Nordea 1 - Stable Return BP Eur</t>
  </si>
  <si>
    <t>R Conviction Euro C Eur</t>
  </si>
  <si>
    <t>R Opal Absolu</t>
  </si>
  <si>
    <t>R Opal Biens Reels C</t>
  </si>
  <si>
    <t>R Opal Emergents C Eur</t>
  </si>
  <si>
    <t>Natixis Actions US Growth R Eur</t>
  </si>
  <si>
    <t>FR0003500008 PX1</t>
  </si>
  <si>
    <t>31/12/16</t>
  </si>
  <si>
    <t>31/12/17</t>
  </si>
  <si>
    <t>31/12/18</t>
  </si>
  <si>
    <t>AVIVA Actif Garanti</t>
  </si>
  <si>
    <t>AVIVA i-Multi Str Target</t>
  </si>
  <si>
    <t>AVIVA Convertibles A</t>
  </si>
  <si>
    <t>AVIVA Monetaire ISR A</t>
  </si>
  <si>
    <t>FR0007437546</t>
  </si>
  <si>
    <t>LU1438969518</t>
  </si>
  <si>
    <t xml:space="preserve">T. Rowe Price US Equity A EUR </t>
  </si>
  <si>
    <t>US2605661048 DJI</t>
  </si>
  <si>
    <t>XC0009692440</t>
  </si>
  <si>
    <t>Var. €uros 2017</t>
  </si>
  <si>
    <t>Var. €uros 2018</t>
  </si>
  <si>
    <t>Var. €uros 2019</t>
  </si>
  <si>
    <t>https://www.boursorama.com/bourse/opcvm/cours/0P00018DYB/</t>
  </si>
  <si>
    <t>https://www.boursorama.com/bourse/opcvm/cours/0P00013YF0/</t>
  </si>
  <si>
    <t>https://www.boursorama.com/bourse/opcvm/cours/0P0000YAD1/</t>
  </si>
  <si>
    <t>https://www.boursorama.com/bourse/opcvm/cours/MP-807388/</t>
  </si>
  <si>
    <t>https://www.boursorama.com/bourse/opcvm/cours/MP-803544/</t>
  </si>
  <si>
    <t>https://www.boursorama.com/bourse/opcvm/cours/MP-806533/</t>
  </si>
  <si>
    <t>https://www.boursorama.com/bourse/opcvm/cours/MP-119964/</t>
  </si>
  <si>
    <t>https://www.boursorama.com/bourse/opcvm/cours/0P000111GL/</t>
  </si>
  <si>
    <t>https://www.boursorama.com/bourse/opcvm/cours/MP-802757/</t>
  </si>
  <si>
    <t>https://www.boursorama.com/bourse/opcvm/cours/MP-828069/</t>
  </si>
  <si>
    <t>https://www.boursorama.com/bourse/opcvm/cours/0P00015MBL/</t>
  </si>
  <si>
    <t>/</t>
  </si>
  <si>
    <t>https://www.boursorama.com/bourse/opcvm/cours/MP-829936/</t>
  </si>
  <si>
    <t>FR0000299364</t>
  </si>
  <si>
    <t>https://www.boursorama.com/bourse/indices/cours/1rPCAC/</t>
  </si>
  <si>
    <t>https://www.boursorama.com/bourse/indices/cours/%24INDU/</t>
  </si>
  <si>
    <t>https://www.boursorama.com/bourse/indices/cours/1xN225/</t>
  </si>
  <si>
    <t>Variation J - 1</t>
  </si>
  <si>
    <t>Nbre de Parts</t>
  </si>
  <si>
    <t>AVIVA PEE Objectif M.Terme</t>
  </si>
  <si>
    <t>AFER Sfer</t>
  </si>
  <si>
    <t>S/O</t>
  </si>
  <si>
    <t>En Gain ou Perte depuis 2016</t>
  </si>
  <si>
    <t>31/12/19</t>
  </si>
  <si>
    <t>Var. €uros 2016</t>
  </si>
  <si>
    <t>IE00BD1DJ122</t>
  </si>
  <si>
    <t>https://www.boursorama.com/bourse/opcvm/cours/0P00019C2A/</t>
  </si>
  <si>
    <t>FR0000981458</t>
  </si>
  <si>
    <t>https://www.boursorama.com/bourse/opcvm/cours/MP-803531/</t>
  </si>
  <si>
    <t>En % 2016 à J</t>
  </si>
  <si>
    <t>En % 2017 à J</t>
  </si>
  <si>
    <t>En % 2018 à J</t>
  </si>
  <si>
    <t>En % 2019 à J</t>
  </si>
  <si>
    <t>R Opal Equilibre</t>
  </si>
  <si>
    <t>AVIVA Oblirea</t>
  </si>
  <si>
    <t>FR0000014276</t>
  </si>
  <si>
    <t>https://www.boursorama.com/bourse/opcvm/cours/MP-809751/</t>
  </si>
  <si>
    <t>Var. €uros 2020</t>
  </si>
  <si>
    <t>En % 2020 à J</t>
  </si>
  <si>
    <t>Comgest Growth Japan Eur Acc c</t>
  </si>
  <si>
    <t>Var. €uros 2021</t>
  </si>
  <si>
    <t>En % 2021 à J</t>
  </si>
  <si>
    <t>FR0007473798</t>
  </si>
  <si>
    <t>Aviva Actions Europe ISR</t>
  </si>
  <si>
    <t>https://www.boursorama.com/bourse/opcvm/cours/MP-801471/</t>
  </si>
  <si>
    <t>LU1670724373</t>
  </si>
  <si>
    <t xml:space="preserve">M&amp;G (Lux) Optimal Income A EUR Acc </t>
  </si>
  <si>
    <t>https://www.boursorama.com/bourse/opcvm/cours/0P0001DFJB/</t>
  </si>
  <si>
    <t>Derniers Cours</t>
  </si>
  <si>
    <t>Var. €uros</t>
  </si>
  <si>
    <t>En %</t>
  </si>
  <si>
    <t>Evol 2016 à J</t>
  </si>
  <si>
    <t>Nombre de  Parts</t>
  </si>
  <si>
    <t>Rép. En %</t>
  </si>
  <si>
    <t>Evolution Année 2021</t>
  </si>
  <si>
    <t>CAC 40 en Hausse sur 2021</t>
  </si>
  <si>
    <t>DOW JONES en Hausse sur 2021</t>
  </si>
  <si>
    <t>NIKKEI en Hausse sur 2021</t>
  </si>
  <si>
    <t>(Information sans objet)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</si>
</sst>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7" formatCode="#,##0.00\ &quot;€&quot;;\-#,##0.00\ &quot;€&quot;"/>
    <numFmt numFmtId="8" formatCode="#,##0.00\ &quot;€&quot;;[Red]\-#,##0.00\ &quot;€&quot;"/>
    <numFmt numFmtId="164" formatCode="0.00000_ ;[Red]\-0.00000\ "/>
    <numFmt numFmtId="165" formatCode="0.0000_ ;[Red]\-0.0000\ "/>
    <numFmt numFmtId="166" formatCode="0.0000"/>
    <numFmt numFmtId="167" formatCode="#,##0.00_ ;[Red]\-#,##0.00\ "/>
    <numFmt numFmtId="175" formatCode="#,##0.0000_ ;[Red]\-#,##0.0000\ "/>
    <numFmt numFmtId="176" formatCode="dd\ mmm\ yyyy\ hh:mm"/>
    <numFmt numFmtId="179" formatCode="0.000"/>
    <numFmt numFmtId="180" formatCode="#,##0.00&quot; € à J&quot;"/>
    <numFmt numFmtId="223" formatCode="#,##0.00%;[Red]\-#,##0.00%"/>
    <numFmt numFmtId="225" formatCode="#,##0.0000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Tahoma"/>
      <family val="2"/>
    </font>
    <font>
      <sz val="10"/>
      <name val="Tahoma"/>
      <family val="2"/>
    </font>
    <font>
      <u/>
      <sz val="21.5"/>
      <color theme="10"/>
      <name val="Tahoma"/>
      <family val="2"/>
    </font>
    <font>
      <b/>
      <sz val="14"/>
      <color theme="0"/>
      <name val="Arial Narrow"/>
      <family val="2"/>
    </font>
    <font>
      <b/>
      <sz val="10"/>
      <color rgb="FFFFFF0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color rgb="FF333333"/>
      <name val="Arial Narrow"/>
      <family val="2"/>
    </font>
    <font>
      <u/>
      <sz val="10"/>
      <color theme="10"/>
      <name val="Calibri"/>
      <family val="2"/>
      <scheme val="minor"/>
    </font>
    <font>
      <b/>
      <i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theme="0"/>
      <name val="Arial Narrow"/>
      <family val="2"/>
    </font>
    <font>
      <i/>
      <sz val="10"/>
      <color theme="1"/>
      <name val="Arial Narrow"/>
      <family val="2"/>
    </font>
    <font>
      <b/>
      <i/>
      <sz val="9"/>
      <color theme="1"/>
      <name val="Arial Narrow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Arial Narrow"/>
      <family val="2"/>
    </font>
    <font>
      <b/>
      <i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" fillId="0" borderId="0" applyNumberFormat="0" applyFill="0" applyBorder="0" applyAlignment="0" applyProtection="0"/>
    <xf numFmtId="0" fontId="4" fillId="0" borderId="0" applyAlignment="0"/>
    <xf numFmtId="0" fontId="5" fillId="0" borderId="0" applyAlignment="0"/>
    <xf numFmtId="0" fontId="6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77">
    <xf numFmtId="0" fontId="0" fillId="0" borderId="0" xfId="0"/>
    <xf numFmtId="0" fontId="11" fillId="0" borderId="0" xfId="0" applyFont="1"/>
    <xf numFmtId="8" fontId="11" fillId="0" borderId="0" xfId="0" applyNumberFormat="1" applyFont="1"/>
    <xf numFmtId="0" fontId="3" fillId="0" borderId="0" xfId="0" applyFont="1"/>
    <xf numFmtId="8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3" fillId="0" borderId="0" xfId="0" applyNumberFormat="1" applyFont="1"/>
    <xf numFmtId="164" fontId="10" fillId="0" borderId="0" xfId="0" applyNumberFormat="1" applyFont="1" applyAlignment="1">
      <alignment horizontal="center" vertical="center"/>
    </xf>
    <xf numFmtId="10" fontId="16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vertical="center"/>
    </xf>
    <xf numFmtId="167" fontId="10" fillId="11" borderId="0" xfId="0" applyNumberFormat="1" applyFont="1" applyFill="1" applyAlignment="1">
      <alignment horizontal="right" vertical="center"/>
    </xf>
    <xf numFmtId="167" fontId="10" fillId="6" borderId="0" xfId="0" applyNumberFormat="1" applyFont="1" applyFill="1" applyAlignment="1">
      <alignment horizontal="right" vertical="center"/>
    </xf>
    <xf numFmtId="167" fontId="10" fillId="10" borderId="0" xfId="0" applyNumberFormat="1" applyFont="1" applyFill="1" applyAlignment="1">
      <alignment horizontal="right" vertical="center"/>
    </xf>
    <xf numFmtId="8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167" fontId="10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1" applyFont="1" applyAlignment="1">
      <alignment vertical="center"/>
    </xf>
    <xf numFmtId="166" fontId="9" fillId="7" borderId="15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49" fontId="14" fillId="0" borderId="0" xfId="0" applyNumberFormat="1" applyFont="1" applyAlignment="1">
      <alignment horizontal="left" vertical="center"/>
    </xf>
    <xf numFmtId="166" fontId="9" fillId="7" borderId="14" xfId="0" applyNumberFormat="1" applyFont="1" applyFill="1" applyBorder="1" applyAlignment="1">
      <alignment vertical="center"/>
    </xf>
    <xf numFmtId="167" fontId="10" fillId="11" borderId="0" xfId="0" applyNumberFormat="1" applyFont="1" applyFill="1" applyAlignment="1">
      <alignment vertical="center"/>
    </xf>
    <xf numFmtId="167" fontId="10" fillId="6" borderId="0" xfId="0" applyNumberFormat="1" applyFont="1" applyFill="1" applyAlignment="1">
      <alignment vertical="center"/>
    </xf>
    <xf numFmtId="167" fontId="3" fillId="0" borderId="0" xfId="0" applyNumberFormat="1" applyFont="1" applyAlignment="1">
      <alignment vertical="center"/>
    </xf>
    <xf numFmtId="166" fontId="9" fillId="7" borderId="13" xfId="0" applyNumberFormat="1" applyFont="1" applyFill="1" applyBorder="1" applyAlignment="1">
      <alignment vertical="center"/>
    </xf>
    <xf numFmtId="8" fontId="18" fillId="0" borderId="0" xfId="0" applyNumberFormat="1" applyFont="1" applyAlignment="1">
      <alignment vertical="center"/>
    </xf>
    <xf numFmtId="8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164" fontId="11" fillId="0" borderId="0" xfId="0" applyNumberFormat="1" applyFont="1"/>
    <xf numFmtId="0" fontId="11" fillId="0" borderId="0" xfId="0" applyFont="1" applyAlignment="1">
      <alignment vertical="center"/>
    </xf>
    <xf numFmtId="0" fontId="15" fillId="0" borderId="0" xfId="1" applyFont="1" applyAlignment="1">
      <alignment vertical="center"/>
    </xf>
    <xf numFmtId="165" fontId="9" fillId="7" borderId="12" xfId="0" applyNumberFormat="1" applyFont="1" applyFill="1" applyBorder="1" applyAlignment="1">
      <alignment vertical="center"/>
    </xf>
    <xf numFmtId="10" fontId="10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5" fillId="9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7" fillId="0" borderId="0" xfId="1" applyFont="1"/>
    <xf numFmtId="49" fontId="14" fillId="12" borderId="0" xfId="0" applyNumberFormat="1" applyFont="1" applyFill="1" applyAlignment="1">
      <alignment horizontal="left" vertical="center"/>
    </xf>
    <xf numFmtId="10" fontId="16" fillId="0" borderId="6" xfId="0" applyNumberFormat="1" applyFont="1" applyBorder="1" applyAlignment="1">
      <alignment horizontal="center" vertical="center"/>
    </xf>
    <xf numFmtId="10" fontId="16" fillId="0" borderId="11" xfId="0" applyNumberFormat="1" applyFont="1" applyBorder="1" applyAlignment="1">
      <alignment horizontal="center" vertical="center"/>
    </xf>
    <xf numFmtId="10" fontId="16" fillId="0" borderId="7" xfId="0" applyNumberFormat="1" applyFont="1" applyBorder="1" applyAlignment="1">
      <alignment horizontal="center" vertical="center"/>
    </xf>
    <xf numFmtId="8" fontId="13" fillId="2" borderId="6" xfId="0" applyNumberFormat="1" applyFont="1" applyFill="1" applyBorder="1" applyAlignment="1">
      <alignment vertical="center"/>
    </xf>
    <xf numFmtId="167" fontId="10" fillId="0" borderId="17" xfId="0" applyNumberFormat="1" applyFont="1" applyBorder="1" applyAlignment="1">
      <alignment vertical="center"/>
    </xf>
    <xf numFmtId="10" fontId="10" fillId="0" borderId="18" xfId="0" applyNumberFormat="1" applyFont="1" applyBorder="1" applyAlignment="1">
      <alignment horizontal="right" vertical="center"/>
    </xf>
    <xf numFmtId="10" fontId="10" fillId="0" borderId="9" xfId="0" applyNumberFormat="1" applyFont="1" applyBorder="1" applyAlignment="1">
      <alignment horizontal="right" vertical="center"/>
    </xf>
    <xf numFmtId="167" fontId="10" fillId="0" borderId="10" xfId="0" applyNumberFormat="1" applyFont="1" applyBorder="1" applyAlignment="1">
      <alignment vertical="center"/>
    </xf>
    <xf numFmtId="10" fontId="10" fillId="0" borderId="8" xfId="0" applyNumberFormat="1" applyFont="1" applyBorder="1" applyAlignment="1">
      <alignment horizontal="right" vertical="center"/>
    </xf>
    <xf numFmtId="167" fontId="10" fillId="0" borderId="2" xfId="0" applyNumberFormat="1" applyFont="1" applyBorder="1" applyAlignment="1">
      <alignment vertical="center"/>
    </xf>
    <xf numFmtId="10" fontId="10" fillId="0" borderId="3" xfId="0" applyNumberFormat="1" applyFont="1" applyBorder="1" applyAlignment="1">
      <alignment horizontal="right" vertical="center"/>
    </xf>
    <xf numFmtId="167" fontId="10" fillId="0" borderId="19" xfId="0" applyNumberFormat="1" applyFont="1" applyBorder="1" applyAlignment="1">
      <alignment horizontal="right" vertical="center"/>
    </xf>
    <xf numFmtId="167" fontId="10" fillId="0" borderId="1" xfId="0" applyNumberFormat="1" applyFont="1" applyBorder="1" applyAlignment="1">
      <alignment horizontal="right" vertical="center"/>
    </xf>
    <xf numFmtId="167" fontId="10" fillId="6" borderId="1" xfId="0" quotePrefix="1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167" fontId="10" fillId="6" borderId="16" xfId="0" applyNumberFormat="1" applyFont="1" applyFill="1" applyBorder="1" applyAlignment="1">
      <alignment horizontal="right" vertical="center"/>
    </xf>
    <xf numFmtId="167" fontId="10" fillId="6" borderId="17" xfId="0" applyNumberFormat="1" applyFont="1" applyFill="1" applyBorder="1" applyAlignment="1">
      <alignment horizontal="right" vertical="center"/>
    </xf>
    <xf numFmtId="10" fontId="10" fillId="6" borderId="18" xfId="0" applyNumberFormat="1" applyFont="1" applyFill="1" applyBorder="1" applyAlignment="1">
      <alignment horizontal="right" vertical="center"/>
    </xf>
    <xf numFmtId="167" fontId="10" fillId="6" borderId="19" xfId="0" applyNumberFormat="1" applyFont="1" applyFill="1" applyBorder="1" applyAlignment="1">
      <alignment horizontal="right" vertical="center"/>
    </xf>
    <xf numFmtId="10" fontId="10" fillId="6" borderId="9" xfId="0" applyNumberFormat="1" applyFont="1" applyFill="1" applyBorder="1" applyAlignment="1">
      <alignment horizontal="right" vertical="center"/>
    </xf>
    <xf numFmtId="167" fontId="10" fillId="6" borderId="4" xfId="0" applyNumberFormat="1" applyFont="1" applyFill="1" applyBorder="1" applyAlignment="1">
      <alignment horizontal="right" vertical="center"/>
    </xf>
    <xf numFmtId="167" fontId="10" fillId="6" borderId="10" xfId="0" applyNumberFormat="1" applyFont="1" applyFill="1" applyBorder="1" applyAlignment="1">
      <alignment horizontal="right" vertical="center"/>
    </xf>
    <xf numFmtId="10" fontId="10" fillId="6" borderId="8" xfId="0" applyNumberFormat="1" applyFont="1" applyFill="1" applyBorder="1" applyAlignment="1">
      <alignment horizontal="right" vertical="center"/>
    </xf>
    <xf numFmtId="167" fontId="10" fillId="6" borderId="1" xfId="0" applyNumberFormat="1" applyFont="1" applyFill="1" applyBorder="1" applyAlignment="1">
      <alignment horizontal="right" vertical="center"/>
    </xf>
    <xf numFmtId="167" fontId="10" fillId="6" borderId="2" xfId="0" applyNumberFormat="1" applyFont="1" applyFill="1" applyBorder="1" applyAlignment="1">
      <alignment vertical="center"/>
    </xf>
    <xf numFmtId="10" fontId="10" fillId="6" borderId="3" xfId="0" applyNumberFormat="1" applyFont="1" applyFill="1" applyBorder="1" applyAlignment="1">
      <alignment vertical="center"/>
    </xf>
    <xf numFmtId="167" fontId="10" fillId="6" borderId="17" xfId="0" applyNumberFormat="1" applyFont="1" applyFill="1" applyBorder="1" applyAlignment="1">
      <alignment vertical="center"/>
    </xf>
    <xf numFmtId="10" fontId="10" fillId="6" borderId="18" xfId="0" applyNumberFormat="1" applyFont="1" applyFill="1" applyBorder="1" applyAlignment="1">
      <alignment vertical="center"/>
    </xf>
    <xf numFmtId="10" fontId="10" fillId="6" borderId="9" xfId="0" applyNumberFormat="1" applyFont="1" applyFill="1" applyBorder="1" applyAlignment="1">
      <alignment vertical="center"/>
    </xf>
    <xf numFmtId="175" fontId="10" fillId="6" borderId="19" xfId="0" applyNumberFormat="1" applyFont="1" applyFill="1" applyBorder="1" applyAlignment="1">
      <alignment horizontal="right" vertical="center"/>
    </xf>
    <xf numFmtId="167" fontId="10" fillId="6" borderId="10" xfId="0" applyNumberFormat="1" applyFont="1" applyFill="1" applyBorder="1" applyAlignment="1">
      <alignment vertical="center"/>
    </xf>
    <xf numFmtId="10" fontId="10" fillId="6" borderId="8" xfId="0" applyNumberFormat="1" applyFont="1" applyFill="1" applyBorder="1" applyAlignment="1">
      <alignment vertical="center"/>
    </xf>
    <xf numFmtId="167" fontId="10" fillId="5" borderId="16" xfId="0" applyNumberFormat="1" applyFont="1" applyFill="1" applyBorder="1" applyAlignment="1">
      <alignment vertical="center"/>
    </xf>
    <xf numFmtId="167" fontId="10" fillId="5" borderId="17" xfId="0" applyNumberFormat="1" applyFont="1" applyFill="1" applyBorder="1" applyAlignment="1">
      <alignment vertical="center"/>
    </xf>
    <xf numFmtId="10" fontId="10" fillId="5" borderId="18" xfId="0" applyNumberFormat="1" applyFont="1" applyFill="1" applyBorder="1" applyAlignment="1">
      <alignment vertical="center"/>
    </xf>
    <xf numFmtId="0" fontId="10" fillId="11" borderId="2" xfId="0" applyFont="1" applyFill="1" applyBorder="1" applyAlignment="1">
      <alignment horizontal="center" vertical="center" wrapText="1"/>
    </xf>
    <xf numFmtId="167" fontId="10" fillId="11" borderId="16" xfId="0" applyNumberFormat="1" applyFont="1" applyFill="1" applyBorder="1" applyAlignment="1">
      <alignment vertical="center"/>
    </xf>
    <xf numFmtId="167" fontId="10" fillId="11" borderId="17" xfId="0" applyNumberFormat="1" applyFont="1" applyFill="1" applyBorder="1" applyAlignment="1">
      <alignment horizontal="right" vertical="center"/>
    </xf>
    <xf numFmtId="10" fontId="10" fillId="11" borderId="18" xfId="0" applyNumberFormat="1" applyFont="1" applyFill="1" applyBorder="1" applyAlignment="1">
      <alignment horizontal="right" vertical="center"/>
    </xf>
    <xf numFmtId="10" fontId="10" fillId="11" borderId="9" xfId="0" applyNumberFormat="1" applyFont="1" applyFill="1" applyBorder="1" applyAlignment="1">
      <alignment horizontal="right" vertical="center"/>
    </xf>
    <xf numFmtId="167" fontId="10" fillId="11" borderId="10" xfId="0" applyNumberFormat="1" applyFont="1" applyFill="1" applyBorder="1" applyAlignment="1">
      <alignment horizontal="right" vertical="center"/>
    </xf>
    <xf numFmtId="10" fontId="10" fillId="11" borderId="8" xfId="0" applyNumberFormat="1" applyFont="1" applyFill="1" applyBorder="1" applyAlignment="1">
      <alignment horizontal="right" vertical="center"/>
    </xf>
    <xf numFmtId="167" fontId="10" fillId="11" borderId="1" xfId="0" applyNumberFormat="1" applyFont="1" applyFill="1" applyBorder="1" applyAlignment="1">
      <alignment vertical="center"/>
    </xf>
    <xf numFmtId="167" fontId="10" fillId="11" borderId="2" xfId="0" applyNumberFormat="1" applyFont="1" applyFill="1" applyBorder="1" applyAlignment="1">
      <alignment vertical="center"/>
    </xf>
    <xf numFmtId="10" fontId="10" fillId="11" borderId="3" xfId="0" applyNumberFormat="1" applyFont="1" applyFill="1" applyBorder="1" applyAlignment="1">
      <alignment vertical="center"/>
    </xf>
    <xf numFmtId="167" fontId="10" fillId="11" borderId="17" xfId="0" applyNumberFormat="1" applyFont="1" applyFill="1" applyBorder="1" applyAlignment="1">
      <alignment vertical="center"/>
    </xf>
    <xf numFmtId="10" fontId="10" fillId="11" borderId="18" xfId="0" applyNumberFormat="1" applyFont="1" applyFill="1" applyBorder="1" applyAlignment="1">
      <alignment vertical="center"/>
    </xf>
    <xf numFmtId="10" fontId="10" fillId="11" borderId="9" xfId="0" applyNumberFormat="1" applyFont="1" applyFill="1" applyBorder="1" applyAlignment="1">
      <alignment vertical="center"/>
    </xf>
    <xf numFmtId="167" fontId="10" fillId="11" borderId="10" xfId="0" applyNumberFormat="1" applyFont="1" applyFill="1" applyBorder="1" applyAlignment="1">
      <alignment vertical="center"/>
    </xf>
    <xf numFmtId="10" fontId="10" fillId="11" borderId="8" xfId="0" applyNumberFormat="1" applyFont="1" applyFill="1" applyBorder="1" applyAlignment="1">
      <alignment vertical="center"/>
    </xf>
    <xf numFmtId="167" fontId="10" fillId="10" borderId="1" xfId="0" quotePrefix="1" applyNumberFormat="1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 wrapText="1"/>
    </xf>
    <xf numFmtId="167" fontId="10" fillId="10" borderId="16" xfId="0" applyNumberFormat="1" applyFont="1" applyFill="1" applyBorder="1" applyAlignment="1">
      <alignment horizontal="right" vertical="center"/>
    </xf>
    <xf numFmtId="167" fontId="10" fillId="10" borderId="17" xfId="0" applyNumberFormat="1" applyFont="1" applyFill="1" applyBorder="1" applyAlignment="1">
      <alignment horizontal="right" vertical="center"/>
    </xf>
    <xf numFmtId="10" fontId="10" fillId="10" borderId="18" xfId="0" applyNumberFormat="1" applyFont="1" applyFill="1" applyBorder="1" applyAlignment="1">
      <alignment horizontal="right" vertical="center"/>
    </xf>
    <xf numFmtId="167" fontId="10" fillId="10" borderId="19" xfId="0" applyNumberFormat="1" applyFont="1" applyFill="1" applyBorder="1" applyAlignment="1">
      <alignment horizontal="right" vertical="center"/>
    </xf>
    <xf numFmtId="10" fontId="10" fillId="10" borderId="9" xfId="0" applyNumberFormat="1" applyFont="1" applyFill="1" applyBorder="1" applyAlignment="1">
      <alignment horizontal="right" vertical="center"/>
    </xf>
    <xf numFmtId="167" fontId="10" fillId="10" borderId="4" xfId="0" applyNumberFormat="1" applyFont="1" applyFill="1" applyBorder="1" applyAlignment="1">
      <alignment horizontal="right" vertical="center"/>
    </xf>
    <xf numFmtId="167" fontId="10" fillId="10" borderId="10" xfId="0" applyNumberFormat="1" applyFont="1" applyFill="1" applyBorder="1" applyAlignment="1">
      <alignment horizontal="right" vertical="center"/>
    </xf>
    <xf numFmtId="10" fontId="10" fillId="10" borderId="8" xfId="0" applyNumberFormat="1" applyFont="1" applyFill="1" applyBorder="1" applyAlignment="1">
      <alignment horizontal="right" vertical="center"/>
    </xf>
    <xf numFmtId="167" fontId="10" fillId="10" borderId="1" xfId="0" applyNumberFormat="1" applyFont="1" applyFill="1" applyBorder="1" applyAlignment="1">
      <alignment horizontal="right" vertical="center"/>
    </xf>
    <xf numFmtId="167" fontId="10" fillId="10" borderId="2" xfId="0" applyNumberFormat="1" applyFont="1" applyFill="1" applyBorder="1" applyAlignment="1">
      <alignment horizontal="right" vertical="center"/>
    </xf>
    <xf numFmtId="10" fontId="10" fillId="10" borderId="3" xfId="0" applyNumberFormat="1" applyFont="1" applyFill="1" applyBorder="1" applyAlignment="1">
      <alignment horizontal="right" vertical="center"/>
    </xf>
    <xf numFmtId="175" fontId="10" fillId="10" borderId="19" xfId="0" applyNumberFormat="1" applyFont="1" applyFill="1" applyBorder="1" applyAlignment="1">
      <alignment horizontal="right" vertical="center"/>
    </xf>
    <xf numFmtId="0" fontId="3" fillId="13" borderId="0" xfId="0" applyFont="1" applyFill="1" applyAlignment="1">
      <alignment horizontal="center" vertical="center"/>
    </xf>
    <xf numFmtId="166" fontId="10" fillId="13" borderId="1" xfId="0" applyNumberFormat="1" applyFont="1" applyFill="1" applyBorder="1" applyAlignment="1">
      <alignment vertical="center"/>
    </xf>
    <xf numFmtId="167" fontId="10" fillId="13" borderId="2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horizontal="center" vertical="center"/>
    </xf>
    <xf numFmtId="179" fontId="10" fillId="13" borderId="16" xfId="0" applyNumberFormat="1" applyFont="1" applyFill="1" applyBorder="1" applyAlignment="1">
      <alignment vertical="center"/>
    </xf>
    <xf numFmtId="167" fontId="10" fillId="13" borderId="17" xfId="0" applyNumberFormat="1" applyFont="1" applyFill="1" applyBorder="1" applyAlignment="1">
      <alignment vertical="center"/>
    </xf>
    <xf numFmtId="0" fontId="16" fillId="13" borderId="18" xfId="0" applyFont="1" applyFill="1" applyBorder="1" applyAlignment="1">
      <alignment horizontal="center" vertical="center"/>
    </xf>
    <xf numFmtId="179" fontId="10" fillId="13" borderId="19" xfId="0" applyNumberFormat="1" applyFont="1" applyFill="1" applyBorder="1" applyAlignment="1">
      <alignment vertical="center"/>
    </xf>
    <xf numFmtId="167" fontId="10" fillId="13" borderId="0" xfId="0" applyNumberFormat="1" applyFont="1" applyFill="1" applyAlignment="1">
      <alignment vertical="center"/>
    </xf>
    <xf numFmtId="0" fontId="16" fillId="13" borderId="9" xfId="0" applyFont="1" applyFill="1" applyBorder="1" applyAlignment="1">
      <alignment horizontal="center" vertical="center"/>
    </xf>
    <xf numFmtId="167" fontId="10" fillId="13" borderId="10" xfId="0" applyNumberFormat="1" applyFont="1" applyFill="1" applyBorder="1" applyAlignment="1">
      <alignment vertical="center"/>
    </xf>
    <xf numFmtId="0" fontId="16" fillId="13" borderId="8" xfId="0" applyFont="1" applyFill="1" applyBorder="1" applyAlignment="1">
      <alignment horizontal="center" vertical="center"/>
    </xf>
    <xf numFmtId="167" fontId="10" fillId="13" borderId="5" xfId="0" applyNumberFormat="1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167" fontId="10" fillId="0" borderId="16" xfId="0" applyNumberFormat="1" applyFont="1" applyBorder="1" applyAlignment="1">
      <alignment horizontal="right" vertical="center"/>
    </xf>
    <xf numFmtId="167" fontId="10" fillId="0" borderId="17" xfId="0" applyNumberFormat="1" applyFont="1" applyBorder="1" applyAlignment="1">
      <alignment horizontal="right" vertical="center"/>
    </xf>
    <xf numFmtId="0" fontId="7" fillId="2" borderId="2" xfId="0" applyFont="1" applyFill="1" applyBorder="1" applyAlignment="1">
      <alignment vertical="center"/>
    </xf>
    <xf numFmtId="7" fontId="13" fillId="2" borderId="5" xfId="0" applyNumberFormat="1" applyFont="1" applyFill="1" applyBorder="1" applyAlignment="1">
      <alignment vertical="center"/>
    </xf>
    <xf numFmtId="0" fontId="1" fillId="0" borderId="0" xfId="1"/>
    <xf numFmtId="167" fontId="10" fillId="0" borderId="0" xfId="0" applyNumberFormat="1" applyFont="1" applyAlignment="1">
      <alignment horizontal="center" vertical="center"/>
    </xf>
    <xf numFmtId="7" fontId="7" fillId="2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10" fontId="10" fillId="0" borderId="0" xfId="0" applyNumberFormat="1" applyFont="1" applyBorder="1" applyAlignment="1">
      <alignment horizontal="right" vertical="center"/>
    </xf>
    <xf numFmtId="167" fontId="10" fillId="14" borderId="1" xfId="0" quotePrefix="1" applyNumberFormat="1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 wrapText="1"/>
    </xf>
    <xf numFmtId="0" fontId="10" fillId="14" borderId="3" xfId="0" applyFont="1" applyFill="1" applyBorder="1" applyAlignment="1">
      <alignment horizontal="center" vertical="center" wrapText="1"/>
    </xf>
    <xf numFmtId="167" fontId="10" fillId="14" borderId="16" xfId="0" applyNumberFormat="1" applyFont="1" applyFill="1" applyBorder="1" applyAlignment="1">
      <alignment vertical="center"/>
    </xf>
    <xf numFmtId="167" fontId="10" fillId="14" borderId="17" xfId="0" applyNumberFormat="1" applyFont="1" applyFill="1" applyBorder="1" applyAlignment="1">
      <alignment horizontal="right" vertical="center"/>
    </xf>
    <xf numFmtId="10" fontId="10" fillId="14" borderId="18" xfId="0" applyNumberFormat="1" applyFont="1" applyFill="1" applyBorder="1" applyAlignment="1">
      <alignment horizontal="right" vertical="center"/>
    </xf>
    <xf numFmtId="167" fontId="10" fillId="14" borderId="19" xfId="0" applyNumberFormat="1" applyFont="1" applyFill="1" applyBorder="1" applyAlignment="1">
      <alignment vertical="center"/>
    </xf>
    <xf numFmtId="167" fontId="10" fillId="14" borderId="0" xfId="0" applyNumberFormat="1" applyFont="1" applyFill="1" applyAlignment="1">
      <alignment horizontal="right" vertical="center"/>
    </xf>
    <xf numFmtId="10" fontId="10" fillId="14" borderId="9" xfId="0" applyNumberFormat="1" applyFont="1" applyFill="1" applyBorder="1" applyAlignment="1">
      <alignment horizontal="right" vertical="center"/>
    </xf>
    <xf numFmtId="167" fontId="10" fillId="14" borderId="4" xfId="0" applyNumberFormat="1" applyFont="1" applyFill="1" applyBorder="1" applyAlignment="1">
      <alignment vertical="center"/>
    </xf>
    <xf numFmtId="167" fontId="10" fillId="14" borderId="10" xfId="0" applyNumberFormat="1" applyFont="1" applyFill="1" applyBorder="1" applyAlignment="1">
      <alignment horizontal="right" vertical="center"/>
    </xf>
    <xf numFmtId="10" fontId="10" fillId="14" borderId="8" xfId="0" applyNumberFormat="1" applyFont="1" applyFill="1" applyBorder="1" applyAlignment="1">
      <alignment horizontal="right" vertical="center"/>
    </xf>
    <xf numFmtId="167" fontId="10" fillId="14" borderId="0" xfId="0" applyNumberFormat="1" applyFont="1" applyFill="1" applyAlignment="1">
      <alignment vertical="center"/>
    </xf>
    <xf numFmtId="167" fontId="10" fillId="14" borderId="2" xfId="0" applyNumberFormat="1" applyFont="1" applyFill="1" applyBorder="1" applyAlignment="1">
      <alignment vertical="center"/>
    </xf>
    <xf numFmtId="10" fontId="10" fillId="14" borderId="3" xfId="0" applyNumberFormat="1" applyFont="1" applyFill="1" applyBorder="1" applyAlignment="1">
      <alignment vertical="center"/>
    </xf>
    <xf numFmtId="167" fontId="10" fillId="14" borderId="17" xfId="0" applyNumberFormat="1" applyFont="1" applyFill="1" applyBorder="1" applyAlignment="1">
      <alignment vertical="center"/>
    </xf>
    <xf numFmtId="10" fontId="10" fillId="14" borderId="18" xfId="0" applyNumberFormat="1" applyFont="1" applyFill="1" applyBorder="1" applyAlignment="1">
      <alignment vertical="center"/>
    </xf>
    <xf numFmtId="10" fontId="10" fillId="14" borderId="9" xfId="0" applyNumberFormat="1" applyFont="1" applyFill="1" applyBorder="1" applyAlignment="1">
      <alignment vertical="center"/>
    </xf>
    <xf numFmtId="167" fontId="10" fillId="14" borderId="10" xfId="0" applyNumberFormat="1" applyFont="1" applyFill="1" applyBorder="1" applyAlignment="1">
      <alignment vertical="center"/>
    </xf>
    <xf numFmtId="10" fontId="10" fillId="14" borderId="8" xfId="0" applyNumberFormat="1" applyFont="1" applyFill="1" applyBorder="1" applyAlignment="1">
      <alignment vertical="center"/>
    </xf>
    <xf numFmtId="4" fontId="8" fillId="3" borderId="6" xfId="4" applyNumberFormat="1" applyFont="1" applyFill="1" applyBorder="1" applyAlignment="1">
      <alignment vertical="center"/>
    </xf>
    <xf numFmtId="4" fontId="8" fillId="3" borderId="7" xfId="4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166" fontId="10" fillId="13" borderId="16" xfId="0" applyNumberFormat="1" applyFont="1" applyFill="1" applyBorder="1" applyAlignment="1">
      <alignment vertical="center"/>
    </xf>
    <xf numFmtId="166" fontId="9" fillId="7" borderId="6" xfId="0" applyNumberFormat="1" applyFont="1" applyFill="1" applyBorder="1" applyAlignment="1">
      <alignment vertical="center"/>
    </xf>
    <xf numFmtId="167" fontId="10" fillId="0" borderId="0" xfId="0" applyNumberFormat="1" applyFont="1" applyBorder="1" applyAlignment="1">
      <alignment vertical="center"/>
    </xf>
    <xf numFmtId="175" fontId="10" fillId="14" borderId="19" xfId="0" applyNumberFormat="1" applyFont="1" applyFill="1" applyBorder="1" applyAlignment="1">
      <alignment vertical="center"/>
    </xf>
    <xf numFmtId="167" fontId="10" fillId="8" borderId="1" xfId="0" quotePrefix="1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167" fontId="10" fillId="8" borderId="17" xfId="0" applyNumberFormat="1" applyFont="1" applyFill="1" applyBorder="1" applyAlignment="1">
      <alignment horizontal="right" vertical="center"/>
    </xf>
    <xf numFmtId="10" fontId="10" fillId="8" borderId="18" xfId="0" applyNumberFormat="1" applyFont="1" applyFill="1" applyBorder="1" applyAlignment="1">
      <alignment horizontal="right" vertical="center"/>
    </xf>
    <xf numFmtId="167" fontId="10" fillId="8" borderId="0" xfId="0" applyNumberFormat="1" applyFont="1" applyFill="1" applyAlignment="1">
      <alignment horizontal="right" vertical="center"/>
    </xf>
    <xf numFmtId="10" fontId="10" fillId="8" borderId="9" xfId="0" applyNumberFormat="1" applyFont="1" applyFill="1" applyBorder="1" applyAlignment="1">
      <alignment horizontal="right" vertical="center"/>
    </xf>
    <xf numFmtId="167" fontId="10" fillId="8" borderId="10" xfId="0" applyNumberFormat="1" applyFont="1" applyFill="1" applyBorder="1" applyAlignment="1">
      <alignment horizontal="right" vertical="center"/>
    </xf>
    <xf numFmtId="10" fontId="10" fillId="8" borderId="8" xfId="0" applyNumberFormat="1" applyFont="1" applyFill="1" applyBorder="1" applyAlignment="1">
      <alignment horizontal="right" vertical="center"/>
    </xf>
    <xf numFmtId="167" fontId="10" fillId="8" borderId="0" xfId="0" applyNumberFormat="1" applyFont="1" applyFill="1" applyAlignment="1">
      <alignment vertical="center"/>
    </xf>
    <xf numFmtId="10" fontId="10" fillId="8" borderId="9" xfId="0" applyNumberFormat="1" applyFont="1" applyFill="1" applyBorder="1" applyAlignment="1">
      <alignment vertical="center"/>
    </xf>
    <xf numFmtId="167" fontId="10" fillId="8" borderId="10" xfId="0" applyNumberFormat="1" applyFont="1" applyFill="1" applyBorder="1" applyAlignment="1">
      <alignment vertical="center"/>
    </xf>
    <xf numFmtId="10" fontId="10" fillId="8" borderId="8" xfId="0" applyNumberFormat="1" applyFont="1" applyFill="1" applyBorder="1" applyAlignment="1">
      <alignment vertical="center"/>
    </xf>
    <xf numFmtId="167" fontId="10" fillId="0" borderId="0" xfId="0" applyNumberFormat="1" applyFont="1" applyFill="1" applyAlignment="1">
      <alignment vertical="center"/>
    </xf>
    <xf numFmtId="167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7" fontId="10" fillId="8" borderId="16" xfId="0" applyNumberFormat="1" applyFont="1" applyFill="1" applyBorder="1" applyAlignment="1">
      <alignment horizontal="right" vertical="center"/>
    </xf>
    <xf numFmtId="167" fontId="10" fillId="8" borderId="19" xfId="0" applyNumberFormat="1" applyFont="1" applyFill="1" applyBorder="1" applyAlignment="1">
      <alignment horizontal="right" vertical="center"/>
    </xf>
    <xf numFmtId="167" fontId="10" fillId="8" borderId="4" xfId="0" applyNumberFormat="1" applyFont="1" applyFill="1" applyBorder="1" applyAlignment="1">
      <alignment horizontal="right" vertical="center"/>
    </xf>
    <xf numFmtId="167" fontId="10" fillId="0" borderId="0" xfId="0" applyNumberFormat="1" applyFont="1" applyFill="1" applyAlignment="1">
      <alignment horizontal="right" vertical="center"/>
    </xf>
    <xf numFmtId="167" fontId="10" fillId="14" borderId="16" xfId="0" applyNumberFormat="1" applyFont="1" applyFill="1" applyBorder="1" applyAlignment="1">
      <alignment horizontal="right" vertical="center"/>
    </xf>
    <xf numFmtId="167" fontId="10" fillId="10" borderId="2" xfId="0" applyNumberFormat="1" applyFont="1" applyFill="1" applyBorder="1" applyAlignment="1">
      <alignment horizontal="center" vertical="center"/>
    </xf>
    <xf numFmtId="167" fontId="10" fillId="10" borderId="3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vertical="center"/>
    </xf>
    <xf numFmtId="167" fontId="10" fillId="15" borderId="1" xfId="0" quotePrefix="1" applyNumberFormat="1" applyFont="1" applyFill="1" applyBorder="1" applyAlignment="1">
      <alignment horizontal="center" vertical="center"/>
    </xf>
    <xf numFmtId="167" fontId="10" fillId="15" borderId="16" xfId="0" applyNumberFormat="1" applyFont="1" applyFill="1" applyBorder="1" applyAlignment="1">
      <alignment vertical="center"/>
    </xf>
    <xf numFmtId="167" fontId="10" fillId="15" borderId="19" xfId="0" applyNumberFormat="1" applyFont="1" applyFill="1" applyBorder="1" applyAlignment="1">
      <alignment vertical="center"/>
    </xf>
    <xf numFmtId="167" fontId="10" fillId="15" borderId="4" xfId="0" applyNumberFormat="1" applyFont="1" applyFill="1" applyBorder="1" applyAlignment="1">
      <alignment vertical="center"/>
    </xf>
    <xf numFmtId="175" fontId="10" fillId="15" borderId="19" xfId="0" applyNumberFormat="1" applyFont="1" applyFill="1" applyBorder="1" applyAlignment="1">
      <alignment vertical="center"/>
    </xf>
    <xf numFmtId="167" fontId="10" fillId="8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7" fillId="0" borderId="0" xfId="1" applyFont="1" applyFill="1" applyAlignment="1">
      <alignment vertical="center"/>
    </xf>
    <xf numFmtId="165" fontId="9" fillId="0" borderId="0" xfId="0" applyNumberFormat="1" applyFont="1" applyFill="1" applyAlignment="1">
      <alignment vertical="center"/>
    </xf>
    <xf numFmtId="8" fontId="10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vertical="center"/>
    </xf>
    <xf numFmtId="10" fontId="10" fillId="0" borderId="0" xfId="0" applyNumberFormat="1" applyFont="1" applyFill="1" applyAlignment="1">
      <alignment horizontal="right" vertical="center"/>
    </xf>
    <xf numFmtId="10" fontId="10" fillId="0" borderId="0" xfId="0" applyNumberFormat="1" applyFont="1" applyFill="1" applyAlignment="1">
      <alignment vertical="center"/>
    </xf>
    <xf numFmtId="167" fontId="3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3" fillId="0" borderId="0" xfId="0" applyFont="1" applyFill="1"/>
    <xf numFmtId="176" fontId="7" fillId="2" borderId="16" xfId="0" applyNumberFormat="1" applyFont="1" applyFill="1" applyBorder="1" applyAlignment="1">
      <alignment horizontal="center" vertical="center"/>
    </xf>
    <xf numFmtId="167" fontId="3" fillId="0" borderId="0" xfId="0" applyNumberFormat="1" applyFont="1" applyFill="1" applyAlignment="1">
      <alignment horizontal="right" vertical="center"/>
    </xf>
    <xf numFmtId="0" fontId="10" fillId="0" borderId="0" xfId="0" applyFont="1" applyFill="1"/>
    <xf numFmtId="10" fontId="10" fillId="0" borderId="0" xfId="0" applyNumberFormat="1" applyFont="1" applyAlignment="1">
      <alignment vertical="center"/>
    </xf>
    <xf numFmtId="0" fontId="10" fillId="0" borderId="0" xfId="0" applyFont="1"/>
    <xf numFmtId="10" fontId="10" fillId="0" borderId="6" xfId="0" applyNumberFormat="1" applyFont="1" applyBorder="1" applyAlignment="1">
      <alignment vertical="center"/>
    </xf>
    <xf numFmtId="10" fontId="10" fillId="0" borderId="11" xfId="0" applyNumberFormat="1" applyFont="1" applyBorder="1" applyAlignment="1">
      <alignment vertical="center"/>
    </xf>
    <xf numFmtId="10" fontId="10" fillId="0" borderId="7" xfId="0" applyNumberFormat="1" applyFont="1" applyBorder="1" applyAlignment="1">
      <alignment vertical="center"/>
    </xf>
    <xf numFmtId="10" fontId="10" fillId="0" borderId="5" xfId="0" applyNumberFormat="1" applyFont="1" applyBorder="1"/>
    <xf numFmtId="179" fontId="10" fillId="13" borderId="4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67" fontId="16" fillId="0" borderId="0" xfId="0" applyNumberFormat="1" applyFont="1" applyBorder="1" applyAlignment="1">
      <alignment vertical="center"/>
    </xf>
    <xf numFmtId="223" fontId="10" fillId="0" borderId="6" xfId="0" applyNumberFormat="1" applyFont="1" applyFill="1" applyBorder="1" applyAlignment="1">
      <alignment horizontal="right" vertical="center"/>
    </xf>
    <xf numFmtId="223" fontId="10" fillId="0" borderId="11" xfId="0" applyNumberFormat="1" applyFont="1" applyFill="1" applyBorder="1" applyAlignment="1">
      <alignment horizontal="right" vertical="center"/>
    </xf>
    <xf numFmtId="223" fontId="10" fillId="0" borderId="7" xfId="0" applyNumberFormat="1" applyFont="1" applyFill="1" applyBorder="1" applyAlignment="1">
      <alignment horizontal="right" vertical="center"/>
    </xf>
    <xf numFmtId="223" fontId="3" fillId="0" borderId="0" xfId="0" applyNumberFormat="1" applyFont="1" applyAlignment="1">
      <alignment horizontal="right" vertical="center"/>
    </xf>
    <xf numFmtId="223" fontId="10" fillId="0" borderId="5" xfId="0" applyNumberFormat="1" applyFont="1" applyFill="1" applyBorder="1" applyAlignment="1">
      <alignment horizontal="right" vertical="center"/>
    </xf>
    <xf numFmtId="223" fontId="3" fillId="0" borderId="0" xfId="0" applyNumberFormat="1" applyFont="1" applyFill="1" applyAlignment="1">
      <alignment horizontal="right" vertical="center"/>
    </xf>
    <xf numFmtId="223" fontId="10" fillId="8" borderId="6" xfId="0" applyNumberFormat="1" applyFont="1" applyFill="1" applyBorder="1" applyAlignment="1">
      <alignment horizontal="right" vertical="center"/>
    </xf>
    <xf numFmtId="223" fontId="10" fillId="0" borderId="7" xfId="0" applyNumberFormat="1" applyFont="1" applyFill="1" applyBorder="1" applyAlignment="1">
      <alignment horizontal="center" vertical="center"/>
    </xf>
    <xf numFmtId="223" fontId="3" fillId="0" borderId="11" xfId="0" applyNumberFormat="1" applyFont="1" applyBorder="1" applyAlignment="1">
      <alignment vertical="center"/>
    </xf>
    <xf numFmtId="167" fontId="10" fillId="14" borderId="1" xfId="0" applyNumberFormat="1" applyFont="1" applyFill="1" applyBorder="1" applyAlignment="1">
      <alignment vertical="center"/>
    </xf>
    <xf numFmtId="167" fontId="10" fillId="8" borderId="2" xfId="0" applyNumberFormat="1" applyFont="1" applyFill="1" applyBorder="1" applyAlignment="1">
      <alignment vertical="center"/>
    </xf>
    <xf numFmtId="10" fontId="10" fillId="8" borderId="3" xfId="0" applyNumberFormat="1" applyFont="1" applyFill="1" applyBorder="1" applyAlignment="1">
      <alignment vertical="center"/>
    </xf>
    <xf numFmtId="167" fontId="10" fillId="17" borderId="1" xfId="0" quotePrefix="1" applyNumberFormat="1" applyFont="1" applyFill="1" applyBorder="1" applyAlignment="1">
      <alignment horizontal="center" vertical="center"/>
    </xf>
    <xf numFmtId="0" fontId="10" fillId="17" borderId="2" xfId="0" applyFont="1" applyFill="1" applyBorder="1" applyAlignment="1">
      <alignment horizontal="center" vertical="center" wrapText="1"/>
    </xf>
    <xf numFmtId="0" fontId="10" fillId="17" borderId="3" xfId="0" applyFont="1" applyFill="1" applyBorder="1" applyAlignment="1">
      <alignment horizontal="center" vertical="center" wrapText="1"/>
    </xf>
    <xf numFmtId="167" fontId="10" fillId="17" borderId="16" xfId="0" applyNumberFormat="1" applyFont="1" applyFill="1" applyBorder="1" applyAlignment="1">
      <alignment horizontal="right" vertical="center"/>
    </xf>
    <xf numFmtId="167" fontId="10" fillId="17" borderId="17" xfId="0" applyNumberFormat="1" applyFont="1" applyFill="1" applyBorder="1" applyAlignment="1">
      <alignment horizontal="right" vertical="center"/>
    </xf>
    <xf numFmtId="10" fontId="10" fillId="17" borderId="18" xfId="0" applyNumberFormat="1" applyFont="1" applyFill="1" applyBorder="1" applyAlignment="1">
      <alignment horizontal="right" vertical="center"/>
    </xf>
    <xf numFmtId="167" fontId="10" fillId="17" borderId="19" xfId="0" applyNumberFormat="1" applyFont="1" applyFill="1" applyBorder="1" applyAlignment="1">
      <alignment horizontal="right" vertical="center"/>
    </xf>
    <xf numFmtId="167" fontId="10" fillId="17" borderId="0" xfId="0" applyNumberFormat="1" applyFont="1" applyFill="1" applyAlignment="1">
      <alignment horizontal="right" vertical="center"/>
    </xf>
    <xf numFmtId="10" fontId="10" fillId="17" borderId="9" xfId="0" applyNumberFormat="1" applyFont="1" applyFill="1" applyBorder="1" applyAlignment="1">
      <alignment horizontal="right" vertical="center"/>
    </xf>
    <xf numFmtId="167" fontId="10" fillId="17" borderId="4" xfId="0" applyNumberFormat="1" applyFont="1" applyFill="1" applyBorder="1" applyAlignment="1">
      <alignment horizontal="right" vertical="center"/>
    </xf>
    <xf numFmtId="167" fontId="10" fillId="17" borderId="10" xfId="0" applyNumberFormat="1" applyFont="1" applyFill="1" applyBorder="1" applyAlignment="1">
      <alignment horizontal="right" vertical="center"/>
    </xf>
    <xf numFmtId="10" fontId="10" fillId="17" borderId="8" xfId="0" applyNumberFormat="1" applyFont="1" applyFill="1" applyBorder="1" applyAlignment="1">
      <alignment horizontal="right" vertical="center"/>
    </xf>
    <xf numFmtId="167" fontId="10" fillId="17" borderId="1" xfId="0" applyNumberFormat="1" applyFont="1" applyFill="1" applyBorder="1" applyAlignment="1">
      <alignment horizontal="right" vertical="center"/>
    </xf>
    <xf numFmtId="167" fontId="10" fillId="17" borderId="2" xfId="0" applyNumberFormat="1" applyFont="1" applyFill="1" applyBorder="1" applyAlignment="1">
      <alignment vertical="center"/>
    </xf>
    <xf numFmtId="10" fontId="10" fillId="17" borderId="3" xfId="0" applyNumberFormat="1" applyFont="1" applyFill="1" applyBorder="1" applyAlignment="1">
      <alignment vertical="center"/>
    </xf>
    <xf numFmtId="167" fontId="10" fillId="17" borderId="0" xfId="0" applyNumberFormat="1" applyFont="1" applyFill="1" applyAlignment="1">
      <alignment vertical="center"/>
    </xf>
    <xf numFmtId="10" fontId="10" fillId="17" borderId="9" xfId="0" applyNumberFormat="1" applyFont="1" applyFill="1" applyBorder="1" applyAlignment="1">
      <alignment vertical="center"/>
    </xf>
    <xf numFmtId="167" fontId="10" fillId="17" borderId="10" xfId="0" applyNumberFormat="1" applyFont="1" applyFill="1" applyBorder="1" applyAlignment="1">
      <alignment vertical="center"/>
    </xf>
    <xf numFmtId="10" fontId="10" fillId="17" borderId="8" xfId="0" applyNumberFormat="1" applyFont="1" applyFill="1" applyBorder="1" applyAlignment="1">
      <alignment vertical="center"/>
    </xf>
    <xf numFmtId="167" fontId="10" fillId="17" borderId="17" xfId="0" applyNumberFormat="1" applyFont="1" applyFill="1" applyBorder="1" applyAlignment="1">
      <alignment vertical="center"/>
    </xf>
    <xf numFmtId="10" fontId="10" fillId="17" borderId="18" xfId="0" applyNumberFormat="1" applyFont="1" applyFill="1" applyBorder="1" applyAlignment="1">
      <alignment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2" fontId="10" fillId="13" borderId="2" xfId="4" applyNumberFormat="1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8" fontId="10" fillId="13" borderId="6" xfId="0" applyNumberFormat="1" applyFont="1" applyFill="1" applyBorder="1" applyAlignment="1">
      <alignment horizontal="center" vertical="center" wrapText="1"/>
    </xf>
    <xf numFmtId="4" fontId="22" fillId="4" borderId="0" xfId="0" applyNumberFormat="1" applyFont="1" applyFill="1" applyAlignment="1">
      <alignment vertical="center"/>
    </xf>
    <xf numFmtId="175" fontId="25" fillId="3" borderId="5" xfId="0" applyNumberFormat="1" applyFont="1" applyFill="1" applyBorder="1" applyAlignment="1">
      <alignment horizontal="right" vertical="center"/>
    </xf>
    <xf numFmtId="167" fontId="25" fillId="3" borderId="5" xfId="0" applyNumberFormat="1" applyFont="1" applyFill="1" applyBorder="1" applyAlignment="1">
      <alignment horizontal="right" vertical="center"/>
    </xf>
    <xf numFmtId="167" fontId="10" fillId="0" borderId="0" xfId="0" applyNumberFormat="1" applyFont="1" applyBorder="1" applyAlignment="1">
      <alignment horizontal="right" vertical="center"/>
    </xf>
    <xf numFmtId="167" fontId="10" fillId="0" borderId="10" xfId="0" applyNumberFormat="1" applyFont="1" applyBorder="1"/>
    <xf numFmtId="0" fontId="10" fillId="0" borderId="19" xfId="0" applyFont="1" applyBorder="1" applyAlignment="1">
      <alignment horizontal="right" vertical="center"/>
    </xf>
    <xf numFmtId="0" fontId="24" fillId="16" borderId="6" xfId="0" applyFont="1" applyFill="1" applyBorder="1" applyAlignment="1">
      <alignment horizontal="center" vertical="center"/>
    </xf>
    <xf numFmtId="0" fontId="24" fillId="16" borderId="11" xfId="0" applyFont="1" applyFill="1" applyBorder="1" applyAlignment="1">
      <alignment horizontal="center" vertical="center"/>
    </xf>
    <xf numFmtId="0" fontId="24" fillId="16" borderId="7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/>
    </xf>
    <xf numFmtId="0" fontId="10" fillId="13" borderId="2" xfId="0" applyFont="1" applyFill="1" applyBorder="1" applyAlignment="1">
      <alignment horizontal="center" vertical="center"/>
    </xf>
    <xf numFmtId="225" fontId="8" fillId="3" borderId="16" xfId="4" applyNumberFormat="1" applyFont="1" applyFill="1" applyBorder="1" applyAlignment="1">
      <alignment vertical="center"/>
    </xf>
    <xf numFmtId="225" fontId="8" fillId="3" borderId="19" xfId="4" applyNumberFormat="1" applyFont="1" applyFill="1" applyBorder="1" applyAlignment="1">
      <alignment vertical="center"/>
    </xf>
    <xf numFmtId="4" fontId="8" fillId="3" borderId="19" xfId="4" applyNumberFormat="1" applyFont="1" applyFill="1" applyBorder="1" applyAlignment="1">
      <alignment vertical="center"/>
    </xf>
    <xf numFmtId="225" fontId="8" fillId="3" borderId="4" xfId="4" applyNumberFormat="1" applyFont="1" applyFill="1" applyBorder="1" applyAlignment="1">
      <alignment vertical="center"/>
    </xf>
    <xf numFmtId="180" fontId="7" fillId="2" borderId="2" xfId="0" applyNumberFormat="1" applyFont="1" applyFill="1" applyBorder="1" applyAlignment="1">
      <alignment horizontal="center" vertical="center"/>
    </xf>
    <xf numFmtId="180" fontId="7" fillId="2" borderId="3" xfId="0" applyNumberFormat="1" applyFont="1" applyFill="1" applyBorder="1" applyAlignment="1">
      <alignment horizontal="center" vertical="center"/>
    </xf>
    <xf numFmtId="7" fontId="7" fillId="2" borderId="2" xfId="0" applyNumberFormat="1" applyFont="1" applyFill="1" applyBorder="1" applyAlignment="1">
      <alignment horizontal="center"/>
    </xf>
    <xf numFmtId="7" fontId="7" fillId="2" borderId="3" xfId="0" applyNumberFormat="1" applyFont="1" applyFill="1" applyBorder="1" applyAlignment="1">
      <alignment horizontal="center"/>
    </xf>
    <xf numFmtId="0" fontId="20" fillId="13" borderId="1" xfId="0" applyFont="1" applyFill="1" applyBorder="1" applyAlignment="1">
      <alignment horizontal="center" vertical="center"/>
    </xf>
    <xf numFmtId="0" fontId="20" fillId="13" borderId="2" xfId="0" applyFont="1" applyFill="1" applyBorder="1" applyAlignment="1">
      <alignment horizontal="center" vertical="center"/>
    </xf>
    <xf numFmtId="0" fontId="20" fillId="13" borderId="3" xfId="0" applyFont="1" applyFill="1" applyBorder="1" applyAlignment="1">
      <alignment horizontal="center" vertical="center"/>
    </xf>
    <xf numFmtId="167" fontId="16" fillId="0" borderId="10" xfId="0" applyNumberFormat="1" applyFont="1" applyBorder="1" applyAlignment="1">
      <alignment horizontal="center" vertical="center"/>
    </xf>
  </cellXfs>
  <cellStyles count="9">
    <cellStyle name="Lien hypertexte" xfId="1" builtinId="8"/>
    <cellStyle name="Lien hypertexte 2" xfId="3"/>
    <cellStyle name="Lien hypertexte 3" xfId="6"/>
    <cellStyle name="Lien hypertexte 4" xfId="8"/>
    <cellStyle name="Normal" xfId="0" builtinId="0"/>
    <cellStyle name="Normal 2" xfId="4"/>
    <cellStyle name="Normal 2 2" xfId="5"/>
    <cellStyle name="Normal 3" xfId="2"/>
    <cellStyle name="Pourcentage 2" xfId="7"/>
  </cellStyles>
  <dxfs count="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206375</xdr:colOff>
      <xdr:row>2</xdr:row>
      <xdr:rowOff>47625</xdr:rowOff>
    </xdr:from>
    <xdr:ext cx="944169" cy="264560"/>
    <xdr:sp macro="[0]!MajCotat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6375" y="413385"/>
          <a:ext cx="944169" cy="264560"/>
        </a:xfrm>
        <a:prstGeom prst="rect">
          <a:avLst/>
        </a:prstGeom>
        <a:pattFill prst="pct5">
          <a:fgClr>
            <a:schemeClr val="bg2">
              <a:lumMod val="75000"/>
            </a:schemeClr>
          </a:fgClr>
          <a:bgClr>
            <a:schemeClr val="bg1"/>
          </a:bgClr>
        </a:patt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  <xdr:oneCellAnchor>
    <xdr:from>
      <xdr:col>0</xdr:col>
      <xdr:colOff>1264921</xdr:colOff>
      <xdr:row>2</xdr:row>
      <xdr:rowOff>7620</xdr:rowOff>
    </xdr:from>
    <xdr:ext cx="876299" cy="305726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921" y="271115"/>
          <a:ext cx="876299" cy="3057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orama.com/bourse/opcvm/opcvm.phtml?symbole=0P000111GL" TargetMode="External"/><Relationship Id="rId13" Type="http://schemas.openxmlformats.org/officeDocument/2006/relationships/hyperlink" Target="https://www.boursorama.com/bourse/indices/cours/%24INDU/" TargetMode="External"/><Relationship Id="rId18" Type="http://schemas.openxmlformats.org/officeDocument/2006/relationships/hyperlink" Target="https://www.boursorama.com/bourse/opcvm/cours/MP-809751/" TargetMode="External"/><Relationship Id="rId3" Type="http://schemas.openxmlformats.org/officeDocument/2006/relationships/hyperlink" Target="http://www.boursorama.com/bourse/opcvm/opcvm.phtml?symbole=MP-806533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boursorama.com/bourse/opcvm/opcvm.phtml?symbole=0P00013YF0" TargetMode="External"/><Relationship Id="rId12" Type="http://schemas.openxmlformats.org/officeDocument/2006/relationships/hyperlink" Target="https://www.boursorama.com/bourse/indices/cours/1rPCAC/" TargetMode="External"/><Relationship Id="rId17" Type="http://schemas.openxmlformats.org/officeDocument/2006/relationships/hyperlink" Target="http://www.boursorama.com/bourse/opcvm/opcvm.phtml?symbole=MP-829936" TargetMode="External"/><Relationship Id="rId2" Type="http://schemas.openxmlformats.org/officeDocument/2006/relationships/hyperlink" Target="http://www.boursorama.com/bourse/opcvm/opcvm.phtml?symbole=MP-119964" TargetMode="External"/><Relationship Id="rId16" Type="http://schemas.openxmlformats.org/officeDocument/2006/relationships/hyperlink" Target="https://www.boursorama.com/bourse/opcvm/cours/MP-803531/" TargetMode="External"/><Relationship Id="rId20" Type="http://schemas.openxmlformats.org/officeDocument/2006/relationships/hyperlink" Target="https://www.boursorama.com/bourse/opcvm/cours/0P0001DFJB/" TargetMode="External"/><Relationship Id="rId1" Type="http://schemas.openxmlformats.org/officeDocument/2006/relationships/hyperlink" Target="http://www.boursorama.com/bourse/opcvm/opcvm.phtml?symbole=MP-828069" TargetMode="External"/><Relationship Id="rId6" Type="http://schemas.openxmlformats.org/officeDocument/2006/relationships/hyperlink" Target="http://www.boursorama.com/bourse/opcvm/opcvm.phtml?symbole=0P0000YAD1" TargetMode="External"/><Relationship Id="rId11" Type="http://schemas.openxmlformats.org/officeDocument/2006/relationships/hyperlink" Target="http://www.boursorama.com/bourse/opcvm/opcvm.phtml?symbole=0P00018DYB" TargetMode="External"/><Relationship Id="rId5" Type="http://schemas.openxmlformats.org/officeDocument/2006/relationships/hyperlink" Target="http://www.boursorama.com/bourse/opcvm/opcvm.phtml?symbole=MP-807388" TargetMode="External"/><Relationship Id="rId15" Type="http://schemas.openxmlformats.org/officeDocument/2006/relationships/hyperlink" Target="https://www.boursorama.com/bourse/opcvm/cours/0P00019C2A/" TargetMode="External"/><Relationship Id="rId10" Type="http://schemas.openxmlformats.org/officeDocument/2006/relationships/hyperlink" Target="http://www.boursorama.com/bourse/opcvm/opcvm.phtml?symbole=MP-802757" TargetMode="External"/><Relationship Id="rId19" Type="http://schemas.openxmlformats.org/officeDocument/2006/relationships/hyperlink" Target="https://www.boursorama.com/bourse/opcvm/cours/MP-801471/" TargetMode="External"/><Relationship Id="rId4" Type="http://schemas.openxmlformats.org/officeDocument/2006/relationships/hyperlink" Target="http://www.boursorama.com/bourse/opcvm/opcvm.phtml?symbole=MP-803544" TargetMode="External"/><Relationship Id="rId9" Type="http://schemas.openxmlformats.org/officeDocument/2006/relationships/hyperlink" Target="http://www.boursorama.com/bourse/opcvm/opcvm.phtml?symbole=0P00015MBL" TargetMode="External"/><Relationship Id="rId14" Type="http://schemas.openxmlformats.org/officeDocument/2006/relationships/hyperlink" Target="https://www.boursorama.com/bourse/indices/cours/1xN225/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118"/>
  <sheetViews>
    <sheetView showGridLines="0" tabSelected="1" zoomScale="107" zoomScaleNormal="107" workbookViewId="0">
      <pane xSplit="8" ySplit="7" topLeftCell="I8" activePane="bottomRight" state="frozen"/>
      <selection activeCell="A3" sqref="A3"/>
      <selection pane="topRight" activeCell="A3" sqref="A3"/>
      <selection pane="bottomLeft" activeCell="A3" sqref="A3"/>
      <selection pane="bottomRight"/>
    </sheetView>
  </sheetViews>
  <sheetFormatPr baseColWidth="10" defaultColWidth="9.21875" defaultRowHeight="13.8" x14ac:dyDescent="0.3"/>
  <cols>
    <col min="1" max="1" width="29.77734375" style="3" customWidth="1"/>
    <col min="2" max="2" width="15.109375" style="3" hidden="1" customWidth="1"/>
    <col min="3" max="3" width="58.33203125" style="3" hidden="1" customWidth="1"/>
    <col min="4" max="4" width="8.88671875" style="4" bestFit="1" customWidth="1"/>
    <col min="5" max="5" width="10.21875" style="4" hidden="1" customWidth="1"/>
    <col min="6" max="6" width="8" style="8" hidden="1" customWidth="1"/>
    <col min="7" max="7" width="9.6640625" style="4" bestFit="1" customWidth="1"/>
    <col min="8" max="8" width="9.21875" style="3" hidden="1" customWidth="1"/>
    <col min="9" max="9" width="8.33203125" style="3" bestFit="1" customWidth="1"/>
    <col min="10" max="10" width="7.77734375" style="3" customWidth="1"/>
    <col min="11" max="11" width="5.77734375" style="3" customWidth="1"/>
    <col min="12" max="12" width="6.77734375" style="3" hidden="1" customWidth="1"/>
    <col min="13" max="13" width="8" style="3" hidden="1" customWidth="1"/>
    <col min="14" max="14" width="8.21875" style="3" hidden="1" customWidth="1"/>
    <col min="15" max="15" width="6.77734375" style="3" hidden="1" customWidth="1"/>
    <col min="16" max="16" width="8" style="3" hidden="1" customWidth="1"/>
    <col min="17" max="17" width="8.21875" style="3" hidden="1" customWidth="1"/>
    <col min="18" max="18" width="6.77734375" style="3" hidden="1" customWidth="1"/>
    <col min="19" max="19" width="8" style="3" hidden="1" customWidth="1"/>
    <col min="20" max="20" width="8.21875" style="3" hidden="1" customWidth="1"/>
    <col min="21" max="21" width="6.77734375" style="3" hidden="1" customWidth="1"/>
    <col min="22" max="22" width="8" style="3" hidden="1" customWidth="1"/>
    <col min="23" max="23" width="8.21875" style="3" hidden="1" customWidth="1"/>
    <col min="24" max="24" width="6.77734375" style="3" hidden="1" customWidth="1"/>
    <col min="25" max="25" width="8" style="3" hidden="1" customWidth="1"/>
    <col min="26" max="26" width="8.21875" style="3" hidden="1" customWidth="1"/>
    <col min="27" max="27" width="6.77734375" style="3" hidden="1" customWidth="1"/>
    <col min="28" max="28" width="8" style="3" hidden="1" customWidth="1"/>
    <col min="29" max="29" width="8.21875" style="3" hidden="1" customWidth="1"/>
    <col min="30" max="30" width="6.77734375" style="3" hidden="1" customWidth="1"/>
    <col min="31" max="31" width="6.77734375" style="3" bestFit="1" customWidth="1"/>
    <col min="32" max="32" width="0.109375" style="3" hidden="1" customWidth="1"/>
    <col min="33" max="34" width="7.44140625" style="3" hidden="1" customWidth="1"/>
    <col min="35" max="35" width="7.77734375" style="3" hidden="1" customWidth="1"/>
    <col min="36" max="36" width="0.109375" style="3" hidden="1" customWidth="1"/>
    <col min="37" max="37" width="8.5546875" style="3" bestFit="1" customWidth="1"/>
    <col min="38" max="38" width="7" style="3" hidden="1" customWidth="1"/>
    <col min="39" max="39" width="6.6640625" style="3" bestFit="1" customWidth="1"/>
    <col min="40" max="16384" width="9.21875" style="3"/>
  </cols>
  <sheetData>
    <row r="1" spans="1:39" s="1" customFormat="1" ht="18" x14ac:dyDescent="0.4">
      <c r="A1" s="203">
        <f ca="1">NOW()</f>
        <v>44243.462378935183</v>
      </c>
      <c r="B1" s="127"/>
      <c r="C1" s="127"/>
      <c r="D1" s="269"/>
      <c r="E1" s="269"/>
      <c r="F1" s="269"/>
      <c r="G1" s="270"/>
      <c r="H1" s="213"/>
      <c r="I1" s="214"/>
      <c r="J1" s="271"/>
      <c r="K1" s="272"/>
      <c r="L1" s="131"/>
      <c r="M1" s="185"/>
      <c r="N1" s="185"/>
      <c r="O1" s="185"/>
      <c r="P1" s="185"/>
      <c r="Q1" s="185"/>
      <c r="R1" s="185"/>
      <c r="S1" s="185"/>
      <c r="T1" s="186"/>
      <c r="U1" s="186"/>
      <c r="V1" s="185"/>
      <c r="W1" s="185"/>
      <c r="X1" s="185"/>
      <c r="Y1" s="185"/>
      <c r="Z1" s="185"/>
      <c r="AA1" s="185"/>
      <c r="AB1" s="185"/>
      <c r="AC1" s="183"/>
      <c r="AD1" s="184"/>
      <c r="AE1" s="35"/>
      <c r="AF1" s="35"/>
      <c r="AG1" s="35"/>
      <c r="AH1" s="122">
        <f>SUM(AH8:AH29)</f>
        <v>0</v>
      </c>
    </row>
    <row r="2" spans="1:39" ht="3" customHeight="1" x14ac:dyDescent="0.35">
      <c r="A2" s="20"/>
      <c r="B2" s="20"/>
      <c r="C2" s="20"/>
      <c r="D2"/>
      <c r="E2" s="20"/>
      <c r="F2" s="32"/>
      <c r="G2" s="31"/>
      <c r="H2" s="20"/>
      <c r="I2" s="20"/>
      <c r="J2" s="20"/>
      <c r="K2" s="20"/>
      <c r="L2" s="20"/>
      <c r="M2" s="28"/>
      <c r="N2" s="20"/>
      <c r="O2" s="20"/>
      <c r="P2" s="28"/>
      <c r="Q2" s="20"/>
      <c r="R2" s="20"/>
      <c r="S2" s="28"/>
      <c r="T2" s="20"/>
      <c r="U2" s="20"/>
      <c r="V2" s="28"/>
      <c r="W2" s="20"/>
      <c r="X2" s="20"/>
      <c r="Y2" s="28"/>
      <c r="Z2" s="20"/>
      <c r="AA2" s="20"/>
      <c r="AB2" s="20"/>
      <c r="AC2" s="20"/>
      <c r="AD2" s="20"/>
      <c r="AE2" s="20"/>
      <c r="AF2" s="20"/>
      <c r="AG2" s="20"/>
      <c r="AH2" s="20"/>
    </row>
    <row r="3" spans="1:39" s="5" customFormat="1" ht="28.8" customHeight="1" x14ac:dyDescent="0.3">
      <c r="A3" s="6"/>
      <c r="B3" s="6" t="s">
        <v>0</v>
      </c>
      <c r="C3" s="6" t="s">
        <v>1</v>
      </c>
      <c r="D3"/>
      <c r="E3" s="20"/>
      <c r="F3" s="9" t="s">
        <v>9</v>
      </c>
      <c r="G3" s="253" t="s">
        <v>90</v>
      </c>
      <c r="H3" s="6"/>
      <c r="I3" s="249" t="s">
        <v>84</v>
      </c>
      <c r="J3" s="252" t="s">
        <v>85</v>
      </c>
      <c r="K3" s="264" t="s">
        <v>86</v>
      </c>
      <c r="L3" s="132"/>
      <c r="M3" s="228" t="e">
        <f>IF(a=0,"","31/12/21")</f>
        <v>#REF!</v>
      </c>
      <c r="N3" s="229" t="s">
        <v>76</v>
      </c>
      <c r="O3" s="230" t="s">
        <v>77</v>
      </c>
      <c r="P3" s="161" t="e">
        <f>IF(a=0,"","31/12/20")</f>
        <v>#REF!</v>
      </c>
      <c r="Q3" s="162" t="s">
        <v>73</v>
      </c>
      <c r="R3" s="163" t="s">
        <v>74</v>
      </c>
      <c r="S3" s="134" t="s">
        <v>59</v>
      </c>
      <c r="T3" s="135" t="s">
        <v>35</v>
      </c>
      <c r="U3" s="136" t="s">
        <v>68</v>
      </c>
      <c r="V3" s="187" t="s">
        <v>23</v>
      </c>
      <c r="W3" s="81" t="s">
        <v>34</v>
      </c>
      <c r="X3" s="123" t="s">
        <v>67</v>
      </c>
      <c r="Y3" s="59" t="s">
        <v>22</v>
      </c>
      <c r="Z3" s="60" t="s">
        <v>33</v>
      </c>
      <c r="AA3" s="124" t="s">
        <v>66</v>
      </c>
      <c r="AB3" s="96" t="s">
        <v>21</v>
      </c>
      <c r="AC3" s="97" t="s">
        <v>60</v>
      </c>
      <c r="AD3" s="97" t="s">
        <v>65</v>
      </c>
      <c r="AE3" s="252" t="s">
        <v>87</v>
      </c>
      <c r="AF3" s="110"/>
      <c r="AG3" s="249" t="s">
        <v>54</v>
      </c>
      <c r="AH3" s="250" t="s">
        <v>53</v>
      </c>
      <c r="AI3" s="110"/>
      <c r="AJ3" s="110"/>
      <c r="AK3" s="251" t="s">
        <v>88</v>
      </c>
      <c r="AL3" s="263"/>
      <c r="AM3" s="250" t="s">
        <v>89</v>
      </c>
    </row>
    <row r="4" spans="1:39" s="5" customFormat="1" ht="15.75" customHeight="1" x14ac:dyDescent="0.3">
      <c r="A4" s="260" t="s">
        <v>91</v>
      </c>
      <c r="B4" s="20" t="s">
        <v>20</v>
      </c>
      <c r="C4" s="36" t="s">
        <v>50</v>
      </c>
      <c r="D4">
        <v>5793.18</v>
      </c>
      <c r="E4" s="20"/>
      <c r="F4" s="6"/>
      <c r="G4" s="46">
        <f>(D4-P4)/P4</f>
        <v>4.3551097829200226E-2</v>
      </c>
      <c r="H4" s="6"/>
      <c r="I4" s="125">
        <v>5786.25</v>
      </c>
      <c r="J4" s="50">
        <f>D4-I4</f>
        <v>6.930000000000291</v>
      </c>
      <c r="K4" s="51">
        <f>(D4-I4)/I4</f>
        <v>1.197666882696097E-3</v>
      </c>
      <c r="L4" s="133"/>
      <c r="M4" s="231">
        <f>D4</f>
        <v>5793.18</v>
      </c>
      <c r="N4" s="232">
        <f>D4-M4</f>
        <v>0</v>
      </c>
      <c r="O4" s="233">
        <f>(D4-M4)/M4</f>
        <v>0</v>
      </c>
      <c r="P4" s="178">
        <v>5551.41</v>
      </c>
      <c r="Q4" s="164">
        <f>D4-P4</f>
        <v>241.77000000000044</v>
      </c>
      <c r="R4" s="165">
        <f>(D4-P4)/P4</f>
        <v>4.3551097829200226E-2</v>
      </c>
      <c r="S4" s="137">
        <v>5978.06</v>
      </c>
      <c r="T4" s="138">
        <f>D4-S4</f>
        <v>-184.88000000000011</v>
      </c>
      <c r="U4" s="139">
        <f>(D4-S4)/S4</f>
        <v>-3.0926420945925619E-2</v>
      </c>
      <c r="V4" s="188">
        <v>4730.6899999999996</v>
      </c>
      <c r="W4" s="83">
        <f>D4-V4</f>
        <v>1062.4900000000007</v>
      </c>
      <c r="X4" s="84">
        <f>(D4-V4)/V4</f>
        <v>0.22459514362598285</v>
      </c>
      <c r="Y4" s="61">
        <v>5312.56</v>
      </c>
      <c r="Z4" s="62">
        <f>D4-Y4</f>
        <v>480.61999999999989</v>
      </c>
      <c r="AA4" s="63">
        <f>(D4-Y4)/Y4</f>
        <v>9.0468625295526045E-2</v>
      </c>
      <c r="AB4" s="98">
        <v>4862.3100000000004</v>
      </c>
      <c r="AC4" s="99">
        <f>D4-AB4</f>
        <v>930.86999999999989</v>
      </c>
      <c r="AD4" s="100">
        <f>(D4-AB4)/AB4</f>
        <v>0.19144604107924007</v>
      </c>
      <c r="AE4" s="216">
        <f>(D4-AB4)/AB4</f>
        <v>0.19144604107924007</v>
      </c>
      <c r="AF4" s="6"/>
      <c r="AG4" s="6"/>
      <c r="AH4" s="6"/>
      <c r="AI4" s="6"/>
      <c r="AJ4" s="6"/>
    </row>
    <row r="5" spans="1:39" s="5" customFormat="1" ht="15.75" customHeight="1" x14ac:dyDescent="0.3">
      <c r="A5" s="261" t="s">
        <v>92</v>
      </c>
      <c r="B5" s="20" t="s">
        <v>31</v>
      </c>
      <c r="C5" s="41" t="s">
        <v>51</v>
      </c>
      <c r="D5">
        <v>31458.400000000001</v>
      </c>
      <c r="E5" s="20"/>
      <c r="F5" s="10"/>
      <c r="G5" s="47">
        <f>(D5-P5)/P5</f>
        <v>2.7834628483902817E-2</v>
      </c>
      <c r="H5" s="6"/>
      <c r="I5" s="57">
        <v>31458.400000000001</v>
      </c>
      <c r="J5" s="11">
        <f>D5-I5</f>
        <v>0</v>
      </c>
      <c r="K5" s="52">
        <f>(D5-I5)/I5</f>
        <v>0</v>
      </c>
      <c r="L5" s="133"/>
      <c r="M5" s="234">
        <f>D5</f>
        <v>31458.400000000001</v>
      </c>
      <c r="N5" s="235">
        <f>D5-M5</f>
        <v>0</v>
      </c>
      <c r="O5" s="236">
        <f>(D5-M5)/M5</f>
        <v>0</v>
      </c>
      <c r="P5" s="179">
        <v>30606.48</v>
      </c>
      <c r="Q5" s="166">
        <f>D5-P5</f>
        <v>851.92000000000189</v>
      </c>
      <c r="R5" s="167">
        <f>(D5-P5)/P5</f>
        <v>2.7834628483902817E-2</v>
      </c>
      <c r="S5" s="140">
        <v>28538.44</v>
      </c>
      <c r="T5" s="141">
        <f>D5-S5</f>
        <v>2919.9600000000028</v>
      </c>
      <c r="U5" s="142">
        <f>(D5-S5)/S5</f>
        <v>0.10231673490211808</v>
      </c>
      <c r="V5" s="189">
        <v>23327.46</v>
      </c>
      <c r="W5" s="12">
        <f>D5-V5</f>
        <v>8130.9400000000023</v>
      </c>
      <c r="X5" s="85">
        <f>(D5-V5)/V5</f>
        <v>0.34855659381690091</v>
      </c>
      <c r="Y5" s="64">
        <v>24719.22</v>
      </c>
      <c r="Z5" s="13">
        <f>D5-Y5</f>
        <v>6739.18</v>
      </c>
      <c r="AA5" s="65">
        <f>(D5-Y5)/Y5</f>
        <v>0.27262915253798459</v>
      </c>
      <c r="AB5" s="101">
        <v>19762.599999999999</v>
      </c>
      <c r="AC5" s="14">
        <f>D5-AB5</f>
        <v>11695.800000000003</v>
      </c>
      <c r="AD5" s="102">
        <f>(D5-AB5)/AB5</f>
        <v>0.59181484217663682</v>
      </c>
      <c r="AE5" s="217">
        <f>(D5-AB5)/AB5</f>
        <v>0.59181484217663682</v>
      </c>
      <c r="AF5" s="6"/>
      <c r="AG5" s="6"/>
      <c r="AH5" s="6"/>
      <c r="AI5" s="6"/>
      <c r="AJ5" s="6"/>
    </row>
    <row r="6" spans="1:39" s="5" customFormat="1" ht="14.4" x14ac:dyDescent="0.3">
      <c r="A6" s="262" t="s">
        <v>93</v>
      </c>
      <c r="B6" s="20" t="s">
        <v>32</v>
      </c>
      <c r="C6" s="41" t="s">
        <v>52</v>
      </c>
      <c r="D6">
        <v>30467.75</v>
      </c>
      <c r="E6" s="20"/>
      <c r="F6" s="10"/>
      <c r="G6" s="48">
        <f>(D6-P6)/P6</f>
        <v>0.11017203289441808</v>
      </c>
      <c r="H6" s="6"/>
      <c r="I6" s="258">
        <v>30467.75</v>
      </c>
      <c r="J6" s="53">
        <f>D6-I6</f>
        <v>0</v>
      </c>
      <c r="K6" s="54">
        <f>(D6-I6)/I6</f>
        <v>0</v>
      </c>
      <c r="L6" s="133"/>
      <c r="M6" s="237">
        <f>D6</f>
        <v>30467.75</v>
      </c>
      <c r="N6" s="238">
        <f>D6-M6</f>
        <v>0</v>
      </c>
      <c r="O6" s="239">
        <f>(D6-M6)/M6</f>
        <v>0</v>
      </c>
      <c r="P6" s="180">
        <v>27444.17</v>
      </c>
      <c r="Q6" s="168">
        <f>D6-P6</f>
        <v>3023.5800000000017</v>
      </c>
      <c r="R6" s="169">
        <f>(D6-P6)/P6</f>
        <v>0.11017203289441808</v>
      </c>
      <c r="S6" s="143">
        <v>23656.62</v>
      </c>
      <c r="T6" s="144">
        <f>D6-S6</f>
        <v>6811.130000000001</v>
      </c>
      <c r="U6" s="145">
        <f>(D6-S6)/S6</f>
        <v>0.28791644791183191</v>
      </c>
      <c r="V6" s="190">
        <v>20014.77</v>
      </c>
      <c r="W6" s="86">
        <f>D6-V6</f>
        <v>10452.98</v>
      </c>
      <c r="X6" s="87">
        <f>(D6-V6)/V6</f>
        <v>0.52226330854663827</v>
      </c>
      <c r="Y6" s="66">
        <v>22764.84</v>
      </c>
      <c r="Z6" s="67">
        <f>D6-Y6</f>
        <v>7702.91</v>
      </c>
      <c r="AA6" s="68">
        <f>(D6-Y6)/Y6</f>
        <v>0.33836873002401952</v>
      </c>
      <c r="AB6" s="103">
        <v>19114.37</v>
      </c>
      <c r="AC6" s="104">
        <f>D6-AB6</f>
        <v>11353.380000000001</v>
      </c>
      <c r="AD6" s="105">
        <f>(D6-AB6)/AB6</f>
        <v>0.59397092344660074</v>
      </c>
      <c r="AE6" s="218">
        <f>(D6-AB6)/AB6</f>
        <v>0.59397092344660074</v>
      </c>
      <c r="AF6" s="6"/>
      <c r="AG6" s="273" t="s">
        <v>58</v>
      </c>
      <c r="AH6" s="274"/>
      <c r="AI6" s="275"/>
      <c r="AJ6" s="6"/>
    </row>
    <row r="7" spans="1:39" s="5" customFormat="1" ht="3" customHeight="1" thickBot="1" x14ac:dyDescent="0.4">
      <c r="A7" s="6"/>
      <c r="B7" s="7"/>
      <c r="C7" s="21"/>
      <c r="D7"/>
      <c r="E7" s="20"/>
      <c r="F7" s="9"/>
      <c r="G7" s="15"/>
      <c r="H7" s="19"/>
      <c r="I7" s="16"/>
      <c r="J7" s="17"/>
      <c r="K7" s="17"/>
      <c r="L7" s="17"/>
      <c r="M7" s="181"/>
      <c r="N7" s="175"/>
      <c r="O7" s="176"/>
      <c r="P7" s="181"/>
      <c r="Q7" s="175"/>
      <c r="R7" s="176"/>
      <c r="S7" s="174"/>
      <c r="T7" s="130"/>
      <c r="U7" s="17"/>
      <c r="V7" s="11"/>
      <c r="W7" s="130"/>
      <c r="X7" s="17"/>
      <c r="Y7" s="18"/>
      <c r="Z7" s="130"/>
      <c r="AA7" s="17"/>
      <c r="AB7" s="18"/>
      <c r="AC7" s="130"/>
      <c r="AD7" s="38"/>
      <c r="AE7" s="219"/>
      <c r="AF7" s="6"/>
      <c r="AG7" s="110"/>
      <c r="AH7" s="110"/>
      <c r="AI7" s="110"/>
      <c r="AJ7" s="6"/>
    </row>
    <row r="8" spans="1:39" ht="15" thickBot="1" x14ac:dyDescent="0.4">
      <c r="A8" s="7" t="s">
        <v>56</v>
      </c>
      <c r="B8" s="42" t="s">
        <v>49</v>
      </c>
      <c r="C8" s="36" t="s">
        <v>48</v>
      </c>
      <c r="D8">
        <v>66.099999999999994</v>
      </c>
      <c r="E8" s="20"/>
      <c r="F8" s="37">
        <f>AK8</f>
        <v>954.98569999999995</v>
      </c>
      <c r="G8" s="128">
        <f>D8*F8</f>
        <v>63124.554769999988</v>
      </c>
      <c r="H8" s="30"/>
      <c r="I8" s="58">
        <v>66.099999999999994</v>
      </c>
      <c r="J8" s="55">
        <f>D8-I8</f>
        <v>0</v>
      </c>
      <c r="K8" s="56">
        <f>J8/D8</f>
        <v>0</v>
      </c>
      <c r="L8" s="133"/>
      <c r="M8" s="240">
        <f>D8</f>
        <v>66.099999999999994</v>
      </c>
      <c r="N8" s="241">
        <f>D8-M8</f>
        <v>0</v>
      </c>
      <c r="O8" s="242">
        <f>N8/M8</f>
        <v>0</v>
      </c>
      <c r="P8" s="192">
        <v>65.36</v>
      </c>
      <c r="Q8" s="226">
        <f>D8-P8</f>
        <v>0.73999999999999488</v>
      </c>
      <c r="R8" s="227">
        <f>Q8/P8</f>
        <v>1.1321909424724524E-2</v>
      </c>
      <c r="S8" s="225">
        <f>D8</f>
        <v>66.099999999999994</v>
      </c>
      <c r="T8" s="147">
        <f>D8-S8</f>
        <v>0</v>
      </c>
      <c r="U8" s="148">
        <f>T8/S8</f>
        <v>0</v>
      </c>
      <c r="V8" s="88">
        <v>55.77</v>
      </c>
      <c r="W8" s="89">
        <f>D8-V8</f>
        <v>10.329999999999991</v>
      </c>
      <c r="X8" s="90">
        <f>W8/V8</f>
        <v>0.18522503137887736</v>
      </c>
      <c r="Y8" s="69">
        <v>63.02</v>
      </c>
      <c r="Z8" s="70">
        <f>D8-Y8</f>
        <v>3.0799999999999912</v>
      </c>
      <c r="AA8" s="71">
        <f>Z8/Y8</f>
        <v>4.8873373532211856E-2</v>
      </c>
      <c r="AB8" s="106">
        <v>58.67</v>
      </c>
      <c r="AC8" s="107">
        <f>D8-AB8</f>
        <v>7.4299999999999926</v>
      </c>
      <c r="AD8" s="108">
        <f>(D8-AB8)/AB8</f>
        <v>0.12664053178796647</v>
      </c>
      <c r="AE8" s="220">
        <f>(D8-AB8)/AB8</f>
        <v>0.12664053178796647</v>
      </c>
      <c r="AF8" s="20"/>
      <c r="AG8" s="111">
        <f>AK8</f>
        <v>954.98569999999995</v>
      </c>
      <c r="AH8" s="112">
        <f>J8*AG8</f>
        <v>0</v>
      </c>
      <c r="AI8" s="113" t="str">
        <f>IF(AE8&gt;0%,"En Gain","En Perte")</f>
        <v>En Gain</v>
      </c>
      <c r="AJ8" s="20"/>
      <c r="AK8" s="155">
        <f>954.9857</f>
        <v>954.98569999999995</v>
      </c>
      <c r="AM8" s="211"/>
    </row>
    <row r="9" spans="1:39" s="202" customFormat="1" ht="3" customHeight="1" x14ac:dyDescent="0.35">
      <c r="A9" s="193"/>
      <c r="B9" s="177"/>
      <c r="C9" s="194" t="s">
        <v>47</v>
      </c>
      <c r="D9"/>
      <c r="E9" s="177"/>
      <c r="F9" s="195"/>
      <c r="G9" s="196"/>
      <c r="H9" s="197"/>
      <c r="I9" s="181"/>
      <c r="J9" s="174"/>
      <c r="K9" s="198"/>
      <c r="L9" s="198"/>
      <c r="M9" s="181"/>
      <c r="N9" s="174"/>
      <c r="O9" s="193"/>
      <c r="P9" s="181"/>
      <c r="Q9" s="174"/>
      <c r="R9" s="193"/>
      <c r="S9" s="174"/>
      <c r="T9" s="174"/>
      <c r="U9" s="193"/>
      <c r="V9" s="174"/>
      <c r="W9" s="174"/>
      <c r="X9" s="193"/>
      <c r="Y9" s="181"/>
      <c r="Z9" s="174"/>
      <c r="AA9" s="193"/>
      <c r="AB9" s="181"/>
      <c r="AC9" s="174"/>
      <c r="AD9" s="199"/>
      <c r="AE9" s="221"/>
      <c r="AF9" s="177"/>
      <c r="AG9" s="177"/>
      <c r="AH9" s="200"/>
      <c r="AI9" s="201"/>
      <c r="AJ9" s="177"/>
      <c r="AM9" s="205"/>
    </row>
    <row r="10" spans="1:39" s="20" customFormat="1" ht="14.55" hidden="1" x14ac:dyDescent="0.35">
      <c r="A10" s="7" t="s">
        <v>25</v>
      </c>
      <c r="B10" s="20" t="s">
        <v>12</v>
      </c>
      <c r="C10" s="21" t="s">
        <v>46</v>
      </c>
      <c r="D10">
        <v>942.7</v>
      </c>
      <c r="F10" s="22">
        <v>0</v>
      </c>
      <c r="G10" s="49" t="e">
        <f t="shared" ref="G10" si="0">IF(a=0,"",D10*F10)</f>
        <v>#REF!</v>
      </c>
      <c r="H10" s="23"/>
      <c r="I10" s="126">
        <v>918.63</v>
      </c>
      <c r="J10" s="50">
        <f t="shared" ref="J10" si="1">D10-I10</f>
        <v>24.07000000000005</v>
      </c>
      <c r="K10" s="51">
        <f t="shared" ref="K10" si="2">J10/D10</f>
        <v>2.5533043386018934E-2</v>
      </c>
      <c r="L10" s="133"/>
      <c r="M10" s="182" t="e">
        <f t="shared" ref="M10" si="3">#REF!</f>
        <v>#REF!</v>
      </c>
      <c r="N10" s="149" t="e">
        <f t="shared" ref="N10" si="4">#REF!-M10</f>
        <v>#REF!</v>
      </c>
      <c r="O10" s="150" t="e">
        <f t="shared" ref="O10" si="5">N10/M10</f>
        <v>#REF!</v>
      </c>
      <c r="P10" s="182" t="e">
        <v>#REF!</v>
      </c>
      <c r="Q10" s="149" t="e">
        <f t="shared" ref="Q10" si="6">#REF!-P10</f>
        <v>#REF!</v>
      </c>
      <c r="R10" s="150" t="e">
        <f t="shared" ref="R10:R27" si="7">Q10/P10</f>
        <v>#REF!</v>
      </c>
      <c r="S10" s="78">
        <f>D10</f>
        <v>942.7</v>
      </c>
      <c r="T10" s="79">
        <f t="shared" ref="T10" si="8">D10-S10</f>
        <v>0</v>
      </c>
      <c r="U10" s="80">
        <f t="shared" ref="U10:U27" si="9">T10/S10</f>
        <v>0</v>
      </c>
      <c r="V10" s="82">
        <v>868.16</v>
      </c>
      <c r="W10" s="91">
        <f t="shared" ref="W10" si="10">D10-V10</f>
        <v>74.540000000000077</v>
      </c>
      <c r="X10" s="92">
        <f t="shared" ref="X10:X27" si="11">W10/V10</f>
        <v>8.5859749354957701E-2</v>
      </c>
      <c r="Y10" s="61">
        <v>945.31700000000001</v>
      </c>
      <c r="Z10" s="72">
        <f t="shared" ref="Z10" si="12">D10-Y10</f>
        <v>-2.6169999999999618</v>
      </c>
      <c r="AA10" s="73">
        <f t="shared" ref="AA10:AA27" si="13">Z10/Y10</f>
        <v>-2.7683835157941324E-3</v>
      </c>
      <c r="AB10" s="98">
        <v>984.25</v>
      </c>
      <c r="AC10" s="99">
        <f t="shared" ref="AC10" si="14">D10-AB10</f>
        <v>-41.549999999999955</v>
      </c>
      <c r="AD10" s="100">
        <f t="shared" ref="AD10" si="15">(D10-AB10)/AB10</f>
        <v>-4.2214884429768812E-2</v>
      </c>
      <c r="AE10" s="222">
        <f t="shared" ref="AE10" si="16">(D10-AB10)/AB10</f>
        <v>-4.2214884429768812E-2</v>
      </c>
      <c r="AG10" s="114">
        <v>0</v>
      </c>
      <c r="AH10" s="115">
        <f t="shared" ref="AH10:AH27" si="17">J10*AG10</f>
        <v>0</v>
      </c>
      <c r="AI10" s="116" t="str">
        <f t="shared" ref="AI10:AI26" si="18">IF(AE10&gt;0%,"En Gain","En Perte")</f>
        <v>En Perte</v>
      </c>
      <c r="AM10" s="7"/>
    </row>
    <row r="11" spans="1:39" s="20" customFormat="1" ht="14.55" customHeight="1" x14ac:dyDescent="0.3">
      <c r="A11" s="7" t="s">
        <v>16</v>
      </c>
      <c r="B11" s="24" t="s">
        <v>5</v>
      </c>
      <c r="C11" s="21" t="s">
        <v>40</v>
      </c>
      <c r="D11">
        <v>294.19</v>
      </c>
      <c r="F11" s="25">
        <f t="shared" ref="F11:F25" si="19">AK11</f>
        <v>16.370664999999999</v>
      </c>
      <c r="G11" s="128">
        <f t="shared" ref="G11:G29" si="20">D11*F11</f>
        <v>4816.0859363499994</v>
      </c>
      <c r="H11" s="23"/>
      <c r="I11" s="125">
        <v>294.19</v>
      </c>
      <c r="J11" s="50">
        <f t="shared" ref="J11:J25" si="21">D11-I11</f>
        <v>0</v>
      </c>
      <c r="K11" s="51">
        <f t="shared" ref="K11:K25" si="22">J11/D11</f>
        <v>0</v>
      </c>
      <c r="L11" s="133"/>
      <c r="M11" s="234">
        <f t="shared" ref="M11:M25" si="23">D11</f>
        <v>294.19</v>
      </c>
      <c r="N11" s="243">
        <f t="shared" ref="N11:N25" si="24">D11-M11</f>
        <v>0</v>
      </c>
      <c r="O11" s="244">
        <f t="shared" ref="O11:O25" si="25">N11/M11</f>
        <v>0</v>
      </c>
      <c r="P11" s="179">
        <v>289.98</v>
      </c>
      <c r="Q11" s="170">
        <f t="shared" ref="Q11:Q25" si="26">D11-P11</f>
        <v>4.2099999999999795</v>
      </c>
      <c r="R11" s="171">
        <f t="shared" ref="R11:R25" si="27">Q11/P11</f>
        <v>1.45182426374232E-2</v>
      </c>
      <c r="S11" s="140">
        <v>269.74</v>
      </c>
      <c r="T11" s="146">
        <f t="shared" ref="T11:T25" si="28">D11-S11</f>
        <v>24.449999999999989</v>
      </c>
      <c r="U11" s="151">
        <f t="shared" ref="U11:U25" si="29">T11/S11</f>
        <v>9.0642841254541362E-2</v>
      </c>
      <c r="V11" s="189">
        <v>254.63</v>
      </c>
      <c r="W11" s="26">
        <f t="shared" ref="W11:W25" si="30">D11-V11</f>
        <v>39.56</v>
      </c>
      <c r="X11" s="93">
        <f t="shared" ref="X11:X25" si="31">W11/V11</f>
        <v>0.15536268310882459</v>
      </c>
      <c r="Y11" s="64">
        <v>268.62</v>
      </c>
      <c r="Z11" s="27">
        <f t="shared" ref="Z11:Z25" si="32">D11-Y11</f>
        <v>25.569999999999993</v>
      </c>
      <c r="AA11" s="74">
        <f t="shared" ref="AA11:AA25" si="33">Z11/Y11</f>
        <v>9.5190231553867896E-2</v>
      </c>
      <c r="AB11" s="101">
        <v>263.49</v>
      </c>
      <c r="AC11" s="14">
        <f t="shared" ref="AC11:AC25" si="34">D11-AB11</f>
        <v>30.699999999999989</v>
      </c>
      <c r="AD11" s="102">
        <f t="shared" ref="AD11:AD25" si="35">(D11-AB11)/AB11</f>
        <v>0.11651296064366765</v>
      </c>
      <c r="AE11" s="217">
        <f t="shared" ref="AE11:AE25" si="36">(D11-AB11)/AB11</f>
        <v>0.11651296064366765</v>
      </c>
      <c r="AG11" s="117">
        <f t="shared" ref="AG11:AG25" si="37">AK11</f>
        <v>16.370664999999999</v>
      </c>
      <c r="AH11" s="118">
        <f t="shared" ref="AH11:AH25" si="38">J11*AG11</f>
        <v>0</v>
      </c>
      <c r="AI11" s="119" t="str">
        <f t="shared" ref="AI11:AI25" si="39">IF(AE11&gt;0%,"En Gain","En Perte")</f>
        <v>En Gain</v>
      </c>
      <c r="AK11" s="265">
        <v>16.370664999999999</v>
      </c>
      <c r="AM11" s="208"/>
    </row>
    <row r="12" spans="1:39" s="20" customFormat="1" ht="14.55" customHeight="1" x14ac:dyDescent="0.3">
      <c r="A12" s="7" t="s">
        <v>27</v>
      </c>
      <c r="B12" s="20" t="s">
        <v>28</v>
      </c>
      <c r="C12" s="21" t="s">
        <v>44</v>
      </c>
      <c r="D12">
        <v>2503.2600000000002</v>
      </c>
      <c r="F12" s="25">
        <f t="shared" si="19"/>
        <v>1.303776</v>
      </c>
      <c r="G12" s="128">
        <f t="shared" si="20"/>
        <v>3263.6903097600002</v>
      </c>
      <c r="H12" s="23"/>
      <c r="I12" s="57">
        <v>2503.2600000000002</v>
      </c>
      <c r="J12" s="159">
        <f t="shared" si="21"/>
        <v>0</v>
      </c>
      <c r="K12" s="52">
        <f t="shared" si="22"/>
        <v>0</v>
      </c>
      <c r="L12" s="133"/>
      <c r="M12" s="234">
        <f t="shared" si="23"/>
        <v>2503.2600000000002</v>
      </c>
      <c r="N12" s="243">
        <f t="shared" si="24"/>
        <v>0</v>
      </c>
      <c r="O12" s="244">
        <f t="shared" si="25"/>
        <v>0</v>
      </c>
      <c r="P12" s="179">
        <v>2505.44</v>
      </c>
      <c r="Q12" s="170">
        <f t="shared" si="26"/>
        <v>-2.1799999999998363</v>
      </c>
      <c r="R12" s="171">
        <f t="shared" si="27"/>
        <v>-8.7010664793403004E-4</v>
      </c>
      <c r="S12" s="140">
        <v>2518.79</v>
      </c>
      <c r="T12" s="146">
        <f t="shared" si="28"/>
        <v>-15.529999999999745</v>
      </c>
      <c r="U12" s="151">
        <f t="shared" si="29"/>
        <v>-6.1656589076500012E-3</v>
      </c>
      <c r="V12" s="189">
        <v>2530.8000000000002</v>
      </c>
      <c r="W12" s="26">
        <f t="shared" si="30"/>
        <v>-27.539999999999964</v>
      </c>
      <c r="X12" s="93">
        <f t="shared" si="31"/>
        <v>-1.0881934566145078E-2</v>
      </c>
      <c r="Y12" s="64">
        <v>2543.8000000000002</v>
      </c>
      <c r="Z12" s="27">
        <f t="shared" si="32"/>
        <v>-40.539999999999964</v>
      </c>
      <c r="AA12" s="74">
        <f t="shared" si="33"/>
        <v>-1.5936787483292695E-2</v>
      </c>
      <c r="AB12" s="101">
        <v>2553.6</v>
      </c>
      <c r="AC12" s="14">
        <f t="shared" si="34"/>
        <v>-50.339999999999691</v>
      </c>
      <c r="AD12" s="102">
        <f t="shared" si="35"/>
        <v>-1.9713345864661534E-2</v>
      </c>
      <c r="AE12" s="217">
        <f t="shared" si="36"/>
        <v>-1.9713345864661534E-2</v>
      </c>
      <c r="AG12" s="117">
        <f t="shared" si="37"/>
        <v>1.303776</v>
      </c>
      <c r="AH12" s="118">
        <f t="shared" si="38"/>
        <v>0</v>
      </c>
      <c r="AI12" s="119" t="str">
        <f t="shared" si="39"/>
        <v>En Perte</v>
      </c>
      <c r="AK12" s="266">
        <v>1.303776</v>
      </c>
      <c r="AM12" s="209"/>
    </row>
    <row r="13" spans="1:39" s="20" customFormat="1" ht="14.55" customHeight="1" x14ac:dyDescent="0.3">
      <c r="A13" s="7" t="s">
        <v>13</v>
      </c>
      <c r="B13" s="24" t="s">
        <v>10</v>
      </c>
      <c r="C13" s="21" t="s">
        <v>43</v>
      </c>
      <c r="D13">
        <v>1877.72</v>
      </c>
      <c r="F13" s="25">
        <f t="shared" si="19"/>
        <v>1.7785979999999999</v>
      </c>
      <c r="G13" s="128">
        <f t="shared" si="20"/>
        <v>3339.7090365599997</v>
      </c>
      <c r="H13" s="23"/>
      <c r="I13" s="57">
        <v>1877.72</v>
      </c>
      <c r="J13" s="159">
        <f t="shared" si="21"/>
        <v>0</v>
      </c>
      <c r="K13" s="52">
        <f t="shared" si="22"/>
        <v>0</v>
      </c>
      <c r="L13" s="133"/>
      <c r="M13" s="234">
        <f t="shared" si="23"/>
        <v>1877.72</v>
      </c>
      <c r="N13" s="243">
        <f t="shared" si="24"/>
        <v>0</v>
      </c>
      <c r="O13" s="244">
        <f t="shared" si="25"/>
        <v>0</v>
      </c>
      <c r="P13" s="179">
        <v>1863.73</v>
      </c>
      <c r="Q13" s="170">
        <f t="shared" si="26"/>
        <v>13.990000000000009</v>
      </c>
      <c r="R13" s="171">
        <f t="shared" si="27"/>
        <v>7.5064521148449663E-3</v>
      </c>
      <c r="S13" s="140">
        <v>2031.41</v>
      </c>
      <c r="T13" s="146">
        <f t="shared" si="28"/>
        <v>-153.69000000000005</v>
      </c>
      <c r="U13" s="151">
        <f t="shared" si="29"/>
        <v>-7.5656809802058689E-2</v>
      </c>
      <c r="V13" s="189">
        <v>1699.38</v>
      </c>
      <c r="W13" s="26">
        <f t="shared" si="30"/>
        <v>178.33999999999992</v>
      </c>
      <c r="X13" s="93">
        <f t="shared" si="31"/>
        <v>0.10494415610399081</v>
      </c>
      <c r="Y13" s="64">
        <v>1809.79</v>
      </c>
      <c r="Z13" s="27">
        <f t="shared" si="32"/>
        <v>67.930000000000064</v>
      </c>
      <c r="AA13" s="74">
        <f t="shared" si="33"/>
        <v>3.7534741599854163E-2</v>
      </c>
      <c r="AB13" s="101">
        <v>1618.82</v>
      </c>
      <c r="AC13" s="14">
        <f t="shared" si="34"/>
        <v>258.90000000000009</v>
      </c>
      <c r="AD13" s="102">
        <f t="shared" si="35"/>
        <v>0.1599313079897704</v>
      </c>
      <c r="AE13" s="217">
        <f t="shared" si="36"/>
        <v>0.1599313079897704</v>
      </c>
      <c r="AG13" s="117">
        <f t="shared" si="37"/>
        <v>1.7785979999999999</v>
      </c>
      <c r="AH13" s="118">
        <f t="shared" si="38"/>
        <v>0</v>
      </c>
      <c r="AI13" s="119" t="str">
        <f t="shared" si="39"/>
        <v>En Gain</v>
      </c>
      <c r="AK13" s="266">
        <v>1.7785979999999999</v>
      </c>
      <c r="AM13" s="209"/>
    </row>
    <row r="14" spans="1:39" s="20" customFormat="1" ht="14.55" customHeight="1" x14ac:dyDescent="0.3">
      <c r="A14" s="7" t="s">
        <v>26</v>
      </c>
      <c r="B14" s="24" t="s">
        <v>2</v>
      </c>
      <c r="C14" s="21" t="s">
        <v>45</v>
      </c>
      <c r="D14">
        <v>50.44</v>
      </c>
      <c r="F14" s="25">
        <f t="shared" si="19"/>
        <v>67.027456999999998</v>
      </c>
      <c r="G14" s="128">
        <f t="shared" si="20"/>
        <v>3380.8649310799997</v>
      </c>
      <c r="H14" s="23"/>
      <c r="I14" s="57">
        <v>50.44</v>
      </c>
      <c r="J14" s="159">
        <f t="shared" si="21"/>
        <v>0</v>
      </c>
      <c r="K14" s="52">
        <f t="shared" si="22"/>
        <v>0</v>
      </c>
      <c r="L14" s="133"/>
      <c r="M14" s="234">
        <f t="shared" si="23"/>
        <v>50.44</v>
      </c>
      <c r="N14" s="243">
        <f t="shared" si="24"/>
        <v>0</v>
      </c>
      <c r="O14" s="244">
        <f t="shared" si="25"/>
        <v>0</v>
      </c>
      <c r="P14" s="179">
        <v>48.94</v>
      </c>
      <c r="Q14" s="170">
        <f t="shared" si="26"/>
        <v>1.5</v>
      </c>
      <c r="R14" s="171">
        <f t="shared" si="27"/>
        <v>3.0649775234981611E-2</v>
      </c>
      <c r="S14" s="140">
        <v>48.6</v>
      </c>
      <c r="T14" s="146">
        <f t="shared" si="28"/>
        <v>1.8399999999999963</v>
      </c>
      <c r="U14" s="151">
        <f t="shared" si="29"/>
        <v>3.7860082304526671E-2</v>
      </c>
      <c r="V14" s="189">
        <v>44.18</v>
      </c>
      <c r="W14" s="26">
        <f t="shared" si="30"/>
        <v>6.259999999999998</v>
      </c>
      <c r="X14" s="93">
        <f t="shared" si="31"/>
        <v>0.14169307378904478</v>
      </c>
      <c r="Y14" s="64">
        <v>49.9</v>
      </c>
      <c r="Z14" s="27">
        <f t="shared" si="32"/>
        <v>0.53999999999999915</v>
      </c>
      <c r="AA14" s="74">
        <f t="shared" si="33"/>
        <v>1.0821643286573129E-2</v>
      </c>
      <c r="AB14" s="101">
        <v>46.6</v>
      </c>
      <c r="AC14" s="14">
        <f t="shared" si="34"/>
        <v>3.8399999999999963</v>
      </c>
      <c r="AD14" s="102">
        <f t="shared" si="35"/>
        <v>8.2403433476394769E-2</v>
      </c>
      <c r="AE14" s="217">
        <f t="shared" si="36"/>
        <v>8.2403433476394769E-2</v>
      </c>
      <c r="AG14" s="117">
        <f t="shared" si="37"/>
        <v>67.027456999999998</v>
      </c>
      <c r="AH14" s="118">
        <f t="shared" si="38"/>
        <v>0</v>
      </c>
      <c r="AI14" s="119" t="str">
        <f t="shared" si="39"/>
        <v>En Gain</v>
      </c>
      <c r="AK14" s="266">
        <v>67.027456999999998</v>
      </c>
      <c r="AM14" s="209"/>
    </row>
    <row r="15" spans="1:39" s="20" customFormat="1" ht="14.55" customHeight="1" x14ac:dyDescent="0.3">
      <c r="A15" s="7" t="s">
        <v>69</v>
      </c>
      <c r="B15" s="20" t="s">
        <v>63</v>
      </c>
      <c r="C15" s="44" t="s">
        <v>64</v>
      </c>
      <c r="D15">
        <v>420.22</v>
      </c>
      <c r="F15" s="25">
        <f t="shared" si="19"/>
        <v>7.2682399999999996</v>
      </c>
      <c r="G15" s="128">
        <f t="shared" si="20"/>
        <v>3054.2598128</v>
      </c>
      <c r="H15" s="23"/>
      <c r="I15" s="57">
        <v>420.22</v>
      </c>
      <c r="J15" s="159">
        <f t="shared" si="21"/>
        <v>0</v>
      </c>
      <c r="K15" s="52">
        <f t="shared" si="22"/>
        <v>0</v>
      </c>
      <c r="L15" s="133"/>
      <c r="M15" s="234">
        <f t="shared" si="23"/>
        <v>420.22</v>
      </c>
      <c r="N15" s="243">
        <f t="shared" si="24"/>
        <v>0</v>
      </c>
      <c r="O15" s="244">
        <f t="shared" si="25"/>
        <v>0</v>
      </c>
      <c r="P15" s="179">
        <v>404.16</v>
      </c>
      <c r="Q15" s="170">
        <f t="shared" si="26"/>
        <v>16.060000000000002</v>
      </c>
      <c r="R15" s="171">
        <f t="shared" si="27"/>
        <v>3.9736737925574035E-2</v>
      </c>
      <c r="S15" s="140">
        <v>398.99</v>
      </c>
      <c r="T15" s="146">
        <f t="shared" si="28"/>
        <v>21.230000000000018</v>
      </c>
      <c r="U15" s="151">
        <f t="shared" si="29"/>
        <v>5.3209353617885202E-2</v>
      </c>
      <c r="V15" s="189">
        <v>335.48</v>
      </c>
      <c r="W15" s="26">
        <f t="shared" si="30"/>
        <v>84.740000000000009</v>
      </c>
      <c r="X15" s="93">
        <f t="shared" si="31"/>
        <v>0.2525932991534518</v>
      </c>
      <c r="Y15" s="64">
        <v>450.01</v>
      </c>
      <c r="Z15" s="27">
        <f t="shared" si="32"/>
        <v>-29.789999999999964</v>
      </c>
      <c r="AA15" s="74">
        <f t="shared" si="33"/>
        <v>-6.6198528921579444E-2</v>
      </c>
      <c r="AB15" s="101">
        <v>431.17</v>
      </c>
      <c r="AC15" s="14">
        <f t="shared" si="34"/>
        <v>-10.949999999999989</v>
      </c>
      <c r="AD15" s="102">
        <f t="shared" si="35"/>
        <v>-2.539601549272906E-2</v>
      </c>
      <c r="AE15" s="217">
        <f t="shared" si="36"/>
        <v>-2.539601549272906E-2</v>
      </c>
      <c r="AG15" s="117">
        <f t="shared" si="37"/>
        <v>7.2682399999999996</v>
      </c>
      <c r="AH15" s="118">
        <f t="shared" si="38"/>
        <v>0</v>
      </c>
      <c r="AI15" s="119" t="str">
        <f t="shared" si="39"/>
        <v>En Perte</v>
      </c>
      <c r="AK15" s="266">
        <v>7.2682399999999996</v>
      </c>
      <c r="AM15" s="209"/>
    </row>
    <row r="16" spans="1:39" s="20" customFormat="1" ht="14.55" customHeight="1" x14ac:dyDescent="0.3">
      <c r="A16" s="7" t="s">
        <v>30</v>
      </c>
      <c r="B16" s="24" t="s">
        <v>29</v>
      </c>
      <c r="C16" s="21" t="s">
        <v>36</v>
      </c>
      <c r="D16">
        <v>16.399999999999999</v>
      </c>
      <c r="F16" s="25">
        <f t="shared" si="19"/>
        <v>163.109793</v>
      </c>
      <c r="G16" s="128">
        <f t="shared" si="20"/>
        <v>2675.0006051999999</v>
      </c>
      <c r="H16" s="23"/>
      <c r="I16" s="57">
        <v>16.399999999999999</v>
      </c>
      <c r="J16" s="159">
        <f t="shared" si="21"/>
        <v>0</v>
      </c>
      <c r="K16" s="52">
        <f t="shared" si="22"/>
        <v>0</v>
      </c>
      <c r="L16" s="133"/>
      <c r="M16" s="234">
        <f t="shared" si="23"/>
        <v>16.399999999999999</v>
      </c>
      <c r="N16" s="243">
        <f t="shared" si="24"/>
        <v>0</v>
      </c>
      <c r="O16" s="244">
        <f t="shared" si="25"/>
        <v>0</v>
      </c>
      <c r="P16" s="179">
        <v>15.55</v>
      </c>
      <c r="Q16" s="170">
        <f t="shared" si="26"/>
        <v>0.84999999999999787</v>
      </c>
      <c r="R16" s="171">
        <f t="shared" si="27"/>
        <v>5.4662379421221728E-2</v>
      </c>
      <c r="S16" s="140">
        <v>14.98</v>
      </c>
      <c r="T16" s="146">
        <f t="shared" si="28"/>
        <v>1.4199999999999982</v>
      </c>
      <c r="U16" s="151">
        <f t="shared" si="29"/>
        <v>9.4793057409879714E-2</v>
      </c>
      <c r="V16" s="189">
        <v>11.49</v>
      </c>
      <c r="W16" s="26">
        <f t="shared" si="30"/>
        <v>4.9099999999999984</v>
      </c>
      <c r="X16" s="93">
        <f t="shared" si="31"/>
        <v>0.42732811140121829</v>
      </c>
      <c r="Y16" s="64">
        <v>11.59</v>
      </c>
      <c r="Z16" s="27">
        <f t="shared" si="32"/>
        <v>4.8099999999999987</v>
      </c>
      <c r="AA16" s="74">
        <f t="shared" si="33"/>
        <v>0.41501294219154433</v>
      </c>
      <c r="AB16" s="101">
        <v>11.17</v>
      </c>
      <c r="AC16" s="14">
        <f t="shared" si="34"/>
        <v>5.2299999999999986</v>
      </c>
      <c r="AD16" s="102">
        <f t="shared" si="35"/>
        <v>0.46821844225604287</v>
      </c>
      <c r="AE16" s="217">
        <f t="shared" si="36"/>
        <v>0.46821844225604287</v>
      </c>
      <c r="AG16" s="117">
        <f t="shared" si="37"/>
        <v>163.109793</v>
      </c>
      <c r="AH16" s="118">
        <f t="shared" si="38"/>
        <v>0</v>
      </c>
      <c r="AI16" s="119" t="str">
        <f t="shared" si="39"/>
        <v>En Gain</v>
      </c>
      <c r="AK16" s="266">
        <v>163.109793</v>
      </c>
      <c r="AM16" s="209"/>
    </row>
    <row r="17" spans="1:39" s="20" customFormat="1" ht="14.55" customHeight="1" x14ac:dyDescent="0.3">
      <c r="A17" s="7" t="s">
        <v>79</v>
      </c>
      <c r="B17" t="s">
        <v>78</v>
      </c>
      <c r="C17" s="129" t="s">
        <v>80</v>
      </c>
      <c r="D17">
        <v>91.05</v>
      </c>
      <c r="F17" s="25">
        <f t="shared" si="19"/>
        <v>27.198243999999999</v>
      </c>
      <c r="G17" s="128">
        <f t="shared" si="20"/>
        <v>2476.4001162</v>
      </c>
      <c r="H17" s="23"/>
      <c r="I17" s="259">
        <v>91.05</v>
      </c>
      <c r="J17" s="159">
        <f t="shared" si="21"/>
        <v>0</v>
      </c>
      <c r="K17" s="52">
        <f t="shared" si="22"/>
        <v>0</v>
      </c>
      <c r="L17" s="133"/>
      <c r="M17" s="234">
        <f t="shared" si="23"/>
        <v>91.05</v>
      </c>
      <c r="N17" s="243">
        <f t="shared" si="24"/>
        <v>0</v>
      </c>
      <c r="O17" s="244">
        <f t="shared" si="25"/>
        <v>0</v>
      </c>
      <c r="P17" s="179">
        <v>88.73</v>
      </c>
      <c r="Q17" s="170">
        <f t="shared" si="26"/>
        <v>2.3199999999999932</v>
      </c>
      <c r="R17" s="171">
        <f t="shared" si="27"/>
        <v>2.6146737292911001E-2</v>
      </c>
      <c r="S17" s="140">
        <v>10.49</v>
      </c>
      <c r="T17" s="146">
        <f t="shared" si="28"/>
        <v>80.56</v>
      </c>
      <c r="U17" s="151">
        <f t="shared" si="29"/>
        <v>7.6796949475691134</v>
      </c>
      <c r="V17" s="189">
        <f>19.29/2</f>
        <v>9.6449999999999996</v>
      </c>
      <c r="W17" s="26">
        <f t="shared" si="30"/>
        <v>81.405000000000001</v>
      </c>
      <c r="X17" s="93">
        <f t="shared" si="31"/>
        <v>8.4401244167962677</v>
      </c>
      <c r="Y17" s="64">
        <f>20.293/2</f>
        <v>10.1465</v>
      </c>
      <c r="Z17" s="27">
        <f t="shared" si="32"/>
        <v>80.903499999999994</v>
      </c>
      <c r="AA17" s="74">
        <f t="shared" si="33"/>
        <v>7.9735376730892424</v>
      </c>
      <c r="AB17" s="101">
        <v>87.92</v>
      </c>
      <c r="AC17" s="14">
        <f t="shared" si="34"/>
        <v>3.1299999999999955</v>
      </c>
      <c r="AD17" s="102">
        <f t="shared" si="35"/>
        <v>3.5600545950864371E-2</v>
      </c>
      <c r="AE17" s="217">
        <f t="shared" si="36"/>
        <v>3.5600545950864371E-2</v>
      </c>
      <c r="AG17" s="117">
        <f t="shared" si="37"/>
        <v>27.198243999999999</v>
      </c>
      <c r="AH17" s="118">
        <f t="shared" si="38"/>
        <v>0</v>
      </c>
      <c r="AI17" s="119" t="str">
        <f t="shared" si="39"/>
        <v>En Gain</v>
      </c>
      <c r="AK17" s="266">
        <v>27.198243999999999</v>
      </c>
      <c r="AM17" s="209"/>
    </row>
    <row r="18" spans="1:39" s="20" customFormat="1" ht="14.55" customHeight="1" x14ac:dyDescent="0.3">
      <c r="A18" s="7" t="s">
        <v>70</v>
      </c>
      <c r="B18" s="45" t="s">
        <v>71</v>
      </c>
      <c r="C18" s="129" t="s">
        <v>72</v>
      </c>
      <c r="D18">
        <v>110.16</v>
      </c>
      <c r="F18" s="25">
        <f t="shared" si="19"/>
        <v>19.545238999999999</v>
      </c>
      <c r="G18" s="128">
        <f t="shared" si="20"/>
        <v>2153.1035282399998</v>
      </c>
      <c r="H18" s="23"/>
      <c r="I18" s="57">
        <v>110.16</v>
      </c>
      <c r="J18" s="159">
        <f t="shared" si="21"/>
        <v>0</v>
      </c>
      <c r="K18" s="52">
        <f t="shared" si="22"/>
        <v>0</v>
      </c>
      <c r="L18" s="133"/>
      <c r="M18" s="234">
        <f t="shared" si="23"/>
        <v>110.16</v>
      </c>
      <c r="N18" s="243">
        <f t="shared" si="24"/>
        <v>0</v>
      </c>
      <c r="O18" s="244">
        <f t="shared" si="25"/>
        <v>0</v>
      </c>
      <c r="P18" s="179">
        <v>111.31</v>
      </c>
      <c r="Q18" s="170">
        <f t="shared" si="26"/>
        <v>-1.1500000000000057</v>
      </c>
      <c r="R18" s="171">
        <f t="shared" si="27"/>
        <v>-1.0331506603180359E-2</v>
      </c>
      <c r="S18" s="140">
        <v>106.53</v>
      </c>
      <c r="T18" s="146">
        <f t="shared" si="28"/>
        <v>3.6299999999999955</v>
      </c>
      <c r="U18" s="151">
        <f t="shared" si="29"/>
        <v>3.4074908476485456E-2</v>
      </c>
      <c r="V18" s="189">
        <v>113.97</v>
      </c>
      <c r="W18" s="26">
        <f t="shared" si="30"/>
        <v>-3.8100000000000023</v>
      </c>
      <c r="X18" s="93">
        <f t="shared" si="31"/>
        <v>-3.3429849960515942E-2</v>
      </c>
      <c r="Y18" s="64">
        <v>127.98</v>
      </c>
      <c r="Z18" s="27">
        <f t="shared" si="32"/>
        <v>-17.820000000000007</v>
      </c>
      <c r="AA18" s="74">
        <f t="shared" si="33"/>
        <v>-0.13924050632911397</v>
      </c>
      <c r="AB18" s="101">
        <v>120.9</v>
      </c>
      <c r="AC18" s="14">
        <f t="shared" si="34"/>
        <v>-10.740000000000009</v>
      </c>
      <c r="AD18" s="102">
        <f t="shared" si="35"/>
        <v>-8.8833746898263094E-2</v>
      </c>
      <c r="AE18" s="217">
        <f t="shared" si="36"/>
        <v>-8.8833746898263094E-2</v>
      </c>
      <c r="AG18" s="117">
        <f t="shared" si="37"/>
        <v>19.545238999999999</v>
      </c>
      <c r="AH18" s="118">
        <f t="shared" si="38"/>
        <v>0</v>
      </c>
      <c r="AI18" s="119" t="str">
        <f t="shared" si="39"/>
        <v>En Perte</v>
      </c>
      <c r="AK18" s="266">
        <v>19.545238999999999</v>
      </c>
      <c r="AM18" s="209"/>
    </row>
    <row r="19" spans="1:39" s="20" customFormat="1" ht="14.55" customHeight="1" x14ac:dyDescent="0.3">
      <c r="A19" s="7" t="s">
        <v>15</v>
      </c>
      <c r="B19" s="24" t="s">
        <v>4</v>
      </c>
      <c r="C19" s="21" t="s">
        <v>41</v>
      </c>
      <c r="D19">
        <v>178.06</v>
      </c>
      <c r="F19" s="25">
        <f t="shared" si="19"/>
        <v>12.973239</v>
      </c>
      <c r="G19" s="128">
        <f t="shared" si="20"/>
        <v>2310.0149363400001</v>
      </c>
      <c r="H19" s="23"/>
      <c r="I19" s="57">
        <v>178.06</v>
      </c>
      <c r="J19" s="159">
        <f t="shared" si="21"/>
        <v>0</v>
      </c>
      <c r="K19" s="52">
        <f t="shared" si="22"/>
        <v>0</v>
      </c>
      <c r="L19" s="133"/>
      <c r="M19" s="234">
        <f t="shared" si="23"/>
        <v>178.06</v>
      </c>
      <c r="N19" s="243">
        <f t="shared" si="24"/>
        <v>0</v>
      </c>
      <c r="O19" s="244">
        <f t="shared" si="25"/>
        <v>0</v>
      </c>
      <c r="P19" s="179">
        <v>170.31</v>
      </c>
      <c r="Q19" s="170">
        <f t="shared" si="26"/>
        <v>7.75</v>
      </c>
      <c r="R19" s="171">
        <f t="shared" si="27"/>
        <v>4.5505255123010978E-2</v>
      </c>
      <c r="S19" s="140">
        <v>188.29</v>
      </c>
      <c r="T19" s="146">
        <f t="shared" si="28"/>
        <v>-10.22999999999999</v>
      </c>
      <c r="U19" s="151">
        <f t="shared" si="29"/>
        <v>-5.4331085028413564E-2</v>
      </c>
      <c r="V19" s="189">
        <v>158.88999999999999</v>
      </c>
      <c r="W19" s="26">
        <f t="shared" si="30"/>
        <v>19.170000000000016</v>
      </c>
      <c r="X19" s="93">
        <f t="shared" si="31"/>
        <v>0.12064950594751096</v>
      </c>
      <c r="Y19" s="64">
        <v>195.67</v>
      </c>
      <c r="Z19" s="27">
        <f t="shared" si="32"/>
        <v>-17.609999999999985</v>
      </c>
      <c r="AA19" s="74">
        <f t="shared" si="33"/>
        <v>-8.9998466806357577E-2</v>
      </c>
      <c r="AB19" s="101">
        <v>169.73</v>
      </c>
      <c r="AC19" s="14">
        <f t="shared" si="34"/>
        <v>8.3300000000000125</v>
      </c>
      <c r="AD19" s="102">
        <f t="shared" si="35"/>
        <v>4.9077947328109425E-2</v>
      </c>
      <c r="AE19" s="217">
        <f t="shared" si="36"/>
        <v>4.9077947328109425E-2</v>
      </c>
      <c r="AG19" s="117">
        <f t="shared" si="37"/>
        <v>12.973239</v>
      </c>
      <c r="AH19" s="118">
        <f t="shared" si="38"/>
        <v>0</v>
      </c>
      <c r="AI19" s="119" t="str">
        <f t="shared" si="39"/>
        <v>En Gain</v>
      </c>
      <c r="AK19" s="266">
        <v>12.973239</v>
      </c>
      <c r="AM19" s="209"/>
    </row>
    <row r="20" spans="1:39" s="20" customFormat="1" ht="14.55" customHeight="1" x14ac:dyDescent="0.3">
      <c r="A20" s="7" t="s">
        <v>14</v>
      </c>
      <c r="B20" s="20" t="s">
        <v>3</v>
      </c>
      <c r="C20" s="21" t="s">
        <v>42</v>
      </c>
      <c r="D20">
        <v>17.149999999999999</v>
      </c>
      <c r="F20" s="25">
        <f t="shared" si="19"/>
        <v>106.667518</v>
      </c>
      <c r="G20" s="128">
        <f t="shared" si="20"/>
        <v>1829.3479336999999</v>
      </c>
      <c r="H20" s="23"/>
      <c r="I20" s="257">
        <v>17.149999999999999</v>
      </c>
      <c r="J20" s="159">
        <f t="shared" si="21"/>
        <v>0</v>
      </c>
      <c r="K20" s="52">
        <f t="shared" si="22"/>
        <v>0</v>
      </c>
      <c r="L20" s="133"/>
      <c r="M20" s="234">
        <f t="shared" si="23"/>
        <v>17.149999999999999</v>
      </c>
      <c r="N20" s="243">
        <f t="shared" si="24"/>
        <v>0</v>
      </c>
      <c r="O20" s="244">
        <f t="shared" si="25"/>
        <v>0</v>
      </c>
      <c r="P20" s="179">
        <v>17</v>
      </c>
      <c r="Q20" s="170">
        <f t="shared" si="26"/>
        <v>0.14999999999999858</v>
      </c>
      <c r="R20" s="171">
        <f t="shared" si="27"/>
        <v>8.8235294117646225E-3</v>
      </c>
      <c r="S20" s="140">
        <v>17.100000000000001</v>
      </c>
      <c r="T20" s="146">
        <f t="shared" si="28"/>
        <v>4.9999999999997158E-2</v>
      </c>
      <c r="U20" s="151">
        <f t="shared" si="29"/>
        <v>2.9239766081869682E-3</v>
      </c>
      <c r="V20" s="189">
        <v>15.81</v>
      </c>
      <c r="W20" s="26">
        <f t="shared" si="30"/>
        <v>1.3399999999999981</v>
      </c>
      <c r="X20" s="93">
        <f t="shared" si="31"/>
        <v>8.4756483238456554E-2</v>
      </c>
      <c r="Y20" s="64">
        <v>16.78</v>
      </c>
      <c r="Z20" s="27">
        <f t="shared" si="32"/>
        <v>0.36999999999999744</v>
      </c>
      <c r="AA20" s="74">
        <f t="shared" si="33"/>
        <v>2.2050059594755509E-2</v>
      </c>
      <c r="AB20" s="101">
        <v>16.350000000000001</v>
      </c>
      <c r="AC20" s="14">
        <f t="shared" si="34"/>
        <v>0.79999999999999716</v>
      </c>
      <c r="AD20" s="102">
        <f t="shared" si="35"/>
        <v>4.8929663608562511E-2</v>
      </c>
      <c r="AE20" s="217">
        <f t="shared" si="36"/>
        <v>4.8929663608562511E-2</v>
      </c>
      <c r="AG20" s="117">
        <f t="shared" si="37"/>
        <v>106.667518</v>
      </c>
      <c r="AH20" s="118">
        <f t="shared" si="38"/>
        <v>0</v>
      </c>
      <c r="AI20" s="119" t="str">
        <f t="shared" si="39"/>
        <v>En Gain</v>
      </c>
      <c r="AK20" s="266">
        <v>106.667518</v>
      </c>
      <c r="AM20" s="209"/>
    </row>
    <row r="21" spans="1:39" s="20" customFormat="1" ht="14.55" customHeight="1" x14ac:dyDescent="0.3">
      <c r="A21" s="207" t="s">
        <v>82</v>
      </c>
      <c r="B21" t="s">
        <v>81</v>
      </c>
      <c r="C21" s="129" t="s">
        <v>83</v>
      </c>
      <c r="D21">
        <v>10.74</v>
      </c>
      <c r="F21" s="25">
        <f t="shared" si="19"/>
        <v>170.91532000000001</v>
      </c>
      <c r="G21" s="128">
        <f t="shared" si="20"/>
        <v>1835.6305368000001</v>
      </c>
      <c r="H21" s="23"/>
      <c r="I21" s="57">
        <v>10.74</v>
      </c>
      <c r="J21" s="159">
        <f t="shared" si="21"/>
        <v>0</v>
      </c>
      <c r="K21" s="52">
        <f t="shared" si="22"/>
        <v>0</v>
      </c>
      <c r="L21" s="133"/>
      <c r="M21" s="234">
        <f t="shared" si="23"/>
        <v>10.74</v>
      </c>
      <c r="N21" s="243">
        <f t="shared" si="24"/>
        <v>0</v>
      </c>
      <c r="O21" s="244">
        <f t="shared" si="25"/>
        <v>0</v>
      </c>
      <c r="P21" s="179">
        <v>10.64</v>
      </c>
      <c r="Q21" s="170">
        <f t="shared" si="26"/>
        <v>9.9999999999999645E-2</v>
      </c>
      <c r="R21" s="171">
        <f t="shared" si="27"/>
        <v>9.3984962406014703E-3</v>
      </c>
      <c r="S21" s="140">
        <v>10.61</v>
      </c>
      <c r="T21" s="146">
        <f t="shared" si="28"/>
        <v>0.13000000000000078</v>
      </c>
      <c r="U21" s="151">
        <f t="shared" si="29"/>
        <v>1.2252591894439283E-2</v>
      </c>
      <c r="V21" s="189">
        <v>10.61</v>
      </c>
      <c r="W21" s="26">
        <f t="shared" si="30"/>
        <v>0.13000000000000078</v>
      </c>
      <c r="X21" s="93">
        <f t="shared" si="31"/>
        <v>1.2252591894439283E-2</v>
      </c>
      <c r="Y21" s="64">
        <v>10.61</v>
      </c>
      <c r="Z21" s="27">
        <f t="shared" si="32"/>
        <v>0.13000000000000078</v>
      </c>
      <c r="AA21" s="74">
        <f t="shared" si="33"/>
        <v>1.2252591894439283E-2</v>
      </c>
      <c r="AB21" s="101">
        <v>10.61</v>
      </c>
      <c r="AC21" s="14">
        <f t="shared" si="34"/>
        <v>0.13000000000000078</v>
      </c>
      <c r="AD21" s="102">
        <f t="shared" si="35"/>
        <v>1.2252591894439283E-2</v>
      </c>
      <c r="AE21" s="217">
        <f t="shared" si="36"/>
        <v>1.2252591894439283E-2</v>
      </c>
      <c r="AG21" s="117">
        <f t="shared" si="37"/>
        <v>170.91532000000001</v>
      </c>
      <c r="AH21" s="118">
        <f t="shared" si="38"/>
        <v>0</v>
      </c>
      <c r="AI21" s="119" t="str">
        <f t="shared" si="39"/>
        <v>En Gain</v>
      </c>
      <c r="AK21" s="266">
        <v>170.91532000000001</v>
      </c>
      <c r="AM21" s="209"/>
    </row>
    <row r="22" spans="1:39" s="20" customFormat="1" ht="14.55" customHeight="1" x14ac:dyDescent="0.3">
      <c r="A22" s="7" t="s">
        <v>18</v>
      </c>
      <c r="B22" s="24" t="s">
        <v>7</v>
      </c>
      <c r="C22" s="21" t="s">
        <v>38</v>
      </c>
      <c r="D22">
        <v>870.94</v>
      </c>
      <c r="F22" s="25">
        <f t="shared" si="19"/>
        <v>2.115882</v>
      </c>
      <c r="G22" s="128">
        <f t="shared" si="20"/>
        <v>1842.8062690800002</v>
      </c>
      <c r="H22" s="23"/>
      <c r="I22" s="57">
        <v>870.94</v>
      </c>
      <c r="J22" s="159">
        <f t="shared" si="21"/>
        <v>0</v>
      </c>
      <c r="K22" s="52">
        <f t="shared" si="22"/>
        <v>0</v>
      </c>
      <c r="L22" s="133"/>
      <c r="M22" s="234">
        <f t="shared" si="23"/>
        <v>870.94</v>
      </c>
      <c r="N22" s="243">
        <f t="shared" si="24"/>
        <v>0</v>
      </c>
      <c r="O22" s="244">
        <f t="shared" si="25"/>
        <v>0</v>
      </c>
      <c r="P22" s="179">
        <v>782.16</v>
      </c>
      <c r="Q22" s="170">
        <f t="shared" si="26"/>
        <v>88.780000000000086</v>
      </c>
      <c r="R22" s="171">
        <f t="shared" si="27"/>
        <v>0.11350618799222677</v>
      </c>
      <c r="S22" s="140">
        <v>740.47</v>
      </c>
      <c r="T22" s="146">
        <f t="shared" si="28"/>
        <v>130.47000000000003</v>
      </c>
      <c r="U22" s="151">
        <f t="shared" si="29"/>
        <v>0.17619890069820524</v>
      </c>
      <c r="V22" s="189">
        <v>595.48</v>
      </c>
      <c r="W22" s="26">
        <f t="shared" si="30"/>
        <v>275.46000000000004</v>
      </c>
      <c r="X22" s="93">
        <f t="shared" si="31"/>
        <v>0.46258480553503062</v>
      </c>
      <c r="Y22" s="64">
        <v>698.45</v>
      </c>
      <c r="Z22" s="27">
        <f t="shared" si="32"/>
        <v>172.49</v>
      </c>
      <c r="AA22" s="74">
        <f t="shared" si="33"/>
        <v>0.24696112821247046</v>
      </c>
      <c r="AB22" s="101">
        <v>580.92999999999995</v>
      </c>
      <c r="AC22" s="14">
        <f t="shared" si="34"/>
        <v>290.0100000000001</v>
      </c>
      <c r="AD22" s="102">
        <f t="shared" si="35"/>
        <v>0.49921677310519363</v>
      </c>
      <c r="AE22" s="217">
        <f t="shared" si="36"/>
        <v>0.49921677310519363</v>
      </c>
      <c r="AG22" s="117">
        <f t="shared" si="37"/>
        <v>2.115882</v>
      </c>
      <c r="AH22" s="118">
        <f t="shared" si="38"/>
        <v>0</v>
      </c>
      <c r="AI22" s="119" t="str">
        <f t="shared" si="39"/>
        <v>En Gain</v>
      </c>
      <c r="AK22" s="266">
        <v>2.115882</v>
      </c>
      <c r="AM22" s="209"/>
    </row>
    <row r="23" spans="1:39" s="20" customFormat="1" ht="14.55" customHeight="1" x14ac:dyDescent="0.3">
      <c r="A23" s="7" t="s">
        <v>19</v>
      </c>
      <c r="B23" s="24" t="s">
        <v>8</v>
      </c>
      <c r="C23" s="21" t="s">
        <v>37</v>
      </c>
      <c r="D23">
        <v>31270.78</v>
      </c>
      <c r="F23" s="25">
        <f t="shared" si="19"/>
        <v>5.4709000000000001E-2</v>
      </c>
      <c r="G23" s="128">
        <f t="shared" si="20"/>
        <v>1710.79310302</v>
      </c>
      <c r="H23" s="23"/>
      <c r="I23" s="57">
        <v>31270.78</v>
      </c>
      <c r="J23" s="159">
        <f t="shared" si="21"/>
        <v>0</v>
      </c>
      <c r="K23" s="52">
        <f t="shared" si="22"/>
        <v>0</v>
      </c>
      <c r="L23" s="133"/>
      <c r="M23" s="234">
        <f t="shared" si="23"/>
        <v>31270.78</v>
      </c>
      <c r="N23" s="243">
        <f t="shared" si="24"/>
        <v>0</v>
      </c>
      <c r="O23" s="244">
        <f t="shared" si="25"/>
        <v>0</v>
      </c>
      <c r="P23" s="179">
        <v>29596.94</v>
      </c>
      <c r="Q23" s="170">
        <f t="shared" si="26"/>
        <v>1673.8400000000001</v>
      </c>
      <c r="R23" s="171">
        <f t="shared" si="27"/>
        <v>5.6554495160648373E-2</v>
      </c>
      <c r="S23" s="140">
        <v>25299.47</v>
      </c>
      <c r="T23" s="146">
        <f t="shared" si="28"/>
        <v>5971.3099999999977</v>
      </c>
      <c r="U23" s="151">
        <f t="shared" si="29"/>
        <v>0.23602510250214717</v>
      </c>
      <c r="V23" s="189">
        <v>18948.53</v>
      </c>
      <c r="W23" s="26">
        <f t="shared" si="30"/>
        <v>12322.25</v>
      </c>
      <c r="X23" s="93">
        <f t="shared" si="31"/>
        <v>0.65030110515169259</v>
      </c>
      <c r="Y23" s="64">
        <v>19089.93</v>
      </c>
      <c r="Z23" s="27">
        <f t="shared" si="32"/>
        <v>12180.849999999999</v>
      </c>
      <c r="AA23" s="74">
        <f t="shared" si="33"/>
        <v>0.63807724805695976</v>
      </c>
      <c r="AB23" s="101">
        <v>16640.48</v>
      </c>
      <c r="AC23" s="14">
        <f t="shared" si="34"/>
        <v>14630.3</v>
      </c>
      <c r="AD23" s="102">
        <f t="shared" si="35"/>
        <v>0.87919939809428571</v>
      </c>
      <c r="AE23" s="217">
        <f t="shared" si="36"/>
        <v>0.87919939809428571</v>
      </c>
      <c r="AG23" s="117">
        <f t="shared" si="37"/>
        <v>5.4709000000000001E-2</v>
      </c>
      <c r="AH23" s="118">
        <f t="shared" si="38"/>
        <v>0</v>
      </c>
      <c r="AI23" s="119" t="str">
        <f t="shared" si="39"/>
        <v>En Gain</v>
      </c>
      <c r="AK23" s="266">
        <v>5.4709000000000001E-2</v>
      </c>
      <c r="AM23" s="209"/>
    </row>
    <row r="24" spans="1:39" s="20" customFormat="1" ht="14.55" customHeight="1" x14ac:dyDescent="0.3">
      <c r="A24" s="7" t="s">
        <v>17</v>
      </c>
      <c r="B24" s="24" t="s">
        <v>6</v>
      </c>
      <c r="C24" s="21" t="s">
        <v>39</v>
      </c>
      <c r="D24">
        <v>2129.75</v>
      </c>
      <c r="F24" s="25">
        <f t="shared" si="19"/>
        <v>0.73407500000000003</v>
      </c>
      <c r="G24" s="128">
        <f t="shared" si="20"/>
        <v>1563.39623125</v>
      </c>
      <c r="H24" s="23"/>
      <c r="I24" s="57">
        <v>2129.75</v>
      </c>
      <c r="J24" s="159">
        <f t="shared" si="21"/>
        <v>0</v>
      </c>
      <c r="K24" s="52">
        <f t="shared" si="22"/>
        <v>0</v>
      </c>
      <c r="L24" s="133"/>
      <c r="M24" s="234">
        <f t="shared" si="23"/>
        <v>2129.75</v>
      </c>
      <c r="N24" s="243">
        <f t="shared" si="24"/>
        <v>0</v>
      </c>
      <c r="O24" s="244">
        <f t="shared" si="25"/>
        <v>0</v>
      </c>
      <c r="P24" s="179">
        <v>1998.88</v>
      </c>
      <c r="Q24" s="170">
        <f t="shared" si="26"/>
        <v>130.86999999999989</v>
      </c>
      <c r="R24" s="171">
        <f t="shared" si="27"/>
        <v>6.5471664131913812E-2</v>
      </c>
      <c r="S24" s="140">
        <v>1992.29</v>
      </c>
      <c r="T24" s="146">
        <f t="shared" si="28"/>
        <v>137.46000000000004</v>
      </c>
      <c r="U24" s="151">
        <f t="shared" si="29"/>
        <v>6.8995979500976287E-2</v>
      </c>
      <c r="V24" s="189">
        <v>1594.26</v>
      </c>
      <c r="W24" s="26">
        <f t="shared" si="30"/>
        <v>535.49</v>
      </c>
      <c r="X24" s="93">
        <f t="shared" si="31"/>
        <v>0.33588624189279037</v>
      </c>
      <c r="Y24" s="64">
        <v>1827.18</v>
      </c>
      <c r="Z24" s="27">
        <f t="shared" si="32"/>
        <v>302.56999999999994</v>
      </c>
      <c r="AA24" s="74">
        <f t="shared" si="33"/>
        <v>0.16559397541566781</v>
      </c>
      <c r="AB24" s="101">
        <v>1805.67</v>
      </c>
      <c r="AC24" s="14">
        <f t="shared" si="34"/>
        <v>324.07999999999993</v>
      </c>
      <c r="AD24" s="102">
        <f t="shared" si="35"/>
        <v>0.17947908532566853</v>
      </c>
      <c r="AE24" s="217">
        <f t="shared" si="36"/>
        <v>0.17947908532566853</v>
      </c>
      <c r="AG24" s="117">
        <f t="shared" si="37"/>
        <v>0.73407500000000003</v>
      </c>
      <c r="AH24" s="118">
        <f t="shared" si="38"/>
        <v>0</v>
      </c>
      <c r="AI24" s="119" t="str">
        <f t="shared" si="39"/>
        <v>En Gain</v>
      </c>
      <c r="AK24" s="266">
        <v>0.73407500000000003</v>
      </c>
      <c r="AM24" s="209"/>
    </row>
    <row r="25" spans="1:39" s="20" customFormat="1" ht="14.55" customHeight="1" x14ac:dyDescent="0.3">
      <c r="A25" s="7" t="s">
        <v>75</v>
      </c>
      <c r="B25" s="43" t="s">
        <v>61</v>
      </c>
      <c r="C25" s="44" t="s">
        <v>62</v>
      </c>
      <c r="D25">
        <v>14.92</v>
      </c>
      <c r="F25" s="25">
        <f t="shared" si="19"/>
        <v>86.810800999999998</v>
      </c>
      <c r="G25" s="128">
        <f t="shared" si="20"/>
        <v>1295.21715092</v>
      </c>
      <c r="H25" s="23"/>
      <c r="I25" s="57">
        <v>14.92</v>
      </c>
      <c r="J25" s="159">
        <f t="shared" si="21"/>
        <v>0</v>
      </c>
      <c r="K25" s="52">
        <f t="shared" si="22"/>
        <v>0</v>
      </c>
      <c r="L25" s="133"/>
      <c r="M25" s="234">
        <f t="shared" si="23"/>
        <v>14.92</v>
      </c>
      <c r="N25" s="243">
        <f t="shared" si="24"/>
        <v>0</v>
      </c>
      <c r="O25" s="244">
        <f t="shared" si="25"/>
        <v>0</v>
      </c>
      <c r="P25" s="179">
        <v>14.72</v>
      </c>
      <c r="Q25" s="170">
        <f t="shared" si="26"/>
        <v>0.19999999999999929</v>
      </c>
      <c r="R25" s="171">
        <f t="shared" si="27"/>
        <v>1.3586956521739081E-2</v>
      </c>
      <c r="S25" s="140">
        <v>11.2</v>
      </c>
      <c r="T25" s="146">
        <f t="shared" si="28"/>
        <v>3.7200000000000006</v>
      </c>
      <c r="U25" s="151">
        <f t="shared" si="29"/>
        <v>0.33214285714285724</v>
      </c>
      <c r="V25" s="189">
        <v>8.9</v>
      </c>
      <c r="W25" s="26">
        <f t="shared" si="30"/>
        <v>6.02</v>
      </c>
      <c r="X25" s="93">
        <f t="shared" si="31"/>
        <v>0.67640449438202244</v>
      </c>
      <c r="Y25" s="64">
        <v>14.143000000000001</v>
      </c>
      <c r="Z25" s="27">
        <f t="shared" si="32"/>
        <v>0.77699999999999925</v>
      </c>
      <c r="AA25" s="74">
        <f t="shared" si="33"/>
        <v>5.4938839001626188E-2</v>
      </c>
      <c r="AB25" s="101">
        <v>12.0595</v>
      </c>
      <c r="AC25" s="14">
        <f t="shared" si="34"/>
        <v>2.8605</v>
      </c>
      <c r="AD25" s="102">
        <f t="shared" si="35"/>
        <v>0.23719888884282103</v>
      </c>
      <c r="AE25" s="217">
        <f t="shared" si="36"/>
        <v>0.23719888884282103</v>
      </c>
      <c r="AG25" s="117">
        <f t="shared" si="37"/>
        <v>86.810800999999998</v>
      </c>
      <c r="AH25" s="118">
        <f t="shared" si="38"/>
        <v>0</v>
      </c>
      <c r="AI25" s="119" t="str">
        <f t="shared" si="39"/>
        <v>En Gain</v>
      </c>
      <c r="AK25" s="266">
        <v>86.810800999999998</v>
      </c>
      <c r="AM25" s="209"/>
    </row>
    <row r="26" spans="1:39" s="20" customFormat="1" ht="14.4" customHeight="1" x14ac:dyDescent="0.3">
      <c r="A26" s="7" t="s">
        <v>11</v>
      </c>
      <c r="D26" s="255">
        <v>1.2121</v>
      </c>
      <c r="E26" s="28"/>
      <c r="F26" s="25">
        <f t="shared" ref="F26" si="40">AK26</f>
        <v>8586.4369270000007</v>
      </c>
      <c r="G26" s="128">
        <f t="shared" si="20"/>
        <v>10407.620199216701</v>
      </c>
      <c r="H26" s="23"/>
      <c r="I26" s="57">
        <f>aepimmo</f>
        <v>1.2121</v>
      </c>
      <c r="J26" s="159">
        <f>'Cours (2)'!D26-I26</f>
        <v>0</v>
      </c>
      <c r="K26" s="52">
        <f>IF(aepimmo=0,0,J26/'Cours (2)'!D26)</f>
        <v>0</v>
      </c>
      <c r="L26" s="133"/>
      <c r="M26" s="234">
        <f>'Cours (2)'!D26</f>
        <v>1.2121</v>
      </c>
      <c r="N26" s="243">
        <f t="shared" ref="N26" si="41">D26-M26</f>
        <v>0</v>
      </c>
      <c r="O26" s="244">
        <f t="shared" ref="O26" si="42">N26/M26</f>
        <v>0</v>
      </c>
      <c r="P26" s="179">
        <v>1.2112000000000001</v>
      </c>
      <c r="Q26" s="170">
        <f>'Cours (2)'!D26-P26</f>
        <v>8.9999999999990088E-4</v>
      </c>
      <c r="R26" s="171">
        <f t="shared" si="7"/>
        <v>7.4306472919410569E-4</v>
      </c>
      <c r="S26" s="160">
        <v>1.1857</v>
      </c>
      <c r="T26" s="146">
        <f>'Cours (2)'!D26-S26</f>
        <v>2.6399999999999979E-2</v>
      </c>
      <c r="U26" s="151">
        <f t="shared" si="9"/>
        <v>2.2265328497933692E-2</v>
      </c>
      <c r="V26" s="191">
        <v>1.0677000000000001</v>
      </c>
      <c r="W26" s="26">
        <f>'Cours (2)'!D26-V26</f>
        <v>0.14439999999999986</v>
      </c>
      <c r="X26" s="93">
        <f t="shared" si="11"/>
        <v>0.13524398239205757</v>
      </c>
      <c r="Y26" s="75">
        <v>1.0187999999999999</v>
      </c>
      <c r="Z26" s="27">
        <f>'Cours (2)'!D26-Y26</f>
        <v>0.19330000000000003</v>
      </c>
      <c r="AA26" s="74">
        <f t="shared" si="13"/>
        <v>0.18973301923831964</v>
      </c>
      <c r="AB26" s="109">
        <v>0.97640000000000005</v>
      </c>
      <c r="AC26" s="14">
        <f>'Cours (2)'!D26-AB26</f>
        <v>0.23569999999999991</v>
      </c>
      <c r="AD26" s="102">
        <f>('Cours (2)'!D26-AB26)/AB26</f>
        <v>0.24139696845555089</v>
      </c>
      <c r="AE26" s="217">
        <f>('Cours (2)'!D26-AB26)/AB26</f>
        <v>0.24139696845555089</v>
      </c>
      <c r="AG26" s="117">
        <f t="shared" ref="AG26:AG27" si="43">AK26</f>
        <v>8586.4369270000007</v>
      </c>
      <c r="AH26" s="118">
        <f t="shared" si="17"/>
        <v>0</v>
      </c>
      <c r="AI26" s="119" t="str">
        <f t="shared" si="18"/>
        <v>En Gain</v>
      </c>
      <c r="AK26" s="267">
        <v>8586.4369270000007</v>
      </c>
      <c r="AM26" s="209"/>
    </row>
    <row r="27" spans="1:39" s="20" customFormat="1" ht="14.4" customHeight="1" thickBot="1" x14ac:dyDescent="0.35">
      <c r="A27" s="7" t="s">
        <v>24</v>
      </c>
      <c r="D27" s="254">
        <v>1524.49</v>
      </c>
      <c r="E27" s="28"/>
      <c r="F27" s="29">
        <f>AK27</f>
        <v>15.0402</v>
      </c>
      <c r="G27" s="128">
        <f t="shared" si="20"/>
        <v>22928.634497999999</v>
      </c>
      <c r="H27" s="30" t="e">
        <f>SUM(G10:G25)+G26+G27</f>
        <v>#REF!</v>
      </c>
      <c r="I27" s="276" t="s">
        <v>94</v>
      </c>
      <c r="J27" s="276"/>
      <c r="K27" s="276"/>
      <c r="L27" s="133"/>
      <c r="M27" s="237">
        <f>D27</f>
        <v>1524.49</v>
      </c>
      <c r="N27" s="245">
        <f>D27-M27</f>
        <v>0</v>
      </c>
      <c r="O27" s="246">
        <f t="shared" ref="O27" si="44">N27/M27</f>
        <v>0</v>
      </c>
      <c r="P27" s="180">
        <v>1524.49</v>
      </c>
      <c r="Q27" s="172">
        <f>D27-P27</f>
        <v>0</v>
      </c>
      <c r="R27" s="173">
        <f t="shared" si="7"/>
        <v>0</v>
      </c>
      <c r="S27" s="143">
        <v>1524.49</v>
      </c>
      <c r="T27" s="152">
        <f>D27-S27</f>
        <v>0</v>
      </c>
      <c r="U27" s="153">
        <f t="shared" si="9"/>
        <v>0</v>
      </c>
      <c r="V27" s="190">
        <v>1524.49</v>
      </c>
      <c r="W27" s="94">
        <f>D27-V27</f>
        <v>0</v>
      </c>
      <c r="X27" s="95">
        <f t="shared" si="11"/>
        <v>0</v>
      </c>
      <c r="Y27" s="66">
        <v>1524.49</v>
      </c>
      <c r="Z27" s="76">
        <f>D27-Y27</f>
        <v>0</v>
      </c>
      <c r="AA27" s="77">
        <f t="shared" si="13"/>
        <v>0</v>
      </c>
      <c r="AB27" s="103">
        <v>1524.49</v>
      </c>
      <c r="AC27" s="104">
        <v>0</v>
      </c>
      <c r="AD27" s="105">
        <v>0</v>
      </c>
      <c r="AE27" s="223" t="e">
        <f>IF(a=0,"","S/O")</f>
        <v>#REF!</v>
      </c>
      <c r="AG27" s="212">
        <f t="shared" si="43"/>
        <v>15.0402</v>
      </c>
      <c r="AH27" s="120">
        <f t="shared" si="17"/>
        <v>0</v>
      </c>
      <c r="AI27" s="121" t="s">
        <v>57</v>
      </c>
      <c r="AK27" s="268">
        <v>15.0402</v>
      </c>
      <c r="AM27" s="210"/>
    </row>
    <row r="28" spans="1:39" ht="3" customHeight="1" x14ac:dyDescent="0.3">
      <c r="A28" s="20"/>
      <c r="B28" s="20"/>
      <c r="C28" s="20"/>
      <c r="D28" s="31"/>
      <c r="E28" s="31"/>
      <c r="F28" s="32"/>
      <c r="G28" s="31"/>
      <c r="H28" s="20"/>
      <c r="I28" s="33"/>
      <c r="J28" s="20"/>
      <c r="K28" s="20"/>
      <c r="L28" s="20"/>
      <c r="M28" s="204"/>
      <c r="N28" s="177"/>
      <c r="O28" s="177"/>
      <c r="P28" s="204"/>
      <c r="Q28" s="177"/>
      <c r="R28" s="177"/>
      <c r="S28" s="177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39"/>
      <c r="AE28" s="224"/>
      <c r="AF28" s="20"/>
      <c r="AG28" s="20"/>
      <c r="AH28" s="20"/>
      <c r="AI28" s="40"/>
      <c r="AJ28" s="20"/>
      <c r="AM28" s="207"/>
    </row>
    <row r="29" spans="1:39" s="20" customFormat="1" ht="14.4" customHeight="1" x14ac:dyDescent="0.35">
      <c r="A29" s="7" t="s">
        <v>55</v>
      </c>
      <c r="D29" s="256">
        <v>228.29</v>
      </c>
      <c r="E29" s="28"/>
      <c r="F29" s="158">
        <f>AK29</f>
        <v>136.08459999999999</v>
      </c>
      <c r="G29" s="128">
        <f t="shared" si="20"/>
        <v>31066.753333999997</v>
      </c>
      <c r="H29" s="156"/>
      <c r="I29" s="125">
        <f>'Cours (2)'!D29</f>
        <v>228.29</v>
      </c>
      <c r="J29" s="50">
        <f>'Cours (2)'!D29-I29</f>
        <v>0</v>
      </c>
      <c r="K29" s="51">
        <f>IF(cpee=0,0,J29/'Cours (2)'!D29)</f>
        <v>0</v>
      </c>
      <c r="L29" s="133"/>
      <c r="M29" s="231">
        <f>cpee</f>
        <v>228.29</v>
      </c>
      <c r="N29" s="247">
        <f>cpee-M29</f>
        <v>0</v>
      </c>
      <c r="O29" s="248">
        <f>N29/M29</f>
        <v>0</v>
      </c>
      <c r="P29" s="192">
        <v>223.57</v>
      </c>
      <c r="Q29" s="226">
        <f>cpee-P29</f>
        <v>4.7199999999999989</v>
      </c>
      <c r="R29" s="227">
        <f>Q29/P29</f>
        <v>2.1111955986939209E-2</v>
      </c>
      <c r="S29" s="137">
        <v>217.61</v>
      </c>
      <c r="T29" s="149">
        <f>cpee-S29</f>
        <v>10.679999999999978</v>
      </c>
      <c r="U29" s="150">
        <f>T29/S29</f>
        <v>4.9078626901337151E-2</v>
      </c>
      <c r="V29" s="188">
        <v>196.61</v>
      </c>
      <c r="W29" s="91">
        <f>'Cours (2)'!D29-V29</f>
        <v>31.679999999999978</v>
      </c>
      <c r="X29" s="92">
        <f>W29/V29</f>
        <v>0.16113117338894245</v>
      </c>
      <c r="Y29" s="61">
        <v>208.88</v>
      </c>
      <c r="Z29" s="72">
        <f>'Cours (2)'!D29-Y29</f>
        <v>19.409999999999997</v>
      </c>
      <c r="AA29" s="73">
        <f>Z29/Y29</f>
        <v>9.2924166985829171E-2</v>
      </c>
      <c r="AB29" s="98">
        <v>199.54</v>
      </c>
      <c r="AC29" s="99">
        <f>cpee-AB29</f>
        <v>28.75</v>
      </c>
      <c r="AD29" s="100">
        <f>(cpee-AB29)/AB29</f>
        <v>0.14408138719053826</v>
      </c>
      <c r="AE29" s="220">
        <f>('Cours (2)'!D29-AB29)/AB29</f>
        <v>0.14408138719053826</v>
      </c>
      <c r="AG29" s="157">
        <f>AK29</f>
        <v>136.08459999999999</v>
      </c>
      <c r="AH29" s="115">
        <f>J29*AG29</f>
        <v>0</v>
      </c>
      <c r="AI29" s="116" t="str">
        <f>IF(AE29&gt;0%,"En Gain","En Perte")</f>
        <v>En Gain</v>
      </c>
      <c r="AK29" s="154">
        <f>136.0846</f>
        <v>136.08459999999999</v>
      </c>
      <c r="AM29" s="206"/>
    </row>
    <row r="30" spans="1:39" ht="3" customHeight="1" x14ac:dyDescent="0.3">
      <c r="A30" s="20"/>
      <c r="B30" s="20"/>
      <c r="C30" s="20"/>
      <c r="D30" s="31"/>
      <c r="E30" s="31"/>
      <c r="F30" s="32"/>
      <c r="G30" s="31"/>
      <c r="H30" s="20"/>
      <c r="I30" s="215"/>
      <c r="J30" s="215"/>
      <c r="K30" s="215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</row>
    <row r="31" spans="1:39" x14ac:dyDescent="0.3">
      <c r="A31" s="1"/>
      <c r="B31" s="1"/>
      <c r="C31" s="6"/>
      <c r="D31" s="2"/>
      <c r="E31" s="2"/>
      <c r="F31" s="34"/>
      <c r="G31" s="2"/>
      <c r="H31" s="1"/>
      <c r="I31" s="1"/>
    </row>
    <row r="32" spans="1:39" x14ac:dyDescent="0.3">
      <c r="C32" s="6"/>
    </row>
    <row r="33" spans="3:3" x14ac:dyDescent="0.3">
      <c r="C33" s="6"/>
    </row>
    <row r="34" spans="3:3" x14ac:dyDescent="0.3">
      <c r="C34" s="6"/>
    </row>
    <row r="35" spans="3:3" x14ac:dyDescent="0.3">
      <c r="C35" s="6"/>
    </row>
    <row r="36" spans="3:3" x14ac:dyDescent="0.3">
      <c r="C36" s="6"/>
    </row>
    <row r="37" spans="3:3" x14ac:dyDescent="0.3">
      <c r="C37" s="6"/>
    </row>
    <row r="38" spans="3:3" x14ac:dyDescent="0.3">
      <c r="C38" s="6"/>
    </row>
    <row r="39" spans="3:3" x14ac:dyDescent="0.3">
      <c r="C39" s="6"/>
    </row>
    <row r="40" spans="3:3" x14ac:dyDescent="0.3">
      <c r="C40" s="6"/>
    </row>
    <row r="41" spans="3:3" x14ac:dyDescent="0.3">
      <c r="C41" s="6"/>
    </row>
    <row r="42" spans="3:3" x14ac:dyDescent="0.3">
      <c r="C42" s="6"/>
    </row>
    <row r="43" spans="3:3" x14ac:dyDescent="0.3">
      <c r="C43" s="6"/>
    </row>
    <row r="44" spans="3:3" x14ac:dyDescent="0.3">
      <c r="C44" s="6"/>
    </row>
    <row r="45" spans="3:3" x14ac:dyDescent="0.3">
      <c r="C45" s="6"/>
    </row>
    <row r="46" spans="3:3" x14ac:dyDescent="0.3">
      <c r="C46" s="6"/>
    </row>
    <row r="47" spans="3:3" x14ac:dyDescent="0.3">
      <c r="C47" s="6"/>
    </row>
    <row r="48" spans="3:3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</sheetData>
  <sortState ref="A11:AO25">
    <sortCondition ref="AO11:AO25"/>
  </sortState>
  <mergeCells count="4">
    <mergeCell ref="D1:G1"/>
    <mergeCell ref="J1:K1"/>
    <mergeCell ref="AG6:AI6"/>
    <mergeCell ref="I27:K27"/>
  </mergeCells>
  <conditionalFormatting sqref="K8:L13 J5:L6 AD5:AD6 K15:L26 X4:X27 Z4:AA27 AD10:AD27 L27">
    <cfRule type="cellIs" dxfId="63" priority="97" operator="lessThan">
      <formula>0</formula>
    </cfRule>
  </conditionalFormatting>
  <conditionalFormatting sqref="J4">
    <cfRule type="cellIs" dxfId="62" priority="96" operator="lessThan">
      <formula>0</formula>
    </cfRule>
  </conditionalFormatting>
  <conditionalFormatting sqref="J8:J9 J26">
    <cfRule type="cellIs" dxfId="61" priority="95" operator="lessThan">
      <formula>0</formula>
    </cfRule>
  </conditionalFormatting>
  <conditionalFormatting sqref="Z8:AA13 Z15:AA25">
    <cfRule type="cellIs" dxfId="60" priority="94" operator="lessThan">
      <formula>0</formula>
    </cfRule>
  </conditionalFormatting>
  <conditionalFormatting sqref="K4:L6">
    <cfRule type="cellIs" dxfId="59" priority="92" operator="lessThan">
      <formula>0</formula>
    </cfRule>
    <cfRule type="cellIs" dxfId="58" priority="93" operator="greaterThan">
      <formula>0</formula>
    </cfRule>
  </conditionalFormatting>
  <conditionalFormatting sqref="AC9:AD9">
    <cfRule type="cellIs" dxfId="57" priority="91" operator="lessThan">
      <formula>0</formula>
    </cfRule>
  </conditionalFormatting>
  <conditionalFormatting sqref="AD4 AD8">
    <cfRule type="cellIs" dxfId="56" priority="90" operator="lessThan">
      <formula>0</formula>
    </cfRule>
  </conditionalFormatting>
  <conditionalFormatting sqref="AC8 AC4:AC6 AC10:AC27">
    <cfRule type="cellIs" dxfId="55" priority="89" operator="lessThan">
      <formula>-0.5</formula>
    </cfRule>
  </conditionalFormatting>
  <conditionalFormatting sqref="J4:L4 J26:L26 J7:L9 K10:L13 K15:L25 L27">
    <cfRule type="cellIs" dxfId="54" priority="88" operator="lessThan">
      <formula>0</formula>
    </cfRule>
  </conditionalFormatting>
  <conditionalFormatting sqref="W8:X13 W15:X25">
    <cfRule type="cellIs" dxfId="53" priority="87" operator="lessThan">
      <formula>0</formula>
    </cfRule>
  </conditionalFormatting>
  <conditionalFormatting sqref="K14:L14">
    <cfRule type="cellIs" dxfId="52" priority="86" operator="lessThan">
      <formula>0</formula>
    </cfRule>
  </conditionalFormatting>
  <conditionalFormatting sqref="Z14:AA14">
    <cfRule type="cellIs" dxfId="51" priority="85" operator="lessThan">
      <formula>0</formula>
    </cfRule>
  </conditionalFormatting>
  <conditionalFormatting sqref="K14:L14">
    <cfRule type="cellIs" dxfId="50" priority="84" operator="lessThan">
      <formula>0</formula>
    </cfRule>
  </conditionalFormatting>
  <conditionalFormatting sqref="W14:X14">
    <cfRule type="cellIs" dxfId="49" priority="83" operator="lessThan">
      <formula>0</formula>
    </cfRule>
  </conditionalFormatting>
  <conditionalFormatting sqref="K10:L26 L27">
    <cfRule type="cellIs" dxfId="48" priority="74" operator="lessThan">
      <formula>0</formula>
    </cfRule>
    <cfRule type="cellIs" dxfId="47" priority="75" operator="greaterThan">
      <formula>0.0001</formula>
    </cfRule>
    <cfRule type="cellIs" dxfId="46" priority="80" operator="greaterThan">
      <formula>0.001</formula>
    </cfRule>
    <cfRule type="cellIs" dxfId="45" priority="81" operator="greaterThan">
      <formula>"0.01%"</formula>
    </cfRule>
    <cfRule type="cellIs" dxfId="44" priority="82" operator="lessThan">
      <formula>-0.0001</formula>
    </cfRule>
  </conditionalFormatting>
  <conditionalFormatting sqref="J26">
    <cfRule type="cellIs" dxfId="43" priority="76" operator="lessThan">
      <formula>-0.1</formula>
    </cfRule>
    <cfRule type="cellIs" dxfId="42" priority="77" operator="greaterThan">
      <formula>0.1</formula>
    </cfRule>
    <cfRule type="cellIs" dxfId="41" priority="78" operator="greaterThan">
      <formula>1</formula>
    </cfRule>
    <cfRule type="cellIs" dxfId="40" priority="79" operator="greaterThan">
      <formula>"0.1"</formula>
    </cfRule>
  </conditionalFormatting>
  <conditionalFormatting sqref="J26">
    <cfRule type="cellIs" dxfId="39" priority="73" operator="greaterThan">
      <formula>0.01</formula>
    </cfRule>
  </conditionalFormatting>
  <conditionalFormatting sqref="J8">
    <cfRule type="cellIs" dxfId="38" priority="71" operator="lessThan">
      <formula>-0.01</formula>
    </cfRule>
    <cfRule type="cellIs" dxfId="37" priority="72" operator="greaterThan">
      <formula>0.01</formula>
    </cfRule>
  </conditionalFormatting>
  <conditionalFormatting sqref="K8:L8">
    <cfRule type="cellIs" dxfId="36" priority="69" operator="lessThan">
      <formula>-0.0001</formula>
    </cfRule>
    <cfRule type="cellIs" dxfId="35" priority="70" operator="greaterThan">
      <formula>0.0001</formula>
    </cfRule>
  </conditionalFormatting>
  <conditionalFormatting sqref="F5:G6 G4">
    <cfRule type="cellIs" dxfId="34" priority="67" operator="greaterThan">
      <formula>0.0001</formula>
    </cfRule>
    <cfRule type="cellIs" dxfId="33" priority="68" operator="lessThan">
      <formula>-0.0001</formula>
    </cfRule>
  </conditionalFormatting>
  <conditionalFormatting sqref="J10:J25">
    <cfRule type="cellIs" dxfId="32" priority="66" operator="lessThan">
      <formula>0</formula>
    </cfRule>
  </conditionalFormatting>
  <conditionalFormatting sqref="J10:J25">
    <cfRule type="cellIs" dxfId="31" priority="65" operator="lessThan">
      <formula>0</formula>
    </cfRule>
  </conditionalFormatting>
  <conditionalFormatting sqref="J10:J25">
    <cfRule type="cellIs" dxfId="30" priority="63" operator="lessThan">
      <formula>-0.01</formula>
    </cfRule>
    <cfRule type="cellIs" dxfId="29" priority="64" operator="greaterThan">
      <formula>0.01</formula>
    </cfRule>
  </conditionalFormatting>
  <conditionalFormatting sqref="J29">
    <cfRule type="cellIs" dxfId="28" priority="48" operator="greaterThan">
      <formula>0.01</formula>
    </cfRule>
  </conditionalFormatting>
  <conditionalFormatting sqref="K29:L29 Z29:AA29 X29">
    <cfRule type="cellIs" dxfId="27" priority="62" operator="lessThan">
      <formula>0</formula>
    </cfRule>
  </conditionalFormatting>
  <conditionalFormatting sqref="J29">
    <cfRule type="cellIs" dxfId="26" priority="61" operator="lessThan">
      <formula>0</formula>
    </cfRule>
  </conditionalFormatting>
  <conditionalFormatting sqref="AD29">
    <cfRule type="cellIs" dxfId="25" priority="60" operator="lessThan">
      <formula>0</formula>
    </cfRule>
  </conditionalFormatting>
  <conditionalFormatting sqref="AC29">
    <cfRule type="cellIs" dxfId="24" priority="59" operator="lessThan">
      <formula>-0.5</formula>
    </cfRule>
  </conditionalFormatting>
  <conditionalFormatting sqref="J29:L29">
    <cfRule type="cellIs" dxfId="23" priority="58" operator="lessThan">
      <formula>0</formula>
    </cfRule>
  </conditionalFormatting>
  <conditionalFormatting sqref="K29:L29">
    <cfRule type="cellIs" dxfId="22" priority="49" operator="lessThan">
      <formula>0</formula>
    </cfRule>
    <cfRule type="cellIs" dxfId="21" priority="50" operator="greaterThan">
      <formula>0.0001</formula>
    </cfRule>
    <cfRule type="cellIs" dxfId="20" priority="55" operator="greaterThan">
      <formula>0.001</formula>
    </cfRule>
    <cfRule type="cellIs" dxfId="19" priority="56" operator="greaterThan">
      <formula>"0.01%"</formula>
    </cfRule>
    <cfRule type="cellIs" dxfId="18" priority="57" operator="lessThan">
      <formula>-0.0001</formula>
    </cfRule>
  </conditionalFormatting>
  <conditionalFormatting sqref="J29">
    <cfRule type="cellIs" dxfId="17" priority="51" operator="lessThan">
      <formula>-0.1</formula>
    </cfRule>
    <cfRule type="cellIs" dxfId="16" priority="52" operator="greaterThan">
      <formula>0.1</formula>
    </cfRule>
    <cfRule type="cellIs" dxfId="15" priority="53" operator="greaterThan">
      <formula>1</formula>
    </cfRule>
    <cfRule type="cellIs" dxfId="14" priority="54" operator="greaterThan">
      <formula>"0.1"</formula>
    </cfRule>
  </conditionalFormatting>
  <conditionalFormatting sqref="AI8:AI29">
    <cfRule type="cellIs" dxfId="13" priority="46" operator="equal">
      <formula>"En Perte"</formula>
    </cfRule>
  </conditionalFormatting>
  <conditionalFormatting sqref="U4:U27">
    <cfRule type="cellIs" dxfId="12" priority="45" operator="lessThan">
      <formula>0</formula>
    </cfRule>
  </conditionalFormatting>
  <conditionalFormatting sqref="T8:U11 U12:U13 T12:T26 U15:U25">
    <cfRule type="cellIs" dxfId="11" priority="44" operator="lessThan">
      <formula>0</formula>
    </cfRule>
  </conditionalFormatting>
  <conditionalFormatting sqref="U14">
    <cfRule type="cellIs" dxfId="10" priority="43" operator="lessThan">
      <formula>0</formula>
    </cfRule>
  </conditionalFormatting>
  <conditionalFormatting sqref="U29">
    <cfRule type="cellIs" dxfId="9" priority="42" operator="lessThan">
      <formula>0</formula>
    </cfRule>
  </conditionalFormatting>
  <conditionalFormatting sqref="AC10:AC27">
    <cfRule type="cellIs" dxfId="8" priority="41" operator="lessThan">
      <formula>-0.01</formula>
    </cfRule>
  </conditionalFormatting>
  <conditionalFormatting sqref="R4:R27">
    <cfRule type="cellIs" dxfId="7" priority="40" operator="lessThan">
      <formula>0</formula>
    </cfRule>
  </conditionalFormatting>
  <conditionalFormatting sqref="Q8:R11 R12:R13 R15:R25 Q12:Q26">
    <cfRule type="cellIs" dxfId="6" priority="39" operator="lessThan">
      <formula>0</formula>
    </cfRule>
  </conditionalFormatting>
  <conditionalFormatting sqref="R14">
    <cfRule type="cellIs" dxfId="5" priority="38" operator="lessThan">
      <formula>0</formula>
    </cfRule>
  </conditionalFormatting>
  <conditionalFormatting sqref="R29">
    <cfRule type="cellIs" dxfId="4" priority="37" operator="lessThan">
      <formula>0</formula>
    </cfRule>
  </conditionalFormatting>
  <conditionalFormatting sqref="AE4:AE6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{34362558-1E8E-4BFC-8C5B-2CEE77C04C39}</x14:id>
        </ext>
      </extLst>
    </cfRule>
  </conditionalFormatting>
  <conditionalFormatting sqref="AE8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{4C413F38-E400-48E2-A928-693AF7CDB62B}</x14:id>
        </ext>
      </extLst>
    </cfRule>
  </conditionalFormatting>
  <conditionalFormatting sqref="AE11:AE2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{4536EE2F-1150-4EEE-9488-585322A2CAA9}</x14:id>
        </ext>
      </extLst>
    </cfRule>
  </conditionalFormatting>
  <conditionalFormatting sqref="O4:O27">
    <cfRule type="cellIs" dxfId="3" priority="4" operator="lessThan">
      <formula>0</formula>
    </cfRule>
  </conditionalFormatting>
  <conditionalFormatting sqref="N8:O11 O12:O13 O15:O25 N12:N25 N26:O26">
    <cfRule type="cellIs" dxfId="2" priority="3" operator="lessThan">
      <formula>0</formula>
    </cfRule>
  </conditionalFormatting>
  <conditionalFormatting sqref="O14">
    <cfRule type="cellIs" dxfId="1" priority="2" operator="lessThan">
      <formula>0</formula>
    </cfRule>
  </conditionalFormatting>
  <conditionalFormatting sqref="O29">
    <cfRule type="cellIs" dxfId="0" priority="1" operator="lessThan">
      <formula>0</formula>
    </cfRule>
  </conditionalFormatting>
  <conditionalFormatting sqref="AE29">
    <cfRule type="dataBar" priority="8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{11B0899C-A711-43A7-9E58-DB2D80D56FAD}</x14:id>
        </ext>
      </extLst>
    </cfRule>
  </conditionalFormatting>
  <conditionalFormatting sqref="AM11:AM27 AM8">
    <cfRule type="dataBar" priority="8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{F4EB5729-2E4E-4B27-8980-17603507A709}</x14:id>
        </ext>
      </extLst>
    </cfRule>
  </conditionalFormatting>
  <hyperlinks>
    <hyperlink ref="C14" r:id="rId1" display="http://www.boursorama.com/bourse/opcvm/opcvm.phtml?symbole=MP-828069"/>
    <hyperlink ref="C20" r:id="rId2" display="http://www.boursorama.com/bourse/opcvm/opcvm.phtml?symbole=MP-119964"/>
    <hyperlink ref="C19" r:id="rId3" display="http://www.boursorama.com/bourse/opcvm/opcvm.phtml?symbole=MP-806533"/>
    <hyperlink ref="C11" r:id="rId4" display="http://www.boursorama.com/bourse/opcvm/opcvm.phtml?symbole=MP-803544"/>
    <hyperlink ref="C24" r:id="rId5" display="http://www.boursorama.com/bourse/opcvm/opcvm.phtml?symbole=MP-807388"/>
    <hyperlink ref="C22" r:id="rId6" display="http://www.boursorama.com/bourse/opcvm/opcvm.phtml?symbole=0P0000YAD1"/>
    <hyperlink ref="C23" r:id="rId7" display="http://www.boursorama.com/bourse/opcvm/opcvm.phtml?symbole=0P00013YF0"/>
    <hyperlink ref="C13" r:id="rId8" display="http://www.boursorama.com/bourse/opcvm/opcvm.phtml?symbole=0P000111GL"/>
    <hyperlink ref="C10" r:id="rId9" display="http://www.boursorama.com/bourse/opcvm/opcvm.phtml?symbole=0P00015MBL"/>
    <hyperlink ref="C12" r:id="rId10" display="http://www.boursorama.com/bourse/opcvm/opcvm.phtml?symbole=MP-802757"/>
    <hyperlink ref="C16" r:id="rId11" display="http://www.boursorama.com/bourse/opcvm/opcvm.phtml?symbole=0P00018DYB"/>
    <hyperlink ref="C4" r:id="rId12"/>
    <hyperlink ref="C5" r:id="rId13"/>
    <hyperlink ref="C6" r:id="rId14"/>
    <hyperlink ref="C25" r:id="rId15"/>
    <hyperlink ref="C15" r:id="rId16"/>
    <hyperlink ref="C8" r:id="rId17"/>
    <hyperlink ref="C18" r:id="rId18"/>
    <hyperlink ref="C17" r:id="rId19"/>
    <hyperlink ref="C21" r:id="rId20"/>
  </hyperlinks>
  <pageMargins left="0.7" right="0.7" top="0.75" bottom="0.75" header="0.3" footer="0.3"/>
  <pageSetup paperSize="9" orientation="portrait" r:id="rId21"/>
  <headerFooter>
    <oddFooter xml:space="preserve">&amp;C&amp;"Arial,Regular"&amp;10Classification: &amp;K003DA5Interne&amp;8&amp;K000000
</oddFooter>
    <evenFooter xml:space="preserve">&amp;C&amp;"Arial,Regular"&amp;10Classification: &amp;K003DA5Interne&amp;8&amp;K000000
</evenFooter>
    <firstFooter xml:space="preserve">&amp;C&amp;"Arial,Regular"&amp;10Classification: &amp;K003DA5Interne&amp;8&amp;K000000
</firstFooter>
  </headerFooter>
  <ignoredErrors>
    <ignoredError sqref="S3:U3 V3:X3 Y3:AA3 AB3:AD3 P3 M3" twoDigitTextYear="1"/>
    <ignoredError sqref="J26:K26 Q26 T26:AB26 M26" formula="1"/>
  </ignoredErrors>
  <drawing r:id="rId2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362558-1E8E-4BFC-8C5B-2CEE77C04C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AE4:AE6</xm:sqref>
        </x14:conditionalFormatting>
        <x14:conditionalFormatting xmlns:xm="http://schemas.microsoft.com/office/excel/2006/main">
          <x14:cfRule type="dataBar" id="{4C413F38-E400-48E2-A928-693AF7CDB6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AE8</xm:sqref>
        </x14:conditionalFormatting>
        <x14:conditionalFormatting xmlns:xm="http://schemas.microsoft.com/office/excel/2006/main">
          <x14:cfRule type="dataBar" id="{4536EE2F-1150-4EEE-9488-585322A2CA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AE11:AE27</xm:sqref>
        </x14:conditionalFormatting>
        <x14:conditionalFormatting xmlns:xm="http://schemas.microsoft.com/office/excel/2006/main">
          <x14:cfRule type="dataBar" id="{11B0899C-A711-43A7-9E58-DB2D80D56F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AE29</xm:sqref>
        </x14:conditionalFormatting>
        <x14:conditionalFormatting xmlns:xm="http://schemas.microsoft.com/office/excel/2006/main">
          <x14:cfRule type="dataBar" id="{F4EB5729-2E4E-4B27-8980-17603507A7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AM11:AM27 AM8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Cours (2)</vt:lpstr>
      <vt:lpstr>aepimmo</vt:lpstr>
      <vt:lpstr>'Cours (2)'!Cotation</vt:lpstr>
      <vt:lpstr>cpee</vt:lpstr>
      <vt:lpstr>nbpartsfer</vt:lpstr>
      <vt:lpstr>'Cours (2)'!REF</vt:lpstr>
      <vt:lpstr>'Cours (2)'!WWW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Christian HOURMILOUGUE</cp:lastModifiedBy>
  <cp:lastPrinted>2020-11-25T09:50:08Z</cp:lastPrinted>
  <dcterms:created xsi:type="dcterms:W3CDTF">2006-09-16T00:00:00Z</dcterms:created>
  <dcterms:modified xsi:type="dcterms:W3CDTF">2021-02-16T10:06:00Z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2a576d2f-0eed-4342-ba47-5291bb13c680</vt:lpwstr>
  </property>
  <property fmtid="{D5CDD505-2E9C-101B-9397-08002B2CF9AE}" pid="3" name="AvivaClassification">
    <vt:lpwstr>Aviva-1nternal</vt:lpwstr>
  </property>
</Properties>
</file>