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A Repertoire\BB\Ipaq3850\"/>
    </mc:Choice>
  </mc:AlternateContent>
  <bookViews>
    <workbookView xWindow="-96" yWindow="-96" windowWidth="20712" windowHeight="13272" tabRatio="902"/>
  </bookViews>
  <sheets>
    <sheet name="Feuil1" sheetId="1" r:id="rId1"/>
  </sheets>
  <definedNames>
    <definedName name="Cotation">Feuil1!$C$3</definedName>
    <definedName name="REF">Feuil1!$A$3</definedName>
    <definedName name="v">Feuil1!$G$4</definedName>
    <definedName name="WWW">Feuil1!$B$3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6" i="1" l="1"/>
  <c r="H1" i="1"/>
  <c r="E8" i="1"/>
  <c r="F8" i="1"/>
  <c r="F10" i="1"/>
  <c r="H9" i="1"/>
  <c r="F9" i="1"/>
  <c r="E9" i="1"/>
  <c r="G9" i="1"/>
  <c r="F7" i="1"/>
  <c r="E7" i="1"/>
  <c r="E10" i="1"/>
  <c r="A45" i="1"/>
  <c r="A43" i="1"/>
  <c r="A41" i="1"/>
  <c r="A39" i="1"/>
  <c r="A37" i="1"/>
  <c r="A35" i="1"/>
  <c r="H31" i="1"/>
  <c r="H28" i="1"/>
  <c r="H26" i="1"/>
  <c r="H23" i="1"/>
  <c r="H21" i="1"/>
  <c r="H19" i="1"/>
  <c r="H7" i="1"/>
  <c r="E16" i="1"/>
  <c r="G16" i="1"/>
  <c r="E13" i="1"/>
  <c r="A32" i="1"/>
  <c r="A29" i="1"/>
  <c r="A27" i="1"/>
  <c r="A24" i="1"/>
  <c r="A22" i="1"/>
  <c r="A20" i="1"/>
  <c r="E4" i="1"/>
  <c r="F4" i="1"/>
  <c r="I4" i="1" s="1"/>
  <c r="G8" i="1"/>
  <c r="H8" i="1"/>
  <c r="G10" i="1"/>
  <c r="G7" i="1"/>
  <c r="G4" i="1" l="1"/>
  <c r="E12" i="1" s="1"/>
  <c r="G45" i="1"/>
  <c r="G36" i="1"/>
  <c r="I36" i="1" s="1"/>
  <c r="G26" i="1"/>
  <c r="I26" i="1" s="1"/>
  <c r="G29" i="1"/>
  <c r="G32" i="1" l="1"/>
  <c r="G37" i="1"/>
  <c r="G27" i="1"/>
  <c r="F12" i="1"/>
  <c r="I9" i="1"/>
  <c r="G25" i="1"/>
  <c r="G31" i="1"/>
  <c r="I31" i="1" s="1"/>
  <c r="G35" i="1"/>
  <c r="G39" i="1"/>
  <c r="I8" i="1"/>
  <c r="G28" i="1"/>
  <c r="I28" i="1" s="1"/>
  <c r="G40" i="1"/>
  <c r="I40" i="1" s="1"/>
  <c r="G38" i="1"/>
  <c r="I38" i="1" s="1"/>
  <c r="G23" i="1"/>
  <c r="I23" i="1" s="1"/>
  <c r="G24" i="1"/>
  <c r="G44" i="1"/>
  <c r="I44" i="1" s="1"/>
  <c r="G33" i="1"/>
  <c r="G12" i="1"/>
  <c r="F14" i="1" s="1"/>
  <c r="G41" i="1"/>
  <c r="G43" i="1"/>
  <c r="G19" i="1"/>
  <c r="I19" i="1" s="1"/>
  <c r="G42" i="1"/>
  <c r="I42" i="1" s="1"/>
  <c r="G34" i="1"/>
  <c r="I34" i="1" s="1"/>
  <c r="G20" i="1"/>
  <c r="I7" i="1"/>
  <c r="I10" i="1" s="1"/>
  <c r="G22" i="1"/>
  <c r="G1" i="1"/>
  <c r="I16" i="1" s="1"/>
  <c r="H16" i="1" s="1"/>
  <c r="G21" i="1"/>
  <c r="I21" i="1" s="1"/>
  <c r="G30" i="1"/>
  <c r="A14" i="1"/>
  <c r="E14" i="1"/>
</calcChain>
</file>

<file path=xl/sharedStrings.xml><?xml version="1.0" encoding="utf-8"?>
<sst xmlns="http://schemas.openxmlformats.org/spreadsheetml/2006/main" count="34" uniqueCount="30">
  <si>
    <t>REF</t>
  </si>
  <si>
    <t>WWW</t>
  </si>
  <si>
    <t>https://www.boursorama.com/cours/1uAV..L/</t>
  </si>
  <si>
    <t>Barclays</t>
  </si>
  <si>
    <t>Actions Achetées</t>
  </si>
  <si>
    <t>Actions Equiv.</t>
  </si>
  <si>
    <t>Total</t>
  </si>
  <si>
    <t>https://www.boursorama.com/bourse/devises/taux-de-change-euro-livresterling-EUR-GBP/</t>
  </si>
  <si>
    <t>£ Sterling</t>
  </si>
  <si>
    <t>Cours à J GBX</t>
  </si>
  <si>
    <t>Cours à J €uros</t>
  </si>
  <si>
    <t>Cours à J £ Sterling</t>
  </si>
  <si>
    <t>Total Actions</t>
  </si>
  <si>
    <t>En Compte</t>
  </si>
  <si>
    <t>Dates</t>
  </si>
  <si>
    <t>Achats</t>
  </si>
  <si>
    <t>Gains avec Abt</t>
  </si>
  <si>
    <t>Valeur à J</t>
  </si>
  <si>
    <t>Gains ou Pertes</t>
  </si>
  <si>
    <t>Plan Actions Aviva (Barclays)</t>
  </si>
  <si>
    <t>Var A-1 £</t>
  </si>
  <si>
    <t>Val A-1 £</t>
  </si>
  <si>
    <t>Gains</t>
  </si>
  <si>
    <t>Années</t>
  </si>
  <si>
    <t>Plcts Annuel</t>
  </si>
  <si>
    <t>Dispo en 2021</t>
  </si>
  <si>
    <t>Plct au Trim.</t>
  </si>
  <si>
    <t>Dividende</t>
  </si>
  <si>
    <t>Empl.</t>
  </si>
  <si>
    <t>Plcts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</si>
</sst>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7" formatCode="#,##0.00\ &quot;€&quot;;\-#,##0.00\ &quot;€&quot;"/>
    <numFmt numFmtId="8" formatCode="#,##0.00\ &quot;€&quot;;[Red]\-#,##0.00\ &quot;€&quot;"/>
    <numFmt numFmtId="164" formatCode="0.000000"/>
    <numFmt numFmtId="165" formatCode="#,##0.000\ &quot;€&quot;;[Red]\-#,##0.000\ &quot;€&quot;"/>
    <numFmt numFmtId="166" formatCode="0.0000"/>
    <numFmt numFmtId="167" formatCode="#,##0.00\ &quot;€&quot;"/>
    <numFmt numFmtId="168" formatCode="#,##0.00\ _€"/>
    <numFmt numFmtId="169" formatCode="[$£-809]#,##0.000;[Red]\-[$£-809]#,##0.000"/>
    <numFmt numFmtId="170" formatCode="dd/mm/yy;@"/>
    <numFmt numFmtId="171" formatCode="dd\ mmm\ yyyy\ hh:mm"/>
    <numFmt numFmtId="172" formatCode="#,##0.00_ ;[Red]\-#,##0.00\ "/>
    <numFmt numFmtId="173" formatCode="[$£-809]#,##0.000"/>
    <numFmt numFmtId="174" formatCode="#,##0.000000_ ;[Red]\-#,##0.000000\ "/>
  </numFmts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Arial Narrow"/>
      <family val="2"/>
    </font>
    <font>
      <b/>
      <sz val="14"/>
      <color indexed="8"/>
      <name val="Arial Narrow"/>
      <family val="2"/>
    </font>
    <font>
      <u/>
      <sz val="14"/>
      <color theme="10"/>
      <name val="Arial Narrow"/>
      <family val="2"/>
    </font>
    <font>
      <b/>
      <sz val="14"/>
      <color theme="1"/>
      <name val="Arial Narrow"/>
      <family val="2"/>
    </font>
    <font>
      <b/>
      <sz val="14"/>
      <color theme="0"/>
      <name val="Arial Narrow"/>
      <family val="2"/>
    </font>
    <font>
      <sz val="14"/>
      <color theme="0"/>
      <name val="Arial Narrow"/>
      <family val="2"/>
    </font>
    <font>
      <b/>
      <i/>
      <sz val="14"/>
      <color rgb="FF00B050"/>
      <name val="Arial Narrow"/>
      <family val="2"/>
    </font>
    <font>
      <b/>
      <i/>
      <sz val="14"/>
      <color theme="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7">
    <xf numFmtId="0" fontId="0" fillId="0" borderId="0" xfId="0"/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65" fontId="2" fillId="0" borderId="0" xfId="0" applyNumberFormat="1" applyFont="1" applyAlignment="1">
      <alignment vertical="center"/>
    </xf>
    <xf numFmtId="166" fontId="2" fillId="0" borderId="5" xfId="0" applyNumberFormat="1" applyFont="1" applyBorder="1" applyAlignment="1">
      <alignment vertical="center"/>
    </xf>
    <xf numFmtId="166" fontId="5" fillId="0" borderId="5" xfId="0" applyNumberFormat="1" applyFont="1" applyBorder="1" applyAlignment="1">
      <alignment vertical="center"/>
    </xf>
    <xf numFmtId="166" fontId="2" fillId="0" borderId="1" xfId="0" applyNumberFormat="1" applyFont="1" applyBorder="1" applyAlignment="1">
      <alignment vertical="center"/>
    </xf>
    <xf numFmtId="166" fontId="5" fillId="0" borderId="1" xfId="0" applyNumberFormat="1" applyFont="1" applyBorder="1" applyAlignment="1">
      <alignment vertical="center"/>
    </xf>
    <xf numFmtId="166" fontId="2" fillId="0" borderId="6" xfId="0" applyNumberFormat="1" applyFont="1" applyBorder="1" applyAlignment="1">
      <alignment vertical="center"/>
    </xf>
    <xf numFmtId="166" fontId="5" fillId="0" borderId="6" xfId="0" applyNumberFormat="1" applyFont="1" applyBorder="1" applyAlignment="1">
      <alignment vertical="center"/>
    </xf>
    <xf numFmtId="166" fontId="5" fillId="2" borderId="3" xfId="0" applyNumberFormat="1" applyFont="1" applyFill="1" applyBorder="1" applyAlignment="1">
      <alignment horizontal="center" vertical="center"/>
    </xf>
    <xf numFmtId="166" fontId="5" fillId="2" borderId="4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8" fontId="6" fillId="0" borderId="0" xfId="0" applyNumberFormat="1" applyFont="1" applyAlignment="1">
      <alignment horizontal="center" vertical="center"/>
    </xf>
    <xf numFmtId="167" fontId="6" fillId="3" borderId="0" xfId="0" applyNumberFormat="1" applyFont="1" applyFill="1" applyAlignment="1">
      <alignment horizontal="center" vertical="center"/>
    </xf>
    <xf numFmtId="167" fontId="6" fillId="3" borderId="7" xfId="0" applyNumberFormat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167" fontId="6" fillId="3" borderId="9" xfId="0" applyNumberFormat="1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167" fontId="6" fillId="3" borderId="13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8" fontId="7" fillId="3" borderId="0" xfId="0" applyNumberFormat="1" applyFont="1" applyFill="1" applyAlignment="1">
      <alignment vertical="center"/>
    </xf>
    <xf numFmtId="0" fontId="5" fillId="2" borderId="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168" fontId="7" fillId="3" borderId="0" xfId="0" applyNumberFormat="1" applyFont="1" applyFill="1" applyAlignment="1">
      <alignment vertical="center"/>
    </xf>
    <xf numFmtId="169" fontId="5" fillId="0" borderId="0" xfId="0" applyNumberFormat="1" applyFont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8" fontId="5" fillId="0" borderId="1" xfId="0" applyNumberFormat="1" applyFont="1" applyBorder="1" applyAlignment="1">
      <alignment vertical="center"/>
    </xf>
    <xf numFmtId="0" fontId="6" fillId="3" borderId="2" xfId="0" applyFont="1" applyFill="1" applyBorder="1" applyAlignment="1">
      <alignment horizontal="center" vertical="center"/>
    </xf>
    <xf numFmtId="8" fontId="6" fillId="3" borderId="4" xfId="0" applyNumberFormat="1" applyFont="1" applyFill="1" applyBorder="1" applyAlignment="1">
      <alignment horizontal="center" vertical="center"/>
    </xf>
    <xf numFmtId="170" fontId="2" fillId="0" borderId="1" xfId="0" applyNumberFormat="1" applyFont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8" fontId="6" fillId="3" borderId="13" xfId="0" applyNumberFormat="1" applyFont="1" applyFill="1" applyBorder="1" applyAlignment="1">
      <alignment vertical="center"/>
    </xf>
    <xf numFmtId="172" fontId="2" fillId="0" borderId="0" xfId="0" applyNumberFormat="1" applyFont="1" applyAlignment="1">
      <alignment vertical="center"/>
    </xf>
    <xf numFmtId="173" fontId="2" fillId="0" borderId="0" xfId="0" applyNumberFormat="1" applyFont="1" applyAlignment="1">
      <alignment vertical="center"/>
    </xf>
    <xf numFmtId="8" fontId="8" fillId="3" borderId="0" xfId="0" applyNumberFormat="1" applyFont="1" applyFill="1" applyAlignment="1">
      <alignment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8" fontId="9" fillId="3" borderId="3" xfId="0" applyNumberFormat="1" applyFont="1" applyFill="1" applyBorder="1" applyAlignment="1">
      <alignment horizontal="center" vertical="center"/>
    </xf>
    <xf numFmtId="8" fontId="9" fillId="3" borderId="3" xfId="0" applyNumberFormat="1" applyFont="1" applyFill="1" applyBorder="1" applyAlignment="1">
      <alignment vertical="center"/>
    </xf>
    <xf numFmtId="7" fontId="9" fillId="3" borderId="4" xfId="0" applyNumberFormat="1" applyFont="1" applyFill="1" applyBorder="1" applyAlignment="1">
      <alignment vertical="center"/>
    </xf>
    <xf numFmtId="174" fontId="2" fillId="0" borderId="1" xfId="0" applyNumberFormat="1" applyFont="1" applyBorder="1" applyAlignment="1">
      <alignment horizontal="right" vertical="center" wrapText="1"/>
    </xf>
    <xf numFmtId="174" fontId="8" fillId="0" borderId="1" xfId="0" applyNumberFormat="1" applyFont="1" applyBorder="1" applyAlignment="1">
      <alignment horizontal="right" vertical="center" wrapText="1"/>
    </xf>
    <xf numFmtId="8" fontId="8" fillId="3" borderId="0" xfId="0" applyNumberFormat="1" applyFont="1" applyFill="1" applyAlignment="1">
      <alignment horizontal="center" vertical="center"/>
    </xf>
    <xf numFmtId="171" fontId="6" fillId="3" borderId="3" xfId="0" applyNumberFormat="1" applyFont="1" applyFill="1" applyBorder="1" applyAlignment="1">
      <alignment horizontal="center" vertical="center"/>
    </xf>
    <xf numFmtId="171" fontId="6" fillId="3" borderId="4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167" fontId="6" fillId="3" borderId="0" xfId="0" applyNumberFormat="1" applyFont="1" applyFill="1" applyAlignment="1">
      <alignment horizontal="center" vertical="center"/>
    </xf>
    <xf numFmtId="167" fontId="6" fillId="3" borderId="11" xfId="0" applyNumberFormat="1" applyFont="1" applyFill="1" applyBorder="1" applyAlignment="1">
      <alignment horizontal="center" vertical="center"/>
    </xf>
    <xf numFmtId="167" fontId="6" fillId="3" borderId="13" xfId="0" applyNumberFormat="1" applyFont="1" applyFill="1" applyBorder="1" applyAlignment="1">
      <alignment horizontal="center" vertical="center"/>
    </xf>
    <xf numFmtId="167" fontId="6" fillId="3" borderId="14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4763</xdr:colOff>
      <xdr:row>1</xdr:row>
      <xdr:rowOff>95250</xdr:rowOff>
    </xdr:from>
    <xdr:ext cx="642938" cy="342900"/>
    <xdr:sp macro="[0]!MajCotation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763" y="471488"/>
          <a:ext cx="642938" cy="34290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400" b="1"/>
            <a:t>Valo.</a:t>
          </a:r>
        </a:p>
        <a:p>
          <a:r>
            <a:rPr lang="fr-FR" sz="1400" b="1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boursorama.com/bourse/devises/taux-de-change-euro-livresterling-EUR-GBP/" TargetMode="External"/><Relationship Id="rId1" Type="http://schemas.openxmlformats.org/officeDocument/2006/relationships/hyperlink" Target="https://www.boursorama.com/cours/1uAV..L/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5"/>
  <sheetViews>
    <sheetView showGridLines="0" showRowColHeaders="0" tabSelected="1" workbookViewId="0">
      <selection sqref="A1:F1"/>
    </sheetView>
  </sheetViews>
  <sheetFormatPr baseColWidth="10" defaultColWidth="9.109375" defaultRowHeight="17.100000000000001" customHeight="1" x14ac:dyDescent="0.3"/>
  <cols>
    <col min="1" max="1" width="9.77734375" style="2" customWidth="1"/>
    <col min="2" max="2" width="82.44140625" style="2" hidden="1" customWidth="1"/>
    <col min="3" max="3" width="6.88671875" style="2" hidden="1" customWidth="1"/>
    <col min="4" max="4" width="9" style="2" hidden="1" customWidth="1"/>
    <col min="5" max="6" width="11.5546875" style="2" customWidth="1"/>
    <col min="7" max="7" width="11.109375" style="2" customWidth="1"/>
    <col min="8" max="8" width="10.44140625" style="2" customWidth="1"/>
    <col min="9" max="9" width="11.5546875" style="2" customWidth="1"/>
    <col min="10" max="10" width="9.5546875" style="2" customWidth="1"/>
    <col min="11" max="16384" width="9.109375" style="2"/>
  </cols>
  <sheetData>
    <row r="1" spans="1:9" ht="29.85" customHeight="1" x14ac:dyDescent="0.3">
      <c r="A1" s="71" t="s">
        <v>19</v>
      </c>
      <c r="B1" s="72"/>
      <c r="C1" s="72"/>
      <c r="D1" s="72"/>
      <c r="E1" s="72"/>
      <c r="F1" s="72"/>
      <c r="G1" s="57" t="e">
        <f>G10*v</f>
        <v>#DIV/0!</v>
      </c>
      <c r="H1" s="69">
        <f ca="1">NOW()</f>
        <v>43530.463228819448</v>
      </c>
      <c r="I1" s="70"/>
    </row>
    <row r="2" spans="1:9" s="1" customFormat="1" ht="42.6" customHeight="1" x14ac:dyDescent="0.3">
      <c r="C2"/>
      <c r="D2" s="2"/>
      <c r="E2" s="55" t="s">
        <v>9</v>
      </c>
      <c r="F2" s="56" t="s">
        <v>11</v>
      </c>
      <c r="G2" s="56" t="s">
        <v>10</v>
      </c>
      <c r="H2" s="11" t="s">
        <v>21</v>
      </c>
      <c r="I2" s="12" t="s">
        <v>20</v>
      </c>
    </row>
    <row r="3" spans="1:9" ht="18" hidden="1" x14ac:dyDescent="0.3">
      <c r="A3" s="2" t="s">
        <v>0</v>
      </c>
      <c r="B3" s="2" t="s">
        <v>1</v>
      </c>
      <c r="C3"/>
    </row>
    <row r="4" spans="1:9" ht="17.100000000000001" customHeight="1" x14ac:dyDescent="0.3">
      <c r="A4" s="28" t="s">
        <v>3</v>
      </c>
      <c r="B4" s="3" t="s">
        <v>2</v>
      </c>
      <c r="C4">
        <v>434.9</v>
      </c>
      <c r="E4" s="58">
        <f>C4</f>
        <v>434.9</v>
      </c>
      <c r="F4" s="59">
        <f>C5</f>
        <v>0</v>
      </c>
      <c r="G4" s="19" t="e">
        <f>(C4/F4)/100</f>
        <v>#DIV/0!</v>
      </c>
      <c r="H4" s="48">
        <v>1.1725000000000001</v>
      </c>
      <c r="I4" s="48">
        <f>F4-H4</f>
        <v>-1.1725000000000001</v>
      </c>
    </row>
    <row r="5" spans="1:9" ht="17.100000000000001" hidden="1" customHeight="1" x14ac:dyDescent="0.3">
      <c r="A5" s="4" t="s">
        <v>8</v>
      </c>
      <c r="B5" s="3" t="s">
        <v>7</v>
      </c>
      <c r="C5"/>
    </row>
    <row r="6" spans="1:9" s="1" customFormat="1" ht="38.25" customHeight="1" x14ac:dyDescent="0.3">
      <c r="A6" s="9" t="s">
        <v>23</v>
      </c>
      <c r="B6" s="11"/>
      <c r="C6"/>
      <c r="D6" s="10"/>
      <c r="E6" s="11" t="s">
        <v>4</v>
      </c>
      <c r="F6" s="11" t="s">
        <v>5</v>
      </c>
      <c r="G6" s="12" t="s">
        <v>12</v>
      </c>
      <c r="H6" s="49" t="s">
        <v>24</v>
      </c>
      <c r="I6" s="50" t="s">
        <v>25</v>
      </c>
    </row>
    <row r="7" spans="1:9" ht="17.100000000000001" customHeight="1" x14ac:dyDescent="0.3">
      <c r="A7" s="13">
        <v>2017</v>
      </c>
      <c r="B7" s="14"/>
      <c r="C7"/>
      <c r="D7" s="14"/>
      <c r="E7" s="20">
        <f>SUM(E19:E27)</f>
        <v>92.740094999999997</v>
      </c>
      <c r="F7" s="20">
        <f>SUM(F19:F27)</f>
        <v>186.231921</v>
      </c>
      <c r="G7" s="21">
        <f>SUM(E7:F7)</f>
        <v>278.972016</v>
      </c>
      <c r="H7" s="51">
        <f>SUM(H19:H27)</f>
        <v>552</v>
      </c>
      <c r="I7" s="51" t="e">
        <f>G7*v</f>
        <v>#DIV/0!</v>
      </c>
    </row>
    <row r="8" spans="1:9" ht="17.100000000000001" customHeight="1" x14ac:dyDescent="0.3">
      <c r="A8" s="6">
        <v>2018</v>
      </c>
      <c r="B8" s="5"/>
      <c r="C8"/>
      <c r="D8" s="5"/>
      <c r="E8" s="22">
        <f>SUM(E28:E37)</f>
        <v>102.182233</v>
      </c>
      <c r="F8" s="22">
        <f>SUM(F28:F37)</f>
        <v>210.26531600000001</v>
      </c>
      <c r="G8" s="23">
        <f t="shared" ref="G8:G10" si="0">SUM(E8:F8)</f>
        <v>312.44754899999998</v>
      </c>
      <c r="H8" s="51">
        <f>SUM(H28:H37)</f>
        <v>528</v>
      </c>
      <c r="I8" s="51" t="e">
        <f>G8*v</f>
        <v>#DIV/0!</v>
      </c>
    </row>
    <row r="9" spans="1:9" ht="17.100000000000001" customHeight="1" x14ac:dyDescent="0.3">
      <c r="A9" s="15">
        <v>2019</v>
      </c>
      <c r="B9" s="16"/>
      <c r="C9"/>
      <c r="D9" s="16"/>
      <c r="E9" s="24">
        <f>SUM(E38:E45)</f>
        <v>0</v>
      </c>
      <c r="F9" s="24">
        <f>SUM(F38:F45)</f>
        <v>0</v>
      </c>
      <c r="G9" s="25">
        <f t="shared" si="0"/>
        <v>0</v>
      </c>
      <c r="H9" s="51">
        <f>SUM(H38:H45)</f>
        <v>0</v>
      </c>
      <c r="I9" s="51" t="e">
        <f>G9*v</f>
        <v>#DIV/0!</v>
      </c>
    </row>
    <row r="10" spans="1:9" s="7" customFormat="1" ht="18.600000000000001" customHeight="1" x14ac:dyDescent="0.3">
      <c r="A10" s="17" t="s">
        <v>6</v>
      </c>
      <c r="B10" s="18"/>
      <c r="C10"/>
      <c r="D10" s="10"/>
      <c r="E10" s="26">
        <f t="shared" ref="E10:F10" si="1">SUM(E7:E9)</f>
        <v>194.92232799999999</v>
      </c>
      <c r="F10" s="26">
        <f t="shared" si="1"/>
        <v>396.49723700000004</v>
      </c>
      <c r="G10" s="27">
        <f t="shared" si="0"/>
        <v>591.41956500000003</v>
      </c>
      <c r="H10" s="52" t="s">
        <v>22</v>
      </c>
      <c r="I10" s="53" t="e">
        <f>SUM(I7:I9)-SUM(H7:H9)</f>
        <v>#DIV/0!</v>
      </c>
    </row>
    <row r="11" spans="1:9" ht="4.3499999999999996" customHeight="1" x14ac:dyDescent="0.3">
      <c r="C11"/>
      <c r="D11" s="8"/>
      <c r="E11" s="8"/>
      <c r="F11" s="8"/>
      <c r="G11" s="8"/>
    </row>
    <row r="12" spans="1:9" ht="17.100000000000001" hidden="1" customHeight="1" x14ac:dyDescent="0.3">
      <c r="A12" s="35" t="s">
        <v>13</v>
      </c>
      <c r="B12" s="36"/>
      <c r="C12"/>
      <c r="D12" s="36"/>
      <c r="E12" s="34" t="e">
        <f>E10*G4</f>
        <v>#DIV/0!</v>
      </c>
      <c r="F12" s="34" t="e">
        <f>F10*G4</f>
        <v>#DIV/0!</v>
      </c>
      <c r="G12" s="37" t="e">
        <f>G10*G4</f>
        <v>#DIV/0!</v>
      </c>
    </row>
    <row r="13" spans="1:9" ht="17.100000000000001" hidden="1" customHeight="1" x14ac:dyDescent="0.3">
      <c r="A13" s="38" t="s">
        <v>15</v>
      </c>
      <c r="B13" s="30"/>
      <c r="C13"/>
      <c r="D13" s="30"/>
      <c r="E13" s="33">
        <f>(46*12)+(44*6)</f>
        <v>816</v>
      </c>
      <c r="F13" s="73" t="s">
        <v>16</v>
      </c>
      <c r="G13" s="74"/>
    </row>
    <row r="14" spans="1:9" ht="17.100000000000001" hidden="1" customHeight="1" x14ac:dyDescent="0.3">
      <c r="A14" s="39" t="e">
        <f>IF(E12&gt;E13,"Gains","Pertes")</f>
        <v>#DIV/0!</v>
      </c>
      <c r="B14" s="40"/>
      <c r="C14"/>
      <c r="D14" s="40"/>
      <c r="E14" s="41" t="e">
        <f>E12-E13</f>
        <v>#DIV/0!</v>
      </c>
      <c r="F14" s="75" t="e">
        <f>G12-E13</f>
        <v>#DIV/0!</v>
      </c>
      <c r="G14" s="76"/>
    </row>
    <row r="15" spans="1:9" ht="17.100000000000001" hidden="1" customHeight="1" x14ac:dyDescent="0.3">
      <c r="A15" s="31"/>
      <c r="B15" s="31"/>
      <c r="C15"/>
      <c r="D15" s="31"/>
      <c r="E15" s="32"/>
      <c r="F15" s="32"/>
      <c r="G15" s="32"/>
    </row>
    <row r="16" spans="1:9" ht="17.100000000000001" customHeight="1" x14ac:dyDescent="0.3">
      <c r="A16" s="61" t="s">
        <v>29</v>
      </c>
      <c r="B16" s="62"/>
      <c r="C16"/>
      <c r="D16" s="62"/>
      <c r="E16" s="63">
        <f>SUM(H7:H9)</f>
        <v>1080</v>
      </c>
      <c r="F16" s="63" t="s">
        <v>28</v>
      </c>
      <c r="G16" s="64">
        <f>E16*2</f>
        <v>2160</v>
      </c>
      <c r="H16" s="63" t="e">
        <f>IF(I16&gt;0,"Gains","Pertes")</f>
        <v>#DIV/0!</v>
      </c>
      <c r="I16" s="65" t="e">
        <f>G1-E16-G16</f>
        <v>#DIV/0!</v>
      </c>
    </row>
    <row r="17" spans="1:9" ht="4.3499999999999996" customHeight="1" x14ac:dyDescent="0.3">
      <c r="A17" s="31"/>
      <c r="B17" s="31"/>
      <c r="C17"/>
      <c r="D17" s="31"/>
      <c r="E17" s="32"/>
      <c r="F17" s="32"/>
      <c r="G17" s="32"/>
    </row>
    <row r="18" spans="1:9" s="29" customFormat="1" ht="39.75" customHeight="1" x14ac:dyDescent="0.3">
      <c r="A18" s="44" t="s">
        <v>14</v>
      </c>
      <c r="B18" s="45"/>
      <c r="C18"/>
      <c r="D18" s="45"/>
      <c r="E18" s="46" t="s">
        <v>4</v>
      </c>
      <c r="F18" s="46" t="s">
        <v>5</v>
      </c>
      <c r="G18" s="42" t="s">
        <v>17</v>
      </c>
      <c r="H18" s="42" t="s">
        <v>26</v>
      </c>
      <c r="I18" s="42" t="s">
        <v>18</v>
      </c>
    </row>
    <row r="19" spans="1:9" ht="17.100000000000001" customHeight="1" x14ac:dyDescent="0.3">
      <c r="A19" s="54">
        <v>42844</v>
      </c>
      <c r="B19" s="5"/>
      <c r="C19"/>
      <c r="D19" s="5"/>
      <c r="E19" s="66">
        <v>22.39461</v>
      </c>
      <c r="F19" s="66"/>
      <c r="G19" s="43" t="e">
        <f t="shared" ref="G19:G33" si="2">(E19*v)+(F19*v)</f>
        <v>#DIV/0!</v>
      </c>
      <c r="H19" s="43">
        <f>46*3</f>
        <v>138</v>
      </c>
      <c r="I19" s="47" t="e">
        <f>G19-H19</f>
        <v>#DIV/0!</v>
      </c>
    </row>
    <row r="20" spans="1:9" ht="17.100000000000001" customHeight="1" x14ac:dyDescent="0.3">
      <c r="A20" s="54">
        <f>+A19</f>
        <v>42844</v>
      </c>
      <c r="B20" s="5"/>
      <c r="C20"/>
      <c r="D20" s="5"/>
      <c r="E20" s="66"/>
      <c r="F20" s="66">
        <v>44.78922</v>
      </c>
      <c r="G20" s="43" t="e">
        <f t="shared" si="2"/>
        <v>#DIV/0!</v>
      </c>
      <c r="H20" s="43"/>
      <c r="I20" s="47"/>
    </row>
    <row r="21" spans="1:9" ht="17.100000000000001" customHeight="1" x14ac:dyDescent="0.3">
      <c r="A21" s="54">
        <v>42934</v>
      </c>
      <c r="B21" s="5"/>
      <c r="C21"/>
      <c r="D21" s="5"/>
      <c r="E21" s="66">
        <v>22.864104999999999</v>
      </c>
      <c r="F21" s="66"/>
      <c r="G21" s="43" t="e">
        <f t="shared" si="2"/>
        <v>#DIV/0!</v>
      </c>
      <c r="H21" s="43">
        <f>46*3</f>
        <v>138</v>
      </c>
      <c r="I21" s="47" t="e">
        <f>G21-H21</f>
        <v>#DIV/0!</v>
      </c>
    </row>
    <row r="22" spans="1:9" ht="17.100000000000001" customHeight="1" x14ac:dyDescent="0.3">
      <c r="A22" s="54">
        <f>+A21</f>
        <v>42934</v>
      </c>
      <c r="B22" s="5"/>
      <c r="C22"/>
      <c r="D22" s="5"/>
      <c r="E22" s="66"/>
      <c r="F22" s="66">
        <v>45.728209999999997</v>
      </c>
      <c r="G22" s="43" t="e">
        <f t="shared" si="2"/>
        <v>#DIV/0!</v>
      </c>
      <c r="H22" s="43"/>
      <c r="I22" s="47"/>
    </row>
    <row r="23" spans="1:9" ht="17.100000000000001" customHeight="1" x14ac:dyDescent="0.3">
      <c r="A23" s="54">
        <v>43025</v>
      </c>
      <c r="B23" s="5"/>
      <c r="C23"/>
      <c r="D23" s="5"/>
      <c r="E23" s="66">
        <v>24.569416</v>
      </c>
      <c r="F23" s="66"/>
      <c r="G23" s="43" t="e">
        <f t="shared" si="2"/>
        <v>#DIV/0!</v>
      </c>
      <c r="H23" s="43">
        <f>46*3</f>
        <v>138</v>
      </c>
      <c r="I23" s="47" t="e">
        <f>G23-H23</f>
        <v>#DIV/0!</v>
      </c>
    </row>
    <row r="24" spans="1:9" ht="17.100000000000001" customHeight="1" x14ac:dyDescent="0.3">
      <c r="A24" s="54">
        <f>+A23</f>
        <v>43025</v>
      </c>
      <c r="B24" s="5"/>
      <c r="C24"/>
      <c r="D24" s="5"/>
      <c r="E24" s="66"/>
      <c r="F24" s="66">
        <v>49.138832000000001</v>
      </c>
      <c r="G24" s="43" t="e">
        <f t="shared" si="2"/>
        <v>#DIV/0!</v>
      </c>
      <c r="H24" s="43"/>
      <c r="I24" s="47"/>
    </row>
    <row r="25" spans="1:9" ht="17.100000000000001" customHeight="1" x14ac:dyDescent="0.3">
      <c r="A25" s="54">
        <v>43056</v>
      </c>
      <c r="B25" s="5"/>
      <c r="C25"/>
      <c r="D25" s="5"/>
      <c r="E25" s="66"/>
      <c r="F25" s="67">
        <v>0.75173100000000004</v>
      </c>
      <c r="G25" s="60" t="e">
        <f t="shared" si="2"/>
        <v>#DIV/0!</v>
      </c>
      <c r="H25" s="68" t="s">
        <v>27</v>
      </c>
      <c r="I25" s="68"/>
    </row>
    <row r="26" spans="1:9" ht="17.100000000000001" customHeight="1" x14ac:dyDescent="0.3">
      <c r="A26" s="54">
        <v>43117</v>
      </c>
      <c r="B26" s="5"/>
      <c r="C26"/>
      <c r="D26" s="5"/>
      <c r="E26" s="66">
        <v>22.911964000000001</v>
      </c>
      <c r="F26" s="66"/>
      <c r="G26" s="43" t="e">
        <f t="shared" si="2"/>
        <v>#DIV/0!</v>
      </c>
      <c r="H26" s="43">
        <f>46*3</f>
        <v>138</v>
      </c>
      <c r="I26" s="47" t="e">
        <f>G26-H26</f>
        <v>#DIV/0!</v>
      </c>
    </row>
    <row r="27" spans="1:9" ht="17.100000000000001" customHeight="1" x14ac:dyDescent="0.3">
      <c r="A27" s="54">
        <f>+A26</f>
        <v>43117</v>
      </c>
      <c r="B27" s="5"/>
      <c r="C27"/>
      <c r="D27" s="5"/>
      <c r="E27" s="66"/>
      <c r="F27" s="66">
        <v>45.823928000000002</v>
      </c>
      <c r="G27" s="43" t="e">
        <f t="shared" si="2"/>
        <v>#DIV/0!</v>
      </c>
      <c r="H27" s="43"/>
      <c r="I27" s="47"/>
    </row>
    <row r="28" spans="1:9" ht="17.100000000000001" customHeight="1" x14ac:dyDescent="0.3">
      <c r="A28" s="54">
        <v>43207</v>
      </c>
      <c r="B28" s="5"/>
      <c r="C28"/>
      <c r="D28" s="5"/>
      <c r="E28" s="66">
        <v>22.523617000000002</v>
      </c>
      <c r="F28" s="66"/>
      <c r="G28" s="43" t="e">
        <f t="shared" si="2"/>
        <v>#DIV/0!</v>
      </c>
      <c r="H28" s="43">
        <f>44*3</f>
        <v>132</v>
      </c>
      <c r="I28" s="47" t="e">
        <f>G28-H28</f>
        <v>#DIV/0!</v>
      </c>
    </row>
    <row r="29" spans="1:9" ht="17.100000000000001" customHeight="1" x14ac:dyDescent="0.3">
      <c r="A29" s="54">
        <f>+A28</f>
        <v>43207</v>
      </c>
      <c r="B29" s="5"/>
      <c r="C29"/>
      <c r="D29" s="5"/>
      <c r="E29" s="66"/>
      <c r="F29" s="66">
        <v>45.047234000000003</v>
      </c>
      <c r="G29" s="43" t="e">
        <f t="shared" si="2"/>
        <v>#DIV/0!</v>
      </c>
      <c r="H29" s="43"/>
      <c r="I29" s="47"/>
    </row>
    <row r="30" spans="1:9" ht="17.100000000000001" customHeight="1" x14ac:dyDescent="0.3">
      <c r="A30" s="54">
        <v>43237</v>
      </c>
      <c r="B30" s="5"/>
      <c r="C30"/>
      <c r="D30" s="5"/>
      <c r="E30" s="66"/>
      <c r="F30" s="67">
        <v>3.268732</v>
      </c>
      <c r="G30" s="60" t="e">
        <f t="shared" si="2"/>
        <v>#DIV/0!</v>
      </c>
      <c r="H30" s="68" t="s">
        <v>27</v>
      </c>
      <c r="I30" s="68"/>
    </row>
    <row r="31" spans="1:9" ht="17.100000000000001" customHeight="1" x14ac:dyDescent="0.3">
      <c r="A31" s="54">
        <v>43298</v>
      </c>
      <c r="B31" s="5"/>
      <c r="C31"/>
      <c r="D31" s="5"/>
      <c r="E31" s="66">
        <v>23.658314000000001</v>
      </c>
      <c r="F31" s="66"/>
      <c r="G31" s="43" t="e">
        <f t="shared" si="2"/>
        <v>#DIV/0!</v>
      </c>
      <c r="H31" s="43">
        <f>44*3</f>
        <v>132</v>
      </c>
      <c r="I31" s="47" t="e">
        <f>G31-H31</f>
        <v>#DIV/0!</v>
      </c>
    </row>
    <row r="32" spans="1:9" ht="17.100000000000001" customHeight="1" x14ac:dyDescent="0.3">
      <c r="A32" s="54">
        <f>+A31</f>
        <v>43298</v>
      </c>
      <c r="B32" s="5"/>
      <c r="C32"/>
      <c r="D32" s="5"/>
      <c r="E32" s="66"/>
      <c r="F32" s="66">
        <v>47.316628000000001</v>
      </c>
      <c r="G32" s="43" t="e">
        <f t="shared" si="2"/>
        <v>#DIV/0!</v>
      </c>
      <c r="H32" s="43"/>
      <c r="I32" s="47"/>
    </row>
    <row r="33" spans="1:9" ht="17.100000000000001" customHeight="1" x14ac:dyDescent="0.3">
      <c r="A33" s="54">
        <v>43367</v>
      </c>
      <c r="B33" s="5"/>
      <c r="C33"/>
      <c r="D33" s="5"/>
      <c r="E33" s="66"/>
      <c r="F33" s="67">
        <v>2.6321180000000002</v>
      </c>
      <c r="G33" s="60" t="e">
        <f t="shared" si="2"/>
        <v>#DIV/0!</v>
      </c>
      <c r="H33" s="68" t="s">
        <v>27</v>
      </c>
      <c r="I33" s="68"/>
    </row>
    <row r="34" spans="1:9" ht="17.100000000000001" customHeight="1" x14ac:dyDescent="0.3">
      <c r="A34" s="54">
        <v>43390</v>
      </c>
      <c r="B34" s="5"/>
      <c r="C34"/>
      <c r="D34" s="5"/>
      <c r="E34" s="66">
        <v>26.434000999999999</v>
      </c>
      <c r="F34" s="66"/>
      <c r="G34" s="43" t="e">
        <f t="shared" ref="G34:G41" si="3">(E34*v)+(F34*v)</f>
        <v>#DIV/0!</v>
      </c>
      <c r="H34" s="43">
        <v>132</v>
      </c>
      <c r="I34" s="47" t="e">
        <f>G34-H34</f>
        <v>#DIV/0!</v>
      </c>
    </row>
    <row r="35" spans="1:9" ht="17.100000000000001" customHeight="1" x14ac:dyDescent="0.3">
      <c r="A35" s="54">
        <f>+A34</f>
        <v>43390</v>
      </c>
      <c r="B35" s="5"/>
      <c r="C35"/>
      <c r="D35" s="5"/>
      <c r="E35" s="66"/>
      <c r="F35" s="66">
        <v>52.868001999999997</v>
      </c>
      <c r="G35" s="43" t="e">
        <f t="shared" si="3"/>
        <v>#DIV/0!</v>
      </c>
      <c r="H35" s="43"/>
      <c r="I35" s="47"/>
    </row>
    <row r="36" spans="1:9" ht="17.100000000000001" customHeight="1" x14ac:dyDescent="0.3">
      <c r="A36" s="54">
        <v>43482</v>
      </c>
      <c r="B36" s="5"/>
      <c r="C36"/>
      <c r="D36" s="5"/>
      <c r="E36" s="66">
        <v>29.566300999999999</v>
      </c>
      <c r="F36" s="66"/>
      <c r="G36" s="43" t="e">
        <f t="shared" si="3"/>
        <v>#DIV/0!</v>
      </c>
      <c r="H36" s="43">
        <f>H34</f>
        <v>132</v>
      </c>
      <c r="I36" s="47" t="e">
        <f>G36-H36</f>
        <v>#DIV/0!</v>
      </c>
    </row>
    <row r="37" spans="1:9" ht="17.100000000000001" customHeight="1" x14ac:dyDescent="0.3">
      <c r="A37" s="54">
        <f>+A36</f>
        <v>43482</v>
      </c>
      <c r="B37" s="5"/>
      <c r="C37"/>
      <c r="D37" s="5"/>
      <c r="E37" s="66"/>
      <c r="F37" s="66">
        <v>59.132601999999999</v>
      </c>
      <c r="G37" s="43" t="e">
        <f t="shared" si="3"/>
        <v>#DIV/0!</v>
      </c>
      <c r="H37" s="43"/>
      <c r="I37" s="47"/>
    </row>
    <row r="38" spans="1:9" ht="17.100000000000001" customHeight="1" x14ac:dyDescent="0.3">
      <c r="A38" s="54">
        <v>43572</v>
      </c>
      <c r="B38" s="5"/>
      <c r="C38"/>
      <c r="D38" s="5"/>
      <c r="E38" s="66"/>
      <c r="F38" s="66"/>
      <c r="G38" s="43" t="e">
        <f t="shared" si="3"/>
        <v>#DIV/0!</v>
      </c>
      <c r="H38" s="43"/>
      <c r="I38" s="47" t="e">
        <f>G38-H38</f>
        <v>#DIV/0!</v>
      </c>
    </row>
    <row r="39" spans="1:9" ht="17.100000000000001" customHeight="1" x14ac:dyDescent="0.3">
      <c r="A39" s="54">
        <f>+A38</f>
        <v>43572</v>
      </c>
      <c r="B39" s="5"/>
      <c r="C39"/>
      <c r="D39" s="5"/>
      <c r="E39" s="66"/>
      <c r="F39" s="66"/>
      <c r="G39" s="43" t="e">
        <f t="shared" si="3"/>
        <v>#DIV/0!</v>
      </c>
      <c r="H39" s="43"/>
      <c r="I39" s="47"/>
    </row>
    <row r="40" spans="1:9" ht="17.100000000000001" customHeight="1" x14ac:dyDescent="0.3">
      <c r="A40" s="54">
        <v>43663</v>
      </c>
      <c r="B40" s="5"/>
      <c r="C40"/>
      <c r="D40" s="5"/>
      <c r="E40" s="66"/>
      <c r="F40" s="66"/>
      <c r="G40" s="43" t="e">
        <f t="shared" si="3"/>
        <v>#DIV/0!</v>
      </c>
      <c r="H40" s="43"/>
      <c r="I40" s="47" t="e">
        <f>G40-H40</f>
        <v>#DIV/0!</v>
      </c>
    </row>
    <row r="41" spans="1:9" ht="17.100000000000001" customHeight="1" x14ac:dyDescent="0.3">
      <c r="A41" s="54">
        <f>+A40</f>
        <v>43663</v>
      </c>
      <c r="B41" s="5"/>
      <c r="C41"/>
      <c r="D41" s="5"/>
      <c r="E41" s="66"/>
      <c r="F41" s="66"/>
      <c r="G41" s="43" t="e">
        <f t="shared" si="3"/>
        <v>#DIV/0!</v>
      </c>
      <c r="H41" s="43"/>
      <c r="I41" s="47"/>
    </row>
    <row r="42" spans="1:9" ht="17.100000000000001" customHeight="1" x14ac:dyDescent="0.3">
      <c r="A42" s="54">
        <v>43755</v>
      </c>
      <c r="B42" s="5"/>
      <c r="C42"/>
      <c r="D42" s="5"/>
      <c r="E42" s="66"/>
      <c r="F42" s="66"/>
      <c r="G42" s="43" t="e">
        <f t="shared" ref="G42:G45" si="4">(E42*v)+(F42*v)</f>
        <v>#DIV/0!</v>
      </c>
      <c r="H42" s="43"/>
      <c r="I42" s="47" t="e">
        <f>G42-H42</f>
        <v>#DIV/0!</v>
      </c>
    </row>
    <row r="43" spans="1:9" ht="17.100000000000001" customHeight="1" x14ac:dyDescent="0.3">
      <c r="A43" s="54">
        <f>+A42</f>
        <v>43755</v>
      </c>
      <c r="B43" s="5"/>
      <c r="C43"/>
      <c r="D43" s="5"/>
      <c r="E43" s="66"/>
      <c r="F43" s="66"/>
      <c r="G43" s="43" t="e">
        <f t="shared" si="4"/>
        <v>#DIV/0!</v>
      </c>
      <c r="H43" s="43"/>
      <c r="I43" s="47"/>
    </row>
    <row r="44" spans="1:9" ht="17.100000000000001" customHeight="1" x14ac:dyDescent="0.3">
      <c r="A44" s="54">
        <v>43847</v>
      </c>
      <c r="B44" s="5"/>
      <c r="C44"/>
      <c r="D44" s="5"/>
      <c r="E44" s="66"/>
      <c r="F44" s="66"/>
      <c r="G44" s="43" t="e">
        <f t="shared" si="4"/>
        <v>#DIV/0!</v>
      </c>
      <c r="H44" s="43"/>
      <c r="I44" s="47" t="e">
        <f>G44-H44</f>
        <v>#DIV/0!</v>
      </c>
    </row>
    <row r="45" spans="1:9" ht="17.100000000000001" customHeight="1" x14ac:dyDescent="0.3">
      <c r="A45" s="54">
        <f>+A44</f>
        <v>43847</v>
      </c>
      <c r="B45" s="5"/>
      <c r="C45"/>
      <c r="D45" s="5"/>
      <c r="E45" s="66"/>
      <c r="F45" s="66"/>
      <c r="G45" s="43" t="e">
        <f t="shared" si="4"/>
        <v>#DIV/0!</v>
      </c>
      <c r="H45" s="43"/>
      <c r="I45" s="47"/>
    </row>
  </sheetData>
  <mergeCells count="7">
    <mergeCell ref="H30:I30"/>
    <mergeCell ref="H33:I33"/>
    <mergeCell ref="H1:I1"/>
    <mergeCell ref="A1:F1"/>
    <mergeCell ref="F13:G13"/>
    <mergeCell ref="F14:G14"/>
    <mergeCell ref="H25:I25"/>
  </mergeCells>
  <phoneticPr fontId="0" type="noConversion"/>
  <hyperlinks>
    <hyperlink ref="B4" r:id="rId1"/>
    <hyperlink ref="B5" r:id="rId2"/>
  </hyperlinks>
  <pageMargins left="0.7" right="0.7" top="0.75" bottom="0.75" header="0.3" footer="0.3"/>
  <pageSetup paperSize="9" orientation="portrait" r:id="rId3"/>
  <ignoredErrors>
    <ignoredError sqref="E7:F7 E9:F9 F8" formulaRange="1"/>
    <ignoredError sqref="G7:G9" formula="1"/>
  </ignoredErrors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Cotation</vt:lpstr>
      <vt:lpstr>REF</vt:lpstr>
      <vt:lpstr>v</vt:lpstr>
      <vt:lpstr>WWW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S034964</cp:lastModifiedBy>
  <dcterms:created xsi:type="dcterms:W3CDTF">2006-09-16T00:00:00Z</dcterms:created>
  <dcterms:modified xsi:type="dcterms:W3CDTF">2019-03-06T10:09:44Z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eda8c2ee-6f64-4e31-8109-368fe6dc755a</vt:lpwstr>
  </property>
</Properties>
</file>