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115" windowHeight="7485"/>
  </bookViews>
  <sheets>
    <sheet name="MES MATCHES" sheetId="4" r:id="rId1"/>
    <sheet name="Feuil2" sheetId="1" r:id="rId2"/>
  </sheets>
  <externalReferences>
    <externalReference r:id="rId3"/>
  </externalReferences>
  <definedNames>
    <definedName name="blesse">Feuil2!$B$4:$B$5</definedName>
    <definedName name="categorie">[1]SOURCES!$E$2:$E$20</definedName>
    <definedName name="Categories_reserve">[1]SOURCES!$E$25:$E$33</definedName>
    <definedName name="date">[1]SOURCES!$D$2:$D$41</definedName>
    <definedName name="DUREE">[1]SOURCES!$L$2:$L$11</definedName>
    <definedName name="Implication">[1]SOURCES!$BZ$5:$BZ$8</definedName>
    <definedName name="Lieu">[1]SOURCES!$H$2:$H$4</definedName>
    <definedName name="MATCH">[1]SOURCES!$G$2:$G$5</definedName>
    <definedName name="Match_A">[1]Feuil1!$MX$69,[1]Feuil1!$MO$69,[1]Feuil1!$MF$69,[1]Feuil1!$LW$69,[1]Feuil1!$LN$69,[1]Feuil1!$LE$69,[1]Feuil1!$KV$69,[1]Feuil1!$KM$69,[1]Feuil1!$KD$69,[1]Feuil1!$JU$69,[1]Feuil1!$JL$69,[1]Feuil1!$JC$69,[1]Feuil1!$IT$69,[1]Feuil1!$IK$69,[1]Feuil1!$IB$69,[1]Feuil1!$HS$69,[1]Feuil1!$HJ$69,[1]Feuil1!$HA$69,[1]Feuil1!$GR$69,[1]Feuil1!$GI$69,[1]Feuil1!$FZ$69,[1]Feuil1!$FQ$69,[1]Feuil1!$FH$69,[1]Feuil1!$EY$69,[1]Feuil1!$EP$69,[1]Feuil1!$EG$69,[1]Feuil1!$DX$69,[1]Feuil1!$DO$69,[1]Feuil1!$DF$69,[1]Feuil1!$CW$69,[1]Feuil1!$CN$69,[1]Feuil1!$CE$69,[1]Feuil1!$BV$69,[1]Feuil1!$BM$69,[1]Feuil1!$BD$69,[1]Feuil1!$AU$69,[1]Feuil1!$AL$69,[1]Feuil1!$AC$69,[1]Feuil1!$T$69,[1]Feuil1!$K$69,[1]Feuil1!$B$69</definedName>
    <definedName name="Match_Aplus">[1]Feuil1!$MX$68,[1]Feuil1!$MO$68,[1]Feuil1!$MF$68,[1]Feuil1!$LW$68,[1]Feuil1!$LN$68,[1]Feuil1!$LE$68,[1]Feuil1!$KV$68,[1]Feuil1!$KM$68,[1]Feuil1!$KD$68,[1]Feuil1!$JU$68,[1]Feuil1!$JL$68,[1]Feuil1!$JC$68,[1]Feuil1!$IT$68,[1]Feuil1!$IK$68,[1]Feuil1!$IB$68,[1]Feuil1!$HS$68,[1]Feuil1!$HJ$68,[1]Feuil1!$HA$68,[1]Feuil1!$GR$68,[1]Feuil1!$GI$68,[1]Feuil1!$FZ$68,[1]Feuil1!$FQ$68,[1]Feuil1!$FH$68,[1]Feuil1!$EY$68,[1]Feuil1!$EP$68,[1]Feuil1!$EG$68,[1]Feuil1!$DX$68,[1]Feuil1!$DO$68,[1]Feuil1!$DF$68,[1]Feuil1!$CW$68,[1]Feuil1!$CN$68,[1]Feuil1!$CE$68,[1]Feuil1!$BV$68,[1]Feuil1!$BM$68,[1]Feuil1!$BD$68,[1]Feuil1!$AU$68,[1]Feuil1!$AL$68,[1]Feuil1!$AC$68,[1]Feuil1!$T$68,[1]Feuil1!$K$68,[1]Feuil1!$B$68</definedName>
    <definedName name="Match_AplusPlus">[1]Feuil1!$MX$67,[1]Feuil1!$MO$67,[1]Feuil1!$MF$67,[1]Feuil1!$LW$67,[1]Feuil1!$LN$67,[1]Feuil1!$LE$67,[1]Feuil1!$KV$67,[1]Feuil1!$KM$67,[1]Feuil1!$KD$67,[1]Feuil1!$JU$67,[1]Feuil1!$JL$67,[1]Feuil1!$JC$67,[1]Feuil1!$IT$67,[1]Feuil1!$IK$67,[1]Feuil1!$IB$67,[1]Feuil1!$HS$67,[1]Feuil1!$HJ$67,[1]Feuil1!$HA$67,[1]Feuil1!$GR$67,[1]Feuil1!$GI$67,[1]Feuil1!$FZ$67,[1]Feuil1!$FQ$67,[1]Feuil1!$FH$67,[1]Feuil1!$EY$67,[1]Feuil1!$EP$67,[1]Feuil1!$EG$67,[1]Feuil1!$DX$67,[1]Feuil1!$DO$67,[1]Feuil1!$DF$67,[1]Feuil1!$CW$67,[1]Feuil1!$CN$67,[1]Feuil1!$CE$67,[1]Feuil1!$BV$67,[1]Feuil1!$BM$67,[1]Feuil1!$BD$67,[1]Feuil1!$AU$67,[1]Feuil1!$AL$67,[1]Feuil1!$AC$67,[1]Feuil1!$T$67,[1]Feuil1!$K$67,[1]Feuil1!$B$67</definedName>
    <definedName name="Match_B">[1]Feuil1!$MX$70,[1]Feuil1!$MO$70,[1]Feuil1!$MF$70,[1]Feuil1!$LW$70,[1]Feuil1!$LN$70,[1]Feuil1!$LE$70,[1]Feuil1!$KV$70,[1]Feuil1!$KM$70,[1]Feuil1!$KD$70,[1]Feuil1!$JU$70,[1]Feuil1!$JL$70,[1]Feuil1!$JC$70,[1]Feuil1!$IT$70,[1]Feuil1!$IK$70,[1]Feuil1!$IB$70,[1]Feuil1!$HS$70,[1]Feuil1!$HJ$70,[1]Feuil1!$HA$70,[1]Feuil1!$GR$70,[1]Feuil1!$GI$70,[1]Feuil1!$FZ$70,[1]Feuil1!$FQ$70,[1]Feuil1!$FH$70,[1]Feuil1!$EY$70,[1]Feuil1!$EP$70,[1]Feuil1!$EG$70,[1]Feuil1!$DX$70,[1]Feuil1!$DO$70,[1]Feuil1!$DF$70,[1]Feuil1!$CW$70,[1]Feuil1!$CN$70,[1]Feuil1!$CE$70,[1]Feuil1!$BV$70,[1]Feuil1!$BM$70,[1]Feuil1!$BD$70,[1]Feuil1!$AU$70,[1]Feuil1!$AL$70,[1]Feuil1!$AC$70,[1]Feuil1!$T$70,[1]Feuil1!$K$70,[1]Feuil1!$B$70</definedName>
    <definedName name="mental2">[1]SOURCES!$CC$5:$CC$10</definedName>
    <definedName name="Mon_Image">IF('[1]A-Mad'!$I$1&lt;&gt;0,INDEX('[1]MES JOUEURS'!$Q$2:$Q$41, MATCH('[1]A-Mad'!$I$1,'[1]MES JOUEURS'!$R$2:$R$42,0)),'[1]A-Mad'!$A$1)</definedName>
    <definedName name="Moyenne_Aplus">[1]Feuil1!B1048568,[1]Feuil1!K1048568,[1]Feuil1!T1048568,[1]Feuil1!AC1048568,[1]Feuil1!AL1048568,[1]Feuil1!AU1048568,[1]Feuil1!BD1048568,[1]Feuil1!BM1048568,[1]Feuil1!BV1048568,[1]Feuil1!CE1048568,[1]Feuil1!CN1048568,[1]Feuil1!CW1048568,[1]Feuil1!DF1048568,[1]Feuil1!DO1048568,[1]Feuil1!DX1048568,[1]Feuil1!EG1048568,[1]Feuil1!EP1048568,[1]Feuil1!EY1048568,[1]Feuil1!FH1048568,[1]Feuil1!FQ1048568,[1]Feuil1!FZ1048568,[1]Feuil1!GI1048568,[1]Feuil1!GR1048568,[1]Feuil1!HA1048568,[1]Feuil1!HJ1048568,[1]Feuil1!HS1048568,[1]Feuil1!IB1048568,[1]Feuil1!IK1048568,[1]Feuil1!IT1048568,[1]Feuil1!JC1048568,[1]Feuil1!JL1048568,[1]Feuil1!JU1048568,[1]Feuil1!KD1048568,[1]Feuil1!KM1048568,[1]Feuil1!KV1048568,[1]Feuil1!LE1048568,[1]Feuil1!LN1048568,[1]Feuil1!LW1048568,[1]Feuil1!MF1048568,[1]Feuil1!MO1048568,[1]Feuil1!MX1048568</definedName>
    <definedName name="PIED">[1]SOURCES!$B$2:$B$4</definedName>
    <definedName name="POINTS">[1]SOURCES!$BP$6:$BP$27</definedName>
    <definedName name="Pôle">[1]ATHLETIQUE!$R$2</definedName>
    <definedName name="Postes">[1]SOURCES!$A$2:$A$9</definedName>
    <definedName name="PRESENCES">[1]SOURCES!$O$2:$O$13</definedName>
    <definedName name="Reference">[1]SOURCES!$N$2:$N$3</definedName>
    <definedName name="REGIME">[1]SOURCES!$R$2:$R$4</definedName>
    <definedName name="SCOLARITE">[1]SOURCES!$Q$2:$Q$5</definedName>
    <definedName name="selection">Feuil2!$A$4:$A$7</definedName>
    <definedName name="souplesse">[1]SOURCES!$AM$27:$AM$31</definedName>
    <definedName name="Souplesse_Tab">[1]SOURCES!$AM$27:$AO$31</definedName>
    <definedName name="suspendu">Feuil2!$C$4:$C$5</definedName>
    <definedName name="Tableau_Eval_Athle">[1]SOURCES!$AM$3:$AW$5</definedName>
    <definedName name="Tableau_Eval_postes_11">[1]SOURCES!$BB$1:$BB$9</definedName>
    <definedName name="Tableau_Eval_postes_8">[1]SOURCES!$BB$12:$BB$17</definedName>
    <definedName name="TableauPostesEval_11">[1]SOURCES!$BB$1:$BL$9</definedName>
    <definedName name="TableauPostesEval_8">[1]SOURCES!$BB$12:$BL$17</definedName>
    <definedName name="_xlnm.Print_Area" localSheetId="0">'MES MATCHES'!$A$1:$TX$47</definedName>
  </definedNames>
  <calcPr calcId="145621"/>
</workbook>
</file>

<file path=xl/calcChain.xml><?xml version="1.0" encoding="utf-8"?>
<calcChain xmlns="http://schemas.openxmlformats.org/spreadsheetml/2006/main">
  <c r="UG58" i="4" l="1"/>
  <c r="UF58" i="4"/>
  <c r="UE58" i="4"/>
  <c r="UD58" i="4"/>
  <c r="UC58" i="4"/>
  <c r="UB58" i="4"/>
  <c r="UA58" i="4"/>
  <c r="UG57" i="4"/>
  <c r="UF57" i="4"/>
  <c r="UE57" i="4"/>
  <c r="UD57" i="4"/>
  <c r="UC57" i="4"/>
  <c r="UB57" i="4"/>
  <c r="UA57" i="4"/>
  <c r="UN57" i="4" s="1"/>
  <c r="TY57" i="4"/>
  <c r="UG56" i="4"/>
  <c r="UF56" i="4"/>
  <c r="UE56" i="4"/>
  <c r="UD56" i="4"/>
  <c r="UC56" i="4"/>
  <c r="UB56" i="4"/>
  <c r="UA56" i="4"/>
  <c r="UN56" i="4" s="1"/>
  <c r="TY56" i="4"/>
  <c r="UG55" i="4"/>
  <c r="UF55" i="4"/>
  <c r="UE55" i="4"/>
  <c r="UD55" i="4"/>
  <c r="UC55" i="4"/>
  <c r="UB55" i="4"/>
  <c r="UA55" i="4"/>
  <c r="UN55" i="4" s="1"/>
  <c r="TY55" i="4"/>
  <c r="UG54" i="4"/>
  <c r="UF54" i="4"/>
  <c r="UE54" i="4"/>
  <c r="UD54" i="4"/>
  <c r="UC54" i="4"/>
  <c r="UB54" i="4"/>
  <c r="UA54" i="4"/>
  <c r="UN54" i="4" s="1"/>
  <c r="TY54" i="4"/>
  <c r="UG53" i="4"/>
  <c r="UF53" i="4"/>
  <c r="UE53" i="4"/>
  <c r="UD53" i="4"/>
  <c r="UC53" i="4"/>
  <c r="UB53" i="4"/>
  <c r="UA53" i="4"/>
  <c r="UN53" i="4" s="1"/>
  <c r="TY53" i="4"/>
  <c r="UG52" i="4"/>
  <c r="UF52" i="4"/>
  <c r="UE52" i="4"/>
  <c r="UD52" i="4"/>
  <c r="UC52" i="4"/>
  <c r="UB52" i="4"/>
  <c r="UA52" i="4"/>
  <c r="UN52" i="4" s="1"/>
  <c r="TY52" i="4"/>
  <c r="UG51" i="4"/>
  <c r="UF51" i="4"/>
  <c r="UE51" i="4"/>
  <c r="UD51" i="4"/>
  <c r="UC51" i="4"/>
  <c r="UB51" i="4"/>
  <c r="UA51" i="4"/>
  <c r="UN51" i="4" s="1"/>
  <c r="TY51" i="4"/>
  <c r="UG50" i="4"/>
  <c r="UF50" i="4"/>
  <c r="UE50" i="4"/>
  <c r="UD50" i="4"/>
  <c r="UC50" i="4"/>
  <c r="UB50" i="4"/>
  <c r="UA50" i="4"/>
  <c r="UN50" i="4" s="1"/>
  <c r="TY50" i="4"/>
  <c r="UG49" i="4"/>
  <c r="UF49" i="4"/>
  <c r="UE49" i="4"/>
  <c r="UD49" i="4"/>
  <c r="UC49" i="4"/>
  <c r="UB49" i="4"/>
  <c r="UA49" i="4"/>
  <c r="UN49" i="4" s="1"/>
  <c r="TY49" i="4"/>
  <c r="UG48" i="4"/>
  <c r="UF48" i="4"/>
  <c r="UE48" i="4"/>
  <c r="UD48" i="4"/>
  <c r="UC48" i="4"/>
  <c r="UB48" i="4"/>
  <c r="UA48" i="4"/>
  <c r="UN48" i="4" s="1"/>
  <c r="TY48" i="4"/>
  <c r="UG47" i="4"/>
  <c r="UF47" i="4"/>
  <c r="UE47" i="4"/>
  <c r="UD47" i="4"/>
  <c r="UC47" i="4"/>
  <c r="UB47" i="4"/>
  <c r="UA47" i="4"/>
  <c r="UN47" i="4" s="1"/>
  <c r="TY47" i="4"/>
  <c r="UG46" i="4"/>
  <c r="UF46" i="4"/>
  <c r="UE46" i="4"/>
  <c r="UD46" i="4"/>
  <c r="UC46" i="4"/>
  <c r="UB46" i="4"/>
  <c r="UA46" i="4"/>
  <c r="UN46" i="4" s="1"/>
  <c r="TY46" i="4"/>
  <c r="BI46" i="4"/>
  <c r="AZ46" i="4"/>
  <c r="AQ46" i="4"/>
  <c r="AH46" i="4"/>
  <c r="Y46" i="4"/>
  <c r="J46" i="4" s="1"/>
  <c r="P46" i="4"/>
  <c r="O46" i="4"/>
  <c r="N46" i="4"/>
  <c r="M46" i="4"/>
  <c r="K46" i="4"/>
  <c r="E46" i="4"/>
  <c r="D46" i="4"/>
  <c r="C46" i="4"/>
  <c r="B46" i="4"/>
  <c r="UG45" i="4"/>
  <c r="UF45" i="4"/>
  <c r="UE45" i="4"/>
  <c r="UD45" i="4"/>
  <c r="UC45" i="4"/>
  <c r="UB45" i="4"/>
  <c r="UA45" i="4"/>
  <c r="UN45" i="4" s="1"/>
  <c r="TY45" i="4"/>
  <c r="P45" i="4"/>
  <c r="O45" i="4"/>
  <c r="N45" i="4"/>
  <c r="M45" i="4"/>
  <c r="K45" i="4"/>
  <c r="J45" i="4"/>
  <c r="I45" i="4"/>
  <c r="H45" i="4"/>
  <c r="G45" i="4"/>
  <c r="F45" i="4"/>
  <c r="E45" i="4"/>
  <c r="D45" i="4"/>
  <c r="C45" i="4"/>
  <c r="B45" i="4"/>
  <c r="UG44" i="4"/>
  <c r="UF44" i="4"/>
  <c r="UE44" i="4"/>
  <c r="UD44" i="4"/>
  <c r="UC44" i="4"/>
  <c r="UB44" i="4"/>
  <c r="UA44" i="4"/>
  <c r="UM44" i="4" s="1"/>
  <c r="TY44" i="4"/>
  <c r="BI44" i="4"/>
  <c r="AZ44" i="4"/>
  <c r="AQ44" i="4"/>
  <c r="AH44" i="4"/>
  <c r="Y44" i="4"/>
  <c r="P44" i="4"/>
  <c r="O44" i="4"/>
  <c r="N44" i="4"/>
  <c r="M44" i="4"/>
  <c r="K44" i="4"/>
  <c r="I44" i="4"/>
  <c r="D44" i="4"/>
  <c r="C44" i="4"/>
  <c r="B44" i="4"/>
  <c r="UG43" i="4"/>
  <c r="UF43" i="4"/>
  <c r="UE43" i="4"/>
  <c r="UD43" i="4"/>
  <c r="UC43" i="4"/>
  <c r="UB43" i="4"/>
  <c r="UA43" i="4"/>
  <c r="UM43" i="4" s="1"/>
  <c r="TY43" i="4"/>
  <c r="BI43" i="4"/>
  <c r="AZ43" i="4"/>
  <c r="AQ43" i="4"/>
  <c r="AH43" i="4"/>
  <c r="Y43" i="4"/>
  <c r="P43" i="4"/>
  <c r="O43" i="4"/>
  <c r="N43" i="4"/>
  <c r="M43" i="4"/>
  <c r="K43" i="4"/>
  <c r="D43" i="4"/>
  <c r="C43" i="4"/>
  <c r="B43" i="4"/>
  <c r="UG42" i="4"/>
  <c r="UF42" i="4"/>
  <c r="UE42" i="4"/>
  <c r="UD42" i="4"/>
  <c r="UC42" i="4"/>
  <c r="UB42" i="4"/>
  <c r="UA42" i="4"/>
  <c r="UM42" i="4" s="1"/>
  <c r="TY42" i="4"/>
  <c r="BI42" i="4"/>
  <c r="AZ42" i="4"/>
  <c r="AQ42" i="4"/>
  <c r="AH42" i="4"/>
  <c r="Y42" i="4"/>
  <c r="I42" i="4" s="1"/>
  <c r="P42" i="4"/>
  <c r="O42" i="4"/>
  <c r="N42" i="4"/>
  <c r="M42" i="4"/>
  <c r="K42" i="4"/>
  <c r="E42" i="4"/>
  <c r="D42" i="4"/>
  <c r="C42" i="4"/>
  <c r="B42" i="4"/>
  <c r="UG41" i="4"/>
  <c r="UF41" i="4"/>
  <c r="UE41" i="4"/>
  <c r="UD41" i="4"/>
  <c r="UC41" i="4"/>
  <c r="UB41" i="4"/>
  <c r="UA41" i="4"/>
  <c r="UM41" i="4" s="1"/>
  <c r="TY41" i="4"/>
  <c r="BI41" i="4"/>
  <c r="AZ41" i="4"/>
  <c r="AQ41" i="4"/>
  <c r="AH41" i="4"/>
  <c r="Y41" i="4"/>
  <c r="I41" i="4" s="1"/>
  <c r="P41" i="4"/>
  <c r="O41" i="4"/>
  <c r="N41" i="4"/>
  <c r="M41" i="4"/>
  <c r="K41" i="4"/>
  <c r="D41" i="4"/>
  <c r="C41" i="4"/>
  <c r="B41" i="4"/>
  <c r="UG40" i="4"/>
  <c r="UF40" i="4"/>
  <c r="UE40" i="4"/>
  <c r="UD40" i="4"/>
  <c r="UC40" i="4"/>
  <c r="UB40" i="4"/>
  <c r="UA40" i="4"/>
  <c r="UM40" i="4" s="1"/>
  <c r="TY40" i="4"/>
  <c r="BI40" i="4"/>
  <c r="AZ40" i="4"/>
  <c r="AQ40" i="4"/>
  <c r="AH40" i="4"/>
  <c r="Y40" i="4"/>
  <c r="P40" i="4"/>
  <c r="O40" i="4"/>
  <c r="N40" i="4"/>
  <c r="M40" i="4"/>
  <c r="K40" i="4"/>
  <c r="D40" i="4"/>
  <c r="C40" i="4"/>
  <c r="B40" i="4"/>
  <c r="UG39" i="4"/>
  <c r="UF39" i="4"/>
  <c r="UE39" i="4"/>
  <c r="UD39" i="4"/>
  <c r="UC39" i="4"/>
  <c r="UB39" i="4"/>
  <c r="UA39" i="4"/>
  <c r="UM39" i="4" s="1"/>
  <c r="TY39" i="4"/>
  <c r="BI39" i="4"/>
  <c r="AZ39" i="4"/>
  <c r="AQ39" i="4"/>
  <c r="AH39" i="4"/>
  <c r="Y39" i="4"/>
  <c r="P39" i="4"/>
  <c r="O39" i="4"/>
  <c r="N39" i="4"/>
  <c r="M39" i="4"/>
  <c r="K39" i="4"/>
  <c r="D39" i="4"/>
  <c r="C39" i="4"/>
  <c r="B39" i="4"/>
  <c r="UG38" i="4"/>
  <c r="UF38" i="4"/>
  <c r="UE38" i="4"/>
  <c r="UD38" i="4"/>
  <c r="UC38" i="4"/>
  <c r="UB38" i="4"/>
  <c r="UA38" i="4"/>
  <c r="UM38" i="4" s="1"/>
  <c r="TY38" i="4"/>
  <c r="BI38" i="4"/>
  <c r="AZ38" i="4"/>
  <c r="AQ38" i="4"/>
  <c r="AH38" i="4"/>
  <c r="Y38" i="4"/>
  <c r="I38" i="4" s="1"/>
  <c r="P38" i="4"/>
  <c r="O38" i="4"/>
  <c r="N38" i="4"/>
  <c r="M38" i="4"/>
  <c r="K38" i="4"/>
  <c r="D38" i="4"/>
  <c r="C38" i="4"/>
  <c r="B38" i="4"/>
  <c r="UG37" i="4"/>
  <c r="UF37" i="4"/>
  <c r="UE37" i="4"/>
  <c r="UD37" i="4"/>
  <c r="UC37" i="4"/>
  <c r="UB37" i="4"/>
  <c r="UA37" i="4"/>
  <c r="UM37" i="4" s="1"/>
  <c r="TY37" i="4"/>
  <c r="BI37" i="4"/>
  <c r="AZ37" i="4"/>
  <c r="AQ37" i="4"/>
  <c r="AH37" i="4"/>
  <c r="Y37" i="4"/>
  <c r="I37" i="4" s="1"/>
  <c r="P37" i="4"/>
  <c r="O37" i="4"/>
  <c r="N37" i="4"/>
  <c r="M37" i="4"/>
  <c r="K37" i="4"/>
  <c r="D37" i="4"/>
  <c r="C37" i="4"/>
  <c r="B37" i="4"/>
  <c r="UG36" i="4"/>
  <c r="UF36" i="4"/>
  <c r="UE36" i="4"/>
  <c r="UD36" i="4"/>
  <c r="UC36" i="4"/>
  <c r="UB36" i="4"/>
  <c r="UA36" i="4"/>
  <c r="UM36" i="4" s="1"/>
  <c r="TY36" i="4"/>
  <c r="BI36" i="4"/>
  <c r="AZ36" i="4"/>
  <c r="AQ36" i="4"/>
  <c r="AH36" i="4"/>
  <c r="Y36" i="4"/>
  <c r="P36" i="4"/>
  <c r="O36" i="4"/>
  <c r="N36" i="4"/>
  <c r="M36" i="4"/>
  <c r="K36" i="4"/>
  <c r="D36" i="4"/>
  <c r="C36" i="4"/>
  <c r="B36" i="4"/>
  <c r="UG35" i="4"/>
  <c r="UF35" i="4"/>
  <c r="UE35" i="4"/>
  <c r="UD35" i="4"/>
  <c r="UC35" i="4"/>
  <c r="UB35" i="4"/>
  <c r="UA35" i="4"/>
  <c r="UM35" i="4" s="1"/>
  <c r="TY35" i="4"/>
  <c r="BI35" i="4"/>
  <c r="AZ35" i="4"/>
  <c r="AQ35" i="4"/>
  <c r="AH35" i="4"/>
  <c r="Y35" i="4"/>
  <c r="P35" i="4"/>
  <c r="O35" i="4"/>
  <c r="N35" i="4"/>
  <c r="M35" i="4"/>
  <c r="K35" i="4"/>
  <c r="D35" i="4"/>
  <c r="C35" i="4"/>
  <c r="B35" i="4"/>
  <c r="UG34" i="4"/>
  <c r="UF34" i="4"/>
  <c r="UE34" i="4"/>
  <c r="UD34" i="4"/>
  <c r="UC34" i="4"/>
  <c r="UB34" i="4"/>
  <c r="UA34" i="4"/>
  <c r="UM34" i="4" s="1"/>
  <c r="TY34" i="4"/>
  <c r="BI34" i="4"/>
  <c r="AZ34" i="4"/>
  <c r="AQ34" i="4"/>
  <c r="AH34" i="4"/>
  <c r="Y34" i="4"/>
  <c r="I34" i="4" s="1"/>
  <c r="P34" i="4"/>
  <c r="O34" i="4"/>
  <c r="N34" i="4"/>
  <c r="M34" i="4"/>
  <c r="K34" i="4"/>
  <c r="D34" i="4"/>
  <c r="C34" i="4"/>
  <c r="B34" i="4"/>
  <c r="UG33" i="4"/>
  <c r="UF33" i="4"/>
  <c r="UE33" i="4"/>
  <c r="UD33" i="4"/>
  <c r="UC33" i="4"/>
  <c r="UB33" i="4"/>
  <c r="UA33" i="4"/>
  <c r="UM33" i="4" s="1"/>
  <c r="TY33" i="4"/>
  <c r="BI33" i="4"/>
  <c r="AZ33" i="4"/>
  <c r="I33" i="4" s="1"/>
  <c r="AQ33" i="4"/>
  <c r="AH33" i="4"/>
  <c r="Y33" i="4"/>
  <c r="E33" i="4" s="1"/>
  <c r="P33" i="4"/>
  <c r="O33" i="4"/>
  <c r="N33" i="4"/>
  <c r="M33" i="4"/>
  <c r="K33" i="4"/>
  <c r="D33" i="4"/>
  <c r="C33" i="4"/>
  <c r="B33" i="4"/>
  <c r="UG32" i="4"/>
  <c r="UF32" i="4"/>
  <c r="UE32" i="4"/>
  <c r="UD32" i="4"/>
  <c r="UC32" i="4"/>
  <c r="UB32" i="4"/>
  <c r="UA32" i="4"/>
  <c r="UM32" i="4" s="1"/>
  <c r="TY32" i="4"/>
  <c r="BI32" i="4"/>
  <c r="AZ32" i="4"/>
  <c r="AQ32" i="4"/>
  <c r="AH32" i="4"/>
  <c r="Y32" i="4"/>
  <c r="P32" i="4"/>
  <c r="O32" i="4"/>
  <c r="N32" i="4"/>
  <c r="M32" i="4"/>
  <c r="K32" i="4"/>
  <c r="D32" i="4"/>
  <c r="C32" i="4"/>
  <c r="B32" i="4"/>
  <c r="UG31" i="4"/>
  <c r="UF31" i="4"/>
  <c r="UE31" i="4"/>
  <c r="UD31" i="4"/>
  <c r="UC31" i="4"/>
  <c r="UB31" i="4"/>
  <c r="UA31" i="4"/>
  <c r="UM31" i="4" s="1"/>
  <c r="TY31" i="4"/>
  <c r="BI31" i="4"/>
  <c r="AZ31" i="4"/>
  <c r="AQ31" i="4"/>
  <c r="AH31" i="4"/>
  <c r="Y31" i="4"/>
  <c r="P31" i="4"/>
  <c r="O31" i="4"/>
  <c r="N31" i="4"/>
  <c r="M31" i="4"/>
  <c r="K31" i="4"/>
  <c r="D31" i="4"/>
  <c r="C31" i="4"/>
  <c r="B31" i="4"/>
  <c r="UG30" i="4"/>
  <c r="UF30" i="4"/>
  <c r="UE30" i="4"/>
  <c r="UD30" i="4"/>
  <c r="UC30" i="4"/>
  <c r="UB30" i="4"/>
  <c r="UA30" i="4"/>
  <c r="UM30" i="4" s="1"/>
  <c r="TY30" i="4"/>
  <c r="BI30" i="4"/>
  <c r="AZ30" i="4"/>
  <c r="AQ30" i="4"/>
  <c r="AH30" i="4"/>
  <c r="Y30" i="4"/>
  <c r="I30" i="4" s="1"/>
  <c r="P30" i="4"/>
  <c r="O30" i="4"/>
  <c r="N30" i="4"/>
  <c r="M30" i="4"/>
  <c r="K30" i="4"/>
  <c r="D30" i="4"/>
  <c r="C30" i="4"/>
  <c r="B30" i="4"/>
  <c r="UG29" i="4"/>
  <c r="UF29" i="4"/>
  <c r="UE29" i="4"/>
  <c r="UD29" i="4"/>
  <c r="UC29" i="4"/>
  <c r="UB29" i="4"/>
  <c r="UA29" i="4"/>
  <c r="UM29" i="4" s="1"/>
  <c r="TY29" i="4"/>
  <c r="BI29" i="4"/>
  <c r="AZ29" i="4"/>
  <c r="I29" i="4" s="1"/>
  <c r="AQ29" i="4"/>
  <c r="AH29" i="4"/>
  <c r="Y29" i="4"/>
  <c r="E29" i="4" s="1"/>
  <c r="P29" i="4"/>
  <c r="O29" i="4"/>
  <c r="N29" i="4"/>
  <c r="M29" i="4"/>
  <c r="K29" i="4"/>
  <c r="D29" i="4"/>
  <c r="C29" i="4"/>
  <c r="B29" i="4"/>
  <c r="UG28" i="4"/>
  <c r="UF28" i="4"/>
  <c r="UE28" i="4"/>
  <c r="UD28" i="4"/>
  <c r="UC28" i="4"/>
  <c r="UB28" i="4"/>
  <c r="UA28" i="4"/>
  <c r="UM28" i="4" s="1"/>
  <c r="TY28" i="4"/>
  <c r="BI28" i="4"/>
  <c r="AZ28" i="4"/>
  <c r="AQ28" i="4"/>
  <c r="AH28" i="4"/>
  <c r="Y28" i="4"/>
  <c r="P28" i="4"/>
  <c r="O28" i="4"/>
  <c r="N28" i="4"/>
  <c r="M28" i="4"/>
  <c r="K28" i="4"/>
  <c r="I28" i="4"/>
  <c r="E28" i="4"/>
  <c r="D28" i="4"/>
  <c r="C28" i="4"/>
  <c r="B28" i="4"/>
  <c r="UG27" i="4"/>
  <c r="UF27" i="4"/>
  <c r="UE27" i="4"/>
  <c r="UD27" i="4"/>
  <c r="UC27" i="4"/>
  <c r="UB27" i="4"/>
  <c r="UA27" i="4"/>
  <c r="UM27" i="4" s="1"/>
  <c r="TY27" i="4"/>
  <c r="BI27" i="4"/>
  <c r="AZ27" i="4"/>
  <c r="AQ27" i="4"/>
  <c r="AH27" i="4"/>
  <c r="Y27" i="4"/>
  <c r="I27" i="4" s="1"/>
  <c r="P27" i="4"/>
  <c r="O27" i="4"/>
  <c r="N27" i="4"/>
  <c r="M27" i="4"/>
  <c r="K27" i="4"/>
  <c r="E27" i="4"/>
  <c r="D27" i="4"/>
  <c r="C27" i="4"/>
  <c r="B27" i="4"/>
  <c r="UG26" i="4"/>
  <c r="UF26" i="4"/>
  <c r="UE26" i="4"/>
  <c r="UD26" i="4"/>
  <c r="UC26" i="4"/>
  <c r="UB26" i="4"/>
  <c r="UA26" i="4"/>
  <c r="UM26" i="4" s="1"/>
  <c r="TY26" i="4"/>
  <c r="BI26" i="4"/>
  <c r="AZ26" i="4"/>
  <c r="AQ26" i="4"/>
  <c r="AH26" i="4"/>
  <c r="Y26" i="4"/>
  <c r="E26" i="4" s="1"/>
  <c r="P26" i="4"/>
  <c r="O26" i="4"/>
  <c r="N26" i="4"/>
  <c r="M26" i="4"/>
  <c r="K26" i="4"/>
  <c r="D26" i="4"/>
  <c r="C26" i="4"/>
  <c r="B26" i="4"/>
  <c r="UG25" i="4"/>
  <c r="UF25" i="4"/>
  <c r="UE25" i="4"/>
  <c r="UD25" i="4"/>
  <c r="UC25" i="4"/>
  <c r="UB25" i="4"/>
  <c r="UA25" i="4"/>
  <c r="UM25" i="4" s="1"/>
  <c r="TY25" i="4"/>
  <c r="BI25" i="4"/>
  <c r="AZ25" i="4"/>
  <c r="AQ25" i="4"/>
  <c r="AH25" i="4"/>
  <c r="Y25" i="4"/>
  <c r="P25" i="4"/>
  <c r="O25" i="4"/>
  <c r="N25" i="4"/>
  <c r="M25" i="4"/>
  <c r="K25" i="4"/>
  <c r="E25" i="4"/>
  <c r="D25" i="4"/>
  <c r="C25" i="4"/>
  <c r="B25" i="4"/>
  <c r="UG24" i="4"/>
  <c r="UF24" i="4"/>
  <c r="UE24" i="4"/>
  <c r="UD24" i="4"/>
  <c r="UC24" i="4"/>
  <c r="UB24" i="4"/>
  <c r="UA24" i="4"/>
  <c r="UM24" i="4" s="1"/>
  <c r="TY24" i="4"/>
  <c r="BI24" i="4"/>
  <c r="AZ24" i="4"/>
  <c r="AQ24" i="4"/>
  <c r="AH24" i="4"/>
  <c r="Y24" i="4"/>
  <c r="E24" i="4" s="1"/>
  <c r="P24" i="4"/>
  <c r="O24" i="4"/>
  <c r="N24" i="4"/>
  <c r="M24" i="4"/>
  <c r="K24" i="4"/>
  <c r="D24" i="4"/>
  <c r="C24" i="4"/>
  <c r="B24" i="4"/>
  <c r="UG23" i="4"/>
  <c r="UF23" i="4"/>
  <c r="UE23" i="4"/>
  <c r="UD23" i="4"/>
  <c r="UC23" i="4"/>
  <c r="UB23" i="4"/>
  <c r="UA23" i="4"/>
  <c r="UM23" i="4" s="1"/>
  <c r="TY23" i="4"/>
  <c r="BI23" i="4"/>
  <c r="AZ23" i="4"/>
  <c r="AQ23" i="4"/>
  <c r="AH23" i="4"/>
  <c r="Y23" i="4"/>
  <c r="P23" i="4"/>
  <c r="O23" i="4"/>
  <c r="N23" i="4"/>
  <c r="M23" i="4"/>
  <c r="K23" i="4"/>
  <c r="E23" i="4"/>
  <c r="D23" i="4"/>
  <c r="C23" i="4"/>
  <c r="B23" i="4"/>
  <c r="UG22" i="4"/>
  <c r="UF22" i="4"/>
  <c r="UE22" i="4"/>
  <c r="UD22" i="4"/>
  <c r="UC22" i="4"/>
  <c r="UB22" i="4"/>
  <c r="UA22" i="4"/>
  <c r="UM22" i="4" s="1"/>
  <c r="TY22" i="4"/>
  <c r="BI22" i="4"/>
  <c r="AZ22" i="4"/>
  <c r="AQ22" i="4"/>
  <c r="AH22" i="4"/>
  <c r="Y22" i="4"/>
  <c r="E22" i="4" s="1"/>
  <c r="P22" i="4"/>
  <c r="O22" i="4"/>
  <c r="N22" i="4"/>
  <c r="M22" i="4"/>
  <c r="K22" i="4"/>
  <c r="D22" i="4"/>
  <c r="C22" i="4"/>
  <c r="B22" i="4"/>
  <c r="UG21" i="4"/>
  <c r="UF21" i="4"/>
  <c r="UE21" i="4"/>
  <c r="UD21" i="4"/>
  <c r="UC21" i="4"/>
  <c r="UB21" i="4"/>
  <c r="UA21" i="4"/>
  <c r="UL21" i="4" s="1"/>
  <c r="TY21" i="4"/>
  <c r="BI21" i="4"/>
  <c r="AZ21" i="4"/>
  <c r="AQ21" i="4"/>
  <c r="AH21" i="4"/>
  <c r="Y21" i="4"/>
  <c r="P21" i="4"/>
  <c r="O21" i="4"/>
  <c r="N21" i="4"/>
  <c r="M21" i="4"/>
  <c r="K21" i="4"/>
  <c r="G21" i="4"/>
  <c r="E21" i="4"/>
  <c r="D21" i="4"/>
  <c r="C21" i="4"/>
  <c r="B21" i="4"/>
  <c r="UG20" i="4"/>
  <c r="UF20" i="4"/>
  <c r="UE20" i="4"/>
  <c r="UD20" i="4"/>
  <c r="UC20" i="4"/>
  <c r="UB20" i="4"/>
  <c r="UA20" i="4"/>
  <c r="UL20" i="4" s="1"/>
  <c r="TY20" i="4"/>
  <c r="BI20" i="4"/>
  <c r="AZ20" i="4"/>
  <c r="AQ20" i="4"/>
  <c r="AH20" i="4"/>
  <c r="Y20" i="4"/>
  <c r="H20" i="4" s="1"/>
  <c r="P20" i="4"/>
  <c r="O20" i="4"/>
  <c r="N20" i="4"/>
  <c r="M20" i="4"/>
  <c r="K20" i="4"/>
  <c r="D20" i="4"/>
  <c r="C20" i="4"/>
  <c r="B20" i="4"/>
  <c r="UG19" i="4"/>
  <c r="UF19" i="4"/>
  <c r="UE19" i="4"/>
  <c r="UD19" i="4"/>
  <c r="UC19" i="4"/>
  <c r="UB19" i="4"/>
  <c r="UA19" i="4"/>
  <c r="UL19" i="4" s="1"/>
  <c r="TY19" i="4"/>
  <c r="BI19" i="4"/>
  <c r="AZ19" i="4"/>
  <c r="I19" i="4" s="1"/>
  <c r="AQ19" i="4"/>
  <c r="H19" i="4" s="1"/>
  <c r="AH19" i="4"/>
  <c r="Y19" i="4"/>
  <c r="P19" i="4"/>
  <c r="O19" i="4"/>
  <c r="N19" i="4"/>
  <c r="M19" i="4"/>
  <c r="K19" i="4"/>
  <c r="D19" i="4"/>
  <c r="C19" i="4"/>
  <c r="B19" i="4"/>
  <c r="UG18" i="4"/>
  <c r="UF18" i="4"/>
  <c r="UE18" i="4"/>
  <c r="UD18" i="4"/>
  <c r="UC18" i="4"/>
  <c r="UB18" i="4"/>
  <c r="UA18" i="4"/>
  <c r="UN18" i="4" s="1"/>
  <c r="TY18" i="4"/>
  <c r="BI18" i="4"/>
  <c r="AZ18" i="4"/>
  <c r="AQ18" i="4"/>
  <c r="AH18" i="4"/>
  <c r="Y18" i="4"/>
  <c r="P18" i="4"/>
  <c r="O18" i="4"/>
  <c r="N18" i="4"/>
  <c r="M18" i="4"/>
  <c r="K18" i="4"/>
  <c r="F18" i="4"/>
  <c r="E18" i="4"/>
  <c r="D18" i="4"/>
  <c r="C18" i="4"/>
  <c r="B18" i="4"/>
  <c r="UG17" i="4"/>
  <c r="UF17" i="4"/>
  <c r="UE17" i="4"/>
  <c r="UD17" i="4"/>
  <c r="UC17" i="4"/>
  <c r="UB17" i="4"/>
  <c r="UA17" i="4"/>
  <c r="UN17" i="4" s="1"/>
  <c r="TY17" i="4"/>
  <c r="BI17" i="4"/>
  <c r="AZ17" i="4"/>
  <c r="AQ17" i="4"/>
  <c r="AH17" i="4"/>
  <c r="I17" i="4" s="1"/>
  <c r="Y17" i="4"/>
  <c r="J17" i="4" s="1"/>
  <c r="P17" i="4"/>
  <c r="O17" i="4"/>
  <c r="N17" i="4"/>
  <c r="M17" i="4"/>
  <c r="K17" i="4"/>
  <c r="F17" i="4"/>
  <c r="E17" i="4"/>
  <c r="D17" i="4"/>
  <c r="C17" i="4"/>
  <c r="B17" i="4"/>
  <c r="UG16" i="4"/>
  <c r="UF16" i="4"/>
  <c r="UE16" i="4"/>
  <c r="UD16" i="4"/>
  <c r="UC16" i="4"/>
  <c r="UB16" i="4"/>
  <c r="UA16" i="4"/>
  <c r="UN16" i="4" s="1"/>
  <c r="TY16" i="4"/>
  <c r="BI16" i="4"/>
  <c r="AZ16" i="4"/>
  <c r="AQ16" i="4"/>
  <c r="AH16" i="4"/>
  <c r="I16" i="4" s="1"/>
  <c r="Y16" i="4"/>
  <c r="F16" i="4" s="1"/>
  <c r="P16" i="4"/>
  <c r="O16" i="4"/>
  <c r="N16" i="4"/>
  <c r="M16" i="4"/>
  <c r="K16" i="4"/>
  <c r="E16" i="4"/>
  <c r="D16" i="4"/>
  <c r="C16" i="4"/>
  <c r="B16" i="4"/>
  <c r="UG15" i="4"/>
  <c r="UF15" i="4"/>
  <c r="UE15" i="4"/>
  <c r="UD15" i="4"/>
  <c r="UC15" i="4"/>
  <c r="UB15" i="4"/>
  <c r="UA15" i="4"/>
  <c r="UN15" i="4" s="1"/>
  <c r="TY15" i="4"/>
  <c r="BI15" i="4"/>
  <c r="AZ15" i="4"/>
  <c r="AQ15" i="4"/>
  <c r="AH15" i="4"/>
  <c r="Y15" i="4"/>
  <c r="J15" i="4" s="1"/>
  <c r="P15" i="4"/>
  <c r="O15" i="4"/>
  <c r="N15" i="4"/>
  <c r="M15" i="4"/>
  <c r="K15" i="4"/>
  <c r="E15" i="4"/>
  <c r="D15" i="4"/>
  <c r="C15" i="4"/>
  <c r="B15" i="4"/>
  <c r="UG14" i="4"/>
  <c r="UF14" i="4"/>
  <c r="UE14" i="4"/>
  <c r="UD14" i="4"/>
  <c r="UC14" i="4"/>
  <c r="UB14" i="4"/>
  <c r="UA14" i="4"/>
  <c r="UN14" i="4" s="1"/>
  <c r="TY14" i="4"/>
  <c r="BI14" i="4"/>
  <c r="AZ14" i="4"/>
  <c r="AQ14" i="4"/>
  <c r="AH14" i="4"/>
  <c r="Y14" i="4"/>
  <c r="H14" i="4" s="1"/>
  <c r="P14" i="4"/>
  <c r="O14" i="4"/>
  <c r="N14" i="4"/>
  <c r="M14" i="4"/>
  <c r="K14" i="4"/>
  <c r="D14" i="4"/>
  <c r="C14" i="4"/>
  <c r="B14" i="4"/>
  <c r="UG13" i="4"/>
  <c r="UF13" i="4"/>
  <c r="UE13" i="4"/>
  <c r="UD13" i="4"/>
  <c r="UC13" i="4"/>
  <c r="UB13" i="4"/>
  <c r="UA13" i="4"/>
  <c r="UN13" i="4" s="1"/>
  <c r="TY13" i="4"/>
  <c r="BI13" i="4"/>
  <c r="AZ13" i="4"/>
  <c r="J13" i="4" s="1"/>
  <c r="AQ13" i="4"/>
  <c r="F13" i="4" s="1"/>
  <c r="AH13" i="4"/>
  <c r="Y13" i="4"/>
  <c r="P13" i="4"/>
  <c r="O13" i="4"/>
  <c r="N13" i="4"/>
  <c r="M13" i="4"/>
  <c r="K13" i="4"/>
  <c r="E13" i="4"/>
  <c r="D13" i="4"/>
  <c r="C13" i="4"/>
  <c r="B13" i="4"/>
  <c r="UG12" i="4"/>
  <c r="UF12" i="4"/>
  <c r="UE12" i="4"/>
  <c r="UD12" i="4"/>
  <c r="UC12" i="4"/>
  <c r="UA12" i="4"/>
  <c r="UN12" i="4" s="1"/>
  <c r="TY12" i="4"/>
  <c r="BI12" i="4"/>
  <c r="AZ12" i="4"/>
  <c r="AQ12" i="4"/>
  <c r="F12" i="4" s="1"/>
  <c r="AH12" i="4"/>
  <c r="Y12" i="4"/>
  <c r="P12" i="4"/>
  <c r="O12" i="4"/>
  <c r="N12" i="4"/>
  <c r="M12" i="4"/>
  <c r="K12" i="4"/>
  <c r="J12" i="4"/>
  <c r="E12" i="4"/>
  <c r="D12" i="4"/>
  <c r="C12" i="4"/>
  <c r="B12" i="4"/>
  <c r="UG11" i="4"/>
  <c r="UF11" i="4"/>
  <c r="UE11" i="4"/>
  <c r="UD11" i="4"/>
  <c r="UC11" i="4"/>
  <c r="UA11" i="4"/>
  <c r="UN11" i="4" s="1"/>
  <c r="TY11" i="4"/>
  <c r="BI11" i="4"/>
  <c r="AZ11" i="4"/>
  <c r="AQ11" i="4"/>
  <c r="AH11" i="4"/>
  <c r="I11" i="4" s="1"/>
  <c r="Y11" i="4"/>
  <c r="F11" i="4" s="1"/>
  <c r="P11" i="4"/>
  <c r="O11" i="4"/>
  <c r="N11" i="4"/>
  <c r="M11" i="4"/>
  <c r="K11" i="4"/>
  <c r="E11" i="4"/>
  <c r="D11" i="4"/>
  <c r="C11" i="4"/>
  <c r="B11" i="4"/>
  <c r="UG10" i="4"/>
  <c r="UF10" i="4"/>
  <c r="UE10" i="4"/>
  <c r="UD10" i="4"/>
  <c r="UC10" i="4"/>
  <c r="UA10" i="4"/>
  <c r="UN10" i="4" s="1"/>
  <c r="TY10" i="4"/>
  <c r="BI10" i="4"/>
  <c r="AZ10" i="4"/>
  <c r="F10" i="4" s="1"/>
  <c r="AQ10" i="4"/>
  <c r="AH10" i="4"/>
  <c r="Y10" i="4"/>
  <c r="P10" i="4"/>
  <c r="O10" i="4"/>
  <c r="N10" i="4"/>
  <c r="M10" i="4"/>
  <c r="K10" i="4"/>
  <c r="E10" i="4"/>
  <c r="D10" i="4"/>
  <c r="C10" i="4"/>
  <c r="B10" i="4"/>
  <c r="UG9" i="4"/>
  <c r="UF9" i="4"/>
  <c r="UE9" i="4"/>
  <c r="UD9" i="4"/>
  <c r="UC9" i="4"/>
  <c r="UA9" i="4"/>
  <c r="UN9" i="4" s="1"/>
  <c r="TY9" i="4"/>
  <c r="BI9" i="4"/>
  <c r="AZ9" i="4"/>
  <c r="AQ9" i="4"/>
  <c r="AH9" i="4"/>
  <c r="F9" i="4" s="1"/>
  <c r="Y9" i="4"/>
  <c r="J9" i="4" s="1"/>
  <c r="P9" i="4"/>
  <c r="O9" i="4"/>
  <c r="N9" i="4"/>
  <c r="M9" i="4"/>
  <c r="K9" i="4"/>
  <c r="I9" i="4"/>
  <c r="E9" i="4"/>
  <c r="D9" i="4"/>
  <c r="C9" i="4"/>
  <c r="B9" i="4"/>
  <c r="UG8" i="4"/>
  <c r="UF8" i="4"/>
  <c r="UE8" i="4"/>
  <c r="UD8" i="4"/>
  <c r="UC8" i="4"/>
  <c r="UA8" i="4"/>
  <c r="TY8" i="4"/>
  <c r="BI8" i="4"/>
  <c r="AZ8" i="4"/>
  <c r="AQ8" i="4"/>
  <c r="AH8" i="4"/>
  <c r="Y8" i="4"/>
  <c r="E8" i="4" s="1"/>
  <c r="P8" i="4"/>
  <c r="O8" i="4"/>
  <c r="N8" i="4"/>
  <c r="M8" i="4"/>
  <c r="K8" i="4"/>
  <c r="D8" i="4"/>
  <c r="C8" i="4"/>
  <c r="B8" i="4"/>
  <c r="BI7" i="4"/>
  <c r="AZ7" i="4"/>
  <c r="AQ7" i="4"/>
  <c r="AH7" i="4"/>
  <c r="Y7" i="4"/>
  <c r="E7" i="4" s="1"/>
  <c r="P7" i="4"/>
  <c r="O7" i="4"/>
  <c r="N7" i="4"/>
  <c r="M7" i="4"/>
  <c r="K7" i="4"/>
  <c r="D7" i="4"/>
  <c r="C7" i="4"/>
  <c r="B7" i="4"/>
  <c r="D6" i="4"/>
  <c r="B5" i="4"/>
  <c r="BD4" i="4"/>
  <c r="UB12" i="4" s="1"/>
  <c r="AU4" i="4"/>
  <c r="UB11" i="4" s="1"/>
  <c r="AL4" i="4"/>
  <c r="UB10" i="4" s="1"/>
  <c r="AC4" i="4"/>
  <c r="UB9" i="4" s="1"/>
  <c r="T4" i="4"/>
  <c r="UB8" i="4" s="1"/>
  <c r="UB1" i="4"/>
  <c r="I8" i="4" l="1"/>
  <c r="E14" i="4"/>
  <c r="I14" i="4"/>
  <c r="F15" i="4"/>
  <c r="I15" i="4"/>
  <c r="E30" i="4"/>
  <c r="E34" i="4"/>
  <c r="E38" i="4"/>
  <c r="I10" i="4"/>
  <c r="H12" i="4"/>
  <c r="I13" i="4"/>
  <c r="F14" i="4"/>
  <c r="I32" i="4"/>
  <c r="I36" i="4"/>
  <c r="E37" i="4"/>
  <c r="I40" i="4"/>
  <c r="E41" i="4"/>
  <c r="F46" i="4"/>
  <c r="H11" i="4"/>
  <c r="I12" i="4"/>
  <c r="H16" i="4"/>
  <c r="G7" i="4"/>
  <c r="UL46" i="4"/>
  <c r="UL50" i="4"/>
  <c r="UL52" i="4"/>
  <c r="UO22" i="4"/>
  <c r="UL54" i="4"/>
  <c r="UO9" i="4"/>
  <c r="UO24" i="4"/>
  <c r="UL34" i="4"/>
  <c r="UL42" i="4"/>
  <c r="UO10" i="4"/>
  <c r="UL36" i="4"/>
  <c r="UL48" i="4"/>
  <c r="UL56" i="4"/>
  <c r="UL17" i="4"/>
  <c r="UL32" i="4"/>
  <c r="UL40" i="4"/>
  <c r="UO11" i="4"/>
  <c r="UL12" i="4"/>
  <c r="UM20" i="4"/>
  <c r="UO26" i="4"/>
  <c r="UO27" i="4"/>
  <c r="UO28" i="4"/>
  <c r="UO29" i="4"/>
  <c r="UL30" i="4"/>
  <c r="UL38" i="4"/>
  <c r="UO14" i="4"/>
  <c r="UO31" i="4"/>
  <c r="UO35" i="4"/>
  <c r="UO39" i="4"/>
  <c r="UF4" i="4"/>
  <c r="UI6" i="4"/>
  <c r="UL9" i="4"/>
  <c r="UL10" i="4"/>
  <c r="UL11" i="4"/>
  <c r="UO13" i="4"/>
  <c r="UL14" i="4"/>
  <c r="UO16" i="4"/>
  <c r="UO23" i="4"/>
  <c r="UL31" i="4"/>
  <c r="UO32" i="4"/>
  <c r="UL33" i="4"/>
  <c r="UL35" i="4"/>
  <c r="UO36" i="4"/>
  <c r="UL37" i="4"/>
  <c r="UL39" i="4"/>
  <c r="UO40" i="4"/>
  <c r="UL41" i="4"/>
  <c r="UL43" i="4"/>
  <c r="UL44" i="4"/>
  <c r="UL45" i="4"/>
  <c r="UL49" i="4"/>
  <c r="UL53" i="4"/>
  <c r="UL57" i="4"/>
  <c r="UO33" i="4"/>
  <c r="UO44" i="4"/>
  <c r="UE5" i="4"/>
  <c r="UO12" i="4"/>
  <c r="UL15" i="4"/>
  <c r="UO17" i="4"/>
  <c r="UM19" i="4"/>
  <c r="UO20" i="4"/>
  <c r="UO21" i="4"/>
  <c r="UO25" i="4"/>
  <c r="UO30" i="4"/>
  <c r="UO34" i="4"/>
  <c r="UO38" i="4"/>
  <c r="UO42" i="4"/>
  <c r="UL47" i="4"/>
  <c r="UL51" i="4"/>
  <c r="UL55" i="4"/>
  <c r="UO37" i="4"/>
  <c r="UO41" i="4"/>
  <c r="UO43" i="4"/>
  <c r="UL13" i="4"/>
  <c r="UO15" i="4"/>
  <c r="UL16" i="4"/>
  <c r="UP8" i="4"/>
  <c r="UL8" i="4"/>
  <c r="UG6" i="4"/>
  <c r="UC6" i="4"/>
  <c r="UH5" i="4"/>
  <c r="UD5" i="4"/>
  <c r="UI4" i="4"/>
  <c r="UE4" i="4"/>
  <c r="UG5" i="4"/>
  <c r="UH4" i="4"/>
  <c r="UO8" i="4"/>
  <c r="UJ6" i="4"/>
  <c r="UF6" i="4"/>
  <c r="UC5" i="4"/>
  <c r="UD4" i="4"/>
  <c r="UN8" i="4"/>
  <c r="UC4" i="4"/>
  <c r="UJ5" i="4"/>
  <c r="UH6" i="4"/>
  <c r="I7" i="4"/>
  <c r="H8" i="4"/>
  <c r="UM8" i="4"/>
  <c r="H10" i="4"/>
  <c r="UG2" i="4"/>
  <c r="UF5" i="4"/>
  <c r="J7" i="4"/>
  <c r="UL18" i="4"/>
  <c r="UO18" i="4"/>
  <c r="UM18" i="4"/>
  <c r="UG4" i="4"/>
  <c r="UD6" i="4"/>
  <c r="J10" i="4"/>
  <c r="H18" i="4"/>
  <c r="G18" i="4"/>
  <c r="I18" i="4"/>
  <c r="UJ4" i="4"/>
  <c r="UI5" i="4"/>
  <c r="UE6" i="4"/>
  <c r="H7" i="4"/>
  <c r="G8" i="4"/>
  <c r="J8" i="4"/>
  <c r="H9" i="4"/>
  <c r="UL2" i="4"/>
  <c r="G9" i="4"/>
  <c r="J11" i="4"/>
  <c r="H13" i="4"/>
  <c r="J14" i="4"/>
  <c r="H15" i="4"/>
  <c r="J16" i="4"/>
  <c r="H17" i="4"/>
  <c r="J20" i="4"/>
  <c r="F20" i="4"/>
  <c r="E20" i="4"/>
  <c r="I20" i="4"/>
  <c r="G20" i="4"/>
  <c r="H21" i="4"/>
  <c r="G31" i="4"/>
  <c r="J31" i="4"/>
  <c r="F31" i="4"/>
  <c r="H31" i="4"/>
  <c r="I31" i="4"/>
  <c r="E31" i="4"/>
  <c r="G35" i="4"/>
  <c r="J35" i="4"/>
  <c r="F35" i="4"/>
  <c r="H35" i="4"/>
  <c r="I35" i="4"/>
  <c r="E35" i="4"/>
  <c r="G39" i="4"/>
  <c r="J39" i="4"/>
  <c r="F39" i="4"/>
  <c r="H39" i="4"/>
  <c r="I39" i="4"/>
  <c r="E39" i="4"/>
  <c r="J19" i="4"/>
  <c r="F19" i="4"/>
  <c r="UN21" i="4"/>
  <c r="G22" i="4"/>
  <c r="J22" i="4"/>
  <c r="F22" i="4"/>
  <c r="H22" i="4"/>
  <c r="G23" i="4"/>
  <c r="J23" i="4"/>
  <c r="F23" i="4"/>
  <c r="H23" i="4"/>
  <c r="G24" i="4"/>
  <c r="J24" i="4"/>
  <c r="F24" i="4"/>
  <c r="H24" i="4"/>
  <c r="G25" i="4"/>
  <c r="J25" i="4"/>
  <c r="F25" i="4"/>
  <c r="H25" i="4"/>
  <c r="G26" i="4"/>
  <c r="J26" i="4"/>
  <c r="F26" i="4"/>
  <c r="H26" i="4"/>
  <c r="G27" i="4"/>
  <c r="J27" i="4"/>
  <c r="F27" i="4"/>
  <c r="H27" i="4"/>
  <c r="G28" i="4"/>
  <c r="J28" i="4"/>
  <c r="F28" i="4"/>
  <c r="H28" i="4"/>
  <c r="G29" i="4"/>
  <c r="J29" i="4"/>
  <c r="F29" i="4"/>
  <c r="H29" i="4"/>
  <c r="G30" i="4"/>
  <c r="J30" i="4"/>
  <c r="F30" i="4"/>
  <c r="H30" i="4"/>
  <c r="G34" i="4"/>
  <c r="J34" i="4"/>
  <c r="F34" i="4"/>
  <c r="H34" i="4"/>
  <c r="G38" i="4"/>
  <c r="J38" i="4"/>
  <c r="F38" i="4"/>
  <c r="H38" i="4"/>
  <c r="G42" i="4"/>
  <c r="J42" i="4"/>
  <c r="F42" i="4"/>
  <c r="H42" i="4"/>
  <c r="H46" i="4"/>
  <c r="G46" i="4"/>
  <c r="I46" i="4"/>
  <c r="UO58" i="4"/>
  <c r="UN58" i="4"/>
  <c r="UL58" i="4"/>
  <c r="G43" i="4"/>
  <c r="J43" i="4"/>
  <c r="F43" i="4"/>
  <c r="H43" i="4"/>
  <c r="UM10" i="4"/>
  <c r="G11" i="4"/>
  <c r="UM12" i="4"/>
  <c r="G14" i="4"/>
  <c r="UM14" i="4"/>
  <c r="G15" i="4"/>
  <c r="UM15" i="4"/>
  <c r="G16" i="4"/>
  <c r="UM16" i="4"/>
  <c r="G17" i="4"/>
  <c r="UM17" i="4"/>
  <c r="E19" i="4"/>
  <c r="UN19" i="4"/>
  <c r="J21" i="4"/>
  <c r="F21" i="4"/>
  <c r="I22" i="4"/>
  <c r="I23" i="4"/>
  <c r="I24" i="4"/>
  <c r="I25" i="4"/>
  <c r="I26" i="4"/>
  <c r="G32" i="4"/>
  <c r="J32" i="4"/>
  <c r="F32" i="4"/>
  <c r="H32" i="4"/>
  <c r="G36" i="4"/>
  <c r="J36" i="4"/>
  <c r="F36" i="4"/>
  <c r="H36" i="4"/>
  <c r="G40" i="4"/>
  <c r="J40" i="4"/>
  <c r="F40" i="4"/>
  <c r="H40" i="4"/>
  <c r="E43" i="4"/>
  <c r="G44" i="4"/>
  <c r="J44" i="4"/>
  <c r="F44" i="4"/>
  <c r="H44" i="4"/>
  <c r="UM9" i="4"/>
  <c r="G10" i="4"/>
  <c r="UM11" i="4"/>
  <c r="G12" i="4"/>
  <c r="G13" i="4"/>
  <c r="UM13" i="4"/>
  <c r="F7" i="4"/>
  <c r="F8" i="4"/>
  <c r="J18" i="4"/>
  <c r="G19" i="4"/>
  <c r="UO19" i="4"/>
  <c r="UN20" i="4"/>
  <c r="I21" i="4"/>
  <c r="UM21" i="4"/>
  <c r="E32" i="4"/>
  <c r="G33" i="4"/>
  <c r="J33" i="4"/>
  <c r="F33" i="4"/>
  <c r="H33" i="4"/>
  <c r="E36" i="4"/>
  <c r="G37" i="4"/>
  <c r="J37" i="4"/>
  <c r="F37" i="4"/>
  <c r="H37" i="4"/>
  <c r="E40" i="4"/>
  <c r="G41" i="4"/>
  <c r="J41" i="4"/>
  <c r="F41" i="4"/>
  <c r="H41" i="4"/>
  <c r="I43" i="4"/>
  <c r="E44" i="4"/>
  <c r="UM58" i="4"/>
  <c r="UN22" i="4"/>
  <c r="UN23" i="4"/>
  <c r="UN24" i="4"/>
  <c r="UN25" i="4"/>
  <c r="UN26" i="4"/>
  <c r="UN27" i="4"/>
  <c r="UN28" i="4"/>
  <c r="UN29" i="4"/>
  <c r="UN30" i="4"/>
  <c r="UN31" i="4"/>
  <c r="UN32" i="4"/>
  <c r="UN33" i="4"/>
  <c r="UN34" i="4"/>
  <c r="UN35" i="4"/>
  <c r="UN36" i="4"/>
  <c r="UN37" i="4"/>
  <c r="UN38" i="4"/>
  <c r="UN39" i="4"/>
  <c r="UN40" i="4"/>
  <c r="UN41" i="4"/>
  <c r="UN42" i="4"/>
  <c r="UN43" i="4"/>
  <c r="UN44" i="4"/>
  <c r="UO45" i="4"/>
  <c r="UO46" i="4"/>
  <c r="UO47" i="4"/>
  <c r="UO48" i="4"/>
  <c r="UO49" i="4"/>
  <c r="UO50" i="4"/>
  <c r="UO51" i="4"/>
  <c r="UO52" i="4"/>
  <c r="UO53" i="4"/>
  <c r="UO54" i="4"/>
  <c r="UO55" i="4"/>
  <c r="UO56" i="4"/>
  <c r="UO57" i="4"/>
  <c r="UL22" i="4"/>
  <c r="UL23" i="4"/>
  <c r="UL24" i="4"/>
  <c r="UL25" i="4"/>
  <c r="UL26" i="4"/>
  <c r="UL27" i="4"/>
  <c r="UL28" i="4"/>
  <c r="UL29" i="4"/>
  <c r="UM45" i="4"/>
  <c r="UM46" i="4"/>
  <c r="UM47" i="4"/>
  <c r="UM48" i="4"/>
  <c r="UM49" i="4"/>
  <c r="UM50" i="4"/>
  <c r="UM51" i="4"/>
  <c r="UM52" i="4"/>
  <c r="UM53" i="4"/>
  <c r="UM54" i="4"/>
  <c r="UM55" i="4"/>
  <c r="UM56" i="4"/>
  <c r="UM57" i="4"/>
  <c r="L4" i="4" l="1"/>
  <c r="UQ8" i="4"/>
  <c r="L45" i="4" l="1"/>
  <c r="L44" i="4"/>
  <c r="L43" i="4"/>
  <c r="L35" i="4"/>
  <c r="L20" i="4"/>
  <c r="L7" i="4"/>
  <c r="L21" i="4"/>
  <c r="L8" i="4"/>
  <c r="L11" i="4"/>
  <c r="L36" i="4"/>
  <c r="L13" i="4"/>
  <c r="L39" i="4"/>
  <c r="L37" i="4"/>
  <c r="L40" i="4"/>
  <c r="L23" i="4"/>
  <c r="L27" i="4"/>
  <c r="L41" i="4"/>
  <c r="L34" i="4"/>
  <c r="L42" i="4"/>
  <c r="L9" i="4"/>
  <c r="L14" i="4"/>
  <c r="L15" i="4"/>
  <c r="L24" i="4"/>
  <c r="L28" i="4"/>
  <c r="L17" i="4"/>
  <c r="L18" i="4"/>
  <c r="L25" i="4"/>
  <c r="L12" i="4"/>
  <c r="L32" i="4"/>
  <c r="L10" i="4"/>
  <c r="L19" i="4"/>
  <c r="L31" i="4"/>
  <c r="L33" i="4"/>
  <c r="L46" i="4"/>
  <c r="L22" i="4"/>
  <c r="L26" i="4"/>
  <c r="L30" i="4"/>
  <c r="L38" i="4"/>
  <c r="L16" i="4"/>
  <c r="L29" i="4"/>
</calcChain>
</file>

<file path=xl/sharedStrings.xml><?xml version="1.0" encoding="utf-8"?>
<sst xmlns="http://schemas.openxmlformats.org/spreadsheetml/2006/main" count="184" uniqueCount="62">
  <si>
    <t>--</t>
  </si>
  <si>
    <t>FORMULES</t>
  </si>
  <si>
    <t xml:space="preserve"> &lt; nbre de match amical gagné</t>
  </si>
  <si>
    <t>N</t>
  </si>
  <si>
    <t>Championnat</t>
  </si>
  <si>
    <t>Domicile</t>
  </si>
  <si>
    <t>Amical</t>
  </si>
  <si>
    <t>pour</t>
  </si>
  <si>
    <t>contre</t>
  </si>
  <si>
    <t>jaune</t>
  </si>
  <si>
    <t>rouge</t>
  </si>
  <si>
    <t>Blesses</t>
  </si>
  <si>
    <t>VITOIRE</t>
  </si>
  <si>
    <t>NUL</t>
  </si>
  <si>
    <t>DEFAITE</t>
  </si>
  <si>
    <t>Durée  Match</t>
  </si>
  <si>
    <t>minutes</t>
  </si>
  <si>
    <t>matches joués</t>
  </si>
  <si>
    <t>CHAMPIONNAT</t>
  </si>
  <si>
    <t>VAFC</t>
  </si>
  <si>
    <t>adversaire</t>
  </si>
  <si>
    <t>TOTAL Equipe A</t>
  </si>
  <si>
    <t>COUPE</t>
  </si>
  <si>
    <t>NOM</t>
  </si>
  <si>
    <t>PRENOM</t>
  </si>
  <si>
    <t xml:space="preserve">Autre équipe </t>
  </si>
  <si>
    <t>Champ</t>
  </si>
  <si>
    <t>Coupe</t>
  </si>
  <si>
    <t>BLESSE</t>
  </si>
  <si>
    <t>SUSPENDU</t>
  </si>
  <si>
    <t>Tps de jeu</t>
  </si>
  <si>
    <t>% Tps de jeu</t>
  </si>
  <si>
    <t>Buts</t>
  </si>
  <si>
    <t>Passes D.</t>
  </si>
  <si>
    <t>Carton Jaune</t>
  </si>
  <si>
    <t>Carton Rouge</t>
  </si>
  <si>
    <t>SEL.</t>
  </si>
  <si>
    <t>AMICAL</t>
  </si>
  <si>
    <t>JOUEURS QUI ONT JOUE</t>
  </si>
  <si>
    <t>A++</t>
  </si>
  <si>
    <t>OUT</t>
  </si>
  <si>
    <t>référence</t>
  </si>
  <si>
    <t>match A</t>
  </si>
  <si>
    <t>type</t>
  </si>
  <si>
    <t>Résultats</t>
  </si>
  <si>
    <t>buts POUR</t>
  </si>
  <si>
    <t>buts CONTRE</t>
  </si>
  <si>
    <t>Equipe A++</t>
  </si>
  <si>
    <t>Equipe A+</t>
  </si>
  <si>
    <t>Equipe A</t>
  </si>
  <si>
    <t>Equipe B</t>
  </si>
  <si>
    <t>matches joués en championnat</t>
  </si>
  <si>
    <t>joueurs pris Championnat</t>
  </si>
  <si>
    <t>Mon equipe</t>
  </si>
  <si>
    <t>selection</t>
  </si>
  <si>
    <t>a++</t>
  </si>
  <si>
    <t>a+</t>
  </si>
  <si>
    <t>a</t>
  </si>
  <si>
    <t>b</t>
  </si>
  <si>
    <t>blesse</t>
  </si>
  <si>
    <t>suspendu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</si>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</sst>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  <numFmt numFmtId="166" formatCode="[$-F800]dddd\,\ mmmm\ dd\,\ yyyy"/>
  </numFmts>
  <fonts count="58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rgb="FFFFC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Frutiger 55 Roman"/>
    </font>
    <font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double">
        <color rgb="FFFF0000"/>
      </left>
      <right/>
      <top style="double">
        <color rgb="FFFF0000"/>
      </top>
      <bottom style="thin">
        <color theme="1" tint="0.499984740745262"/>
      </bottom>
      <diagonal/>
    </border>
    <border>
      <left/>
      <right/>
      <top style="double">
        <color rgb="FFFF0000"/>
      </top>
      <bottom style="thin">
        <color theme="1" tint="0.499984740745262"/>
      </bottom>
      <diagonal/>
    </border>
    <border>
      <left/>
      <right style="double">
        <color rgb="FFFF0000"/>
      </right>
      <top style="double">
        <color rgb="FFFF0000"/>
      </top>
      <bottom style="thin">
        <color theme="1" tint="0.499984740745262"/>
      </bottom>
      <diagonal/>
    </border>
    <border>
      <left/>
      <right style="medium">
        <color indexed="64"/>
      </right>
      <top/>
      <bottom/>
      <diagonal/>
    </border>
    <border>
      <left style="double">
        <color rgb="FFFF0000"/>
      </left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0" tint="-0.14996795556505021"/>
      </right>
      <top style="thin">
        <color theme="1" tint="0.499984740745262"/>
      </top>
      <bottom/>
      <diagonal/>
    </border>
    <border>
      <left style="thin">
        <color theme="0" tint="-0.14996795556505021"/>
      </left>
      <right/>
      <top style="thin">
        <color theme="1" tint="0.499984740745262"/>
      </top>
      <bottom/>
      <diagonal/>
    </border>
    <border>
      <left/>
      <right style="double">
        <color rgb="FFFF0000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/>
      <bottom style="dotted">
        <color theme="0" tint="-0.14996795556505021"/>
      </bottom>
      <diagonal/>
    </border>
    <border>
      <left/>
      <right/>
      <top/>
      <bottom style="dotted">
        <color theme="0" tint="-0.14996795556505021"/>
      </bottom>
      <diagonal/>
    </border>
    <border>
      <left/>
      <right style="thin">
        <color theme="0" tint="-0.14996795556505021"/>
      </right>
      <top/>
      <bottom style="dotted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double">
        <color rgb="FFFF0000"/>
      </right>
      <top/>
      <bottom style="dotted">
        <color theme="0" tint="-0.149937437055574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FF0000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double">
        <color rgb="FFFF0000"/>
      </right>
      <top/>
      <bottom style="medium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rgb="FFFF0000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double">
        <color rgb="FFFF0000"/>
      </right>
      <top style="medium">
        <color theme="0" tint="-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medium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theme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medium">
        <color theme="1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6" fillId="0" borderId="0"/>
    <xf numFmtId="0" fontId="57" fillId="0" borderId="0"/>
  </cellStyleXfs>
  <cellXfs count="237">
    <xf numFmtId="0" fontId="0" fillId="0" borderId="0" xfId="0"/>
    <xf numFmtId="0" fontId="2" fillId="0" borderId="0" xfId="1" quotePrefix="1" applyFont="1" applyAlignment="1" applyProtection="1">
      <alignment horizontal="center" vertical="center"/>
      <protection locked="0"/>
    </xf>
    <xf numFmtId="0" fontId="1" fillId="0" borderId="0" xfId="1" quotePrefix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Protection="1"/>
    <xf numFmtId="49" fontId="2" fillId="0" borderId="0" xfId="1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horizontal="center" vertical="center"/>
    </xf>
    <xf numFmtId="0" fontId="5" fillId="0" borderId="0" xfId="1" quotePrefix="1" applyFont="1" applyAlignment="1" applyProtection="1">
      <alignment horizontal="left"/>
      <protection locked="0"/>
    </xf>
    <xf numFmtId="0" fontId="1" fillId="0" borderId="0" xfId="1" applyProtection="1">
      <protection locked="0"/>
    </xf>
    <xf numFmtId="0" fontId="1" fillId="0" borderId="0" xfId="1" applyAlignment="1" applyProtection="1">
      <alignment horizontal="center" vertical="center"/>
    </xf>
    <xf numFmtId="0" fontId="1" fillId="0" borderId="0" xfId="1" applyProtection="1"/>
    <xf numFmtId="49" fontId="1" fillId="0" borderId="0" xfId="1" applyNumberFormat="1" applyAlignment="1" applyProtection="1">
      <alignment vertical="center"/>
    </xf>
    <xf numFmtId="164" fontId="6" fillId="0" borderId="0" xfId="2" applyNumberFormat="1" applyFont="1" applyAlignment="1" applyProtection="1">
      <alignment vertical="center"/>
    </xf>
    <xf numFmtId="164" fontId="7" fillId="0" borderId="0" xfId="2" applyNumberFormat="1" applyFont="1" applyAlignment="1" applyProtection="1">
      <alignment vertical="center"/>
    </xf>
    <xf numFmtId="164" fontId="0" fillId="0" borderId="0" xfId="2" applyNumberFormat="1" applyFont="1" applyAlignment="1" applyProtection="1">
      <alignment horizontal="center" vertical="center"/>
    </xf>
    <xf numFmtId="0" fontId="1" fillId="3" borderId="0" xfId="1" applyFill="1" applyProtection="1"/>
    <xf numFmtId="0" fontId="1" fillId="0" borderId="4" xfId="1" applyBorder="1" applyProtection="1"/>
    <xf numFmtId="49" fontId="8" fillId="3" borderId="5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left"/>
      <protection locked="0"/>
    </xf>
    <xf numFmtId="164" fontId="6" fillId="0" borderId="10" xfId="2" applyNumberFormat="1" applyFont="1" applyBorder="1" applyAlignment="1" applyProtection="1">
      <alignment vertical="center"/>
    </xf>
    <xf numFmtId="164" fontId="7" fillId="0" borderId="11" xfId="2" applyNumberFormat="1" applyFont="1" applyBorder="1" applyAlignment="1" applyProtection="1">
      <alignment vertical="center"/>
    </xf>
    <xf numFmtId="164" fontId="0" fillId="0" borderId="11" xfId="2" applyNumberFormat="1" applyFont="1" applyBorder="1" applyAlignment="1" applyProtection="1">
      <alignment horizontal="center" vertical="center"/>
    </xf>
    <xf numFmtId="0" fontId="1" fillId="0" borderId="12" xfId="1" applyBorder="1" applyProtection="1"/>
    <xf numFmtId="0" fontId="10" fillId="4" borderId="13" xfId="1" applyFont="1" applyFill="1" applyBorder="1" applyProtection="1"/>
    <xf numFmtId="0" fontId="10" fillId="4" borderId="14" xfId="1" applyFont="1" applyFill="1" applyBorder="1" applyProtection="1"/>
    <xf numFmtId="0" fontId="10" fillId="4" borderId="15" xfId="1" applyFont="1" applyFill="1" applyBorder="1" applyProtection="1"/>
    <xf numFmtId="0" fontId="10" fillId="0" borderId="0" xfId="1" applyFont="1" applyAlignment="1" applyProtection="1">
      <alignment horizontal="center" vertical="center"/>
    </xf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vertical="center"/>
    </xf>
    <xf numFmtId="1" fontId="11" fillId="0" borderId="0" xfId="1" applyNumberFormat="1" applyFont="1" applyAlignment="1" applyProtection="1">
      <alignment horizontal="center" vertical="center"/>
    </xf>
    <xf numFmtId="14" fontId="12" fillId="0" borderId="0" xfId="1" applyNumberFormat="1" applyFont="1" applyAlignment="1" applyProtection="1">
      <alignment horizontal="center" vertical="center"/>
    </xf>
    <xf numFmtId="14" fontId="1" fillId="0" borderId="0" xfId="1" applyNumberFormat="1" applyFont="1" applyAlignment="1" applyProtection="1">
      <alignment horizontal="center" vertical="center"/>
    </xf>
    <xf numFmtId="14" fontId="13" fillId="0" borderId="0" xfId="1" applyNumberFormat="1" applyFont="1" applyAlignment="1" applyProtection="1">
      <alignment horizontal="center" vertical="center"/>
    </xf>
    <xf numFmtId="165" fontId="14" fillId="0" borderId="0" xfId="1" applyNumberFormat="1" applyFont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center" vertical="center"/>
      <protection locked="0"/>
    </xf>
    <xf numFmtId="165" fontId="14" fillId="0" borderId="0" xfId="1" applyNumberFormat="1" applyFont="1" applyBorder="1" applyAlignment="1" applyProtection="1">
      <alignment horizontal="left" vertical="center"/>
    </xf>
    <xf numFmtId="1" fontId="15" fillId="0" borderId="0" xfId="1" applyNumberFormat="1" applyFont="1" applyBorder="1" applyAlignment="1" applyProtection="1">
      <alignment horizontal="right" vertical="center"/>
    </xf>
    <xf numFmtId="0" fontId="16" fillId="0" borderId="0" xfId="1" applyFont="1" applyAlignment="1" applyProtection="1">
      <alignment horizontal="left" vertical="center"/>
    </xf>
    <xf numFmtId="0" fontId="17" fillId="0" borderId="0" xfId="1" applyFont="1" applyAlignment="1" applyProtection="1">
      <alignment horizontal="center" vertical="center"/>
    </xf>
    <xf numFmtId="0" fontId="18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1" fillId="5" borderId="24" xfId="1" applyFill="1" applyBorder="1" applyProtection="1"/>
    <xf numFmtId="49" fontId="1" fillId="5" borderId="25" xfId="1" applyNumberFormat="1" applyFill="1" applyBorder="1" applyAlignment="1" applyProtection="1">
      <alignment vertical="center"/>
    </xf>
    <xf numFmtId="49" fontId="1" fillId="5" borderId="26" xfId="1" applyNumberFormat="1" applyFill="1" applyBorder="1" applyAlignment="1" applyProtection="1">
      <alignment vertical="center"/>
    </xf>
    <xf numFmtId="164" fontId="6" fillId="5" borderId="27" xfId="2" applyNumberFormat="1" applyFont="1" applyFill="1" applyBorder="1" applyAlignment="1" applyProtection="1">
      <alignment vertical="center"/>
    </xf>
    <xf numFmtId="164" fontId="7" fillId="5" borderId="28" xfId="2" applyNumberFormat="1" applyFont="1" applyFill="1" applyBorder="1" applyAlignment="1" applyProtection="1">
      <alignment vertical="center"/>
    </xf>
    <xf numFmtId="164" fontId="17" fillId="5" borderId="28" xfId="2" applyNumberFormat="1" applyFont="1" applyFill="1" applyBorder="1" applyAlignment="1" applyProtection="1">
      <alignment vertical="center"/>
    </xf>
    <xf numFmtId="164" fontId="6" fillId="5" borderId="28" xfId="2" applyNumberFormat="1" applyFont="1" applyFill="1" applyBorder="1" applyAlignment="1" applyProtection="1">
      <alignment vertical="center"/>
    </xf>
    <xf numFmtId="164" fontId="22" fillId="5" borderId="29" xfId="2" applyNumberFormat="1" applyFont="1" applyFill="1" applyBorder="1" applyAlignment="1" applyProtection="1">
      <alignment vertical="center"/>
    </xf>
    <xf numFmtId="0" fontId="10" fillId="4" borderId="24" xfId="1" applyFont="1" applyFill="1" applyBorder="1" applyAlignment="1" applyProtection="1">
      <alignment horizontal="center" vertical="center"/>
    </xf>
    <xf numFmtId="0" fontId="10" fillId="4" borderId="30" xfId="1" applyFont="1" applyFill="1" applyBorder="1" applyAlignment="1" applyProtection="1">
      <alignment horizontal="center" vertical="center"/>
    </xf>
    <xf numFmtId="0" fontId="24" fillId="0" borderId="0" xfId="1" applyFont="1" applyBorder="1" applyAlignment="1" applyProtection="1">
      <alignment horizontal="center"/>
    </xf>
    <xf numFmtId="165" fontId="1" fillId="0" borderId="0" xfId="1" applyNumberFormat="1" applyBorder="1" applyAlignment="1" applyProtection="1">
      <alignment horizontal="center"/>
    </xf>
    <xf numFmtId="0" fontId="17" fillId="0" borderId="0" xfId="1" applyFont="1" applyProtection="1"/>
    <xf numFmtId="0" fontId="18" fillId="0" borderId="0" xfId="1" applyFont="1" applyProtection="1"/>
    <xf numFmtId="0" fontId="7" fillId="0" borderId="0" xfId="1" applyFont="1" applyProtection="1"/>
    <xf numFmtId="0" fontId="10" fillId="5" borderId="34" xfId="1" applyFont="1" applyFill="1" applyBorder="1" applyAlignment="1" applyProtection="1">
      <alignment horizontal="center" vertical="center" wrapText="1"/>
    </xf>
    <xf numFmtId="49" fontId="1" fillId="5" borderId="35" xfId="1" applyNumberFormat="1" applyFill="1" applyBorder="1" applyAlignment="1" applyProtection="1">
      <alignment vertical="center"/>
    </xf>
    <xf numFmtId="49" fontId="1" fillId="5" borderId="36" xfId="1" applyNumberFormat="1" applyFill="1" applyBorder="1" applyAlignment="1" applyProtection="1">
      <alignment vertical="center"/>
    </xf>
    <xf numFmtId="164" fontId="6" fillId="5" borderId="37" xfId="2" applyNumberFormat="1" applyFont="1" applyFill="1" applyBorder="1" applyAlignment="1" applyProtection="1">
      <alignment vertical="center"/>
    </xf>
    <xf numFmtId="164" fontId="7" fillId="5" borderId="38" xfId="2" applyNumberFormat="1" applyFont="1" applyFill="1" applyBorder="1" applyAlignment="1" applyProtection="1">
      <alignment vertical="center"/>
    </xf>
    <xf numFmtId="164" fontId="17" fillId="5" borderId="38" xfId="2" applyNumberFormat="1" applyFont="1" applyFill="1" applyBorder="1" applyAlignment="1" applyProtection="1">
      <alignment vertical="center"/>
    </xf>
    <xf numFmtId="164" fontId="6" fillId="5" borderId="38" xfId="2" applyNumberFormat="1" applyFont="1" applyFill="1" applyBorder="1" applyAlignment="1" applyProtection="1">
      <alignment vertical="center"/>
    </xf>
    <xf numFmtId="164" fontId="22" fillId="5" borderId="39" xfId="2" applyNumberFormat="1" applyFont="1" applyFill="1" applyBorder="1" applyAlignment="1" applyProtection="1">
      <alignment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40" xfId="1" applyFont="1" applyFill="1" applyBorder="1" applyAlignment="1" applyProtection="1">
      <alignment horizontal="center" vertical="center"/>
    </xf>
    <xf numFmtId="0" fontId="27" fillId="0" borderId="0" xfId="1" applyFont="1" applyAlignment="1" applyProtection="1">
      <alignment horizontal="center" vertical="center"/>
    </xf>
    <xf numFmtId="0" fontId="10" fillId="0" borderId="24" xfId="1" applyFont="1" applyBorder="1" applyAlignment="1" applyProtection="1">
      <alignment horizontal="left" vertical="center" wrapText="1"/>
    </xf>
    <xf numFmtId="0" fontId="10" fillId="0" borderId="41" xfId="1" applyFont="1" applyBorder="1" applyAlignment="1" applyProtection="1">
      <alignment vertical="center" wrapText="1"/>
    </xf>
    <xf numFmtId="49" fontId="28" fillId="0" borderId="24" xfId="1" applyNumberFormat="1" applyFont="1" applyBorder="1" applyAlignment="1" applyProtection="1">
      <alignment horizontal="center" vertical="center" wrapText="1"/>
    </xf>
    <xf numFmtId="49" fontId="29" fillId="0" borderId="43" xfId="1" applyNumberFormat="1" applyFont="1" applyBorder="1" applyAlignment="1" applyProtection="1">
      <alignment horizontal="center" vertical="center" wrapText="1"/>
    </xf>
    <xf numFmtId="49" fontId="10" fillId="0" borderId="44" xfId="1" applyNumberFormat="1" applyFont="1" applyBorder="1" applyAlignment="1" applyProtection="1">
      <alignment horizontal="center" vertical="center" wrapText="1"/>
    </xf>
    <xf numFmtId="49" fontId="30" fillId="0" borderId="45" xfId="1" applyNumberFormat="1" applyFont="1" applyBorder="1" applyAlignment="1" applyProtection="1">
      <alignment horizontal="center" vertical="center" wrapText="1"/>
    </xf>
    <xf numFmtId="165" fontId="31" fillId="0" borderId="10" xfId="1" applyNumberFormat="1" applyFont="1" applyBorder="1" applyAlignment="1" applyProtection="1">
      <alignment horizontal="center" vertical="center" wrapText="1"/>
    </xf>
    <xf numFmtId="165" fontId="32" fillId="0" borderId="12" xfId="1" applyNumberFormat="1" applyFont="1" applyBorder="1" applyAlignment="1" applyProtection="1">
      <alignment horizontal="center" vertical="center" wrapText="1"/>
    </xf>
    <xf numFmtId="0" fontId="33" fillId="0" borderId="44" xfId="1" applyFont="1" applyBorder="1" applyAlignment="1" applyProtection="1">
      <alignment horizontal="center" vertical="center" wrapText="1"/>
    </xf>
    <xf numFmtId="0" fontId="33" fillId="0" borderId="45" xfId="1" applyFont="1" applyBorder="1" applyAlignment="1" applyProtection="1">
      <alignment horizontal="center" vertical="center" wrapText="1"/>
    </xf>
    <xf numFmtId="0" fontId="34" fillId="0" borderId="45" xfId="1" applyFont="1" applyBorder="1" applyAlignment="1" applyProtection="1">
      <alignment horizontal="center" vertical="center" wrapText="1"/>
    </xf>
    <xf numFmtId="0" fontId="35" fillId="0" borderId="45" xfId="1" applyFont="1" applyBorder="1" applyAlignment="1" applyProtection="1">
      <alignment horizontal="center" vertical="center" wrapText="1"/>
    </xf>
    <xf numFmtId="0" fontId="36" fillId="0" borderId="45" xfId="1" applyFont="1" applyBorder="1" applyAlignment="1" applyProtection="1">
      <alignment horizontal="center" vertical="center" wrapText="1"/>
    </xf>
    <xf numFmtId="0" fontId="37" fillId="0" borderId="46" xfId="1" applyFont="1" applyBorder="1" applyAlignment="1" applyProtection="1">
      <alignment horizontal="center" vertical="center" wrapText="1"/>
    </xf>
    <xf numFmtId="49" fontId="38" fillId="0" borderId="47" xfId="1" applyNumberFormat="1" applyFont="1" applyBorder="1" applyAlignment="1" applyProtection="1">
      <alignment horizontal="center" vertical="center" wrapText="1"/>
      <protection locked="0"/>
    </xf>
    <xf numFmtId="165" fontId="39" fillId="0" borderId="48" xfId="1" applyNumberFormat="1" applyFont="1" applyBorder="1" applyAlignment="1" applyProtection="1">
      <alignment horizontal="center" vertical="center" wrapText="1"/>
      <protection locked="0"/>
    </xf>
    <xf numFmtId="165" fontId="40" fillId="0" borderId="48" xfId="1" applyNumberFormat="1" applyFont="1" applyBorder="1" applyAlignment="1" applyProtection="1">
      <alignment horizontal="center" vertical="center" wrapText="1"/>
      <protection locked="0"/>
    </xf>
    <xf numFmtId="0" fontId="41" fillId="0" borderId="48" xfId="1" applyFont="1" applyBorder="1" applyAlignment="1" applyProtection="1">
      <alignment horizontal="center" vertical="center" wrapText="1"/>
      <protection locked="0"/>
    </xf>
    <xf numFmtId="0" fontId="42" fillId="0" borderId="48" xfId="1" applyFont="1" applyBorder="1" applyAlignment="1" applyProtection="1">
      <alignment horizontal="center" vertical="center" wrapText="1"/>
      <protection locked="0"/>
    </xf>
    <xf numFmtId="0" fontId="43" fillId="0" borderId="48" xfId="1" applyFont="1" applyBorder="1" applyAlignment="1" applyProtection="1">
      <alignment horizontal="center" vertical="center" wrapText="1"/>
      <protection locked="0"/>
    </xf>
    <xf numFmtId="0" fontId="44" fillId="0" borderId="48" xfId="1" applyFont="1" applyBorder="1" applyAlignment="1" applyProtection="1">
      <alignment horizontal="center" vertical="center" wrapText="1"/>
      <protection locked="0"/>
    </xf>
    <xf numFmtId="0" fontId="45" fillId="0" borderId="49" xfId="1" applyFont="1" applyBorder="1" applyAlignment="1" applyProtection="1">
      <alignment horizontal="center" vertical="center" wrapText="1"/>
      <protection locked="0"/>
    </xf>
    <xf numFmtId="0" fontId="1" fillId="5" borderId="50" xfId="1" applyFill="1" applyBorder="1" applyProtection="1"/>
    <xf numFmtId="49" fontId="1" fillId="5" borderId="51" xfId="1" applyNumberFormat="1" applyFill="1" applyBorder="1" applyAlignment="1" applyProtection="1">
      <alignment vertical="center"/>
    </xf>
    <xf numFmtId="49" fontId="1" fillId="5" borderId="52" xfId="1" applyNumberFormat="1" applyFill="1" applyBorder="1" applyAlignment="1" applyProtection="1">
      <alignment vertical="center"/>
    </xf>
    <xf numFmtId="164" fontId="6" fillId="5" borderId="53" xfId="2" applyNumberFormat="1" applyFont="1" applyFill="1" applyBorder="1" applyAlignment="1" applyProtection="1">
      <alignment vertical="center"/>
    </xf>
    <xf numFmtId="164" fontId="7" fillId="5" borderId="54" xfId="2" applyNumberFormat="1" applyFont="1" applyFill="1" applyBorder="1" applyAlignment="1" applyProtection="1">
      <alignment vertical="center"/>
    </xf>
    <xf numFmtId="164" fontId="17" fillId="5" borderId="54" xfId="2" applyNumberFormat="1" applyFont="1" applyFill="1" applyBorder="1" applyAlignment="1" applyProtection="1">
      <alignment vertical="center"/>
    </xf>
    <xf numFmtId="164" fontId="6" fillId="5" borderId="54" xfId="2" applyNumberFormat="1" applyFont="1" applyFill="1" applyBorder="1" applyAlignment="1" applyProtection="1">
      <alignment vertical="center"/>
    </xf>
    <xf numFmtId="164" fontId="22" fillId="5" borderId="55" xfId="2" applyNumberFormat="1" applyFont="1" applyFill="1" applyBorder="1" applyAlignment="1" applyProtection="1">
      <alignment vertical="center"/>
    </xf>
    <xf numFmtId="0" fontId="10" fillId="4" borderId="50" xfId="1" applyFont="1" applyFill="1" applyBorder="1" applyAlignment="1" applyProtection="1">
      <alignment horizontal="center" vertical="center"/>
    </xf>
    <xf numFmtId="0" fontId="10" fillId="4" borderId="56" xfId="1" applyFont="1" applyFill="1" applyBorder="1" applyAlignment="1" applyProtection="1">
      <alignment horizontal="center" vertical="center"/>
    </xf>
    <xf numFmtId="165" fontId="1" fillId="7" borderId="25" xfId="1" applyNumberFormat="1" applyFont="1" applyFill="1" applyBorder="1" applyAlignment="1">
      <alignment horizontal="left" vertical="center"/>
    </xf>
    <xf numFmtId="165" fontId="1" fillId="7" borderId="59" xfId="1" applyNumberFormat="1" applyFill="1" applyBorder="1" applyAlignment="1" applyProtection="1">
      <alignment horizontal="center" vertical="center"/>
    </xf>
    <xf numFmtId="1" fontId="11" fillId="7" borderId="25" xfId="1" applyNumberFormat="1" applyFont="1" applyFill="1" applyBorder="1" applyAlignment="1" applyProtection="1">
      <alignment horizontal="center" vertical="center"/>
    </xf>
    <xf numFmtId="1" fontId="11" fillId="7" borderId="29" xfId="1" applyNumberFormat="1" applyFont="1" applyFill="1" applyBorder="1" applyAlignment="1" applyProtection="1">
      <alignment horizontal="center" vertical="center"/>
    </xf>
    <xf numFmtId="1" fontId="1" fillId="7" borderId="27" xfId="1" applyNumberFormat="1" applyFont="1" applyFill="1" applyBorder="1" applyAlignment="1" applyProtection="1">
      <alignment horizontal="center" vertical="center"/>
    </xf>
    <xf numFmtId="1" fontId="13" fillId="7" borderId="28" xfId="1" applyNumberFormat="1" applyFont="1" applyFill="1" applyBorder="1" applyAlignment="1" applyProtection="1">
      <alignment horizontal="center" vertical="center"/>
    </xf>
    <xf numFmtId="1" fontId="12" fillId="7" borderId="29" xfId="1" applyNumberFormat="1" applyFont="1" applyFill="1" applyBorder="1" applyAlignment="1" applyProtection="1">
      <alignment horizontal="center" vertical="center"/>
    </xf>
    <xf numFmtId="1" fontId="22" fillId="7" borderId="27" xfId="1" applyNumberFormat="1" applyFont="1" applyFill="1" applyBorder="1" applyAlignment="1" applyProtection="1">
      <alignment horizontal="center" vertical="center"/>
    </xf>
    <xf numFmtId="1" fontId="22" fillId="7" borderId="29" xfId="1" applyNumberFormat="1" applyFont="1" applyFill="1" applyBorder="1" applyAlignment="1" applyProtection="1">
      <alignment horizontal="center" vertical="center"/>
    </xf>
    <xf numFmtId="1" fontId="46" fillId="7" borderId="27" xfId="1" applyNumberFormat="1" applyFont="1" applyFill="1" applyBorder="1" applyAlignment="1" applyProtection="1">
      <alignment horizontal="center" vertical="center"/>
    </xf>
    <xf numFmtId="9" fontId="46" fillId="7" borderId="28" xfId="3" applyFont="1" applyFill="1" applyBorder="1" applyAlignment="1" applyProtection="1">
      <alignment horizontal="center" vertical="center"/>
    </xf>
    <xf numFmtId="1" fontId="6" fillId="7" borderId="28" xfId="1" applyNumberFormat="1" applyFont="1" applyFill="1" applyBorder="1" applyAlignment="1" applyProtection="1">
      <alignment horizontal="center" vertical="center"/>
    </xf>
    <xf numFmtId="1" fontId="17" fillId="7" borderId="28" xfId="1" applyNumberFormat="1" applyFont="1" applyFill="1" applyBorder="1" applyAlignment="1" applyProtection="1">
      <alignment horizontal="center" vertical="center"/>
    </xf>
    <xf numFmtId="1" fontId="18" fillId="7" borderId="28" xfId="1" applyNumberFormat="1" applyFont="1" applyFill="1" applyBorder="1" applyAlignment="1" applyProtection="1">
      <alignment horizontal="center" vertical="center"/>
    </xf>
    <xf numFmtId="1" fontId="7" fillId="7" borderId="29" xfId="1" applyNumberFormat="1" applyFont="1" applyFill="1" applyBorder="1" applyAlignment="1" applyProtection="1">
      <alignment horizontal="center" vertical="center"/>
    </xf>
    <xf numFmtId="0" fontId="47" fillId="0" borderId="60" xfId="1" applyFont="1" applyBorder="1" applyAlignment="1" applyProtection="1">
      <alignment horizontal="center" vertical="center"/>
      <protection locked="0"/>
    </xf>
    <xf numFmtId="0" fontId="48" fillId="0" borderId="61" xfId="1" applyFont="1" applyBorder="1" applyAlignment="1" applyProtection="1">
      <alignment horizontal="center" vertical="center"/>
      <protection locked="0"/>
    </xf>
    <xf numFmtId="0" fontId="49" fillId="0" borderId="61" xfId="1" applyFont="1" applyBorder="1" applyAlignment="1" applyProtection="1">
      <alignment horizontal="center" vertical="center"/>
      <protection locked="0"/>
    </xf>
    <xf numFmtId="1" fontId="50" fillId="0" borderId="61" xfId="1" applyNumberFormat="1" applyFont="1" applyBorder="1" applyAlignment="1" applyProtection="1">
      <alignment horizontal="center" vertical="center"/>
      <protection locked="0"/>
    </xf>
    <xf numFmtId="1" fontId="51" fillId="0" borderId="61" xfId="1" applyNumberFormat="1" applyFont="1" applyBorder="1" applyAlignment="1" applyProtection="1">
      <alignment horizontal="center" vertical="center"/>
      <protection locked="0"/>
    </xf>
    <xf numFmtId="1" fontId="52" fillId="0" borderId="61" xfId="1" applyNumberFormat="1" applyFont="1" applyBorder="1" applyAlignment="1" applyProtection="1">
      <alignment horizontal="center" vertical="center"/>
      <protection locked="0"/>
    </xf>
    <xf numFmtId="1" fontId="53" fillId="0" borderId="61" xfId="1" applyNumberFormat="1" applyFont="1" applyBorder="1" applyAlignment="1" applyProtection="1">
      <alignment horizontal="center" vertical="center"/>
      <protection locked="0"/>
    </xf>
    <xf numFmtId="0" fontId="54" fillId="0" borderId="62" xfId="1" applyFont="1" applyBorder="1" applyAlignment="1" applyProtection="1">
      <alignment horizontal="center" vertical="center"/>
      <protection locked="0"/>
    </xf>
    <xf numFmtId="49" fontId="10" fillId="0" borderId="0" xfId="1" applyNumberFormat="1" applyFont="1" applyAlignment="1" applyProtection="1">
      <alignment horizontal="center" vertical="center"/>
    </xf>
    <xf numFmtId="164" fontId="34" fillId="0" borderId="0" xfId="2" applyNumberFormat="1" applyFont="1" applyAlignment="1" applyProtection="1">
      <alignment vertical="center"/>
    </xf>
    <xf numFmtId="164" fontId="37" fillId="0" borderId="0" xfId="2" applyNumberFormat="1" applyFont="1" applyAlignment="1" applyProtection="1">
      <alignment vertical="center"/>
    </xf>
    <xf numFmtId="164" fontId="10" fillId="0" borderId="0" xfId="2" applyNumberFormat="1" applyFont="1" applyAlignment="1" applyProtection="1">
      <alignment horizontal="center" vertical="center"/>
    </xf>
    <xf numFmtId="0" fontId="1" fillId="0" borderId="13" xfId="1" applyBorder="1" applyAlignment="1" applyProtection="1">
      <alignment horizontal="center" vertical="center"/>
    </xf>
    <xf numFmtId="164" fontId="10" fillId="0" borderId="14" xfId="2" applyNumberFormat="1" applyFont="1" applyBorder="1" applyAlignment="1" applyProtection="1">
      <alignment horizontal="center" vertical="center"/>
    </xf>
    <xf numFmtId="164" fontId="10" fillId="0" borderId="15" xfId="2" applyNumberFormat="1" applyFont="1" applyBorder="1" applyAlignment="1" applyProtection="1">
      <alignment horizontal="center" vertical="center"/>
    </xf>
    <xf numFmtId="164" fontId="10" fillId="0" borderId="0" xfId="2" applyNumberFormat="1" applyFont="1" applyFill="1" applyBorder="1" applyAlignment="1" applyProtection="1">
      <alignment horizontal="center" vertical="center"/>
    </xf>
    <xf numFmtId="165" fontId="1" fillId="7" borderId="35" xfId="1" applyNumberFormat="1" applyFont="1" applyFill="1" applyBorder="1" applyAlignment="1">
      <alignment horizontal="left" vertical="center"/>
    </xf>
    <xf numFmtId="165" fontId="1" fillId="7" borderId="63" xfId="1" applyNumberFormat="1" applyFill="1" applyBorder="1" applyAlignment="1" applyProtection="1">
      <alignment horizontal="center" vertical="center"/>
    </xf>
    <xf numFmtId="1" fontId="11" fillId="7" borderId="35" xfId="1" applyNumberFormat="1" applyFont="1" applyFill="1" applyBorder="1" applyAlignment="1" applyProtection="1">
      <alignment horizontal="center" vertical="center"/>
    </xf>
    <xf numFmtId="1" fontId="11" fillId="7" borderId="39" xfId="1" applyNumberFormat="1" applyFont="1" applyFill="1" applyBorder="1" applyAlignment="1" applyProtection="1">
      <alignment horizontal="center" vertical="center"/>
    </xf>
    <xf numFmtId="1" fontId="1" fillId="7" borderId="37" xfId="1" applyNumberFormat="1" applyFont="1" applyFill="1" applyBorder="1" applyAlignment="1" applyProtection="1">
      <alignment horizontal="center" vertical="center"/>
    </xf>
    <xf numFmtId="1" fontId="13" fillId="7" borderId="38" xfId="1" applyNumberFormat="1" applyFont="1" applyFill="1" applyBorder="1" applyAlignment="1" applyProtection="1">
      <alignment horizontal="center" vertical="center"/>
    </xf>
    <xf numFmtId="1" fontId="12" fillId="7" borderId="39" xfId="1" applyNumberFormat="1" applyFont="1" applyFill="1" applyBorder="1" applyAlignment="1" applyProtection="1">
      <alignment horizontal="center" vertical="center"/>
    </xf>
    <xf numFmtId="1" fontId="22" fillId="7" borderId="37" xfId="1" applyNumberFormat="1" applyFont="1" applyFill="1" applyBorder="1" applyAlignment="1" applyProtection="1">
      <alignment horizontal="center" vertical="center"/>
    </xf>
    <xf numFmtId="1" fontId="22" fillId="7" borderId="39" xfId="1" applyNumberFormat="1" applyFont="1" applyFill="1" applyBorder="1" applyAlignment="1" applyProtection="1">
      <alignment horizontal="center" vertical="center"/>
    </xf>
    <xf numFmtId="1" fontId="46" fillId="7" borderId="37" xfId="1" applyNumberFormat="1" applyFont="1" applyFill="1" applyBorder="1" applyAlignment="1" applyProtection="1">
      <alignment horizontal="center" vertical="center"/>
    </xf>
    <xf numFmtId="9" fontId="46" fillId="7" borderId="38" xfId="3" applyFont="1" applyFill="1" applyBorder="1" applyAlignment="1" applyProtection="1">
      <alignment horizontal="center" vertical="center"/>
    </xf>
    <xf numFmtId="1" fontId="6" fillId="7" borderId="38" xfId="1" applyNumberFormat="1" applyFont="1" applyFill="1" applyBorder="1" applyAlignment="1" applyProtection="1">
      <alignment horizontal="center" vertical="center"/>
    </xf>
    <xf numFmtId="1" fontId="17" fillId="7" borderId="38" xfId="1" applyNumberFormat="1" applyFont="1" applyFill="1" applyBorder="1" applyAlignment="1" applyProtection="1">
      <alignment horizontal="center" vertical="center"/>
    </xf>
    <xf numFmtId="1" fontId="18" fillId="7" borderId="38" xfId="1" applyNumberFormat="1" applyFont="1" applyFill="1" applyBorder="1" applyAlignment="1" applyProtection="1">
      <alignment horizontal="center" vertical="center"/>
    </xf>
    <xf numFmtId="1" fontId="7" fillId="7" borderId="39" xfId="1" applyNumberFormat="1" applyFont="1" applyFill="1" applyBorder="1" applyAlignment="1" applyProtection="1">
      <alignment horizontal="center" vertical="center"/>
    </xf>
    <xf numFmtId="0" fontId="47" fillId="8" borderId="64" xfId="1" applyFont="1" applyFill="1" applyBorder="1" applyAlignment="1" applyProtection="1">
      <alignment horizontal="center" vertical="center"/>
      <protection locked="0"/>
    </xf>
    <xf numFmtId="0" fontId="48" fillId="8" borderId="65" xfId="1" applyFont="1" applyFill="1" applyBorder="1" applyAlignment="1" applyProtection="1">
      <alignment horizontal="center" vertical="center"/>
      <protection locked="0"/>
    </xf>
    <xf numFmtId="0" fontId="49" fillId="8" borderId="65" xfId="1" applyFont="1" applyFill="1" applyBorder="1" applyAlignment="1" applyProtection="1">
      <alignment horizontal="center" vertical="center"/>
      <protection locked="0"/>
    </xf>
    <xf numFmtId="1" fontId="50" fillId="8" borderId="65" xfId="1" applyNumberFormat="1" applyFont="1" applyFill="1" applyBorder="1" applyAlignment="1" applyProtection="1">
      <alignment horizontal="center" vertical="center"/>
      <protection locked="0"/>
    </xf>
    <xf numFmtId="1" fontId="51" fillId="9" borderId="65" xfId="1" applyNumberFormat="1" applyFont="1" applyFill="1" applyBorder="1" applyAlignment="1" applyProtection="1">
      <alignment horizontal="center" vertical="center"/>
      <protection locked="0"/>
    </xf>
    <xf numFmtId="1" fontId="52" fillId="9" borderId="65" xfId="1" applyNumberFormat="1" applyFont="1" applyFill="1" applyBorder="1" applyAlignment="1" applyProtection="1">
      <alignment horizontal="center" vertical="center"/>
      <protection locked="0"/>
    </xf>
    <xf numFmtId="1" fontId="53" fillId="9" borderId="65" xfId="1" applyNumberFormat="1" applyFont="1" applyFill="1" applyBorder="1" applyAlignment="1" applyProtection="1">
      <alignment horizontal="center" vertical="center"/>
      <protection locked="0"/>
    </xf>
    <xf numFmtId="0" fontId="54" fillId="9" borderId="66" xfId="1" applyFont="1" applyFill="1" applyBorder="1" applyAlignment="1" applyProtection="1">
      <alignment horizontal="center" vertical="center"/>
      <protection locked="0"/>
    </xf>
    <xf numFmtId="49" fontId="1" fillId="0" borderId="0" xfId="1" applyNumberFormat="1" applyAlignment="1" applyProtection="1">
      <alignment horizontal="center" vertical="center"/>
    </xf>
    <xf numFmtId="49" fontId="1" fillId="0" borderId="0" xfId="1" applyNumberFormat="1" applyProtection="1"/>
    <xf numFmtId="1" fontId="1" fillId="0" borderId="0" xfId="1" applyNumberFormat="1" applyProtection="1"/>
    <xf numFmtId="1" fontId="7" fillId="0" borderId="0" xfId="1" applyNumberFormat="1" applyFont="1" applyAlignment="1" applyProtection="1">
      <alignment vertical="center"/>
    </xf>
    <xf numFmtId="0" fontId="1" fillId="0" borderId="34" xfId="1" applyBorder="1" applyAlignment="1" applyProtection="1">
      <alignment horizontal="center" vertical="center"/>
    </xf>
    <xf numFmtId="0" fontId="47" fillId="0" borderId="64" xfId="1" applyFont="1" applyBorder="1" applyAlignment="1" applyProtection="1">
      <alignment horizontal="center" vertical="center"/>
      <protection locked="0"/>
    </xf>
    <xf numFmtId="0" fontId="48" fillId="0" borderId="65" xfId="1" applyFont="1" applyBorder="1" applyAlignment="1" applyProtection="1">
      <alignment horizontal="center" vertical="center"/>
      <protection locked="0"/>
    </xf>
    <xf numFmtId="0" fontId="49" fillId="0" borderId="65" xfId="1" applyFont="1" applyBorder="1" applyAlignment="1" applyProtection="1">
      <alignment horizontal="center" vertical="center"/>
      <protection locked="0"/>
    </xf>
    <xf numFmtId="1" fontId="50" fillId="0" borderId="65" xfId="1" applyNumberFormat="1" applyFont="1" applyBorder="1" applyAlignment="1" applyProtection="1">
      <alignment horizontal="center" vertical="center"/>
      <protection locked="0"/>
    </xf>
    <xf numFmtId="1" fontId="51" fillId="0" borderId="65" xfId="1" applyNumberFormat="1" applyFont="1" applyBorder="1" applyAlignment="1" applyProtection="1">
      <alignment horizontal="center" vertical="center"/>
      <protection locked="0"/>
    </xf>
    <xf numFmtId="1" fontId="52" fillId="0" borderId="65" xfId="1" applyNumberFormat="1" applyFont="1" applyBorder="1" applyAlignment="1" applyProtection="1">
      <alignment horizontal="center" vertical="center"/>
      <protection locked="0"/>
    </xf>
    <xf numFmtId="1" fontId="53" fillId="0" borderId="65" xfId="1" applyNumberFormat="1" applyFont="1" applyBorder="1" applyAlignment="1" applyProtection="1">
      <alignment horizontal="center" vertical="center"/>
      <protection locked="0"/>
    </xf>
    <xf numFmtId="0" fontId="54" fillId="0" borderId="66" xfId="1" applyFont="1" applyBorder="1" applyAlignment="1" applyProtection="1">
      <alignment horizontal="center" vertical="center"/>
      <protection locked="0"/>
    </xf>
    <xf numFmtId="165" fontId="1" fillId="7" borderId="51" xfId="1" applyNumberFormat="1" applyFont="1" applyFill="1" applyBorder="1" applyAlignment="1">
      <alignment horizontal="left" vertical="center"/>
    </xf>
    <xf numFmtId="165" fontId="1" fillId="7" borderId="67" xfId="1" applyNumberFormat="1" applyFill="1" applyBorder="1" applyAlignment="1" applyProtection="1">
      <alignment horizontal="center" vertical="center"/>
    </xf>
    <xf numFmtId="1" fontId="11" fillId="7" borderId="51" xfId="1" applyNumberFormat="1" applyFont="1" applyFill="1" applyBorder="1" applyAlignment="1" applyProtection="1">
      <alignment horizontal="center" vertical="center"/>
    </xf>
    <xf numFmtId="1" fontId="11" fillId="7" borderId="55" xfId="1" applyNumberFormat="1" applyFont="1" applyFill="1" applyBorder="1" applyAlignment="1" applyProtection="1">
      <alignment horizontal="center" vertical="center"/>
    </xf>
    <xf numFmtId="1" fontId="1" fillId="7" borderId="53" xfId="1" applyNumberFormat="1" applyFont="1" applyFill="1" applyBorder="1" applyAlignment="1" applyProtection="1">
      <alignment horizontal="center" vertical="center"/>
    </xf>
    <xf numFmtId="1" fontId="13" fillId="7" borderId="54" xfId="1" applyNumberFormat="1" applyFont="1" applyFill="1" applyBorder="1" applyAlignment="1" applyProtection="1">
      <alignment horizontal="center" vertical="center"/>
    </xf>
    <xf numFmtId="1" fontId="12" fillId="7" borderId="55" xfId="1" applyNumberFormat="1" applyFont="1" applyFill="1" applyBorder="1" applyAlignment="1" applyProtection="1">
      <alignment horizontal="center" vertical="center"/>
    </xf>
    <xf numFmtId="1" fontId="22" fillId="7" borderId="53" xfId="1" applyNumberFormat="1" applyFont="1" applyFill="1" applyBorder="1" applyAlignment="1" applyProtection="1">
      <alignment horizontal="center" vertical="center"/>
    </xf>
    <xf numFmtId="1" fontId="22" fillId="7" borderId="55" xfId="1" applyNumberFormat="1" applyFont="1" applyFill="1" applyBorder="1" applyAlignment="1" applyProtection="1">
      <alignment horizontal="center" vertical="center"/>
    </xf>
    <xf numFmtId="1" fontId="46" fillId="7" borderId="53" xfId="1" applyNumberFormat="1" applyFont="1" applyFill="1" applyBorder="1" applyAlignment="1" applyProtection="1">
      <alignment horizontal="center" vertical="center"/>
    </xf>
    <xf numFmtId="9" fontId="46" fillId="7" borderId="54" xfId="3" applyFont="1" applyFill="1" applyBorder="1" applyAlignment="1" applyProtection="1">
      <alignment horizontal="center" vertical="center"/>
    </xf>
    <xf numFmtId="1" fontId="6" fillId="7" borderId="54" xfId="1" applyNumberFormat="1" applyFont="1" applyFill="1" applyBorder="1" applyAlignment="1" applyProtection="1">
      <alignment horizontal="center" vertical="center"/>
    </xf>
    <xf numFmtId="1" fontId="17" fillId="7" borderId="54" xfId="1" applyNumberFormat="1" applyFont="1" applyFill="1" applyBorder="1" applyAlignment="1" applyProtection="1">
      <alignment horizontal="center" vertical="center"/>
    </xf>
    <xf numFmtId="1" fontId="18" fillId="7" borderId="54" xfId="1" applyNumberFormat="1" applyFont="1" applyFill="1" applyBorder="1" applyAlignment="1" applyProtection="1">
      <alignment horizontal="center" vertical="center"/>
    </xf>
    <xf numFmtId="1" fontId="7" fillId="7" borderId="55" xfId="1" applyNumberFormat="1" applyFont="1" applyFill="1" applyBorder="1" applyAlignment="1" applyProtection="1">
      <alignment horizontal="center" vertical="center"/>
    </xf>
    <xf numFmtId="0" fontId="47" fillId="8" borderId="68" xfId="1" applyFont="1" applyFill="1" applyBorder="1" applyAlignment="1" applyProtection="1">
      <alignment horizontal="center" vertical="center"/>
      <protection locked="0"/>
    </xf>
    <xf numFmtId="0" fontId="48" fillId="8" borderId="69" xfId="1" applyFont="1" applyFill="1" applyBorder="1" applyAlignment="1" applyProtection="1">
      <alignment horizontal="center" vertical="center"/>
      <protection locked="0"/>
    </xf>
    <xf numFmtId="0" fontId="49" fillId="8" borderId="70" xfId="1" applyFont="1" applyFill="1" applyBorder="1" applyAlignment="1" applyProtection="1">
      <alignment horizontal="center" vertical="center"/>
      <protection locked="0"/>
    </xf>
    <xf numFmtId="1" fontId="50" fillId="8" borderId="70" xfId="1" applyNumberFormat="1" applyFont="1" applyFill="1" applyBorder="1" applyAlignment="1" applyProtection="1">
      <alignment horizontal="center" vertical="center"/>
      <protection locked="0"/>
    </xf>
    <xf numFmtId="1" fontId="51" fillId="9" borderId="70" xfId="1" applyNumberFormat="1" applyFont="1" applyFill="1" applyBorder="1" applyAlignment="1" applyProtection="1">
      <alignment horizontal="center" vertical="center"/>
      <protection locked="0"/>
    </xf>
    <xf numFmtId="1" fontId="52" fillId="9" borderId="70" xfId="1" applyNumberFormat="1" applyFont="1" applyFill="1" applyBorder="1" applyAlignment="1" applyProtection="1">
      <alignment horizontal="center" vertical="center"/>
      <protection locked="0"/>
    </xf>
    <xf numFmtId="1" fontId="53" fillId="9" borderId="70" xfId="1" applyNumberFormat="1" applyFont="1" applyFill="1" applyBorder="1" applyAlignment="1" applyProtection="1">
      <alignment horizontal="center" vertical="center"/>
      <protection locked="0"/>
    </xf>
    <xf numFmtId="0" fontId="54" fillId="9" borderId="71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" fillId="0" borderId="0" xfId="1" applyFont="1" applyProtection="1">
      <protection locked="0"/>
    </xf>
    <xf numFmtId="0" fontId="13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7" fillId="0" borderId="0" xfId="1" applyFont="1" applyProtection="1">
      <protection locked="0"/>
    </xf>
    <xf numFmtId="0" fontId="22" fillId="0" borderId="0" xfId="1" applyFont="1" applyProtection="1">
      <protection locked="0"/>
    </xf>
    <xf numFmtId="0" fontId="55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46" fillId="0" borderId="0" xfId="1" applyFont="1" applyProtection="1">
      <protection locked="0"/>
    </xf>
    <xf numFmtId="49" fontId="9" fillId="0" borderId="6" xfId="1" applyNumberFormat="1" applyFont="1" applyBorder="1" applyAlignment="1" applyProtection="1">
      <alignment horizontal="center" vertical="center"/>
      <protection locked="0"/>
    </xf>
    <xf numFmtId="49" fontId="9" fillId="0" borderId="7" xfId="1" applyNumberFormat="1" applyFont="1" applyBorder="1" applyAlignment="1" applyProtection="1">
      <alignment horizontal="center" vertical="center"/>
      <protection locked="0"/>
    </xf>
    <xf numFmtId="49" fontId="8" fillId="0" borderId="8" xfId="1" applyNumberFormat="1" applyFont="1" applyBorder="1" applyAlignment="1" applyProtection="1">
      <alignment horizontal="center" vertical="center"/>
      <protection locked="0"/>
    </xf>
    <xf numFmtId="49" fontId="8" fillId="0" borderId="6" xfId="1" applyNumberFormat="1" applyFont="1" applyBorder="1" applyAlignment="1" applyProtection="1">
      <alignment horizontal="center" vertical="center"/>
      <protection locked="0"/>
    </xf>
    <xf numFmtId="49" fontId="8" fillId="0" borderId="9" xfId="1" applyNumberFormat="1" applyFont="1" applyBorder="1" applyAlignment="1" applyProtection="1">
      <alignment horizontal="center" vertical="center"/>
      <protection locked="0"/>
    </xf>
    <xf numFmtId="165" fontId="3" fillId="2" borderId="0" xfId="1" applyNumberFormat="1" applyFont="1" applyFill="1" applyBorder="1" applyAlignment="1" applyProtection="1">
      <alignment horizontal="center" vertical="center"/>
    </xf>
    <xf numFmtId="166" fontId="4" fillId="0" borderId="1" xfId="1" applyNumberFormat="1" applyFont="1" applyBorder="1" applyAlignment="1" applyProtection="1">
      <alignment horizontal="center" vertical="center"/>
      <protection locked="0"/>
    </xf>
    <xf numFmtId="166" fontId="4" fillId="0" borderId="2" xfId="1" applyNumberFormat="1" applyFont="1" applyBorder="1" applyAlignment="1" applyProtection="1">
      <alignment horizontal="center" vertical="center"/>
      <protection locked="0"/>
    </xf>
    <xf numFmtId="166" fontId="4" fillId="0" borderId="3" xfId="1" applyNumberFormat="1" applyFont="1" applyBorder="1" applyAlignment="1" applyProtection="1">
      <alignment horizontal="center" vertical="center"/>
      <protection locked="0"/>
    </xf>
    <xf numFmtId="1" fontId="21" fillId="0" borderId="21" xfId="1" applyNumberFormat="1" applyFont="1" applyBorder="1" applyAlignment="1" applyProtection="1">
      <alignment horizontal="center" vertical="center"/>
      <protection locked="0"/>
    </xf>
    <xf numFmtId="1" fontId="21" fillId="0" borderId="22" xfId="1" applyNumberFormat="1" applyFont="1" applyBorder="1" applyAlignment="1" applyProtection="1">
      <alignment horizontal="center" vertical="center"/>
      <protection locked="0"/>
    </xf>
    <xf numFmtId="1" fontId="21" fillId="0" borderId="23" xfId="1" applyNumberFormat="1" applyFont="1" applyBorder="1" applyAlignment="1" applyProtection="1">
      <alignment horizontal="center" vertical="center"/>
      <protection locked="0"/>
    </xf>
    <xf numFmtId="1" fontId="19" fillId="0" borderId="16" xfId="1" applyNumberFormat="1" applyFont="1" applyBorder="1" applyAlignment="1" applyProtection="1">
      <alignment horizontal="center" vertical="center"/>
      <protection locked="0"/>
    </xf>
    <xf numFmtId="1" fontId="19" fillId="0" borderId="17" xfId="1" applyNumberFormat="1" applyFont="1" applyBorder="1" applyAlignment="1" applyProtection="1">
      <alignment horizontal="center" vertical="center"/>
      <protection locked="0"/>
    </xf>
    <xf numFmtId="1" fontId="19" fillId="0" borderId="18" xfId="1" applyNumberFormat="1" applyFont="1" applyBorder="1" applyAlignment="1" applyProtection="1">
      <alignment horizontal="center" vertical="center"/>
      <protection locked="0"/>
    </xf>
    <xf numFmtId="1" fontId="20" fillId="0" borderId="19" xfId="1" applyNumberFormat="1" applyFont="1" applyBorder="1" applyAlignment="1" applyProtection="1">
      <alignment horizontal="center" vertical="center"/>
      <protection locked="0"/>
    </xf>
    <xf numFmtId="1" fontId="20" fillId="0" borderId="20" xfId="1" applyNumberFormat="1" applyFont="1" applyBorder="1" applyAlignment="1" applyProtection="1">
      <alignment horizontal="center" vertical="center"/>
      <protection locked="0"/>
    </xf>
    <xf numFmtId="0" fontId="23" fillId="0" borderId="13" xfId="1" applyFont="1" applyBorder="1" applyAlignment="1" applyProtection="1">
      <alignment horizontal="right" vertical="center"/>
    </xf>
    <xf numFmtId="0" fontId="23" fillId="0" borderId="14" xfId="1" applyFont="1" applyBorder="1" applyAlignment="1" applyProtection="1">
      <alignment horizontal="right" vertical="center"/>
    </xf>
    <xf numFmtId="0" fontId="24" fillId="0" borderId="14" xfId="1" applyFont="1" applyBorder="1" applyAlignment="1" applyProtection="1">
      <alignment horizontal="center" vertical="center"/>
    </xf>
    <xf numFmtId="0" fontId="24" fillId="0" borderId="15" xfId="1" applyFont="1" applyBorder="1" applyAlignment="1" applyProtection="1">
      <alignment horizontal="center" vertical="center"/>
    </xf>
    <xf numFmtId="165" fontId="25" fillId="0" borderId="31" xfId="1" applyNumberFormat="1" applyFont="1" applyBorder="1" applyAlignment="1" applyProtection="1">
      <alignment horizontal="center" vertical="center"/>
      <protection locked="0"/>
    </xf>
    <xf numFmtId="165" fontId="25" fillId="0" borderId="32" xfId="1" applyNumberFormat="1" applyFont="1" applyBorder="1" applyAlignment="1" applyProtection="1">
      <alignment horizontal="center" vertical="center"/>
      <protection locked="0"/>
    </xf>
    <xf numFmtId="165" fontId="26" fillId="0" borderId="32" xfId="1" applyNumberFormat="1" applyFont="1" applyBorder="1" applyAlignment="1" applyProtection="1">
      <alignment horizontal="center" vertical="center"/>
      <protection locked="0"/>
    </xf>
    <xf numFmtId="165" fontId="26" fillId="0" borderId="33" xfId="1" applyNumberFormat="1" applyFont="1" applyBorder="1" applyAlignment="1" applyProtection="1">
      <alignment horizontal="center" vertical="center"/>
      <protection locked="0"/>
    </xf>
    <xf numFmtId="0" fontId="1" fillId="6" borderId="50" xfId="1" applyFill="1" applyBorder="1" applyAlignment="1" applyProtection="1">
      <alignment horizontal="center"/>
    </xf>
    <xf numFmtId="0" fontId="1" fillId="6" borderId="57" xfId="1" applyFill="1" applyBorder="1" applyAlignment="1" applyProtection="1">
      <alignment horizontal="center"/>
    </xf>
    <xf numFmtId="0" fontId="1" fillId="6" borderId="58" xfId="1" applyFill="1" applyBorder="1" applyAlignment="1" applyProtection="1">
      <alignment horizontal="center"/>
    </xf>
    <xf numFmtId="0" fontId="1" fillId="6" borderId="24" xfId="1" applyFill="1" applyBorder="1" applyAlignment="1" applyProtection="1">
      <alignment horizontal="center"/>
    </xf>
    <xf numFmtId="0" fontId="1" fillId="6" borderId="41" xfId="1" applyFill="1" applyBorder="1" applyAlignment="1" applyProtection="1">
      <alignment horizontal="center"/>
    </xf>
    <xf numFmtId="0" fontId="1" fillId="6" borderId="42" xfId="1" applyFill="1" applyBorder="1" applyAlignment="1" applyProtection="1">
      <alignment horizontal="center"/>
    </xf>
    <xf numFmtId="166" fontId="4" fillId="0" borderId="1" xfId="1" applyNumberFormat="1" applyFont="1" applyBorder="1" applyAlignment="1" applyProtection="1">
      <alignment vertical="center"/>
      <protection locked="0"/>
    </xf>
    <xf numFmtId="166" fontId="4" fillId="0" borderId="2" xfId="1" applyNumberFormat="1" applyFont="1" applyBorder="1" applyAlignment="1" applyProtection="1">
      <alignment vertical="center"/>
      <protection locked="0"/>
    </xf>
    <xf numFmtId="166" fontId="4" fillId="0" borderId="3" xfId="1" applyNumberFormat="1" applyFont="1" applyBorder="1" applyAlignment="1" applyProtection="1">
      <alignment vertical="center"/>
      <protection locked="0"/>
    </xf>
  </cellXfs>
  <cellStyles count="6">
    <cellStyle name="Excel Built-in Normal" xfId="4"/>
    <cellStyle name="Milliers 2" xfId="2"/>
    <cellStyle name="Normal" xfId="0" builtinId="0"/>
    <cellStyle name="Normal 2" xfId="1"/>
    <cellStyle name="Normal 3" xfId="5"/>
    <cellStyle name="Pourcentage 2" xfId="3"/>
  </cellStyles>
  <dxfs count="21"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CFC\2018-2019\Programmation-Sportive\VAFC_suivi_evaluation-2019-tri-ok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MES JOUEURS"/>
      <sheetName val="MON EQUIPE"/>
      <sheetName val="MON GROUPE"/>
      <sheetName val="MES MATCHES"/>
      <sheetName val="PRESENCES"/>
      <sheetName val="EVAL Match"/>
      <sheetName val="ATHLETIQUE"/>
      <sheetName val="TECHNIQUE"/>
      <sheetName val="SOURCES"/>
      <sheetName val="Feuil1"/>
      <sheetName val="A-Mad"/>
      <sheetName val="aaaa-vvv"/>
      <sheetName val="-"/>
    </sheetNames>
    <sheetDataSet>
      <sheetData sheetId="0">
        <row r="6">
          <cell r="B6" t="str">
            <v>U16</v>
          </cell>
        </row>
      </sheetData>
      <sheetData sheetId="1">
        <row r="2">
          <cell r="A2" t="str">
            <v>A</v>
          </cell>
          <cell r="B2" t="str">
            <v>Madjid</v>
          </cell>
          <cell r="Q2" t="str">
            <v>Double Cliquez Pour la Photo du joueur</v>
          </cell>
          <cell r="R2">
            <v>1</v>
          </cell>
        </row>
        <row r="3">
          <cell r="A3" t="str">
            <v>B</v>
          </cell>
          <cell r="B3" t="str">
            <v>Boris</v>
          </cell>
          <cell r="Q3" t="str">
            <v>Double Cliquez Pour la Photo du joueur</v>
          </cell>
          <cell r="R3">
            <v>2</v>
          </cell>
        </row>
        <row r="4">
          <cell r="A4" t="str">
            <v>C</v>
          </cell>
          <cell r="B4" t="str">
            <v>Ludovic</v>
          </cell>
          <cell r="Q4" t="str">
            <v>Double Cliquez Pour la Photo du joueur</v>
          </cell>
          <cell r="R4">
            <v>3</v>
          </cell>
        </row>
        <row r="5">
          <cell r="A5" t="str">
            <v>D</v>
          </cell>
          <cell r="B5"/>
          <cell r="Q5" t="str">
            <v>Double Cliquez Pour la Photo du joueur</v>
          </cell>
          <cell r="R5">
            <v>4</v>
          </cell>
        </row>
        <row r="6">
          <cell r="A6" t="str">
            <v>E</v>
          </cell>
          <cell r="B6"/>
          <cell r="Q6" t="str">
            <v>Double Cliquez Pour la Photo du joueur</v>
          </cell>
          <cell r="R6">
            <v>5</v>
          </cell>
        </row>
        <row r="7">
          <cell r="A7" t="str">
            <v>F</v>
          </cell>
          <cell r="B7"/>
          <cell r="Q7" t="str">
            <v>Double Cliquez Pour la Photo du joueur</v>
          </cell>
          <cell r="R7">
            <v>6</v>
          </cell>
        </row>
        <row r="8">
          <cell r="A8" t="str">
            <v>G</v>
          </cell>
          <cell r="B8"/>
          <cell r="Q8" t="str">
            <v>Double Cliquez Pour la Photo du joueur</v>
          </cell>
          <cell r="R8">
            <v>7</v>
          </cell>
        </row>
        <row r="9">
          <cell r="A9" t="str">
            <v>H</v>
          </cell>
          <cell r="B9"/>
          <cell r="Q9" t="str">
            <v>Double Cliquez Pour la Photo du joueur</v>
          </cell>
          <cell r="R9">
            <v>8</v>
          </cell>
        </row>
        <row r="10">
          <cell r="A10"/>
          <cell r="B10"/>
          <cell r="Q10" t="str">
            <v>Double Cliquez Pour la Photo du joueur</v>
          </cell>
          <cell r="R10">
            <v>9</v>
          </cell>
        </row>
        <row r="11">
          <cell r="A11"/>
          <cell r="B11"/>
          <cell r="Q11" t="str">
            <v>Double Cliquez Pour la Photo du joueur</v>
          </cell>
          <cell r="R11">
            <v>10</v>
          </cell>
        </row>
        <row r="12">
          <cell r="A12"/>
          <cell r="B12"/>
          <cell r="Q12" t="str">
            <v>Double Cliquez Pour la Photo du joueur</v>
          </cell>
          <cell r="R12">
            <v>11</v>
          </cell>
        </row>
        <row r="13">
          <cell r="A13"/>
          <cell r="B13"/>
          <cell r="Q13" t="str">
            <v>Double Cliquez Pour la Photo du joueur</v>
          </cell>
          <cell r="R13">
            <v>12</v>
          </cell>
        </row>
        <row r="14">
          <cell r="A14"/>
          <cell r="B14"/>
          <cell r="Q14" t="str">
            <v>Double Cliquez Pour la Photo du joueur</v>
          </cell>
          <cell r="R14">
            <v>13</v>
          </cell>
        </row>
        <row r="15">
          <cell r="A15"/>
          <cell r="B15"/>
          <cell r="Q15" t="str">
            <v>Double Cliquez Pour la Photo du joueur</v>
          </cell>
          <cell r="R15">
            <v>14</v>
          </cell>
        </row>
        <row r="16">
          <cell r="A16"/>
          <cell r="B16"/>
          <cell r="Q16" t="str">
            <v>Double Cliquez Pour la Photo du joueur</v>
          </cell>
          <cell r="R16">
            <v>15</v>
          </cell>
        </row>
        <row r="17">
          <cell r="A17"/>
          <cell r="B17"/>
          <cell r="Q17" t="str">
            <v>Double Cliquez Pour la Photo du joueur</v>
          </cell>
          <cell r="R17">
            <v>16</v>
          </cell>
        </row>
        <row r="18">
          <cell r="A18"/>
          <cell r="B18"/>
          <cell r="Q18" t="str">
            <v>Double Cliquez Pour la Photo du joueur</v>
          </cell>
          <cell r="R18">
            <v>17</v>
          </cell>
        </row>
        <row r="19">
          <cell r="A19"/>
          <cell r="B19"/>
          <cell r="Q19" t="str">
            <v>Double Cliquez Pour la Photo du joueur</v>
          </cell>
          <cell r="R19">
            <v>18</v>
          </cell>
        </row>
        <row r="20">
          <cell r="A20"/>
          <cell r="B20"/>
          <cell r="Q20" t="str">
            <v>Double Cliquez Pour la Photo du joueur</v>
          </cell>
          <cell r="R20">
            <v>19</v>
          </cell>
        </row>
        <row r="21">
          <cell r="A21"/>
          <cell r="B21"/>
          <cell r="Q21" t="str">
            <v>Double Cliquez Pour la Photo du joueur</v>
          </cell>
          <cell r="R21">
            <v>20</v>
          </cell>
        </row>
        <row r="22">
          <cell r="A22"/>
          <cell r="B22"/>
          <cell r="Q22" t="str">
            <v>Double Cliquez Pour la Photo du joueur</v>
          </cell>
          <cell r="R22">
            <v>21</v>
          </cell>
        </row>
        <row r="23">
          <cell r="A23"/>
          <cell r="B23"/>
          <cell r="Q23" t="str">
            <v>Double Cliquez Pour la Photo du joueur</v>
          </cell>
          <cell r="R23">
            <v>22</v>
          </cell>
        </row>
        <row r="24">
          <cell r="A24"/>
          <cell r="B24"/>
          <cell r="Q24" t="str">
            <v>Double Cliquez Pour la Photo du joueur</v>
          </cell>
          <cell r="R24">
            <v>23</v>
          </cell>
        </row>
        <row r="25">
          <cell r="A25"/>
          <cell r="B25"/>
          <cell r="Q25" t="str">
            <v>Double Cliquez Pour la Photo du joueur</v>
          </cell>
          <cell r="R25">
            <v>24</v>
          </cell>
        </row>
        <row r="26">
          <cell r="A26"/>
          <cell r="B26"/>
          <cell r="Q26" t="str">
            <v>Double Cliquez Pour la Photo du joueur</v>
          </cell>
          <cell r="R26">
            <v>25</v>
          </cell>
        </row>
        <row r="27">
          <cell r="A27"/>
          <cell r="B27"/>
          <cell r="Q27" t="str">
            <v>Double Cliquez Pour la Photo du joueur</v>
          </cell>
          <cell r="R27">
            <v>26</v>
          </cell>
        </row>
        <row r="28">
          <cell r="A28"/>
          <cell r="B28"/>
          <cell r="Q28" t="str">
            <v>Double Cliquez Pour la Photo du joueur</v>
          </cell>
          <cell r="R28">
            <v>27</v>
          </cell>
        </row>
        <row r="29">
          <cell r="A29"/>
          <cell r="B29"/>
          <cell r="Q29" t="str">
            <v>Double Cliquez Pour la Photo du joueur</v>
          </cell>
          <cell r="R29">
            <v>28</v>
          </cell>
        </row>
        <row r="30">
          <cell r="A30"/>
          <cell r="B30"/>
          <cell r="Q30" t="str">
            <v>Double Cliquez Pour la Photo du joueur</v>
          </cell>
          <cell r="R30">
            <v>29</v>
          </cell>
        </row>
        <row r="31">
          <cell r="A31"/>
          <cell r="B31"/>
          <cell r="Q31" t="str">
            <v>Double Cliquez Pour la Photo du joueur</v>
          </cell>
          <cell r="R31">
            <v>30</v>
          </cell>
        </row>
        <row r="32">
          <cell r="A32"/>
          <cell r="B32"/>
          <cell r="Q32" t="str">
            <v>Double Cliquez Pour la Photo du joueur</v>
          </cell>
          <cell r="R32">
            <v>31</v>
          </cell>
        </row>
        <row r="33">
          <cell r="A33"/>
          <cell r="B33"/>
          <cell r="Q33" t="str">
            <v>Double Cliquez Pour la Photo du joueur</v>
          </cell>
          <cell r="R33">
            <v>32</v>
          </cell>
        </row>
        <row r="34">
          <cell r="A34"/>
          <cell r="B34"/>
          <cell r="Q34" t="str">
            <v>Double Cliquez Pour la Photo du joueur</v>
          </cell>
          <cell r="R34">
            <v>33</v>
          </cell>
        </row>
        <row r="35">
          <cell r="A35"/>
          <cell r="B35"/>
          <cell r="Q35" t="str">
            <v>Double Cliquez Pour la Photo du joueur</v>
          </cell>
          <cell r="R35">
            <v>34</v>
          </cell>
        </row>
        <row r="36">
          <cell r="A36"/>
          <cell r="B36"/>
          <cell r="Q36" t="str">
            <v>Double Cliquez Pour la Photo du joueur</v>
          </cell>
          <cell r="R36">
            <v>35</v>
          </cell>
        </row>
        <row r="37">
          <cell r="A37"/>
          <cell r="B37"/>
          <cell r="Q37" t="str">
            <v>Double Cliquez Pour la Photo du joueur</v>
          </cell>
          <cell r="R37">
            <v>36</v>
          </cell>
        </row>
        <row r="38">
          <cell r="A38"/>
          <cell r="B38"/>
          <cell r="Q38" t="str">
            <v>Double Cliquez Pour la Photo du joueur</v>
          </cell>
          <cell r="R38">
            <v>37</v>
          </cell>
        </row>
        <row r="39">
          <cell r="A39"/>
          <cell r="B39"/>
          <cell r="Q39" t="str">
            <v>Double Cliquez Pour la Photo du joueur</v>
          </cell>
          <cell r="R39">
            <v>38</v>
          </cell>
        </row>
        <row r="40">
          <cell r="A40"/>
          <cell r="B40"/>
          <cell r="Q40" t="str">
            <v>Double Cliquez Pour la Photo du joueur</v>
          </cell>
          <cell r="R40">
            <v>39</v>
          </cell>
        </row>
        <row r="41">
          <cell r="A41"/>
          <cell r="B41"/>
          <cell r="Q41" t="str">
            <v>Double Cliquez Pour la Photo du joueur</v>
          </cell>
          <cell r="R41">
            <v>40</v>
          </cell>
        </row>
        <row r="42">
          <cell r="R42"/>
        </row>
      </sheetData>
      <sheetData sheetId="2"/>
      <sheetData sheetId="3">
        <row r="5">
          <cell r="B5" t="str">
            <v>U16 GENE. 2004</v>
          </cell>
          <cell r="C5"/>
          <cell r="D5"/>
        </row>
      </sheetData>
      <sheetData sheetId="4"/>
      <sheetData sheetId="5"/>
      <sheetData sheetId="6"/>
      <sheetData sheetId="7">
        <row r="2">
          <cell r="R2" t="str">
            <v>Foot11</v>
          </cell>
        </row>
      </sheetData>
      <sheetData sheetId="8"/>
      <sheetData sheetId="9">
        <row r="1">
          <cell r="BB1" t="str">
            <v>Sélectionner le poste</v>
          </cell>
          <cell r="BC1"/>
          <cell r="BD1"/>
          <cell r="BE1"/>
          <cell r="BF1"/>
          <cell r="BG1"/>
          <cell r="BH1"/>
          <cell r="BI1"/>
          <cell r="BJ1"/>
          <cell r="BK1"/>
          <cell r="BL1"/>
        </row>
        <row r="2">
          <cell r="A2" t="str">
            <v>Gardien</v>
          </cell>
          <cell r="B2" t="str">
            <v>Droit</v>
          </cell>
          <cell r="D2">
            <v>1980</v>
          </cell>
          <cell r="E2" t="str">
            <v>U7</v>
          </cell>
          <cell r="G2" t="str">
            <v>Amical</v>
          </cell>
          <cell r="H2" t="str">
            <v>Domicile</v>
          </cell>
          <cell r="I2" t="str">
            <v>A++</v>
          </cell>
          <cell r="L2">
            <v>10</v>
          </cell>
          <cell r="N2" t="str">
            <v>N</v>
          </cell>
          <cell r="O2">
            <v>1</v>
          </cell>
          <cell r="Q2" t="str">
            <v>Section SS LQ</v>
          </cell>
          <cell r="R2" t="str">
            <v>Interne</v>
          </cell>
          <cell r="BB2" t="str">
            <v>Gardien de but</v>
          </cell>
          <cell r="BC2" t="str">
            <v>Lecture du jeu/Anticipation</v>
          </cell>
          <cell r="BD2" t="str">
            <v>Communication &amp; Commandement</v>
          </cell>
          <cell r="BE2" t="str">
            <v>Relance (technique)</v>
          </cell>
          <cell r="BF2" t="str">
            <v>Relance (choix)</v>
          </cell>
          <cell r="BG2" t="str">
            <v>Jeu aux pieds</v>
          </cell>
          <cell r="BH2" t="str">
            <v xml:space="preserve">Efficacité (décisif) </v>
          </cell>
          <cell r="BI2" t="str">
            <v xml:space="preserve"> Sortie dans les pieds</v>
          </cell>
          <cell r="BJ2" t="str">
            <v>Prise de balle</v>
          </cell>
          <cell r="BK2" t="str">
            <v>Sorties aériennes</v>
          </cell>
          <cell r="BL2" t="str">
            <v>Mental</v>
          </cell>
        </row>
        <row r="3">
          <cell r="A3" t="str">
            <v>Déf. Central</v>
          </cell>
          <cell r="B3" t="str">
            <v>Gauche</v>
          </cell>
          <cell r="D3">
            <v>1981</v>
          </cell>
          <cell r="E3" t="str">
            <v>U8</v>
          </cell>
          <cell r="G3" t="str">
            <v>Championnat</v>
          </cell>
          <cell r="H3" t="str">
            <v>Extérieur</v>
          </cell>
          <cell r="I3" t="str">
            <v>A+</v>
          </cell>
          <cell r="L3">
            <v>20</v>
          </cell>
          <cell r="N3" t="str">
            <v>*</v>
          </cell>
          <cell r="O3">
            <v>0</v>
          </cell>
          <cell r="Q3" t="str">
            <v>Section SS Autre</v>
          </cell>
          <cell r="R3" t="str">
            <v>1/2 Pension</v>
          </cell>
          <cell r="AM3" t="str">
            <v>FOOT5</v>
          </cell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BB3" t="str">
            <v>Def. Central</v>
          </cell>
          <cell r="BC3" t="str">
            <v>Intelligence de jeu (sens tactique)</v>
          </cell>
          <cell r="BD3" t="str">
            <v>Communication &amp; Commandement</v>
          </cell>
          <cell r="BE3" t="str">
            <v>Relance jeu court</v>
          </cell>
          <cell r="BF3" t="str">
            <v>Jeu de tête</v>
          </cell>
          <cell r="BG3" t="str">
            <v xml:space="preserve">Participation offensive (gagner terrain, créer surnombre, efficacité) </v>
          </cell>
          <cell r="BH3" t="str">
            <v>Agressivité (aimer défendre)</v>
          </cell>
          <cell r="BI3" t="str">
            <v>Placement/Déplacement</v>
          </cell>
          <cell r="BJ3" t="str">
            <v>Duels</v>
          </cell>
          <cell r="BK3" t="str">
            <v xml:space="preserve">Athlétique    </v>
          </cell>
          <cell r="BL3" t="str">
            <v>Mental</v>
          </cell>
        </row>
        <row r="4">
          <cell r="A4" t="str">
            <v>Latéral</v>
          </cell>
          <cell r="B4"/>
          <cell r="D4">
            <v>1982</v>
          </cell>
          <cell r="E4" t="str">
            <v>U9</v>
          </cell>
          <cell r="G4" t="str">
            <v>Coupe</v>
          </cell>
          <cell r="H4"/>
          <cell r="I4" t="str">
            <v>A</v>
          </cell>
          <cell r="L4">
            <v>30</v>
          </cell>
          <cell r="O4" t="str">
            <v>**</v>
          </cell>
          <cell r="Q4" t="str">
            <v>Pôle Esp.</v>
          </cell>
          <cell r="R4" t="str">
            <v>Externe</v>
          </cell>
          <cell r="AM4" t="str">
            <v>FOOT8</v>
          </cell>
          <cell r="AN4"/>
          <cell r="AO4"/>
          <cell r="AP4" t="str">
            <v>20 m arrêtés</v>
          </cell>
          <cell r="AQ4"/>
          <cell r="AR4" t="str">
            <v>20 m brisée</v>
          </cell>
          <cell r="AS4"/>
          <cell r="AT4"/>
          <cell r="AU4"/>
          <cell r="AV4" t="str">
            <v>6 minutes</v>
          </cell>
          <cell r="AW4"/>
          <cell r="BB4" t="str">
            <v>Def. Latéral</v>
          </cell>
          <cell r="BC4" t="str">
            <v>Intelligence de jeu (disponibilité), déplacements</v>
          </cell>
          <cell r="BD4" t="str">
            <v>Placement (position des épaules)</v>
          </cell>
          <cell r="BE4" t="str">
            <v>Relance jeu court</v>
          </cell>
          <cell r="BF4" t="str">
            <v>Relance jeu long</v>
          </cell>
          <cell r="BG4" t="str">
            <v>Participation offensive (efficacité), Centres</v>
          </cell>
          <cell r="BH4" t="str">
            <v>Agressivité (aimer défendre)</v>
          </cell>
          <cell r="BI4" t="str">
            <v>Replacement</v>
          </cell>
          <cell r="BJ4" t="str">
            <v>Duels</v>
          </cell>
          <cell r="BK4" t="str">
            <v xml:space="preserve">Athlétique    </v>
          </cell>
          <cell r="BL4" t="str">
            <v>Mental</v>
          </cell>
        </row>
        <row r="5">
          <cell r="A5" t="str">
            <v>Milieu Déf.</v>
          </cell>
          <cell r="D5">
            <v>1983</v>
          </cell>
          <cell r="E5" t="str">
            <v>U10</v>
          </cell>
          <cell r="G5"/>
          <cell r="I5" t="str">
            <v>B</v>
          </cell>
          <cell r="L5">
            <v>40</v>
          </cell>
          <cell r="O5" t="str">
            <v>B</v>
          </cell>
          <cell r="Q5" t="str">
            <v>Autre</v>
          </cell>
          <cell r="AM5" t="str">
            <v>FOOT11</v>
          </cell>
          <cell r="AN5" t="str">
            <v>5 m arrêté</v>
          </cell>
          <cell r="AO5" t="str">
            <v>10 m  arrêtés</v>
          </cell>
          <cell r="AP5" t="str">
            <v>20 m arrêtés</v>
          </cell>
          <cell r="AQ5" t="str">
            <v>40 m</v>
          </cell>
          <cell r="AR5" t="str">
            <v>Navette
(2x16m50 ; 2x5m50)</v>
          </cell>
          <cell r="AS5"/>
          <cell r="AT5" t="str">
            <v>Droite</v>
          </cell>
          <cell r="AU5" t="str">
            <v>Gauche</v>
          </cell>
          <cell r="AV5" t="str">
            <v xml:space="preserve">VAM EVAL (km/h) </v>
          </cell>
          <cell r="AW5" t="str">
            <v>Ichios-jambiers</v>
          </cell>
          <cell r="BB5" t="str">
            <v>Mil. Déf</v>
          </cell>
          <cell r="BC5" t="str">
            <v xml:space="preserve">Intelligence de jeu (sens tactique – orientation- interception)  </v>
          </cell>
          <cell r="BD5" t="str">
            <v xml:space="preserve">Jeu vers l’avant (passe, percussion, dribble)  </v>
          </cell>
          <cell r="BE5" t="str">
            <v>Relance jeu court</v>
          </cell>
          <cell r="BF5" t="str">
            <v>Disponibilité – aide au PB /2</v>
          </cell>
          <cell r="BG5" t="str">
            <v>Disponibilité – aide au PB /2</v>
          </cell>
          <cell r="BH5" t="str">
            <v xml:space="preserve">Cadrage </v>
          </cell>
          <cell r="BI5" t="str">
            <v xml:space="preserve">Replacement (Transition) </v>
          </cell>
          <cell r="BJ5" t="str">
            <v xml:space="preserve">Duels/ agressivité </v>
          </cell>
          <cell r="BK5" t="str">
            <v xml:space="preserve">Athlétique    </v>
          </cell>
          <cell r="BL5" t="str">
            <v>Mental</v>
          </cell>
          <cell r="BZ5" t="str">
            <v>Participe activement</v>
          </cell>
          <cell r="CC5" t="str">
            <v>Compétiteur / se surpasser</v>
          </cell>
        </row>
        <row r="6">
          <cell r="A6" t="str">
            <v>Milieu Off.</v>
          </cell>
          <cell r="D6">
            <v>1984</v>
          </cell>
          <cell r="E6" t="str">
            <v>U11</v>
          </cell>
          <cell r="L6">
            <v>50</v>
          </cell>
          <cell r="O6" t="str">
            <v>A</v>
          </cell>
          <cell r="BB6" t="str">
            <v>Mil. Relayeur</v>
          </cell>
          <cell r="BC6" t="str">
            <v xml:space="preserve">Intelligence de jeu (sens tactique – orientation- interception)  </v>
          </cell>
          <cell r="BD6" t="str">
            <v xml:space="preserve">Jeu vers l’avant (passe, percussion, dribble)  </v>
          </cell>
          <cell r="BE6" t="str">
            <v>Relance jeu court</v>
          </cell>
          <cell r="BF6" t="str">
            <v>Disponibilité – aide au PB /2</v>
          </cell>
          <cell r="BG6" t="str">
            <v>Disponibilité – aide au PB /2</v>
          </cell>
          <cell r="BH6" t="str">
            <v xml:space="preserve">Cadrage </v>
          </cell>
          <cell r="BI6" t="str">
            <v xml:space="preserve">Replacement (Transition) </v>
          </cell>
          <cell r="BJ6" t="str">
            <v xml:space="preserve">Duels/ agressivité </v>
          </cell>
          <cell r="BK6" t="str">
            <v xml:space="preserve">Athlétique    </v>
          </cell>
          <cell r="BL6" t="str">
            <v>Mental</v>
          </cell>
          <cell r="BP6" t="str">
            <v xml:space="preserve">Jeu long </v>
          </cell>
          <cell r="BZ6" t="str">
            <v>Attend passivement</v>
          </cell>
          <cell r="CC6" t="str">
            <v>Confiance en soi</v>
          </cell>
        </row>
        <row r="7">
          <cell r="A7" t="str">
            <v>Milieu Exc.</v>
          </cell>
          <cell r="D7">
            <v>1985</v>
          </cell>
          <cell r="E7" t="str">
            <v>U12</v>
          </cell>
          <cell r="L7">
            <v>60</v>
          </cell>
          <cell r="O7" t="str">
            <v>M</v>
          </cell>
          <cell r="BB7" t="str">
            <v>Mil. Off.</v>
          </cell>
          <cell r="BC7" t="str">
            <v xml:space="preserve">Intelligence de jeu (sens tactique – orientation- interception)  </v>
          </cell>
          <cell r="BD7" t="str">
            <v>Jeu vers l’avant (passe, percussion/dribble)</v>
          </cell>
          <cell r="BE7" t="str">
            <v>Relance jeu court</v>
          </cell>
          <cell r="BF7" t="str">
            <v>Déplacements (transition)</v>
          </cell>
          <cell r="BG7" t="str">
            <v>Activité (générosité)</v>
          </cell>
          <cell r="BH7" t="str">
            <v xml:space="preserve">Cadrage </v>
          </cell>
          <cell r="BI7" t="str">
            <v>Replacement (transition)</v>
          </cell>
          <cell r="BJ7" t="str">
            <v>Duels/Récupération</v>
          </cell>
          <cell r="BK7" t="str">
            <v xml:space="preserve">Athlétique    </v>
          </cell>
          <cell r="BL7" t="str">
            <v>Mental</v>
          </cell>
          <cell r="BP7" t="str">
            <v>Jeu de tête</v>
          </cell>
          <cell r="BZ7"/>
          <cell r="CC7" t="str">
            <v>Concentré(e)</v>
          </cell>
        </row>
        <row r="8">
          <cell r="A8" t="str">
            <v>Attaquant</v>
          </cell>
          <cell r="D8">
            <v>1986</v>
          </cell>
          <cell r="E8" t="str">
            <v>U13</v>
          </cell>
          <cell r="L8">
            <v>70</v>
          </cell>
          <cell r="O8" t="str">
            <v>S</v>
          </cell>
          <cell r="BB8" t="str">
            <v>Mil. Exc</v>
          </cell>
          <cell r="BC8" t="str">
            <v>Intelligence de jeu (choix de jeu /partenaires)</v>
          </cell>
          <cell r="BD8" t="str">
            <v>Déplacement (démarquage/diversité)</v>
          </cell>
          <cell r="BE8" t="str">
            <v>Centre / Dernière passe</v>
          </cell>
          <cell r="BF8" t="str">
            <v>Dribble / Percussion</v>
          </cell>
          <cell r="BG8" t="str">
            <v>Finition (efficacité)</v>
          </cell>
          <cell r="BH8" t="str">
            <v>Replacement</v>
          </cell>
          <cell r="BI8" t="str">
            <v>Attitude défensive (principes de zone, déplacement)</v>
          </cell>
          <cell r="BJ8" t="str">
            <v>Présence devant le but (fermeture 2ème poteau)</v>
          </cell>
          <cell r="BK8" t="str">
            <v xml:space="preserve">Athlétique    </v>
          </cell>
          <cell r="BL8" t="str">
            <v>Mental</v>
          </cell>
          <cell r="BP8" t="str">
            <v>Travail technique (2 pieds, maitrise du ballon)</v>
          </cell>
          <cell r="BZ8"/>
          <cell r="CC8" t="str">
            <v>Implication collective</v>
          </cell>
        </row>
        <row r="9">
          <cell r="A9"/>
          <cell r="D9">
            <v>1987</v>
          </cell>
          <cell r="E9" t="str">
            <v>U14</v>
          </cell>
          <cell r="L9">
            <v>80</v>
          </cell>
          <cell r="O9" t="str">
            <v>V</v>
          </cell>
          <cell r="BB9" t="str">
            <v>Attaquant</v>
          </cell>
          <cell r="BC9" t="str">
            <v>Intelligence de jeu (choix de jeu /partenaires)</v>
          </cell>
          <cell r="BD9" t="str">
            <v xml:space="preserve">Déplacement /replacement, appels /démarquages (décrochage, profondeur, largeur)  </v>
          </cell>
          <cell r="BE9" t="str">
            <v xml:space="preserve">Prise de risque / Spontanéité (dribble, feinte, tir) </v>
          </cell>
          <cell r="BF9" t="str">
            <v xml:space="preserve">Jeu aérien  </v>
          </cell>
          <cell r="BG9" t="str">
            <v xml:space="preserve">Finition (Efficacité) </v>
          </cell>
          <cell r="BH9" t="str">
            <v xml:space="preserve">Abnégation (générosité/ goût de l’effort) </v>
          </cell>
          <cell r="BI9" t="str">
            <v xml:space="preserve">Attitude défensive (principes de zone, déplacement)  </v>
          </cell>
          <cell r="BJ9" t="str">
            <v>Duels offensifs (jeu de corps)</v>
          </cell>
          <cell r="BK9" t="str">
            <v xml:space="preserve">Athlétique    </v>
          </cell>
          <cell r="BL9" t="str">
            <v>Mental</v>
          </cell>
          <cell r="BP9" t="str">
            <v>Vitesse d’enchainement</v>
          </cell>
          <cell r="CC9" t="str">
            <v>Gestion des émotions</v>
          </cell>
        </row>
        <row r="10">
          <cell r="D10">
            <v>1988</v>
          </cell>
          <cell r="E10" t="str">
            <v>U15</v>
          </cell>
          <cell r="L10">
            <v>90</v>
          </cell>
          <cell r="O10" t="str">
            <v>**</v>
          </cell>
          <cell r="BP10" t="str">
            <v>Jeu dans le couloir</v>
          </cell>
          <cell r="CC10" t="str">
            <v>Besoin d'encouragements</v>
          </cell>
        </row>
        <row r="11">
          <cell r="D11">
            <v>1989</v>
          </cell>
          <cell r="E11" t="str">
            <v>U16</v>
          </cell>
          <cell r="L11"/>
          <cell r="O11" t="str">
            <v>C</v>
          </cell>
          <cell r="BP11" t="str">
            <v>jeu vers l’avant</v>
          </cell>
        </row>
        <row r="12">
          <cell r="D12">
            <v>1990</v>
          </cell>
          <cell r="E12" t="str">
            <v>U17</v>
          </cell>
          <cell r="O12" t="str">
            <v>TT</v>
          </cell>
          <cell r="BB12" t="str">
            <v>Sélectionner le poste</v>
          </cell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P12" t="str">
            <v>Qualité de centre</v>
          </cell>
        </row>
        <row r="13">
          <cell r="D13">
            <v>1991</v>
          </cell>
          <cell r="E13" t="str">
            <v>U18</v>
          </cell>
          <cell r="O13" t="str">
            <v>TP</v>
          </cell>
          <cell r="BB13" t="str">
            <v>Gardien de but</v>
          </cell>
          <cell r="BC13" t="str">
            <v>Lecture du jeu/Anticipation</v>
          </cell>
          <cell r="BD13" t="str">
            <v>Communication &amp; Commandement</v>
          </cell>
          <cell r="BE13" t="str">
            <v>Relance (technique)</v>
          </cell>
          <cell r="BF13" t="str">
            <v>Relance (choix)</v>
          </cell>
          <cell r="BG13" t="str">
            <v>Jeu aux pieds</v>
          </cell>
          <cell r="BH13" t="str">
            <v xml:space="preserve">Efficacité (décisif) </v>
          </cell>
          <cell r="BI13" t="str">
            <v xml:space="preserve"> Sortie dans les pieds</v>
          </cell>
          <cell r="BJ13" t="str">
            <v>Prise de balle</v>
          </cell>
          <cell r="BK13" t="str">
            <v>Sorties aériennes</v>
          </cell>
          <cell r="BL13" t="str">
            <v>Mental</v>
          </cell>
          <cell r="BP13"/>
        </row>
        <row r="14">
          <cell r="D14">
            <v>1992</v>
          </cell>
          <cell r="E14" t="str">
            <v>U19</v>
          </cell>
          <cell r="BB14" t="str">
            <v>Def. Central</v>
          </cell>
          <cell r="BC14" t="str">
            <v>Intelligence de jeu (sens tactique)</v>
          </cell>
          <cell r="BD14" t="str">
            <v>Communication &amp; Commandement</v>
          </cell>
          <cell r="BE14" t="str">
            <v>Relance jeu court</v>
          </cell>
          <cell r="BF14" t="str">
            <v>Jeu de tête</v>
          </cell>
          <cell r="BG14" t="str">
            <v xml:space="preserve">Participation offensive (gagner terrain, créer surnombre, efficacité) </v>
          </cell>
          <cell r="BH14" t="str">
            <v>Agressivité (aimer défendre)</v>
          </cell>
          <cell r="BI14" t="str">
            <v>Placement/Déplacement</v>
          </cell>
          <cell r="BJ14" t="str">
            <v>Duels</v>
          </cell>
          <cell r="BK14" t="str">
            <v xml:space="preserve">Athlétique    </v>
          </cell>
          <cell r="BL14" t="str">
            <v>Mental</v>
          </cell>
          <cell r="BP14" t="str">
            <v>Qualités athlétiques</v>
          </cell>
        </row>
        <row r="15">
          <cell r="D15">
            <v>1993</v>
          </cell>
          <cell r="E15" t="str">
            <v>SENIORS A</v>
          </cell>
          <cell r="BB15" t="str">
            <v>Mil. Axial</v>
          </cell>
          <cell r="BC15" t="str">
            <v xml:space="preserve">Intelligence de jeu (sens tactique – orientation- interception)  </v>
          </cell>
          <cell r="BD15" t="str">
            <v xml:space="preserve">Jeu vers l’avant (passe, percussion, dribble)  </v>
          </cell>
          <cell r="BE15" t="str">
            <v>Relance jeu court</v>
          </cell>
          <cell r="BF15" t="str">
            <v>Disponibilité – aide au PB /2</v>
          </cell>
          <cell r="BG15" t="str">
            <v>Disponibilité – aide au PB /2</v>
          </cell>
          <cell r="BH15" t="str">
            <v xml:space="preserve">Cadrage </v>
          </cell>
          <cell r="BI15" t="str">
            <v xml:space="preserve">Replacement (Transition) </v>
          </cell>
          <cell r="BJ15" t="str">
            <v xml:space="preserve">Duels/ agressivité </v>
          </cell>
          <cell r="BK15" t="str">
            <v xml:space="preserve">Athlétique    </v>
          </cell>
          <cell r="BL15" t="str">
            <v>Mental</v>
          </cell>
          <cell r="BP15" t="str">
            <v>Vitesse de course</v>
          </cell>
        </row>
        <row r="16">
          <cell r="D16">
            <v>1994</v>
          </cell>
          <cell r="E16" t="str">
            <v>SENIORS B</v>
          </cell>
          <cell r="BB16" t="str">
            <v>Joueur de Couloir</v>
          </cell>
          <cell r="BC16" t="str">
            <v>Intelligence de jeu (choix de jeu /partenaires)</v>
          </cell>
          <cell r="BD16" t="str">
            <v>Relance jeu court</v>
          </cell>
          <cell r="BE16" t="str">
            <v>Centre / Dernière passe</v>
          </cell>
          <cell r="BF16" t="str">
            <v>Participation offensive</v>
          </cell>
          <cell r="BG16" t="str">
            <v>Placement (position des épaules)</v>
          </cell>
          <cell r="BH16" t="str">
            <v>Agressivite (harceler / contact)</v>
          </cell>
          <cell r="BI16" t="str">
            <v>Replacement</v>
          </cell>
          <cell r="BJ16" t="str">
            <v>Duels (off-def)</v>
          </cell>
          <cell r="BK16" t="str">
            <v xml:space="preserve">Athlétique    </v>
          </cell>
          <cell r="BL16" t="str">
            <v>Mental</v>
          </cell>
          <cell r="BP16" t="str">
            <v>Endurance</v>
          </cell>
        </row>
        <row r="17">
          <cell r="D17">
            <v>1995</v>
          </cell>
          <cell r="E17" t="str">
            <v>SENIORS C</v>
          </cell>
          <cell r="BB17" t="str">
            <v>Attaquant</v>
          </cell>
          <cell r="BC17" t="str">
            <v>Intelligence de jeu (choix de jeu /partenaires)</v>
          </cell>
          <cell r="BD17" t="str">
            <v xml:space="preserve">Déplacement /replacement, appels /démarquages (décrochage, profondeur, largeur)  </v>
          </cell>
          <cell r="BE17" t="str">
            <v xml:space="preserve">Prise de risque / Spontanéité (dribble, feinte, tir) </v>
          </cell>
          <cell r="BF17" t="str">
            <v>Participation offensive</v>
          </cell>
          <cell r="BG17" t="str">
            <v xml:space="preserve">Finition (Efficacité) </v>
          </cell>
          <cell r="BH17" t="str">
            <v xml:space="preserve">Abnégation (générosité/ goût de l’effort) </v>
          </cell>
          <cell r="BI17" t="str">
            <v xml:space="preserve">Attitude défensive (principes de zone, déplacement)  </v>
          </cell>
          <cell r="BJ17" t="str">
            <v>Duels offensifs (jeu de corps)</v>
          </cell>
          <cell r="BK17" t="str">
            <v xml:space="preserve">Athlétique    </v>
          </cell>
          <cell r="BL17" t="str">
            <v>Mental</v>
          </cell>
          <cell r="BP17"/>
        </row>
        <row r="18">
          <cell r="D18">
            <v>1996</v>
          </cell>
          <cell r="E18"/>
          <cell r="BP18" t="str">
            <v>Réflexion dans tes choix de jeu (varier)</v>
          </cell>
        </row>
        <row r="19">
          <cell r="D19">
            <v>1997</v>
          </cell>
          <cell r="E19"/>
          <cell r="BP19" t="str">
            <v>Déplacements</v>
          </cell>
        </row>
        <row r="20">
          <cell r="D20">
            <v>1998</v>
          </cell>
          <cell r="E20"/>
          <cell r="BP20" t="str">
            <v>Changement de rythme</v>
          </cell>
        </row>
        <row r="21">
          <cell r="D21">
            <v>1999</v>
          </cell>
          <cell r="BP21" t="str">
            <v>Relâchement en possession</v>
          </cell>
        </row>
        <row r="22">
          <cell r="D22">
            <v>2000</v>
          </cell>
          <cell r="BP22"/>
        </row>
        <row r="23">
          <cell r="D23">
            <v>2001</v>
          </cell>
          <cell r="BP23"/>
        </row>
        <row r="24">
          <cell r="D24">
            <v>2002</v>
          </cell>
          <cell r="BP24"/>
        </row>
        <row r="25">
          <cell r="D25">
            <v>2003</v>
          </cell>
          <cell r="E25"/>
          <cell r="BP25"/>
        </row>
        <row r="26">
          <cell r="D26">
            <v>2004</v>
          </cell>
          <cell r="E26" t="str">
            <v>U10-2</v>
          </cell>
          <cell r="BP26"/>
        </row>
        <row r="27">
          <cell r="D27">
            <v>2005</v>
          </cell>
          <cell r="E27" t="str">
            <v>U11-2</v>
          </cell>
          <cell r="AM27" t="str">
            <v>Vos mains dépassent la marche de plus de 5 cm </v>
          </cell>
          <cell r="AN27" t="str">
            <v>expert</v>
          </cell>
          <cell r="AO27">
            <v>10</v>
          </cell>
          <cell r="BP27"/>
        </row>
        <row r="28">
          <cell r="D28">
            <v>2006</v>
          </cell>
          <cell r="E28" t="str">
            <v>U12-2</v>
          </cell>
          <cell r="AM28" t="str">
            <v>Les mains sont posées à plat sur le step              </v>
          </cell>
          <cell r="AN28" t="str">
            <v>avancé</v>
          </cell>
          <cell r="AO28">
            <v>8</v>
          </cell>
        </row>
        <row r="29">
          <cell r="D29">
            <v>2007</v>
          </cell>
          <cell r="E29" t="str">
            <v>U13-2</v>
          </cell>
          <cell r="AM29" t="str">
            <v>Les mains touchent le sol du bout des doigts     </v>
          </cell>
          <cell r="AN29" t="str">
            <v>intermediare</v>
          </cell>
          <cell r="AO29">
            <v>6</v>
          </cell>
        </row>
        <row r="30">
          <cell r="D30">
            <v>2008</v>
          </cell>
          <cell r="E30" t="str">
            <v>U14-2</v>
          </cell>
          <cell r="AM30" t="str">
            <v xml:space="preserve">Les mains touchent le milieu des tibias               </v>
          </cell>
          <cell r="AN30" t="str">
            <v>débutant</v>
          </cell>
          <cell r="AO30">
            <v>4</v>
          </cell>
        </row>
        <row r="31">
          <cell r="D31">
            <v>2009</v>
          </cell>
          <cell r="E31" t="str">
            <v>U15-2</v>
          </cell>
          <cell r="AM31" t="str">
            <v xml:space="preserve">Les mains touchent au niveau des genoux         </v>
          </cell>
          <cell r="AN31" t="str">
            <v>faibe</v>
          </cell>
          <cell r="AO31">
            <v>2</v>
          </cell>
        </row>
        <row r="32">
          <cell r="D32">
            <v>2010</v>
          </cell>
          <cell r="E32" t="str">
            <v>U16-2</v>
          </cell>
        </row>
        <row r="33">
          <cell r="D33">
            <v>2011</v>
          </cell>
          <cell r="E33" t="str">
            <v>U17-2</v>
          </cell>
        </row>
        <row r="34">
          <cell r="D34">
            <v>2012</v>
          </cell>
        </row>
        <row r="35">
          <cell r="D35">
            <v>2013</v>
          </cell>
        </row>
        <row r="36">
          <cell r="D36">
            <v>2014</v>
          </cell>
        </row>
        <row r="37">
          <cell r="D37">
            <v>2015</v>
          </cell>
        </row>
        <row r="38">
          <cell r="D38">
            <v>2016</v>
          </cell>
        </row>
        <row r="39">
          <cell r="D39">
            <v>2017</v>
          </cell>
        </row>
        <row r="40">
          <cell r="D40">
            <v>2018</v>
          </cell>
        </row>
        <row r="41">
          <cell r="D41">
            <v>2019</v>
          </cell>
        </row>
      </sheetData>
      <sheetData sheetId="10">
        <row r="67">
          <cell r="B67">
            <v>0</v>
          </cell>
          <cell r="K67">
            <v>0</v>
          </cell>
          <cell r="T67">
            <v>0</v>
          </cell>
          <cell r="AC67">
            <v>0</v>
          </cell>
          <cell r="AL67">
            <v>0</v>
          </cell>
          <cell r="AU67">
            <v>0</v>
          </cell>
          <cell r="BD67">
            <v>0</v>
          </cell>
          <cell r="BM67">
            <v>0</v>
          </cell>
          <cell r="BV67">
            <v>0</v>
          </cell>
          <cell r="CE67">
            <v>0</v>
          </cell>
          <cell r="CN67">
            <v>0</v>
          </cell>
          <cell r="CW67">
            <v>0</v>
          </cell>
          <cell r="DF67">
            <v>0</v>
          </cell>
          <cell r="DO67">
            <v>0</v>
          </cell>
          <cell r="DX67">
            <v>0</v>
          </cell>
          <cell r="EG67">
            <v>0</v>
          </cell>
          <cell r="EP67">
            <v>0</v>
          </cell>
          <cell r="EY67">
            <v>0</v>
          </cell>
          <cell r="FH67">
            <v>0</v>
          </cell>
          <cell r="FQ67">
            <v>0</v>
          </cell>
          <cell r="FZ67">
            <v>0</v>
          </cell>
          <cell r="GI67">
            <v>0</v>
          </cell>
          <cell r="GR67">
            <v>0</v>
          </cell>
          <cell r="HA67">
            <v>0</v>
          </cell>
          <cell r="HJ67">
            <v>0</v>
          </cell>
          <cell r="HS67">
            <v>0</v>
          </cell>
          <cell r="IB67">
            <v>0</v>
          </cell>
          <cell r="IK67">
            <v>0</v>
          </cell>
          <cell r="IT67">
            <v>0</v>
          </cell>
          <cell r="JC67">
            <v>0</v>
          </cell>
          <cell r="JL67">
            <v>0</v>
          </cell>
          <cell r="JU67">
            <v>0</v>
          </cell>
          <cell r="KD67">
            <v>0</v>
          </cell>
          <cell r="KM67">
            <v>0</v>
          </cell>
          <cell r="KV67">
            <v>0</v>
          </cell>
          <cell r="LE67">
            <v>0</v>
          </cell>
          <cell r="LN67">
            <v>0</v>
          </cell>
          <cell r="LW67">
            <v>0</v>
          </cell>
          <cell r="MF67">
            <v>0</v>
          </cell>
          <cell r="MO67">
            <v>0</v>
          </cell>
          <cell r="MX67">
            <v>0</v>
          </cell>
        </row>
        <row r="68">
          <cell r="B68">
            <v>1</v>
          </cell>
          <cell r="K68">
            <v>0</v>
          </cell>
          <cell r="T68">
            <v>0</v>
          </cell>
          <cell r="AC68">
            <v>0</v>
          </cell>
          <cell r="AL68">
            <v>0</v>
          </cell>
          <cell r="AU68">
            <v>0</v>
          </cell>
          <cell r="BD68">
            <v>0</v>
          </cell>
          <cell r="BM68">
            <v>0</v>
          </cell>
          <cell r="BV68">
            <v>0</v>
          </cell>
          <cell r="CE68">
            <v>0</v>
          </cell>
          <cell r="CN68">
            <v>0</v>
          </cell>
          <cell r="CW68">
            <v>0</v>
          </cell>
          <cell r="DF68">
            <v>0</v>
          </cell>
          <cell r="DO68">
            <v>0</v>
          </cell>
          <cell r="DX68">
            <v>0</v>
          </cell>
          <cell r="EG68">
            <v>0</v>
          </cell>
          <cell r="EP68">
            <v>0</v>
          </cell>
          <cell r="EY68">
            <v>0</v>
          </cell>
          <cell r="FH68">
            <v>0</v>
          </cell>
          <cell r="FQ68">
            <v>0</v>
          </cell>
          <cell r="FZ68">
            <v>0</v>
          </cell>
          <cell r="GI68">
            <v>0</v>
          </cell>
          <cell r="GR68">
            <v>0</v>
          </cell>
          <cell r="HA68">
            <v>0</v>
          </cell>
          <cell r="HJ68">
            <v>0</v>
          </cell>
          <cell r="HS68">
            <v>0</v>
          </cell>
          <cell r="IB68">
            <v>0</v>
          </cell>
          <cell r="IK68">
            <v>0</v>
          </cell>
          <cell r="IT68">
            <v>0</v>
          </cell>
          <cell r="JC68">
            <v>0</v>
          </cell>
          <cell r="JL68">
            <v>0</v>
          </cell>
          <cell r="JU68">
            <v>0</v>
          </cell>
          <cell r="KD68">
            <v>0</v>
          </cell>
          <cell r="KM68">
            <v>0</v>
          </cell>
          <cell r="KV68">
            <v>0</v>
          </cell>
          <cell r="LE68">
            <v>0</v>
          </cell>
          <cell r="LN68">
            <v>0</v>
          </cell>
          <cell r="LW68">
            <v>0</v>
          </cell>
          <cell r="MF68">
            <v>0</v>
          </cell>
          <cell r="MO68">
            <v>0</v>
          </cell>
          <cell r="MX68">
            <v>0</v>
          </cell>
        </row>
        <row r="69">
          <cell r="B69">
            <v>0</v>
          </cell>
          <cell r="K69">
            <v>0</v>
          </cell>
          <cell r="T69">
            <v>0</v>
          </cell>
          <cell r="AC69">
            <v>0</v>
          </cell>
          <cell r="AL69">
            <v>0</v>
          </cell>
          <cell r="AU69">
            <v>0</v>
          </cell>
          <cell r="BD69">
            <v>0</v>
          </cell>
          <cell r="BM69">
            <v>0</v>
          </cell>
          <cell r="BV69">
            <v>0</v>
          </cell>
          <cell r="CE69">
            <v>0</v>
          </cell>
          <cell r="CN69">
            <v>0</v>
          </cell>
          <cell r="CW69">
            <v>0</v>
          </cell>
          <cell r="DF69">
            <v>0</v>
          </cell>
          <cell r="DO69">
            <v>0</v>
          </cell>
          <cell r="DX69">
            <v>0</v>
          </cell>
          <cell r="EG69">
            <v>0</v>
          </cell>
          <cell r="EP69">
            <v>0</v>
          </cell>
          <cell r="EY69">
            <v>0</v>
          </cell>
          <cell r="FH69">
            <v>0</v>
          </cell>
          <cell r="FQ69">
            <v>0</v>
          </cell>
          <cell r="FZ69">
            <v>0</v>
          </cell>
          <cell r="GI69">
            <v>0</v>
          </cell>
          <cell r="GR69">
            <v>0</v>
          </cell>
          <cell r="HA69">
            <v>0</v>
          </cell>
          <cell r="HJ69">
            <v>0</v>
          </cell>
          <cell r="HS69">
            <v>0</v>
          </cell>
          <cell r="IB69">
            <v>0</v>
          </cell>
          <cell r="IK69">
            <v>0</v>
          </cell>
          <cell r="IT69">
            <v>0</v>
          </cell>
          <cell r="JC69">
            <v>0</v>
          </cell>
          <cell r="JL69">
            <v>0</v>
          </cell>
          <cell r="JU69">
            <v>0</v>
          </cell>
          <cell r="KD69">
            <v>0</v>
          </cell>
          <cell r="KM69">
            <v>0</v>
          </cell>
          <cell r="KV69">
            <v>0</v>
          </cell>
          <cell r="LE69">
            <v>0</v>
          </cell>
          <cell r="LN69">
            <v>0</v>
          </cell>
          <cell r="LW69">
            <v>0</v>
          </cell>
          <cell r="MF69">
            <v>0</v>
          </cell>
          <cell r="MO69">
            <v>0</v>
          </cell>
          <cell r="MX69">
            <v>0</v>
          </cell>
        </row>
        <row r="70">
          <cell r="B70">
            <v>0</v>
          </cell>
          <cell r="K70">
            <v>0</v>
          </cell>
          <cell r="T70">
            <v>0</v>
          </cell>
          <cell r="AC70">
            <v>0</v>
          </cell>
          <cell r="AL70">
            <v>0</v>
          </cell>
          <cell r="AU70">
            <v>0</v>
          </cell>
          <cell r="BD70">
            <v>0</v>
          </cell>
          <cell r="BM70">
            <v>0</v>
          </cell>
          <cell r="BV70">
            <v>0</v>
          </cell>
          <cell r="CE70">
            <v>0</v>
          </cell>
          <cell r="CN70">
            <v>0</v>
          </cell>
          <cell r="CW70">
            <v>0</v>
          </cell>
          <cell r="DF70">
            <v>0</v>
          </cell>
          <cell r="DO70">
            <v>0</v>
          </cell>
          <cell r="DX70">
            <v>0</v>
          </cell>
          <cell r="EG70">
            <v>0</v>
          </cell>
          <cell r="EP70">
            <v>0</v>
          </cell>
          <cell r="EY70">
            <v>0</v>
          </cell>
          <cell r="FH70">
            <v>0</v>
          </cell>
          <cell r="FQ70">
            <v>0</v>
          </cell>
          <cell r="FZ70">
            <v>0</v>
          </cell>
          <cell r="GI70">
            <v>0</v>
          </cell>
          <cell r="GR70">
            <v>0</v>
          </cell>
          <cell r="HA70">
            <v>0</v>
          </cell>
          <cell r="HJ70">
            <v>0</v>
          </cell>
          <cell r="HS70">
            <v>0</v>
          </cell>
          <cell r="IB70">
            <v>0</v>
          </cell>
          <cell r="IK70">
            <v>0</v>
          </cell>
          <cell r="IT70">
            <v>0</v>
          </cell>
          <cell r="JC70">
            <v>0</v>
          </cell>
          <cell r="JL70">
            <v>0</v>
          </cell>
          <cell r="JU70">
            <v>0</v>
          </cell>
          <cell r="KD70">
            <v>0</v>
          </cell>
          <cell r="KM70">
            <v>0</v>
          </cell>
          <cell r="KV70">
            <v>0</v>
          </cell>
          <cell r="LE70">
            <v>0</v>
          </cell>
          <cell r="LN70">
            <v>0</v>
          </cell>
          <cell r="LW70">
            <v>0</v>
          </cell>
          <cell r="MF70">
            <v>0</v>
          </cell>
          <cell r="MO70">
            <v>0</v>
          </cell>
          <cell r="MX70">
            <v>0</v>
          </cell>
        </row>
      </sheetData>
      <sheetData sheetId="11">
        <row r="1">
          <cell r="I1">
            <v>1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UQ58"/>
  <sheetViews>
    <sheetView showZeros="0" tabSelected="1" view="pageBreakPreview" zoomScale="70" zoomScaleNormal="70" zoomScaleSheetLayoutView="70" workbookViewId="0">
      <pane xSplit="15" ySplit="6" topLeftCell="P7" activePane="bottomRight" state="frozen"/>
      <selection pane="topRight" activeCell="P1" sqref="P1"/>
      <selection pane="bottomLeft" activeCell="A7" sqref="A7"/>
      <selection pane="bottomRight" activeCell="P5" sqref="P5"/>
    </sheetView>
  </sheetViews>
  <sheetFormatPr baseColWidth="10" defaultColWidth="11.42578125" defaultRowHeight="15" customHeight="1"/>
  <cols>
    <col min="1" max="1" width="3.42578125" style="10" bestFit="1" customWidth="1"/>
    <col min="2" max="3" width="17.85546875" style="10" customWidth="1"/>
    <col min="4" max="4" width="7.140625" style="191" customWidth="1"/>
    <col min="5" max="5" width="10" style="192" customWidth="1"/>
    <col min="6" max="6" width="10" style="193" customWidth="1"/>
    <col min="7" max="7" width="10" style="194" customWidth="1"/>
    <col min="8" max="8" width="10" style="195" customWidth="1"/>
    <col min="9" max="13" width="10" style="10" customWidth="1"/>
    <col min="14" max="14" width="10" style="196" customWidth="1"/>
    <col min="15" max="15" width="10" style="197" customWidth="1"/>
    <col min="16" max="16" width="10" style="198" customWidth="1"/>
    <col min="17" max="17" width="6.42578125" style="10" customWidth="1"/>
    <col min="18" max="18" width="6.42578125" style="199" customWidth="1"/>
    <col min="19" max="19" width="6.42578125" style="200" customWidth="1"/>
    <col min="20" max="20" width="6.42578125" style="201" customWidth="1"/>
    <col min="21" max="21" width="6.42578125" style="196" customWidth="1"/>
    <col min="22" max="22" width="6.42578125" style="197" customWidth="1"/>
    <col min="23" max="23" width="6.42578125" style="198" customWidth="1"/>
    <col min="24" max="24" width="6.42578125" style="202" customWidth="1"/>
    <col min="25" max="25" width="2.85546875" style="20" customWidth="1"/>
    <col min="26" max="26" width="6.42578125" style="10" customWidth="1"/>
    <col min="27" max="27" width="6.5703125" style="10" customWidth="1"/>
    <col min="28" max="33" width="6.42578125" style="10" customWidth="1"/>
    <col min="34" max="34" width="3.28515625" style="10" customWidth="1"/>
    <col min="35" max="541" width="6.42578125" style="10" customWidth="1"/>
    <col min="542" max="544" width="11.42578125" style="10"/>
    <col min="545" max="545" width="11.42578125" style="11"/>
    <col min="546" max="546" width="11.42578125" style="12"/>
    <col min="547" max="547" width="14.7109375" style="13" bestFit="1" customWidth="1"/>
    <col min="548" max="548" width="13.42578125" style="13" bestFit="1" customWidth="1"/>
    <col min="549" max="549" width="17.28515625" style="14" bestFit="1" customWidth="1"/>
    <col min="550" max="550" width="21.140625" style="15" bestFit="1" customWidth="1"/>
    <col min="551" max="551" width="20.42578125" style="16" bestFit="1" customWidth="1"/>
    <col min="552" max="552" width="21.140625" style="16" bestFit="1" customWidth="1"/>
    <col min="553" max="557" width="11.42578125" style="12"/>
    <col min="558" max="558" width="10.42578125" style="12" bestFit="1" customWidth="1"/>
    <col min="559" max="561" width="14.7109375" style="12" bestFit="1" customWidth="1"/>
    <col min="562" max="562" width="30.28515625" style="12" bestFit="1" customWidth="1"/>
    <col min="563" max="563" width="25.42578125" style="12" bestFit="1" customWidth="1"/>
    <col min="564" max="564" width="42" style="10" bestFit="1" customWidth="1"/>
    <col min="565" max="16384" width="11.42578125" style="10"/>
  </cols>
  <sheetData>
    <row r="1" spans="1:563" s="3" customFormat="1" ht="15.75" thickBot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2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0</v>
      </c>
      <c r="AE1" s="1" t="s">
        <v>0</v>
      </c>
      <c r="AF1" s="1" t="s">
        <v>0</v>
      </c>
      <c r="AG1" s="1" t="s">
        <v>0</v>
      </c>
      <c r="AH1" s="2" t="s">
        <v>0</v>
      </c>
      <c r="AI1" s="1" t="s">
        <v>0</v>
      </c>
      <c r="AJ1" s="1" t="s">
        <v>0</v>
      </c>
      <c r="AK1" s="1" t="s">
        <v>0</v>
      </c>
      <c r="AL1" s="1" t="s">
        <v>0</v>
      </c>
      <c r="AM1" s="1" t="s">
        <v>0</v>
      </c>
      <c r="AN1" s="1" t="s">
        <v>0</v>
      </c>
      <c r="AO1" s="1" t="s">
        <v>0</v>
      </c>
      <c r="AP1" s="1" t="s">
        <v>0</v>
      </c>
      <c r="AQ1" s="2" t="s">
        <v>0</v>
      </c>
      <c r="AR1" s="1" t="s">
        <v>0</v>
      </c>
      <c r="AS1" s="1" t="s">
        <v>0</v>
      </c>
      <c r="AT1" s="1" t="s">
        <v>0</v>
      </c>
      <c r="AU1" s="1" t="s">
        <v>0</v>
      </c>
      <c r="AV1" s="1" t="s">
        <v>0</v>
      </c>
      <c r="AW1" s="1" t="s">
        <v>0</v>
      </c>
      <c r="AX1" s="1" t="s">
        <v>0</v>
      </c>
      <c r="AY1" s="1" t="s">
        <v>0</v>
      </c>
      <c r="AZ1" s="2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2" t="s">
        <v>0</v>
      </c>
      <c r="TY1" s="4"/>
      <c r="TZ1" s="5"/>
      <c r="UA1" s="6"/>
      <c r="UB1" s="5" t="e">
        <f>IF(AND($Q$2&lt;&gt;"",$Q$3&lt;&gt;"",$R$3&lt;&gt;"",$U$3&lt;&gt;""),IF(AND(TT6="",TU6=""),selection),0)</f>
        <v>#VALUE!</v>
      </c>
      <c r="UC1" s="7"/>
      <c r="UD1" s="7"/>
      <c r="UE1" s="8"/>
      <c r="UF1" s="8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</row>
    <row r="2" spans="1:563" ht="16.5" thickTop="1" thickBot="1">
      <c r="A2" s="208" t="s">
        <v>53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9">
        <v>43356</v>
      </c>
      <c r="R2" s="210"/>
      <c r="S2" s="210"/>
      <c r="T2" s="210"/>
      <c r="U2" s="210"/>
      <c r="V2" s="210"/>
      <c r="W2" s="210"/>
      <c r="X2" s="211"/>
      <c r="Y2" s="9" t="s">
        <v>0</v>
      </c>
      <c r="Z2" s="234">
        <v>43337</v>
      </c>
      <c r="AA2" s="235"/>
      <c r="AB2" s="235"/>
      <c r="AC2" s="235"/>
      <c r="AD2" s="235"/>
      <c r="AE2" s="235"/>
      <c r="AF2" s="235"/>
      <c r="AG2" s="236"/>
      <c r="AH2" s="9" t="s">
        <v>0</v>
      </c>
      <c r="AI2" s="209"/>
      <c r="AJ2" s="210"/>
      <c r="AK2" s="210"/>
      <c r="AL2" s="210"/>
      <c r="AM2" s="210"/>
      <c r="AN2" s="210"/>
      <c r="AO2" s="210"/>
      <c r="AP2" s="211"/>
      <c r="AQ2" s="9" t="s">
        <v>0</v>
      </c>
      <c r="AR2" s="209"/>
      <c r="AS2" s="210"/>
      <c r="AT2" s="210"/>
      <c r="AU2" s="210"/>
      <c r="AV2" s="210"/>
      <c r="AW2" s="210"/>
      <c r="AX2" s="210"/>
      <c r="AY2" s="211"/>
      <c r="AZ2" s="9" t="s">
        <v>0</v>
      </c>
      <c r="BA2" s="209"/>
      <c r="BB2" s="210"/>
      <c r="BC2" s="210"/>
      <c r="BD2" s="210"/>
      <c r="BE2" s="210"/>
      <c r="BF2" s="210"/>
      <c r="BG2" s="210"/>
      <c r="BH2" s="211"/>
      <c r="BI2" s="9" t="s">
        <v>0</v>
      </c>
      <c r="UA2" s="13" t="s">
        <v>1</v>
      </c>
      <c r="UG2" s="17">
        <f ca="1">COUNTIFS(UA8:UA58,"Amical",UB8:UB58,"victoire")</f>
        <v>0</v>
      </c>
      <c r="UH2" s="17" t="s">
        <v>2</v>
      </c>
      <c r="UI2" s="17"/>
      <c r="UJ2" s="17"/>
      <c r="UL2" s="18">
        <f>COUNTIF($Y$7:$Y$46,"*championnat*")-((SUMIF($Q$7:$Q$46,"A",$V$7:$V$46))+(SUMIF($Q$7:$Q$46,"B",$V$7:$V$46)))</f>
        <v>1</v>
      </c>
    </row>
    <row r="3" spans="1:563" ht="20.100000000000001" customHeight="1" thickBo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19" t="s">
        <v>3</v>
      </c>
      <c r="R3" s="203" t="s">
        <v>4</v>
      </c>
      <c r="S3" s="203"/>
      <c r="T3" s="204"/>
      <c r="U3" s="205" t="s">
        <v>5</v>
      </c>
      <c r="V3" s="206"/>
      <c r="W3" s="206"/>
      <c r="X3" s="207"/>
      <c r="Z3" s="19" t="s">
        <v>3</v>
      </c>
      <c r="AA3" s="203" t="s">
        <v>6</v>
      </c>
      <c r="AB3" s="203"/>
      <c r="AC3" s="204"/>
      <c r="AD3" s="205" t="s">
        <v>5</v>
      </c>
      <c r="AE3" s="206"/>
      <c r="AF3" s="206"/>
      <c r="AG3" s="207"/>
      <c r="AH3" s="20"/>
      <c r="AI3" s="19"/>
      <c r="AJ3" s="203"/>
      <c r="AK3" s="203"/>
      <c r="AL3" s="204"/>
      <c r="AM3" s="205"/>
      <c r="AN3" s="206"/>
      <c r="AO3" s="206"/>
      <c r="AP3" s="207"/>
      <c r="AQ3" s="20"/>
      <c r="AR3" s="19"/>
      <c r="AS3" s="203"/>
      <c r="AT3" s="203"/>
      <c r="AU3" s="204"/>
      <c r="AV3" s="205"/>
      <c r="AW3" s="206"/>
      <c r="AX3" s="206"/>
      <c r="AY3" s="207"/>
      <c r="AZ3" s="20"/>
      <c r="BA3" s="19"/>
      <c r="BB3" s="203"/>
      <c r="BC3" s="203"/>
      <c r="BD3" s="204"/>
      <c r="BE3" s="205"/>
      <c r="BF3" s="206"/>
      <c r="BG3" s="206"/>
      <c r="BH3" s="207"/>
      <c r="BI3" s="20"/>
      <c r="UC3" s="21" t="s">
        <v>7</v>
      </c>
      <c r="UD3" s="22" t="s">
        <v>8</v>
      </c>
      <c r="UE3" s="23" t="s">
        <v>9</v>
      </c>
      <c r="UF3" s="23" t="s">
        <v>10</v>
      </c>
      <c r="UG3" s="24" t="s">
        <v>11</v>
      </c>
      <c r="UH3" s="25" t="s">
        <v>12</v>
      </c>
      <c r="UI3" s="26" t="s">
        <v>13</v>
      </c>
      <c r="UJ3" s="27" t="s">
        <v>14</v>
      </c>
    </row>
    <row r="4" spans="1:563" ht="20.100000000000001" customHeight="1" thickBot="1">
      <c r="A4" s="28"/>
      <c r="B4" s="29"/>
      <c r="C4" s="30"/>
      <c r="D4" s="31"/>
      <c r="E4" s="32"/>
      <c r="F4" s="33"/>
      <c r="G4" s="34"/>
      <c r="H4" s="32"/>
      <c r="I4" s="35" t="s">
        <v>15</v>
      </c>
      <c r="J4" s="36">
        <v>80</v>
      </c>
      <c r="K4" s="37" t="s">
        <v>16</v>
      </c>
      <c r="L4" s="38">
        <f ca="1">SUM(UH4:UH6)+SUM(UI4:UI6)+SUM(UJ4:UJ6)</f>
        <v>2</v>
      </c>
      <c r="M4" s="39" t="s">
        <v>17</v>
      </c>
      <c r="N4" s="40"/>
      <c r="O4" s="41"/>
      <c r="P4" s="42"/>
      <c r="Q4" s="215">
        <v>2</v>
      </c>
      <c r="R4" s="216"/>
      <c r="S4" s="217"/>
      <c r="T4" s="218" t="str">
        <f>IF(OR(Q4="",V4=""),"Résultat",IF(Q4&lt;V4,"DEFAITE",IF(Q4=V4,"NUL","VICTOIRE")))</f>
        <v>VICTOIRE</v>
      </c>
      <c r="U4" s="219"/>
      <c r="V4" s="212">
        <v>1</v>
      </c>
      <c r="W4" s="213"/>
      <c r="X4" s="214"/>
      <c r="Z4" s="215">
        <v>2</v>
      </c>
      <c r="AA4" s="216"/>
      <c r="AB4" s="217"/>
      <c r="AC4" s="218" t="str">
        <f>IF(OR(Z4="",AE4=""),"Résultat",IF(Z4&lt;AE4,"DEFAITE",IF(Z4=AE4,"NUL","VICTOIRE")))</f>
        <v>DEFAITE</v>
      </c>
      <c r="AD4" s="219"/>
      <c r="AE4" s="212">
        <v>3</v>
      </c>
      <c r="AF4" s="213"/>
      <c r="AG4" s="214"/>
      <c r="AH4" s="20"/>
      <c r="AI4" s="215"/>
      <c r="AJ4" s="216"/>
      <c r="AK4" s="217"/>
      <c r="AL4" s="218" t="str">
        <f>IF(OR(AI4="",AN4=""),"Résultat",IF(AI4&lt;AN4,"DEFAITE",IF(AI4=AN4,"NUL","VICTOIRE")))</f>
        <v>Résultat</v>
      </c>
      <c r="AM4" s="219"/>
      <c r="AN4" s="212"/>
      <c r="AO4" s="213"/>
      <c r="AP4" s="214"/>
      <c r="AQ4" s="20"/>
      <c r="AR4" s="215"/>
      <c r="AS4" s="216"/>
      <c r="AT4" s="217"/>
      <c r="AU4" s="218" t="str">
        <f>IF(OR(AR4="",AW4=""),"Résultat",IF(AR4&lt;AW4,"DEFAITE",IF(AR4=AW4,"NUL","VICTOIRE")))</f>
        <v>Résultat</v>
      </c>
      <c r="AV4" s="219"/>
      <c r="AW4" s="212"/>
      <c r="AX4" s="213"/>
      <c r="AY4" s="214"/>
      <c r="AZ4" s="20"/>
      <c r="BA4" s="215"/>
      <c r="BB4" s="216"/>
      <c r="BC4" s="217"/>
      <c r="BD4" s="218" t="str">
        <f>IF(OR(BA4="",BF4=""),"Résultat",IF(BA4&lt;BF4,"DEFAITE",IF(BA4=BF4,"NUL","VICTOIRE")))</f>
        <v>Résultat</v>
      </c>
      <c r="BE4" s="219"/>
      <c r="BF4" s="212"/>
      <c r="BG4" s="213"/>
      <c r="BH4" s="214"/>
      <c r="BI4" s="20"/>
      <c r="TZ4" s="43"/>
      <c r="UA4" s="44" t="s">
        <v>18</v>
      </c>
      <c r="UB4" s="45"/>
      <c r="UC4" s="46">
        <f ca="1">SUMIF($UA$8:$UA$58,"Championnat",UC8:UC58)</f>
        <v>2</v>
      </c>
      <c r="UD4" s="47">
        <f ca="1">SUMIF($UA$8:$UA$58,"Championnat",UD8:UD58)</f>
        <v>1</v>
      </c>
      <c r="UE4" s="48">
        <f t="shared" ref="UE4:UG4" ca="1" si="0">SUMIF($UA$8:$UA$58,"Championnat",UE8:UE58)</f>
        <v>0</v>
      </c>
      <c r="UF4" s="49">
        <f ca="1">SUMIF($UA$8:$UA$58,"Championnat",UF8:UF58)</f>
        <v>0</v>
      </c>
      <c r="UG4" s="50">
        <f t="shared" ca="1" si="0"/>
        <v>0</v>
      </c>
      <c r="UH4" s="51">
        <f ca="1">COUNTIFS($UA$8:$UA$58,"Championnat",$UB$8:$UB$58,"victoire")</f>
        <v>1</v>
      </c>
      <c r="UI4" s="51">
        <f ca="1">COUNTIFS($UA$8:$UA$58,"Championnat",$UB$8:$UB$58,"NUL")</f>
        <v>0</v>
      </c>
      <c r="UJ4" s="52">
        <f ca="1">COUNTIFS($UA$8:$UA$58,"Championnat",$UB$8:$UB$58,"DEFAITE")</f>
        <v>0</v>
      </c>
    </row>
    <row r="5" spans="1:563" ht="38.25" customHeight="1" thickBot="1">
      <c r="A5" s="28"/>
      <c r="B5" s="220" t="str">
        <f>'[1]MON GROUPE'!B5:D5</f>
        <v>U16 GENE. 2004</v>
      </c>
      <c r="C5" s="221"/>
      <c r="D5" s="221"/>
      <c r="E5" s="222" t="s">
        <v>19</v>
      </c>
      <c r="F5" s="222"/>
      <c r="G5" s="222"/>
      <c r="H5" s="222"/>
      <c r="I5" s="223"/>
      <c r="J5" s="53"/>
      <c r="K5" s="54"/>
      <c r="L5" s="54"/>
      <c r="M5" s="12"/>
      <c r="N5" s="55"/>
      <c r="O5" s="56"/>
      <c r="P5" s="57"/>
      <c r="Q5" s="224" t="s">
        <v>19</v>
      </c>
      <c r="R5" s="225"/>
      <c r="S5" s="225"/>
      <c r="T5" s="225"/>
      <c r="U5" s="226" t="s">
        <v>20</v>
      </c>
      <c r="V5" s="226"/>
      <c r="W5" s="226"/>
      <c r="X5" s="227"/>
      <c r="Z5" s="224" t="s">
        <v>19</v>
      </c>
      <c r="AA5" s="225"/>
      <c r="AB5" s="225"/>
      <c r="AC5" s="225"/>
      <c r="AD5" s="226" t="s">
        <v>20</v>
      </c>
      <c r="AE5" s="226"/>
      <c r="AF5" s="226"/>
      <c r="AG5" s="227"/>
      <c r="AH5" s="20"/>
      <c r="AI5" s="224" t="s">
        <v>19</v>
      </c>
      <c r="AJ5" s="225"/>
      <c r="AK5" s="225"/>
      <c r="AL5" s="225"/>
      <c r="AM5" s="226" t="s">
        <v>20</v>
      </c>
      <c r="AN5" s="226"/>
      <c r="AO5" s="226"/>
      <c r="AP5" s="227"/>
      <c r="AQ5" s="20"/>
      <c r="AR5" s="224" t="s">
        <v>19</v>
      </c>
      <c r="AS5" s="225"/>
      <c r="AT5" s="225"/>
      <c r="AU5" s="225"/>
      <c r="AV5" s="226" t="s">
        <v>20</v>
      </c>
      <c r="AW5" s="226"/>
      <c r="AX5" s="226"/>
      <c r="AY5" s="227"/>
      <c r="AZ5" s="20"/>
      <c r="BA5" s="224" t="s">
        <v>19</v>
      </c>
      <c r="BB5" s="225"/>
      <c r="BC5" s="225"/>
      <c r="BD5" s="225"/>
      <c r="BE5" s="226" t="s">
        <v>20</v>
      </c>
      <c r="BF5" s="226"/>
      <c r="BG5" s="226"/>
      <c r="BH5" s="227"/>
      <c r="BI5" s="20"/>
      <c r="TZ5" s="58" t="s">
        <v>21</v>
      </c>
      <c r="UA5" s="59" t="s">
        <v>22</v>
      </c>
      <c r="UB5" s="60"/>
      <c r="UC5" s="61">
        <f ca="1">SUMIF($UA$8:$UA$58,"Coupe",UC8:UC58)</f>
        <v>0</v>
      </c>
      <c r="UD5" s="62">
        <f ca="1">SUMIF($UA$8:$UA$58,"Coupe",UD8:UD58)</f>
        <v>0</v>
      </c>
      <c r="UE5" s="63">
        <f t="shared" ref="UE5:UG5" ca="1" si="1">SUMIF($UA$8:$UA$58,"Coupe",UE8:UE58)</f>
        <v>0</v>
      </c>
      <c r="UF5" s="64">
        <f t="shared" ca="1" si="1"/>
        <v>0</v>
      </c>
      <c r="UG5" s="65">
        <f t="shared" ca="1" si="1"/>
        <v>0</v>
      </c>
      <c r="UH5" s="66">
        <f ca="1">COUNTIFS($UA$8:$UA$58,"COUPE",$UB$8:$UB$58,"victoire")</f>
        <v>0</v>
      </c>
      <c r="UI5" s="66">
        <f ca="1">COUNTIFS($UA$8:$UA$58,"COUPE",$UB$8:$UB$58,"NUL")</f>
        <v>0</v>
      </c>
      <c r="UJ5" s="67">
        <f ca="1">COUNTIFS($UA$8:$UA$58,"COUPE",$UB$8:$UB$58,"DEFAITE")</f>
        <v>0</v>
      </c>
      <c r="UL5" s="231" t="s">
        <v>4</v>
      </c>
      <c r="UM5" s="232"/>
      <c r="UN5" s="232"/>
      <c r="UO5" s="233"/>
    </row>
    <row r="6" spans="1:563" ht="46.5" customHeight="1" thickBot="1">
      <c r="A6" s="68"/>
      <c r="B6" s="69" t="s">
        <v>23</v>
      </c>
      <c r="C6" s="70" t="s">
        <v>24</v>
      </c>
      <c r="D6" s="71" t="str">
        <f>[1]SOMMAIRE!B6</f>
        <v>U16</v>
      </c>
      <c r="E6" s="72" t="s">
        <v>25</v>
      </c>
      <c r="F6" s="73" t="s">
        <v>26</v>
      </c>
      <c r="G6" s="74" t="s">
        <v>27</v>
      </c>
      <c r="H6" s="72" t="s">
        <v>6</v>
      </c>
      <c r="I6" s="75" t="s">
        <v>28</v>
      </c>
      <c r="J6" s="76" t="s">
        <v>29</v>
      </c>
      <c r="K6" s="77" t="s">
        <v>30</v>
      </c>
      <c r="L6" s="78" t="s">
        <v>31</v>
      </c>
      <c r="M6" s="79" t="s">
        <v>32</v>
      </c>
      <c r="N6" s="80" t="s">
        <v>33</v>
      </c>
      <c r="O6" s="81" t="s">
        <v>34</v>
      </c>
      <c r="P6" s="82" t="s">
        <v>35</v>
      </c>
      <c r="Q6" s="83" t="s">
        <v>36</v>
      </c>
      <c r="R6" s="84" t="s">
        <v>28</v>
      </c>
      <c r="S6" s="85" t="s">
        <v>29</v>
      </c>
      <c r="T6" s="86" t="s">
        <v>32</v>
      </c>
      <c r="U6" s="87" t="s">
        <v>33</v>
      </c>
      <c r="V6" s="88" t="s">
        <v>34</v>
      </c>
      <c r="W6" s="89" t="s">
        <v>35</v>
      </c>
      <c r="X6" s="90" t="s">
        <v>30</v>
      </c>
      <c r="Z6" s="83" t="s">
        <v>36</v>
      </c>
      <c r="AA6" s="84" t="s">
        <v>28</v>
      </c>
      <c r="AB6" s="85" t="s">
        <v>29</v>
      </c>
      <c r="AC6" s="86" t="s">
        <v>32</v>
      </c>
      <c r="AD6" s="87" t="s">
        <v>33</v>
      </c>
      <c r="AE6" s="88" t="s">
        <v>34</v>
      </c>
      <c r="AF6" s="89" t="s">
        <v>35</v>
      </c>
      <c r="AG6" s="90" t="s">
        <v>30</v>
      </c>
      <c r="AH6" s="20"/>
      <c r="AI6" s="83" t="s">
        <v>36</v>
      </c>
      <c r="AJ6" s="84" t="s">
        <v>28</v>
      </c>
      <c r="AK6" s="85" t="s">
        <v>29</v>
      </c>
      <c r="AL6" s="86" t="s">
        <v>32</v>
      </c>
      <c r="AM6" s="87" t="s">
        <v>33</v>
      </c>
      <c r="AN6" s="88" t="s">
        <v>34</v>
      </c>
      <c r="AO6" s="89" t="s">
        <v>35</v>
      </c>
      <c r="AP6" s="90" t="s">
        <v>30</v>
      </c>
      <c r="AQ6" s="20"/>
      <c r="AR6" s="83" t="s">
        <v>36</v>
      </c>
      <c r="AS6" s="84" t="s">
        <v>28</v>
      </c>
      <c r="AT6" s="85" t="s">
        <v>29</v>
      </c>
      <c r="AU6" s="86" t="s">
        <v>32</v>
      </c>
      <c r="AV6" s="87" t="s">
        <v>33</v>
      </c>
      <c r="AW6" s="88" t="s">
        <v>34</v>
      </c>
      <c r="AX6" s="89" t="s">
        <v>35</v>
      </c>
      <c r="AY6" s="90" t="s">
        <v>30</v>
      </c>
      <c r="AZ6" s="20"/>
      <c r="BA6" s="83" t="s">
        <v>36</v>
      </c>
      <c r="BB6" s="84" t="s">
        <v>28</v>
      </c>
      <c r="BC6" s="85" t="s">
        <v>29</v>
      </c>
      <c r="BD6" s="86" t="s">
        <v>32</v>
      </c>
      <c r="BE6" s="87" t="s">
        <v>33</v>
      </c>
      <c r="BF6" s="88" t="s">
        <v>34</v>
      </c>
      <c r="BG6" s="89" t="s">
        <v>35</v>
      </c>
      <c r="BH6" s="90" t="s">
        <v>30</v>
      </c>
      <c r="BI6" s="20"/>
      <c r="TZ6" s="91"/>
      <c r="UA6" s="92" t="s">
        <v>37</v>
      </c>
      <c r="UB6" s="93"/>
      <c r="UC6" s="94">
        <f ca="1">SUMIF($UA$8:$UA$58,"Amical",UC8:UC58)</f>
        <v>2</v>
      </c>
      <c r="UD6" s="95">
        <f t="shared" ref="UD6:UG6" ca="1" si="2">SUMIF($UA$8:$UA$58,"Amical",UD8:UD58)</f>
        <v>3</v>
      </c>
      <c r="UE6" s="96">
        <f t="shared" ca="1" si="2"/>
        <v>0</v>
      </c>
      <c r="UF6" s="97">
        <f t="shared" ca="1" si="2"/>
        <v>0</v>
      </c>
      <c r="UG6" s="98">
        <f t="shared" ca="1" si="2"/>
        <v>1</v>
      </c>
      <c r="UH6" s="99">
        <f ca="1">COUNTIFS($UA$8:$UA$58,"Amical",$UB$8:$UB$58,"victoire")</f>
        <v>0</v>
      </c>
      <c r="UI6" s="99">
        <f ca="1">COUNTIFS($UA$8:$UA$58,"Amical",$UB$8:$UB$58,"NUL")</f>
        <v>0</v>
      </c>
      <c r="UJ6" s="100">
        <f ca="1">COUNTIFS($UA$8:$UA$58,"Amical",$UB$8:$UB$58,"DEFAITE")</f>
        <v>1</v>
      </c>
      <c r="UL6" s="228" t="s">
        <v>38</v>
      </c>
      <c r="UM6" s="229"/>
      <c r="UN6" s="229"/>
      <c r="UO6" s="230"/>
    </row>
    <row r="7" spans="1:563" ht="30" customHeight="1" thickBot="1">
      <c r="A7" s="11">
        <v>1</v>
      </c>
      <c r="B7" s="101" t="str">
        <f>IF('[1]MES JOUEURS'!A2&lt;&gt;0,'[1]MES JOUEURS'!A2,"zzzzz")</f>
        <v>A</v>
      </c>
      <c r="C7" s="102" t="str">
        <f>PROPER('[1]MES JOUEURS'!B2)</f>
        <v>Madjid</v>
      </c>
      <c r="D7" s="103">
        <f t="shared" ref="D7:D46" si="3">COUNTIF(Q7:X7,"A")</f>
        <v>0</v>
      </c>
      <c r="E7" s="104">
        <f>COUNTIF(Q7:Z7,[1]SOURCES!$I$2)+COUNTIF(Q7:X7,[1]SOURCES!$I$3)+COUNTIF(Q7:X7,[1]SOURCES!$I$5)</f>
        <v>2</v>
      </c>
      <c r="F7" s="105">
        <f t="shared" ref="F7:F46" si="4">COUNTIF(Q7:BV7,"Championnat")</f>
        <v>1</v>
      </c>
      <c r="G7" s="106">
        <f t="shared" ref="G7:G46" si="5">COUNTIF(Q7:BV7,"Coupe")</f>
        <v>0</v>
      </c>
      <c r="H7" s="107">
        <f t="shared" ref="H7:H46" si="6">COUNTIF(Q7:BV7,"Amical")</f>
        <v>1</v>
      </c>
      <c r="I7" s="108">
        <f t="shared" ref="I7:I46" si="7">COUNTIF(Q7:BV7,"OUT")</f>
        <v>1</v>
      </c>
      <c r="J7" s="109">
        <f t="shared" ref="J7:J46" si="8">COUNTIF(Q7:BV7,"S")</f>
        <v>0</v>
      </c>
      <c r="K7" s="110">
        <f t="shared" ref="K7:K46" si="9">X7</f>
        <v>0</v>
      </c>
      <c r="L7" s="111">
        <f t="shared" ref="L7:L46" ca="1" si="10">K7*$L$4/$J$4</f>
        <v>0</v>
      </c>
      <c r="M7" s="112">
        <f t="shared" ref="M7:P46" si="11">T7</f>
        <v>0</v>
      </c>
      <c r="N7" s="113">
        <f t="shared" si="11"/>
        <v>0</v>
      </c>
      <c r="O7" s="114">
        <f t="shared" si="11"/>
        <v>0</v>
      </c>
      <c r="P7" s="115">
        <f t="shared" si="11"/>
        <v>0</v>
      </c>
      <c r="Q7" s="116" t="s">
        <v>55</v>
      </c>
      <c r="R7" s="117"/>
      <c r="S7" s="118"/>
      <c r="T7" s="119"/>
      <c r="U7" s="120"/>
      <c r="V7" s="121"/>
      <c r="W7" s="122"/>
      <c r="X7" s="123"/>
      <c r="Y7" s="20" t="str">
        <f>IF(Q7&lt;&gt;"",R3,"")</f>
        <v>Championnat</v>
      </c>
      <c r="Z7" s="116" t="s">
        <v>39</v>
      </c>
      <c r="AA7" s="117" t="s">
        <v>40</v>
      </c>
      <c r="AB7" s="118"/>
      <c r="AC7" s="119"/>
      <c r="AD7" s="120"/>
      <c r="AE7" s="121"/>
      <c r="AF7" s="122"/>
      <c r="AG7" s="123"/>
      <c r="AH7" s="20" t="str">
        <f>IF(Z7&lt;&gt;"",AA3,"")</f>
        <v>Amical</v>
      </c>
      <c r="AI7" s="116"/>
      <c r="AJ7" s="117"/>
      <c r="AK7" s="118"/>
      <c r="AL7" s="119"/>
      <c r="AM7" s="120"/>
      <c r="AN7" s="121"/>
      <c r="AO7" s="122"/>
      <c r="AP7" s="123"/>
      <c r="AQ7" s="20" t="str">
        <f>IF(AI7&lt;&gt;"",AJ3,"")</f>
        <v/>
      </c>
      <c r="AR7" s="116"/>
      <c r="AS7" s="117"/>
      <c r="AT7" s="118"/>
      <c r="AU7" s="119"/>
      <c r="AV7" s="120"/>
      <c r="AW7" s="121"/>
      <c r="AX7" s="122"/>
      <c r="AY7" s="123"/>
      <c r="AZ7" s="20" t="str">
        <f>IF(AR7&lt;&gt;"",AS3,"")</f>
        <v/>
      </c>
      <c r="BA7" s="116"/>
      <c r="BB7" s="117"/>
      <c r="BC7" s="118"/>
      <c r="BD7" s="119"/>
      <c r="BE7" s="120"/>
      <c r="BF7" s="121"/>
      <c r="BG7" s="122"/>
      <c r="BH7" s="123"/>
      <c r="BI7" s="20" t="str">
        <f>IF(BA7&lt;&gt;"",BB3,"")</f>
        <v/>
      </c>
      <c r="TY7" s="11" t="s">
        <v>41</v>
      </c>
      <c r="TZ7" s="12" t="s">
        <v>42</v>
      </c>
      <c r="UA7" s="124" t="s">
        <v>43</v>
      </c>
      <c r="UB7" s="124" t="s">
        <v>44</v>
      </c>
      <c r="UC7" s="125" t="s">
        <v>45</v>
      </c>
      <c r="UD7" s="126" t="s">
        <v>46</v>
      </c>
      <c r="UE7" s="127" t="s">
        <v>34</v>
      </c>
      <c r="UF7" s="127" t="s">
        <v>35</v>
      </c>
      <c r="UG7" s="11" t="s">
        <v>11</v>
      </c>
      <c r="UL7" s="128" t="s">
        <v>47</v>
      </c>
      <c r="UM7" s="129" t="s">
        <v>48</v>
      </c>
      <c r="UN7" s="130" t="s">
        <v>49</v>
      </c>
      <c r="UO7" s="130" t="s">
        <v>50</v>
      </c>
      <c r="UP7" s="131" t="s">
        <v>51</v>
      </c>
      <c r="UQ7" s="131" t="s">
        <v>52</v>
      </c>
    </row>
    <row r="8" spans="1:563" ht="30" customHeight="1">
      <c r="A8" s="11">
        <v>2</v>
      </c>
      <c r="B8" s="132" t="str">
        <f>IF('[1]MES JOUEURS'!A3&lt;&gt;0,'[1]MES JOUEURS'!A3,"zzzzz")</f>
        <v>B</v>
      </c>
      <c r="C8" s="133" t="str">
        <f>PROPER('[1]MES JOUEURS'!B3)</f>
        <v>Boris</v>
      </c>
      <c r="D8" s="134">
        <f t="shared" si="3"/>
        <v>0</v>
      </c>
      <c r="E8" s="135">
        <f>COUNTIF(Q8:Z8,[1]SOURCES!$I$2)+COUNTIF(Q8:X8,[1]SOURCES!$I$3)+COUNTIF(Q8:X8,[1]SOURCES!$I$5)</f>
        <v>0</v>
      </c>
      <c r="F8" s="136">
        <f t="shared" si="4"/>
        <v>0</v>
      </c>
      <c r="G8" s="137">
        <f t="shared" si="5"/>
        <v>0</v>
      </c>
      <c r="H8" s="138">
        <f t="shared" si="6"/>
        <v>0</v>
      </c>
      <c r="I8" s="139">
        <f t="shared" si="7"/>
        <v>0</v>
      </c>
      <c r="J8" s="140">
        <f t="shared" si="8"/>
        <v>0</v>
      </c>
      <c r="K8" s="141">
        <f t="shared" si="9"/>
        <v>0</v>
      </c>
      <c r="L8" s="142">
        <f t="shared" ca="1" si="10"/>
        <v>0</v>
      </c>
      <c r="M8" s="143">
        <f t="shared" si="11"/>
        <v>0</v>
      </c>
      <c r="N8" s="144">
        <f t="shared" si="11"/>
        <v>0</v>
      </c>
      <c r="O8" s="145">
        <f t="shared" si="11"/>
        <v>0</v>
      </c>
      <c r="P8" s="146">
        <f t="shared" si="11"/>
        <v>0</v>
      </c>
      <c r="Q8" s="147"/>
      <c r="R8" s="148"/>
      <c r="S8" s="149"/>
      <c r="T8" s="150"/>
      <c r="U8" s="151"/>
      <c r="V8" s="152"/>
      <c r="W8" s="153"/>
      <c r="X8" s="154"/>
      <c r="Y8" s="20" t="str">
        <f>IF(Q8&lt;&gt;"",R3,"")</f>
        <v/>
      </c>
      <c r="Z8" s="147"/>
      <c r="AA8" s="148"/>
      <c r="AB8" s="149"/>
      <c r="AC8" s="150"/>
      <c r="AD8" s="151"/>
      <c r="AE8" s="152"/>
      <c r="AF8" s="153"/>
      <c r="AG8" s="154"/>
      <c r="AH8" s="20" t="str">
        <f>IF(Z8&lt;&gt;"",AA3,"")</f>
        <v/>
      </c>
      <c r="AI8" s="147"/>
      <c r="AJ8" s="148"/>
      <c r="AK8" s="149"/>
      <c r="AL8" s="150"/>
      <c r="AM8" s="151"/>
      <c r="AN8" s="152"/>
      <c r="AO8" s="153"/>
      <c r="AP8" s="154"/>
      <c r="AQ8" s="20" t="str">
        <f>IF(AI8&lt;&gt;"",AJ3,"")</f>
        <v/>
      </c>
      <c r="AR8" s="147"/>
      <c r="AS8" s="148"/>
      <c r="AT8" s="149"/>
      <c r="AU8" s="150"/>
      <c r="AV8" s="151"/>
      <c r="AW8" s="152"/>
      <c r="AX8" s="153"/>
      <c r="AY8" s="154"/>
      <c r="AZ8" s="20" t="str">
        <f>IF(AR8&lt;&gt;"",AS3,"")</f>
        <v/>
      </c>
      <c r="BA8" s="147"/>
      <c r="BB8" s="148"/>
      <c r="BC8" s="149"/>
      <c r="BD8" s="150"/>
      <c r="BE8" s="151"/>
      <c r="BF8" s="152"/>
      <c r="BG8" s="153"/>
      <c r="BH8" s="154"/>
      <c r="BI8" s="20" t="str">
        <f>IF(BA8&lt;&gt;"",BB3,"")</f>
        <v/>
      </c>
      <c r="TY8" s="155" t="str">
        <f>Q3</f>
        <v>N</v>
      </c>
      <c r="TZ8" s="12">
        <v>1</v>
      </c>
      <c r="UA8" s="156" t="str">
        <f>R3</f>
        <v>Championnat</v>
      </c>
      <c r="UB8" s="157" t="str">
        <f>T4</f>
        <v>VICTOIRE</v>
      </c>
      <c r="UC8" s="14">
        <f>Q4</f>
        <v>2</v>
      </c>
      <c r="UD8" s="158">
        <f>V4</f>
        <v>1</v>
      </c>
      <c r="UE8" s="157">
        <f>SUMIF($Q$7:$Q$46,"A",$V$7:$V$46)</f>
        <v>0</v>
      </c>
      <c r="UF8" s="157">
        <f>SUMIF(Q7:Q46,"A",W7:W46)</f>
        <v>0</v>
      </c>
      <c r="UG8" s="157">
        <f>COUNTIFS(R7:R46,"OUT")</f>
        <v>0</v>
      </c>
      <c r="UL8" s="159">
        <f>IF(UA8="championnat",COUNTIF($Q$7:$Q$46,[1]SOURCES!$I$2),0)</f>
        <v>1</v>
      </c>
      <c r="UM8" s="159">
        <f>IF(UA8="championnat",COUNTIF($Q$7:$Q$46,[1]SOURCES!$I$3),0)</f>
        <v>0</v>
      </c>
      <c r="UN8" s="159">
        <f>IF(UA8="championnat",COUNTIF($Q$7:$Q$46,[1]SOURCES!$I$4),0)</f>
        <v>0</v>
      </c>
      <c r="UO8" s="159">
        <f>IF(UA8="championnat",COUNTIF($Q$7:$Q$46,[1]SOURCES!$I$5),0)</f>
        <v>0</v>
      </c>
      <c r="UP8" s="11">
        <f ca="1">COUNTIF(UA8:UA58,"*championnat*")</f>
        <v>1</v>
      </c>
      <c r="UQ8" s="11">
        <f ca="1">AVERAGE(UN8:UN58)</f>
        <v>0</v>
      </c>
    </row>
    <row r="9" spans="1:563" ht="30" customHeight="1">
      <c r="A9" s="11">
        <v>3</v>
      </c>
      <c r="B9" s="132" t="str">
        <f>IF('[1]MES JOUEURS'!A4&lt;&gt;0,'[1]MES JOUEURS'!A4,"zzzzz")</f>
        <v>C</v>
      </c>
      <c r="C9" s="133" t="str">
        <f>PROPER('[1]MES JOUEURS'!B4)</f>
        <v>Ludovic</v>
      </c>
      <c r="D9" s="134">
        <f t="shared" si="3"/>
        <v>0</v>
      </c>
      <c r="E9" s="135">
        <f>COUNTIF(Q9:Z9,[1]SOURCES!$I$2)+COUNTIF(Q9:X9,[1]SOURCES!$I$3)+COUNTIF(Q9:X9,[1]SOURCES!$I$5)</f>
        <v>0</v>
      </c>
      <c r="F9" s="136">
        <f t="shared" si="4"/>
        <v>0</v>
      </c>
      <c r="G9" s="137">
        <f t="shared" si="5"/>
        <v>0</v>
      </c>
      <c r="H9" s="138">
        <f t="shared" si="6"/>
        <v>0</v>
      </c>
      <c r="I9" s="139">
        <f t="shared" si="7"/>
        <v>0</v>
      </c>
      <c r="J9" s="140">
        <f t="shared" si="8"/>
        <v>0</v>
      </c>
      <c r="K9" s="141">
        <f t="shared" si="9"/>
        <v>0</v>
      </c>
      <c r="L9" s="142">
        <f t="shared" ca="1" si="10"/>
        <v>0</v>
      </c>
      <c r="M9" s="143">
        <f t="shared" si="11"/>
        <v>0</v>
      </c>
      <c r="N9" s="144">
        <f t="shared" si="11"/>
        <v>0</v>
      </c>
      <c r="O9" s="145">
        <f t="shared" si="11"/>
        <v>0</v>
      </c>
      <c r="P9" s="146">
        <f t="shared" si="11"/>
        <v>0</v>
      </c>
      <c r="Q9" s="160"/>
      <c r="R9" s="161"/>
      <c r="S9" s="162"/>
      <c r="T9" s="163"/>
      <c r="U9" s="164"/>
      <c r="V9" s="165"/>
      <c r="W9" s="166"/>
      <c r="X9" s="167"/>
      <c r="Y9" s="20" t="str">
        <f>IF(Q9&lt;&gt;"",R3,"")</f>
        <v/>
      </c>
      <c r="Z9" s="160"/>
      <c r="AA9" s="161"/>
      <c r="AB9" s="162"/>
      <c r="AC9" s="163"/>
      <c r="AD9" s="164"/>
      <c r="AE9" s="165"/>
      <c r="AF9" s="166"/>
      <c r="AG9" s="167"/>
      <c r="AH9" s="20" t="str">
        <f>IF(Z9&lt;&gt;"",AA3,"")</f>
        <v/>
      </c>
      <c r="AI9" s="160"/>
      <c r="AJ9" s="161"/>
      <c r="AK9" s="162"/>
      <c r="AL9" s="163"/>
      <c r="AM9" s="164"/>
      <c r="AN9" s="165"/>
      <c r="AO9" s="166"/>
      <c r="AP9" s="167"/>
      <c r="AQ9" s="20" t="str">
        <f>IF(AI9&lt;&gt;"",AJ3,"")</f>
        <v/>
      </c>
      <c r="AR9" s="160"/>
      <c r="AS9" s="161"/>
      <c r="AT9" s="162"/>
      <c r="AU9" s="163"/>
      <c r="AV9" s="164"/>
      <c r="AW9" s="165"/>
      <c r="AX9" s="166"/>
      <c r="AY9" s="167"/>
      <c r="AZ9" s="20" t="str">
        <f>IF(AR9&lt;&gt;"",AS3,"")</f>
        <v/>
      </c>
      <c r="BA9" s="160"/>
      <c r="BB9" s="161"/>
      <c r="BC9" s="162"/>
      <c r="BD9" s="163"/>
      <c r="BE9" s="164"/>
      <c r="BF9" s="165"/>
      <c r="BG9" s="166"/>
      <c r="BH9" s="167"/>
      <c r="BI9" s="20" t="str">
        <f>IF(BA9&lt;&gt;"",BB3,"")</f>
        <v/>
      </c>
      <c r="TY9" s="11" t="str">
        <f ca="1">OFFSET($Q$3,,9*TZ8,,)</f>
        <v>N</v>
      </c>
      <c r="TZ9" s="12">
        <v>2</v>
      </c>
      <c r="UA9" s="11" t="str">
        <f ca="1">OFFSET($R$3,,9*TZ8,,)</f>
        <v>Amical</v>
      </c>
      <c r="UB9" s="12" t="str">
        <f ca="1">OFFSET($T$4,,9*TZ8,,)</f>
        <v>DEFAITE</v>
      </c>
      <c r="UC9" s="14">
        <f ca="1">OFFSET($Q$4,,9*TZ8,,)</f>
        <v>2</v>
      </c>
      <c r="UD9" s="158">
        <f ca="1">OFFSET($V$4,,9*TZ8,,)</f>
        <v>3</v>
      </c>
      <c r="UE9" s="12">
        <f ca="1">SUMIF(OFFSET($Q$7:$Q$46,,9*TZ8,,),"A",OFFSET($V$7:$V$46,,9*TZ8,,))</f>
        <v>0</v>
      </c>
      <c r="UF9" s="12">
        <f ca="1">SUMIF(OFFSET($Q$7:$Q$46,,9*TZ8,,),"A",OFFSET($W$7:$W$46,,9*TZ8,,))</f>
        <v>0</v>
      </c>
      <c r="UG9" s="12">
        <f ca="1">COUNTIFS((OFFSET($R$7:$R$46,,9*TZ8,,)),"OUT")</f>
        <v>1</v>
      </c>
      <c r="UL9" s="159">
        <f ca="1">IF(UA9="championnat",COUNTIF(OFFSET($Q$7:$Q$46,,9*TZ8,,),[1]SOURCES!$I$2),0)</f>
        <v>0</v>
      </c>
      <c r="UM9" s="159">
        <f ca="1">IF(UA9="championnat",COUNTIF(OFFSET($Q$7:$Q$46,,9*TZ8,,),[1]SOURCES!$I$3),0)</f>
        <v>0</v>
      </c>
      <c r="UN9" s="159">
        <f ca="1">IF(UA9="championnat",COUNTIF(OFFSET($Q$7:$Q$46,,9*TZ8,,),[1]SOURCES!$I$4),0)</f>
        <v>0</v>
      </c>
      <c r="UO9" s="159">
        <f ca="1">IF(UA9="championnat",COUNTIF(OFFSET($Q$7:$Q$46,,9*TZ8,,),[1]SOURCES!$I$5),0)</f>
        <v>0</v>
      </c>
      <c r="UP9" s="11"/>
      <c r="UQ9" s="11"/>
    </row>
    <row r="10" spans="1:563" ht="30" customHeight="1">
      <c r="A10" s="11">
        <v>4</v>
      </c>
      <c r="B10" s="132" t="str">
        <f>IF('[1]MES JOUEURS'!A5&lt;&gt;0,'[1]MES JOUEURS'!A5,"zzzzz")</f>
        <v>D</v>
      </c>
      <c r="C10" s="133" t="str">
        <f>PROPER('[1]MES JOUEURS'!B5)</f>
        <v/>
      </c>
      <c r="D10" s="134">
        <f t="shared" si="3"/>
        <v>0</v>
      </c>
      <c r="E10" s="135">
        <f>COUNTIF(Q10:Z10,[1]SOURCES!$I$2)+COUNTIF(Q10:X10,[1]SOURCES!$I$3)+COUNTIF(Q10:X10,[1]SOURCES!$I$5)</f>
        <v>0</v>
      </c>
      <c r="F10" s="136">
        <f t="shared" si="4"/>
        <v>0</v>
      </c>
      <c r="G10" s="137">
        <f t="shared" si="5"/>
        <v>0</v>
      </c>
      <c r="H10" s="138">
        <f t="shared" si="6"/>
        <v>0</v>
      </c>
      <c r="I10" s="139">
        <f t="shared" si="7"/>
        <v>0</v>
      </c>
      <c r="J10" s="140">
        <f t="shared" si="8"/>
        <v>0</v>
      </c>
      <c r="K10" s="141">
        <f t="shared" si="9"/>
        <v>0</v>
      </c>
      <c r="L10" s="142">
        <f t="shared" ca="1" si="10"/>
        <v>0</v>
      </c>
      <c r="M10" s="143">
        <f t="shared" si="11"/>
        <v>0</v>
      </c>
      <c r="N10" s="144">
        <f t="shared" si="11"/>
        <v>0</v>
      </c>
      <c r="O10" s="145">
        <f t="shared" si="11"/>
        <v>0</v>
      </c>
      <c r="P10" s="146">
        <f t="shared" si="11"/>
        <v>0</v>
      </c>
      <c r="Q10" s="147"/>
      <c r="R10" s="148"/>
      <c r="S10" s="149"/>
      <c r="T10" s="150"/>
      <c r="U10" s="151"/>
      <c r="V10" s="152"/>
      <c r="W10" s="153"/>
      <c r="X10" s="154"/>
      <c r="Y10" s="20" t="str">
        <f>IF(Q10&lt;&gt;"",R3,"")</f>
        <v/>
      </c>
      <c r="Z10" s="147"/>
      <c r="AA10" s="148"/>
      <c r="AB10" s="149"/>
      <c r="AC10" s="150"/>
      <c r="AD10" s="151"/>
      <c r="AE10" s="152"/>
      <c r="AF10" s="153"/>
      <c r="AG10" s="154"/>
      <c r="AH10" s="20" t="str">
        <f>IF(Z10&lt;&gt;"",AA3,"")</f>
        <v/>
      </c>
      <c r="AI10" s="147"/>
      <c r="AJ10" s="148"/>
      <c r="AK10" s="149"/>
      <c r="AL10" s="150"/>
      <c r="AM10" s="151"/>
      <c r="AN10" s="152"/>
      <c r="AO10" s="153"/>
      <c r="AP10" s="154"/>
      <c r="AQ10" s="20" t="str">
        <f>IF(AI10&lt;&gt;"",AJ3,"")</f>
        <v/>
      </c>
      <c r="AR10" s="147"/>
      <c r="AS10" s="148"/>
      <c r="AT10" s="149"/>
      <c r="AU10" s="150"/>
      <c r="AV10" s="151"/>
      <c r="AW10" s="152"/>
      <c r="AX10" s="153"/>
      <c r="AY10" s="154"/>
      <c r="AZ10" s="20" t="str">
        <f>IF(AR10&lt;&gt;"",AS3,"")</f>
        <v/>
      </c>
      <c r="BA10" s="147"/>
      <c r="BB10" s="148"/>
      <c r="BC10" s="149"/>
      <c r="BD10" s="150"/>
      <c r="BE10" s="151"/>
      <c r="BF10" s="152"/>
      <c r="BG10" s="153"/>
      <c r="BH10" s="154"/>
      <c r="BI10" s="20" t="str">
        <f>IF(BA10&lt;&gt;"",BB3,"")</f>
        <v/>
      </c>
      <c r="TY10" s="11">
        <f t="shared" ref="TY10:TY57" ca="1" si="12">OFFSET($Q$3,,9*TZ9,,)</f>
        <v>0</v>
      </c>
      <c r="TZ10" s="12">
        <v>3</v>
      </c>
      <c r="UA10" s="11">
        <f t="shared" ref="UA10:UA57" ca="1" si="13">OFFSET($R$3,,9*TZ9,,)</f>
        <v>0</v>
      </c>
      <c r="UB10" s="12" t="str">
        <f t="shared" ref="UB10:UB57" ca="1" si="14">OFFSET($T$4,,9*TZ9,,)</f>
        <v>Résultat</v>
      </c>
      <c r="UC10" s="14">
        <f t="shared" ref="UC10:UC57" ca="1" si="15">OFFSET($Q$4,,9*TZ9,,)</f>
        <v>0</v>
      </c>
      <c r="UD10" s="158">
        <f t="shared" ref="UD10:UD57" ca="1" si="16">OFFSET($V$4,,9*TZ9,,)</f>
        <v>0</v>
      </c>
      <c r="UE10" s="12">
        <f t="shared" ref="UE10:UE57" ca="1" si="17">SUMIF(OFFSET($Q$7:$Q$46,,9*TZ9,,),"A",OFFSET($V$7:$V$46,,9*TZ9,,))</f>
        <v>0</v>
      </c>
      <c r="UF10" s="12">
        <f t="shared" ref="UF10:UF57" ca="1" si="18">SUMIF(OFFSET($Q$7:$Q$46,,9*TZ9,,),"A",OFFSET($W$7:$W$46,,9*TZ9,,))</f>
        <v>0</v>
      </c>
      <c r="UG10" s="12">
        <f t="shared" ref="UG10:UG57" ca="1" si="19">COUNTIFS((OFFSET($R$7:$R$46,,9*TZ9,,)),"OUT")</f>
        <v>0</v>
      </c>
      <c r="UL10" s="159">
        <f ca="1">IF(UA10="championnat",COUNTIF(OFFSET($Q$7:$Q$46,,9*TZ9,,),[1]SOURCES!$I$2),0)</f>
        <v>0</v>
      </c>
      <c r="UM10" s="159">
        <f ca="1">IF(UA10="championnat",COUNTIF(OFFSET($Q$7:$Q$46,,9*TZ9,,),[1]SOURCES!$I$3),0)</f>
        <v>0</v>
      </c>
      <c r="UN10" s="159">
        <f ca="1">IF(UA10="championnat",COUNTIF(OFFSET($Q$7:$Q$46,,9*TZ9,,),[1]SOURCES!$I$4),0)</f>
        <v>0</v>
      </c>
      <c r="UO10" s="159">
        <f ca="1">IF(UA10="championnat",COUNTIF(OFFSET($Q$7:$Q$46,,9*TZ9,,),[1]SOURCES!$I$5),0)</f>
        <v>0</v>
      </c>
    </row>
    <row r="11" spans="1:563" ht="30" customHeight="1">
      <c r="A11" s="11">
        <v>5</v>
      </c>
      <c r="B11" s="132" t="str">
        <f>IF('[1]MES JOUEURS'!A6&lt;&gt;0,'[1]MES JOUEURS'!A6,"zzzzz")</f>
        <v>E</v>
      </c>
      <c r="C11" s="133" t="str">
        <f>PROPER('[1]MES JOUEURS'!B6)</f>
        <v/>
      </c>
      <c r="D11" s="134">
        <f t="shared" si="3"/>
        <v>0</v>
      </c>
      <c r="E11" s="135">
        <f>COUNTIF(Q11:Z11,[1]SOURCES!$I$2)+COUNTIF(Q11:X11,[1]SOURCES!$I$3)+COUNTIF(Q11:X11,[1]SOURCES!$I$5)</f>
        <v>0</v>
      </c>
      <c r="F11" s="136">
        <f t="shared" si="4"/>
        <v>0</v>
      </c>
      <c r="G11" s="137">
        <f t="shared" si="5"/>
        <v>0</v>
      </c>
      <c r="H11" s="138">
        <f t="shared" si="6"/>
        <v>0</v>
      </c>
      <c r="I11" s="139">
        <f t="shared" si="7"/>
        <v>0</v>
      </c>
      <c r="J11" s="140">
        <f t="shared" si="8"/>
        <v>0</v>
      </c>
      <c r="K11" s="141">
        <f t="shared" si="9"/>
        <v>0</v>
      </c>
      <c r="L11" s="142">
        <f t="shared" ca="1" si="10"/>
        <v>0</v>
      </c>
      <c r="M11" s="143">
        <f t="shared" si="11"/>
        <v>0</v>
      </c>
      <c r="N11" s="144">
        <f t="shared" si="11"/>
        <v>0</v>
      </c>
      <c r="O11" s="145">
        <f t="shared" si="11"/>
        <v>0</v>
      </c>
      <c r="P11" s="146">
        <f t="shared" si="11"/>
        <v>0</v>
      </c>
      <c r="Q11" s="160"/>
      <c r="R11" s="161"/>
      <c r="S11" s="162"/>
      <c r="T11" s="163"/>
      <c r="U11" s="164"/>
      <c r="V11" s="165"/>
      <c r="W11" s="166"/>
      <c r="X11" s="167"/>
      <c r="Y11" s="20" t="str">
        <f>IF(Q11&lt;&gt;"",R3,"")</f>
        <v/>
      </c>
      <c r="Z11" s="160"/>
      <c r="AA11" s="161"/>
      <c r="AB11" s="162"/>
      <c r="AC11" s="163"/>
      <c r="AD11" s="164"/>
      <c r="AE11" s="165"/>
      <c r="AF11" s="166"/>
      <c r="AG11" s="167"/>
      <c r="AH11" s="20" t="str">
        <f>IF(Z11&lt;&gt;"",AA3,"")</f>
        <v/>
      </c>
      <c r="AI11" s="160"/>
      <c r="AJ11" s="161"/>
      <c r="AK11" s="162"/>
      <c r="AL11" s="163"/>
      <c r="AM11" s="164"/>
      <c r="AN11" s="165"/>
      <c r="AO11" s="166"/>
      <c r="AP11" s="167"/>
      <c r="AQ11" s="20" t="str">
        <f>IF(AI11&lt;&gt;"",AJ3,"")</f>
        <v/>
      </c>
      <c r="AR11" s="160"/>
      <c r="AS11" s="161"/>
      <c r="AT11" s="162"/>
      <c r="AU11" s="163"/>
      <c r="AV11" s="164"/>
      <c r="AW11" s="165"/>
      <c r="AX11" s="166"/>
      <c r="AY11" s="167"/>
      <c r="AZ11" s="20" t="str">
        <f>IF(AR11&lt;&gt;"",AS3,"")</f>
        <v/>
      </c>
      <c r="BA11" s="160"/>
      <c r="BB11" s="161"/>
      <c r="BC11" s="162"/>
      <c r="BD11" s="163"/>
      <c r="BE11" s="164"/>
      <c r="BF11" s="165"/>
      <c r="BG11" s="166"/>
      <c r="BH11" s="167"/>
      <c r="BI11" s="20" t="str">
        <f>IF(BA11&lt;&gt;"",BB3,"")</f>
        <v/>
      </c>
      <c r="TY11" s="11">
        <f t="shared" ca="1" si="12"/>
        <v>0</v>
      </c>
      <c r="TZ11" s="12">
        <v>4</v>
      </c>
      <c r="UA11" s="11">
        <f t="shared" ca="1" si="13"/>
        <v>0</v>
      </c>
      <c r="UB11" s="12" t="str">
        <f t="shared" ca="1" si="14"/>
        <v>Résultat</v>
      </c>
      <c r="UC11" s="14">
        <f t="shared" ca="1" si="15"/>
        <v>0</v>
      </c>
      <c r="UD11" s="158">
        <f t="shared" ca="1" si="16"/>
        <v>0</v>
      </c>
      <c r="UE11" s="12">
        <f t="shared" ca="1" si="17"/>
        <v>0</v>
      </c>
      <c r="UF11" s="12">
        <f t="shared" ca="1" si="18"/>
        <v>0</v>
      </c>
      <c r="UG11" s="12">
        <f t="shared" ca="1" si="19"/>
        <v>0</v>
      </c>
      <c r="UL11" s="159">
        <f ca="1">IF(UA11="championnat",COUNTIF(OFFSET($Q$7:$Q$46,,9*TZ10,,),[1]SOURCES!$I$2),0)</f>
        <v>0</v>
      </c>
      <c r="UM11" s="159">
        <f ca="1">IF(UA11="championnat",COUNTIF(OFFSET($Q$7:$Q$46,,9*TZ10,,),[1]SOURCES!$I$3),0)</f>
        <v>0</v>
      </c>
      <c r="UN11" s="159">
        <f ca="1">IF(UA11="championnat",COUNTIF(OFFSET($Q$7:$Q$46,,9*TZ10,,),[1]SOURCES!$I$4),0)</f>
        <v>0</v>
      </c>
      <c r="UO11" s="159">
        <f ca="1">IF(UA11="championnat",COUNTIF(OFFSET($Q$7:$Q$46,,9*TZ10,,),[1]SOURCES!$I$5),0)</f>
        <v>0</v>
      </c>
    </row>
    <row r="12" spans="1:563" ht="30" customHeight="1">
      <c r="A12" s="11">
        <v>6</v>
      </c>
      <c r="B12" s="132" t="str">
        <f>IF('[1]MES JOUEURS'!A7&lt;&gt;0,'[1]MES JOUEURS'!A7,"zzzzz")</f>
        <v>F</v>
      </c>
      <c r="C12" s="133" t="str">
        <f>PROPER('[1]MES JOUEURS'!B7)</f>
        <v/>
      </c>
      <c r="D12" s="134">
        <f t="shared" si="3"/>
        <v>0</v>
      </c>
      <c r="E12" s="135">
        <f>COUNTIF(Q12:Z12,[1]SOURCES!$I$2)+COUNTIF(Q12:X12,[1]SOURCES!$I$3)+COUNTIF(Q12:X12,[1]SOURCES!$I$5)</f>
        <v>0</v>
      </c>
      <c r="F12" s="136">
        <f t="shared" si="4"/>
        <v>0</v>
      </c>
      <c r="G12" s="137">
        <f t="shared" si="5"/>
        <v>0</v>
      </c>
      <c r="H12" s="138">
        <f t="shared" si="6"/>
        <v>0</v>
      </c>
      <c r="I12" s="139">
        <f t="shared" si="7"/>
        <v>0</v>
      </c>
      <c r="J12" s="140">
        <f t="shared" si="8"/>
        <v>0</v>
      </c>
      <c r="K12" s="141">
        <f t="shared" si="9"/>
        <v>0</v>
      </c>
      <c r="L12" s="142">
        <f t="shared" ca="1" si="10"/>
        <v>0</v>
      </c>
      <c r="M12" s="143">
        <f t="shared" si="11"/>
        <v>0</v>
      </c>
      <c r="N12" s="144">
        <f t="shared" si="11"/>
        <v>0</v>
      </c>
      <c r="O12" s="145">
        <f t="shared" si="11"/>
        <v>0</v>
      </c>
      <c r="P12" s="146">
        <f t="shared" si="11"/>
        <v>0</v>
      </c>
      <c r="Q12" s="147"/>
      <c r="R12" s="148"/>
      <c r="S12" s="149"/>
      <c r="T12" s="150"/>
      <c r="U12" s="151"/>
      <c r="V12" s="152"/>
      <c r="W12" s="153"/>
      <c r="X12" s="154"/>
      <c r="Y12" s="20" t="str">
        <f>IF(Q12&lt;&gt;"",R3,"")</f>
        <v/>
      </c>
      <c r="Z12" s="147"/>
      <c r="AA12" s="148"/>
      <c r="AB12" s="149"/>
      <c r="AC12" s="150"/>
      <c r="AD12" s="151"/>
      <c r="AE12" s="152"/>
      <c r="AF12" s="153"/>
      <c r="AG12" s="154"/>
      <c r="AH12" s="20" t="str">
        <f>IF(Z12&lt;&gt;"",AA3,"")</f>
        <v/>
      </c>
      <c r="AI12" s="147"/>
      <c r="AJ12" s="148"/>
      <c r="AK12" s="149"/>
      <c r="AL12" s="150"/>
      <c r="AM12" s="151"/>
      <c r="AN12" s="152"/>
      <c r="AO12" s="153"/>
      <c r="AP12" s="154"/>
      <c r="AQ12" s="20" t="str">
        <f>IF(AI12&lt;&gt;"",AJ3,"")</f>
        <v/>
      </c>
      <c r="AR12" s="147"/>
      <c r="AS12" s="148"/>
      <c r="AT12" s="149"/>
      <c r="AU12" s="150"/>
      <c r="AV12" s="151"/>
      <c r="AW12" s="152"/>
      <c r="AX12" s="153"/>
      <c r="AY12" s="154"/>
      <c r="AZ12" s="20" t="str">
        <f>IF(AR12&lt;&gt;"",AS3,"")</f>
        <v/>
      </c>
      <c r="BA12" s="147"/>
      <c r="BB12" s="148"/>
      <c r="BC12" s="149"/>
      <c r="BD12" s="150"/>
      <c r="BE12" s="151"/>
      <c r="BF12" s="152"/>
      <c r="BG12" s="153"/>
      <c r="BH12" s="154"/>
      <c r="BI12" s="20" t="str">
        <f>IF(BA12&lt;&gt;"",BB3,"")</f>
        <v/>
      </c>
      <c r="TY12" s="11">
        <f t="shared" ca="1" si="12"/>
        <v>0</v>
      </c>
      <c r="TZ12" s="12">
        <v>5</v>
      </c>
      <c r="UA12" s="11">
        <f t="shared" ca="1" si="13"/>
        <v>0</v>
      </c>
      <c r="UB12" s="12" t="str">
        <f t="shared" ca="1" si="14"/>
        <v>Résultat</v>
      </c>
      <c r="UC12" s="14">
        <f t="shared" ca="1" si="15"/>
        <v>0</v>
      </c>
      <c r="UD12" s="158">
        <f t="shared" ca="1" si="16"/>
        <v>0</v>
      </c>
      <c r="UE12" s="12">
        <f t="shared" ca="1" si="17"/>
        <v>0</v>
      </c>
      <c r="UF12" s="12">
        <f t="shared" ca="1" si="18"/>
        <v>0</v>
      </c>
      <c r="UG12" s="12">
        <f t="shared" ca="1" si="19"/>
        <v>0</v>
      </c>
      <c r="UL12" s="159">
        <f ca="1">IF(UA12="championnat",COUNTIF(OFFSET($Q$7:$Q$46,,9*TZ11,,),[1]SOURCES!$I$2),0)</f>
        <v>0</v>
      </c>
      <c r="UM12" s="159">
        <f ca="1">IF(UA12="championnat",COUNTIF(OFFSET($Q$7:$Q$46,,9*TZ11,,),[1]SOURCES!$I$3),0)</f>
        <v>0</v>
      </c>
      <c r="UN12" s="159">
        <f ca="1">IF(UA12="championnat",COUNTIF(OFFSET($Q$7:$Q$46,,9*TZ11,,),[1]SOURCES!$I$4),0)</f>
        <v>0</v>
      </c>
      <c r="UO12" s="159">
        <f ca="1">IF(UA12="championnat",COUNTIF(OFFSET($Q$7:$Q$46,,9*TZ11,,),[1]SOURCES!$I$5),0)</f>
        <v>0</v>
      </c>
    </row>
    <row r="13" spans="1:563" ht="30" customHeight="1">
      <c r="A13" s="11">
        <v>7</v>
      </c>
      <c r="B13" s="132" t="str">
        <f>IF('[1]MES JOUEURS'!A8&lt;&gt;0,'[1]MES JOUEURS'!A8,"zzzzz")</f>
        <v>G</v>
      </c>
      <c r="C13" s="133" t="str">
        <f>PROPER('[1]MES JOUEURS'!B8)</f>
        <v/>
      </c>
      <c r="D13" s="134">
        <f t="shared" si="3"/>
        <v>0</v>
      </c>
      <c r="E13" s="135">
        <f>COUNTIF(Q13:Z13,[1]SOURCES!$I$2)+COUNTIF(Q13:X13,[1]SOURCES!$I$3)+COUNTIF(Q13:X13,[1]SOURCES!$I$5)</f>
        <v>0</v>
      </c>
      <c r="F13" s="136">
        <f t="shared" si="4"/>
        <v>0</v>
      </c>
      <c r="G13" s="137">
        <f t="shared" si="5"/>
        <v>0</v>
      </c>
      <c r="H13" s="138">
        <f t="shared" si="6"/>
        <v>0</v>
      </c>
      <c r="I13" s="139">
        <f t="shared" si="7"/>
        <v>0</v>
      </c>
      <c r="J13" s="140">
        <f t="shared" si="8"/>
        <v>0</v>
      </c>
      <c r="K13" s="141">
        <f t="shared" si="9"/>
        <v>0</v>
      </c>
      <c r="L13" s="142">
        <f t="shared" ca="1" si="10"/>
        <v>0</v>
      </c>
      <c r="M13" s="143">
        <f t="shared" si="11"/>
        <v>0</v>
      </c>
      <c r="N13" s="144">
        <f t="shared" si="11"/>
        <v>0</v>
      </c>
      <c r="O13" s="145">
        <f t="shared" si="11"/>
        <v>0</v>
      </c>
      <c r="P13" s="146">
        <f t="shared" si="11"/>
        <v>0</v>
      </c>
      <c r="Q13" s="160"/>
      <c r="R13" s="161"/>
      <c r="S13" s="162"/>
      <c r="T13" s="163"/>
      <c r="U13" s="164"/>
      <c r="V13" s="165"/>
      <c r="W13" s="166"/>
      <c r="X13" s="167"/>
      <c r="Y13" s="20" t="str">
        <f>IF(Q13&lt;&gt;"",R3,"")</f>
        <v/>
      </c>
      <c r="Z13" s="160"/>
      <c r="AA13" s="161"/>
      <c r="AB13" s="162"/>
      <c r="AC13" s="163"/>
      <c r="AD13" s="164"/>
      <c r="AE13" s="165"/>
      <c r="AF13" s="166"/>
      <c r="AG13" s="167"/>
      <c r="AH13" s="20" t="str">
        <f>IF(Z13&lt;&gt;"",AA3,"")</f>
        <v/>
      </c>
      <c r="AI13" s="160"/>
      <c r="AJ13" s="161"/>
      <c r="AK13" s="162"/>
      <c r="AL13" s="163"/>
      <c r="AM13" s="164"/>
      <c r="AN13" s="165"/>
      <c r="AO13" s="166"/>
      <c r="AP13" s="167"/>
      <c r="AQ13" s="20" t="str">
        <f>IF(AI13&lt;&gt;"",AJ3,"")</f>
        <v/>
      </c>
      <c r="AR13" s="160"/>
      <c r="AS13" s="161"/>
      <c r="AT13" s="162"/>
      <c r="AU13" s="163"/>
      <c r="AV13" s="164"/>
      <c r="AW13" s="165"/>
      <c r="AX13" s="166"/>
      <c r="AY13" s="167"/>
      <c r="AZ13" s="20" t="str">
        <f>IF(AR13&lt;&gt;"",AS3,"")</f>
        <v/>
      </c>
      <c r="BA13" s="160"/>
      <c r="BB13" s="161"/>
      <c r="BC13" s="162"/>
      <c r="BD13" s="163"/>
      <c r="BE13" s="164"/>
      <c r="BF13" s="165"/>
      <c r="BG13" s="166"/>
      <c r="BH13" s="167"/>
      <c r="BI13" s="20" t="str">
        <f>IF(BA13&lt;&gt;"",BB3,"")</f>
        <v/>
      </c>
      <c r="TY13" s="11">
        <f t="shared" ca="1" si="12"/>
        <v>0</v>
      </c>
      <c r="TZ13" s="12">
        <v>6</v>
      </c>
      <c r="UA13" s="11">
        <f t="shared" ca="1" si="13"/>
        <v>0</v>
      </c>
      <c r="UB13" s="12">
        <f t="shared" ca="1" si="14"/>
        <v>0</v>
      </c>
      <c r="UC13" s="14">
        <f t="shared" ca="1" si="15"/>
        <v>0</v>
      </c>
      <c r="UD13" s="158">
        <f t="shared" ca="1" si="16"/>
        <v>0</v>
      </c>
      <c r="UE13" s="12">
        <f t="shared" ca="1" si="17"/>
        <v>0</v>
      </c>
      <c r="UF13" s="12">
        <f t="shared" ca="1" si="18"/>
        <v>0</v>
      </c>
      <c r="UG13" s="12">
        <f t="shared" ca="1" si="19"/>
        <v>0</v>
      </c>
      <c r="UL13" s="159">
        <f ca="1">IF(UA13="championnat",COUNTIF(OFFSET($Q$7:$Q$46,,9*TZ12,,),[1]SOURCES!$I$2),0)</f>
        <v>0</v>
      </c>
      <c r="UM13" s="159">
        <f ca="1">IF(UA13="championnat",COUNTIF(OFFSET($Q$7:$Q$46,,9*TZ12,,),[1]SOURCES!$I$3),0)</f>
        <v>0</v>
      </c>
      <c r="UN13" s="159">
        <f ca="1">IF(UA13="championnat",COUNTIF(OFFSET($Q$7:$Q$46,,9*TZ12,,),[1]SOURCES!$I$4),0)</f>
        <v>0</v>
      </c>
      <c r="UO13" s="159">
        <f ca="1">IF(UA13="championnat",COUNTIF(OFFSET($Q$7:$Q$46,,9*TZ12,,),[1]SOURCES!$I$5),0)</f>
        <v>0</v>
      </c>
    </row>
    <row r="14" spans="1:563" ht="30" customHeight="1">
      <c r="A14" s="11">
        <v>8</v>
      </c>
      <c r="B14" s="132" t="str">
        <f>IF('[1]MES JOUEURS'!A9&lt;&gt;0,'[1]MES JOUEURS'!A9,"zzzzz")</f>
        <v>H</v>
      </c>
      <c r="C14" s="133" t="str">
        <f>PROPER('[1]MES JOUEURS'!B9)</f>
        <v/>
      </c>
      <c r="D14" s="134">
        <f t="shared" si="3"/>
        <v>0</v>
      </c>
      <c r="E14" s="135">
        <f>COUNTIF(Q14:Z14,[1]SOURCES!$I$2)+COUNTIF(Q14:X14,[1]SOURCES!$I$3)+COUNTIF(Q14:X14,[1]SOURCES!$I$5)</f>
        <v>0</v>
      </c>
      <c r="F14" s="136">
        <f t="shared" si="4"/>
        <v>0</v>
      </c>
      <c r="G14" s="137">
        <f t="shared" si="5"/>
        <v>0</v>
      </c>
      <c r="H14" s="138">
        <f t="shared" si="6"/>
        <v>0</v>
      </c>
      <c r="I14" s="139">
        <f t="shared" si="7"/>
        <v>0</v>
      </c>
      <c r="J14" s="140">
        <f t="shared" si="8"/>
        <v>0</v>
      </c>
      <c r="K14" s="141">
        <f t="shared" si="9"/>
        <v>0</v>
      </c>
      <c r="L14" s="142">
        <f t="shared" ca="1" si="10"/>
        <v>0</v>
      </c>
      <c r="M14" s="143">
        <f t="shared" si="11"/>
        <v>0</v>
      </c>
      <c r="N14" s="144">
        <f t="shared" si="11"/>
        <v>0</v>
      </c>
      <c r="O14" s="145">
        <f t="shared" si="11"/>
        <v>0</v>
      </c>
      <c r="P14" s="146">
        <f t="shared" si="11"/>
        <v>0</v>
      </c>
      <c r="Q14" s="147"/>
      <c r="R14" s="148"/>
      <c r="S14" s="149"/>
      <c r="T14" s="150"/>
      <c r="U14" s="151"/>
      <c r="V14" s="152"/>
      <c r="W14" s="153"/>
      <c r="X14" s="154"/>
      <c r="Y14" s="20" t="str">
        <f>IF(Q14&lt;&gt;"",R3,"")</f>
        <v/>
      </c>
      <c r="Z14" s="147"/>
      <c r="AA14" s="148"/>
      <c r="AB14" s="149"/>
      <c r="AC14" s="150"/>
      <c r="AD14" s="151"/>
      <c r="AE14" s="152"/>
      <c r="AF14" s="153"/>
      <c r="AG14" s="154"/>
      <c r="AH14" s="20" t="str">
        <f>IF(Z14&lt;&gt;"",AA3,"")</f>
        <v/>
      </c>
      <c r="AI14" s="147"/>
      <c r="AJ14" s="148"/>
      <c r="AK14" s="149"/>
      <c r="AL14" s="150"/>
      <c r="AM14" s="151"/>
      <c r="AN14" s="152"/>
      <c r="AO14" s="153"/>
      <c r="AP14" s="154"/>
      <c r="AQ14" s="20" t="str">
        <f>IF(AI14&lt;&gt;"",AJ3,"")</f>
        <v/>
      </c>
      <c r="AR14" s="147"/>
      <c r="AS14" s="148"/>
      <c r="AT14" s="149"/>
      <c r="AU14" s="150"/>
      <c r="AV14" s="151"/>
      <c r="AW14" s="152"/>
      <c r="AX14" s="153"/>
      <c r="AY14" s="154"/>
      <c r="AZ14" s="20" t="str">
        <f>IF(AR14&lt;&gt;"",AS3,"")</f>
        <v/>
      </c>
      <c r="BA14" s="147"/>
      <c r="BB14" s="148"/>
      <c r="BC14" s="149"/>
      <c r="BD14" s="150"/>
      <c r="BE14" s="151"/>
      <c r="BF14" s="152"/>
      <c r="BG14" s="153"/>
      <c r="BH14" s="154"/>
      <c r="BI14" s="20" t="str">
        <f>IF(BA14&lt;&gt;"",BB3,"")</f>
        <v/>
      </c>
      <c r="TY14" s="11">
        <f t="shared" ca="1" si="12"/>
        <v>0</v>
      </c>
      <c r="TZ14" s="12">
        <v>7</v>
      </c>
      <c r="UA14" s="11">
        <f t="shared" ca="1" si="13"/>
        <v>0</v>
      </c>
      <c r="UB14" s="12">
        <f t="shared" ca="1" si="14"/>
        <v>0</v>
      </c>
      <c r="UC14" s="14">
        <f t="shared" ca="1" si="15"/>
        <v>0</v>
      </c>
      <c r="UD14" s="158">
        <f t="shared" ca="1" si="16"/>
        <v>0</v>
      </c>
      <c r="UE14" s="12">
        <f t="shared" ca="1" si="17"/>
        <v>0</v>
      </c>
      <c r="UF14" s="12">
        <f t="shared" ca="1" si="18"/>
        <v>0</v>
      </c>
      <c r="UG14" s="12">
        <f t="shared" ca="1" si="19"/>
        <v>0</v>
      </c>
      <c r="UL14" s="159">
        <f ca="1">IF(UA14="championnat",COUNTIF(OFFSET($Q$7:$Q$46,,9*TZ13,,),[1]SOURCES!$I$2),0)</f>
        <v>0</v>
      </c>
      <c r="UM14" s="159">
        <f ca="1">IF(UA14="championnat",COUNTIF(OFFSET($Q$7:$Q$46,,9*TZ13,,),[1]SOURCES!$I$3),0)</f>
        <v>0</v>
      </c>
      <c r="UN14" s="159">
        <f ca="1">IF(UA14="championnat",COUNTIF(OFFSET($Q$7:$Q$46,,9*TZ13,,),[1]SOURCES!$I$4),0)</f>
        <v>0</v>
      </c>
      <c r="UO14" s="159">
        <f ca="1">IF(UA14="championnat",COUNTIF(OFFSET($Q$7:$Q$46,,9*TZ13,,),[1]SOURCES!$I$5),0)</f>
        <v>0</v>
      </c>
    </row>
    <row r="15" spans="1:563" ht="30" customHeight="1">
      <c r="A15" s="11">
        <v>9</v>
      </c>
      <c r="B15" s="132" t="str">
        <f>IF('[1]MES JOUEURS'!A10&lt;&gt;0,'[1]MES JOUEURS'!A10,"zzzzz")</f>
        <v>zzzzz</v>
      </c>
      <c r="C15" s="133" t="str">
        <f>PROPER('[1]MES JOUEURS'!B10)</f>
        <v/>
      </c>
      <c r="D15" s="134">
        <f t="shared" si="3"/>
        <v>0</v>
      </c>
      <c r="E15" s="135">
        <f>COUNTIF(Q15:Z15,[1]SOURCES!$I$2)+COUNTIF(Q15:X15,[1]SOURCES!$I$3)+COUNTIF(Q15:X15,[1]SOURCES!$I$5)</f>
        <v>0</v>
      </c>
      <c r="F15" s="136">
        <f t="shared" si="4"/>
        <v>0</v>
      </c>
      <c r="G15" s="137">
        <f t="shared" si="5"/>
        <v>0</v>
      </c>
      <c r="H15" s="138">
        <f t="shared" si="6"/>
        <v>0</v>
      </c>
      <c r="I15" s="139">
        <f t="shared" si="7"/>
        <v>0</v>
      </c>
      <c r="J15" s="140">
        <f t="shared" si="8"/>
        <v>0</v>
      </c>
      <c r="K15" s="141">
        <f t="shared" si="9"/>
        <v>0</v>
      </c>
      <c r="L15" s="142">
        <f t="shared" ca="1" si="10"/>
        <v>0</v>
      </c>
      <c r="M15" s="143">
        <f t="shared" si="11"/>
        <v>0</v>
      </c>
      <c r="N15" s="144">
        <f t="shared" si="11"/>
        <v>0</v>
      </c>
      <c r="O15" s="145">
        <f t="shared" si="11"/>
        <v>0</v>
      </c>
      <c r="P15" s="146">
        <f t="shared" si="11"/>
        <v>0</v>
      </c>
      <c r="Q15" s="160"/>
      <c r="R15" s="161"/>
      <c r="S15" s="162"/>
      <c r="T15" s="163"/>
      <c r="U15" s="164"/>
      <c r="V15" s="165"/>
      <c r="W15" s="166"/>
      <c r="X15" s="167"/>
      <c r="Y15" s="20" t="str">
        <f>IF(Q15&lt;&gt;"",R3,"")</f>
        <v/>
      </c>
      <c r="Z15" s="160"/>
      <c r="AA15" s="161"/>
      <c r="AB15" s="162"/>
      <c r="AC15" s="163"/>
      <c r="AD15" s="164"/>
      <c r="AE15" s="165"/>
      <c r="AF15" s="166"/>
      <c r="AG15" s="167"/>
      <c r="AH15" s="20" t="str">
        <f>IF(Z15&lt;&gt;"",AA3,"")</f>
        <v/>
      </c>
      <c r="AI15" s="160"/>
      <c r="AJ15" s="161"/>
      <c r="AK15" s="162"/>
      <c r="AL15" s="163"/>
      <c r="AM15" s="164"/>
      <c r="AN15" s="165"/>
      <c r="AO15" s="166"/>
      <c r="AP15" s="167"/>
      <c r="AQ15" s="20" t="str">
        <f>IF(AI15&lt;&gt;"",AJ3,"")</f>
        <v/>
      </c>
      <c r="AR15" s="160"/>
      <c r="AS15" s="161"/>
      <c r="AT15" s="162"/>
      <c r="AU15" s="163"/>
      <c r="AV15" s="164"/>
      <c r="AW15" s="165"/>
      <c r="AX15" s="166"/>
      <c r="AY15" s="167"/>
      <c r="AZ15" s="20" t="str">
        <f>IF(AR15&lt;&gt;"",AS3,"")</f>
        <v/>
      </c>
      <c r="BA15" s="160"/>
      <c r="BB15" s="161"/>
      <c r="BC15" s="162"/>
      <c r="BD15" s="163"/>
      <c r="BE15" s="164"/>
      <c r="BF15" s="165"/>
      <c r="BG15" s="166"/>
      <c r="BH15" s="167"/>
      <c r="BI15" s="20" t="str">
        <f>IF(BA15&lt;&gt;"",BB3,"")</f>
        <v/>
      </c>
      <c r="TY15" s="11">
        <f t="shared" ca="1" si="12"/>
        <v>0</v>
      </c>
      <c r="TZ15" s="12">
        <v>8</v>
      </c>
      <c r="UA15" s="11">
        <f t="shared" ca="1" si="13"/>
        <v>0</v>
      </c>
      <c r="UB15" s="12">
        <f t="shared" ca="1" si="14"/>
        <v>0</v>
      </c>
      <c r="UC15" s="14">
        <f t="shared" ca="1" si="15"/>
        <v>0</v>
      </c>
      <c r="UD15" s="158">
        <f t="shared" ca="1" si="16"/>
        <v>0</v>
      </c>
      <c r="UE15" s="12">
        <f t="shared" ca="1" si="17"/>
        <v>0</v>
      </c>
      <c r="UF15" s="12">
        <f t="shared" ca="1" si="18"/>
        <v>0</v>
      </c>
      <c r="UG15" s="12">
        <f t="shared" ca="1" si="19"/>
        <v>0</v>
      </c>
      <c r="UL15" s="159">
        <f ca="1">IF(UA15="championnat",COUNTIF(OFFSET($Q$7:$Q$46,,9*TZ14,,),[1]SOURCES!$I$2),0)</f>
        <v>0</v>
      </c>
      <c r="UM15" s="159">
        <f ca="1">IF(UA15="championnat",COUNTIF(OFFSET($Q$7:$Q$46,,9*TZ14,,),[1]SOURCES!$I$3),0)</f>
        <v>0</v>
      </c>
      <c r="UN15" s="159">
        <f ca="1">IF(UA15="championnat",COUNTIF(OFFSET($Q$7:$Q$46,,9*TZ14,,),[1]SOURCES!$I$4),0)</f>
        <v>0</v>
      </c>
      <c r="UO15" s="159">
        <f ca="1">IF(UA15="championnat",COUNTIF(OFFSET($Q$7:$Q$46,,9*TZ14,,),[1]SOURCES!$I$5),0)</f>
        <v>0</v>
      </c>
    </row>
    <row r="16" spans="1:563" ht="30" customHeight="1">
      <c r="A16" s="11">
        <v>10</v>
      </c>
      <c r="B16" s="132" t="str">
        <f>IF('[1]MES JOUEURS'!A11&lt;&gt;0,'[1]MES JOUEURS'!A11,"zzzzz")</f>
        <v>zzzzz</v>
      </c>
      <c r="C16" s="133" t="str">
        <f>PROPER('[1]MES JOUEURS'!B11)</f>
        <v/>
      </c>
      <c r="D16" s="134">
        <f t="shared" si="3"/>
        <v>0</v>
      </c>
      <c r="E16" s="135">
        <f>COUNTIF(Q16:Z16,[1]SOURCES!$I$2)+COUNTIF(Q16:X16,[1]SOURCES!$I$3)+COUNTIF(Q16:X16,[1]SOURCES!$I$5)</f>
        <v>0</v>
      </c>
      <c r="F16" s="136">
        <f t="shared" si="4"/>
        <v>0</v>
      </c>
      <c r="G16" s="137">
        <f t="shared" si="5"/>
        <v>0</v>
      </c>
      <c r="H16" s="138">
        <f t="shared" si="6"/>
        <v>0</v>
      </c>
      <c r="I16" s="139">
        <f t="shared" si="7"/>
        <v>0</v>
      </c>
      <c r="J16" s="140">
        <f t="shared" si="8"/>
        <v>0</v>
      </c>
      <c r="K16" s="141">
        <f t="shared" si="9"/>
        <v>0</v>
      </c>
      <c r="L16" s="142">
        <f t="shared" ca="1" si="10"/>
        <v>0</v>
      </c>
      <c r="M16" s="143">
        <f t="shared" si="11"/>
        <v>0</v>
      </c>
      <c r="N16" s="144">
        <f t="shared" si="11"/>
        <v>0</v>
      </c>
      <c r="O16" s="145">
        <f t="shared" si="11"/>
        <v>0</v>
      </c>
      <c r="P16" s="146">
        <f t="shared" si="11"/>
        <v>0</v>
      </c>
      <c r="Q16" s="147"/>
      <c r="R16" s="148"/>
      <c r="S16" s="149"/>
      <c r="T16" s="150"/>
      <c r="U16" s="151"/>
      <c r="V16" s="152"/>
      <c r="W16" s="153"/>
      <c r="X16" s="154"/>
      <c r="Y16" s="20" t="str">
        <f>IF(Q16&lt;&gt;"",R3,"")</f>
        <v/>
      </c>
      <c r="Z16" s="147"/>
      <c r="AA16" s="148"/>
      <c r="AB16" s="149"/>
      <c r="AC16" s="150"/>
      <c r="AD16" s="151"/>
      <c r="AE16" s="152"/>
      <c r="AF16" s="153"/>
      <c r="AG16" s="154"/>
      <c r="AH16" s="20" t="str">
        <f>IF(Z16&lt;&gt;"",AA3,"")</f>
        <v/>
      </c>
      <c r="AI16" s="147"/>
      <c r="AJ16" s="148"/>
      <c r="AK16" s="149"/>
      <c r="AL16" s="150"/>
      <c r="AM16" s="151"/>
      <c r="AN16" s="152"/>
      <c r="AO16" s="153"/>
      <c r="AP16" s="154"/>
      <c r="AQ16" s="20" t="str">
        <f>IF(AI16&lt;&gt;"",AJ3,"")</f>
        <v/>
      </c>
      <c r="AR16" s="147"/>
      <c r="AS16" s="148"/>
      <c r="AT16" s="149"/>
      <c r="AU16" s="150"/>
      <c r="AV16" s="151"/>
      <c r="AW16" s="152"/>
      <c r="AX16" s="153"/>
      <c r="AY16" s="154"/>
      <c r="AZ16" s="20" t="str">
        <f>IF(AR16&lt;&gt;"",AS3,"")</f>
        <v/>
      </c>
      <c r="BA16" s="147"/>
      <c r="BB16" s="148"/>
      <c r="BC16" s="149"/>
      <c r="BD16" s="150"/>
      <c r="BE16" s="151"/>
      <c r="BF16" s="152"/>
      <c r="BG16" s="153"/>
      <c r="BH16" s="154"/>
      <c r="BI16" s="20" t="str">
        <f>IF(BA16&lt;&gt;"",BB3,"")</f>
        <v/>
      </c>
      <c r="TY16" s="11">
        <f t="shared" ca="1" si="12"/>
        <v>0</v>
      </c>
      <c r="TZ16" s="12">
        <v>9</v>
      </c>
      <c r="UA16" s="11">
        <f t="shared" ca="1" si="13"/>
        <v>0</v>
      </c>
      <c r="UB16" s="12">
        <f t="shared" ca="1" si="14"/>
        <v>0</v>
      </c>
      <c r="UC16" s="14">
        <f t="shared" ca="1" si="15"/>
        <v>0</v>
      </c>
      <c r="UD16" s="158">
        <f t="shared" ca="1" si="16"/>
        <v>0</v>
      </c>
      <c r="UE16" s="12">
        <f t="shared" ca="1" si="17"/>
        <v>0</v>
      </c>
      <c r="UF16" s="12">
        <f t="shared" ca="1" si="18"/>
        <v>0</v>
      </c>
      <c r="UG16" s="12">
        <f t="shared" ca="1" si="19"/>
        <v>0</v>
      </c>
      <c r="UL16" s="159">
        <f ca="1">IF(UA16="championnat",COUNTIF(OFFSET($Q$7:$Q$46,,9*TZ15,,),[1]SOURCES!$I$2),0)</f>
        <v>0</v>
      </c>
      <c r="UM16" s="159">
        <f ca="1">IF(UA16="championnat",COUNTIF(OFFSET($Q$7:$Q$46,,9*TZ15,,),[1]SOURCES!$I$3),0)</f>
        <v>0</v>
      </c>
      <c r="UN16" s="159">
        <f ca="1">IF(UA16="championnat",COUNTIF(OFFSET($Q$7:$Q$46,,9*TZ15,,),[1]SOURCES!$I$4),0)</f>
        <v>0</v>
      </c>
      <c r="UO16" s="159">
        <f ca="1">IF(UA16="championnat",COUNTIF(OFFSET($Q$7:$Q$46,,9*TZ15,,),[1]SOURCES!$I$5),0)</f>
        <v>0</v>
      </c>
    </row>
    <row r="17" spans="1:561" ht="30" customHeight="1">
      <c r="A17" s="11">
        <v>11</v>
      </c>
      <c r="B17" s="132" t="str">
        <f>IF('[1]MES JOUEURS'!A12&lt;&gt;0,'[1]MES JOUEURS'!A12,"zzzzz")</f>
        <v>zzzzz</v>
      </c>
      <c r="C17" s="133" t="str">
        <f>PROPER('[1]MES JOUEURS'!B12)</f>
        <v/>
      </c>
      <c r="D17" s="134">
        <f t="shared" si="3"/>
        <v>0</v>
      </c>
      <c r="E17" s="135">
        <f>COUNTIF(Q17:Z17,[1]SOURCES!$I$2)+COUNTIF(Q17:X17,[1]SOURCES!$I$3)+COUNTIF(Q17:X17,[1]SOURCES!$I$5)</f>
        <v>0</v>
      </c>
      <c r="F17" s="136">
        <f t="shared" si="4"/>
        <v>0</v>
      </c>
      <c r="G17" s="137">
        <f t="shared" si="5"/>
        <v>0</v>
      </c>
      <c r="H17" s="138">
        <f t="shared" si="6"/>
        <v>0</v>
      </c>
      <c r="I17" s="139">
        <f t="shared" si="7"/>
        <v>0</v>
      </c>
      <c r="J17" s="140">
        <f t="shared" si="8"/>
        <v>0</v>
      </c>
      <c r="K17" s="141">
        <f t="shared" si="9"/>
        <v>0</v>
      </c>
      <c r="L17" s="142">
        <f t="shared" ca="1" si="10"/>
        <v>0</v>
      </c>
      <c r="M17" s="143">
        <f t="shared" si="11"/>
        <v>0</v>
      </c>
      <c r="N17" s="144">
        <f t="shared" si="11"/>
        <v>0</v>
      </c>
      <c r="O17" s="145">
        <f t="shared" si="11"/>
        <v>0</v>
      </c>
      <c r="P17" s="146">
        <f t="shared" si="11"/>
        <v>0</v>
      </c>
      <c r="Q17" s="160"/>
      <c r="R17" s="161"/>
      <c r="S17" s="162"/>
      <c r="T17" s="163"/>
      <c r="U17" s="164"/>
      <c r="V17" s="165"/>
      <c r="W17" s="166"/>
      <c r="X17" s="167"/>
      <c r="Y17" s="20" t="str">
        <f>IF(Q17&lt;&gt;"",R3,"")</f>
        <v/>
      </c>
      <c r="Z17" s="160"/>
      <c r="AA17" s="161"/>
      <c r="AB17" s="162"/>
      <c r="AC17" s="163"/>
      <c r="AD17" s="164"/>
      <c r="AE17" s="165"/>
      <c r="AF17" s="166"/>
      <c r="AG17" s="167"/>
      <c r="AH17" s="20" t="str">
        <f>IF(Z17&lt;&gt;"",AA3,"")</f>
        <v/>
      </c>
      <c r="AI17" s="160"/>
      <c r="AJ17" s="161"/>
      <c r="AK17" s="162"/>
      <c r="AL17" s="163"/>
      <c r="AM17" s="164"/>
      <c r="AN17" s="165"/>
      <c r="AO17" s="166"/>
      <c r="AP17" s="167"/>
      <c r="AQ17" s="20" t="str">
        <f>IF(AI17&lt;&gt;"",AJ3,"")</f>
        <v/>
      </c>
      <c r="AR17" s="160"/>
      <c r="AS17" s="161"/>
      <c r="AT17" s="162"/>
      <c r="AU17" s="163"/>
      <c r="AV17" s="164"/>
      <c r="AW17" s="165"/>
      <c r="AX17" s="166"/>
      <c r="AY17" s="167"/>
      <c r="AZ17" s="20" t="str">
        <f>IF(AR17&lt;&gt;"",AS3,"")</f>
        <v/>
      </c>
      <c r="BA17" s="160"/>
      <c r="BB17" s="161"/>
      <c r="BC17" s="162"/>
      <c r="BD17" s="163"/>
      <c r="BE17" s="164"/>
      <c r="BF17" s="165"/>
      <c r="BG17" s="166"/>
      <c r="BH17" s="167"/>
      <c r="BI17" s="20" t="str">
        <f>IF(BA17&lt;&gt;"",BB3,"")</f>
        <v/>
      </c>
      <c r="TY17" s="11">
        <f t="shared" ca="1" si="12"/>
        <v>0</v>
      </c>
      <c r="TZ17" s="12">
        <v>10</v>
      </c>
      <c r="UA17" s="11">
        <f t="shared" ca="1" si="13"/>
        <v>0</v>
      </c>
      <c r="UB17" s="12">
        <f t="shared" ca="1" si="14"/>
        <v>0</v>
      </c>
      <c r="UC17" s="14">
        <f t="shared" ca="1" si="15"/>
        <v>0</v>
      </c>
      <c r="UD17" s="158">
        <f t="shared" ca="1" si="16"/>
        <v>0</v>
      </c>
      <c r="UE17" s="12">
        <f t="shared" ca="1" si="17"/>
        <v>0</v>
      </c>
      <c r="UF17" s="12">
        <f t="shared" ca="1" si="18"/>
        <v>0</v>
      </c>
      <c r="UG17" s="12">
        <f t="shared" ca="1" si="19"/>
        <v>0</v>
      </c>
      <c r="UL17" s="159">
        <f ca="1">IF(UA17="championnat",COUNTIF(OFFSET($Q$7:$Q$46,,9*TZ16,,),[1]SOURCES!$I$2),0)</f>
        <v>0</v>
      </c>
      <c r="UM17" s="159">
        <f ca="1">IF(UA17="championnat",COUNTIF(OFFSET($Q$7:$Q$46,,9*TZ16,,),[1]SOURCES!$I$3),0)</f>
        <v>0</v>
      </c>
      <c r="UN17" s="159">
        <f ca="1">IF(UA17="championnat",COUNTIF(OFFSET($Q$7:$Q$46,,9*TZ16,,),[1]SOURCES!$I$4),0)</f>
        <v>0</v>
      </c>
      <c r="UO17" s="159">
        <f ca="1">IF(UA17="championnat",COUNTIF(OFFSET($Q$7:$Q$46,,9*TZ16,,),[1]SOURCES!$I$5),0)</f>
        <v>0</v>
      </c>
    </row>
    <row r="18" spans="1:561" ht="30" customHeight="1">
      <c r="A18" s="11">
        <v>12</v>
      </c>
      <c r="B18" s="132" t="str">
        <f>IF('[1]MES JOUEURS'!A13&lt;&gt;0,'[1]MES JOUEURS'!A13,"zzzzz")</f>
        <v>zzzzz</v>
      </c>
      <c r="C18" s="133" t="str">
        <f>PROPER('[1]MES JOUEURS'!B13)</f>
        <v/>
      </c>
      <c r="D18" s="134">
        <f t="shared" si="3"/>
        <v>0</v>
      </c>
      <c r="E18" s="135">
        <f>COUNTIF(Q18:Z18,[1]SOURCES!$I$2)+COUNTIF(Q18:X18,[1]SOURCES!$I$3)+COUNTIF(Q18:X18,[1]SOURCES!$I$5)</f>
        <v>0</v>
      </c>
      <c r="F18" s="136">
        <f t="shared" si="4"/>
        <v>0</v>
      </c>
      <c r="G18" s="137">
        <f t="shared" si="5"/>
        <v>0</v>
      </c>
      <c r="H18" s="138">
        <f t="shared" si="6"/>
        <v>0</v>
      </c>
      <c r="I18" s="139">
        <f t="shared" si="7"/>
        <v>0</v>
      </c>
      <c r="J18" s="140">
        <f t="shared" si="8"/>
        <v>0</v>
      </c>
      <c r="K18" s="141">
        <f t="shared" si="9"/>
        <v>0</v>
      </c>
      <c r="L18" s="142">
        <f t="shared" ca="1" si="10"/>
        <v>0</v>
      </c>
      <c r="M18" s="143">
        <f t="shared" si="11"/>
        <v>0</v>
      </c>
      <c r="N18" s="144">
        <f t="shared" si="11"/>
        <v>0</v>
      </c>
      <c r="O18" s="145">
        <f t="shared" si="11"/>
        <v>0</v>
      </c>
      <c r="P18" s="146">
        <f t="shared" si="11"/>
        <v>0</v>
      </c>
      <c r="Q18" s="147"/>
      <c r="R18" s="148"/>
      <c r="S18" s="149"/>
      <c r="T18" s="150"/>
      <c r="U18" s="151"/>
      <c r="V18" s="152"/>
      <c r="W18" s="153"/>
      <c r="X18" s="154"/>
      <c r="Y18" s="20" t="str">
        <f>IF(Q18&lt;&gt;"",R3,"")</f>
        <v/>
      </c>
      <c r="Z18" s="147"/>
      <c r="AA18" s="148"/>
      <c r="AB18" s="149"/>
      <c r="AC18" s="150"/>
      <c r="AD18" s="151"/>
      <c r="AE18" s="152"/>
      <c r="AF18" s="153"/>
      <c r="AG18" s="154"/>
      <c r="AH18" s="20" t="str">
        <f>IF(Z18&lt;&gt;"",AA3,"")</f>
        <v/>
      </c>
      <c r="AI18" s="147"/>
      <c r="AJ18" s="148"/>
      <c r="AK18" s="149"/>
      <c r="AL18" s="150"/>
      <c r="AM18" s="151"/>
      <c r="AN18" s="152"/>
      <c r="AO18" s="153"/>
      <c r="AP18" s="154"/>
      <c r="AQ18" s="20" t="str">
        <f>IF(AI18&lt;&gt;"",AJ3,"")</f>
        <v/>
      </c>
      <c r="AR18" s="147"/>
      <c r="AS18" s="148"/>
      <c r="AT18" s="149"/>
      <c r="AU18" s="150"/>
      <c r="AV18" s="151"/>
      <c r="AW18" s="152"/>
      <c r="AX18" s="153"/>
      <c r="AY18" s="154"/>
      <c r="AZ18" s="20" t="str">
        <f>IF(AR18&lt;&gt;"",AS3,"")</f>
        <v/>
      </c>
      <c r="BA18" s="147"/>
      <c r="BB18" s="148"/>
      <c r="BC18" s="149"/>
      <c r="BD18" s="150"/>
      <c r="BE18" s="151"/>
      <c r="BF18" s="152"/>
      <c r="BG18" s="153"/>
      <c r="BH18" s="154"/>
      <c r="BI18" s="20" t="str">
        <f>IF(BA18&lt;&gt;"",BB3,"")</f>
        <v/>
      </c>
      <c r="TY18" s="11">
        <f t="shared" ca="1" si="12"/>
        <v>0</v>
      </c>
      <c r="TZ18" s="12">
        <v>11</v>
      </c>
      <c r="UA18" s="11">
        <f t="shared" ca="1" si="13"/>
        <v>0</v>
      </c>
      <c r="UB18" s="12">
        <f t="shared" ca="1" si="14"/>
        <v>0</v>
      </c>
      <c r="UC18" s="14">
        <f t="shared" ca="1" si="15"/>
        <v>0</v>
      </c>
      <c r="UD18" s="158">
        <f t="shared" ca="1" si="16"/>
        <v>0</v>
      </c>
      <c r="UE18" s="12">
        <f t="shared" ca="1" si="17"/>
        <v>0</v>
      </c>
      <c r="UF18" s="12">
        <f t="shared" ca="1" si="18"/>
        <v>0</v>
      </c>
      <c r="UG18" s="12">
        <f t="shared" ca="1" si="19"/>
        <v>0</v>
      </c>
      <c r="UL18" s="159">
        <f ca="1">IF(UA18="championnat",COUNTIF(OFFSET($Q$7:$Q$46,,9*TZ17,,),[1]SOURCES!$I$2),0)</f>
        <v>0</v>
      </c>
      <c r="UM18" s="159">
        <f ca="1">IF(UA18="championnat",COUNTIF(OFFSET($Q$7:$Q$46,,9*TZ17,,),[1]SOURCES!$I$3),0)</f>
        <v>0</v>
      </c>
      <c r="UN18" s="159">
        <f ca="1">IF(UA18="championnat",COUNTIF(OFFSET($Q$7:$Q$46,,9*TZ17,,),[1]SOURCES!$I$4),0)</f>
        <v>0</v>
      </c>
      <c r="UO18" s="159">
        <f ca="1">IF(UA18="championnat",COUNTIF(OFFSET($Q$7:$Q$46,,9*TZ17,,),[1]SOURCES!$I$5),0)</f>
        <v>0</v>
      </c>
    </row>
    <row r="19" spans="1:561" ht="30" customHeight="1">
      <c r="A19" s="11">
        <v>13</v>
      </c>
      <c r="B19" s="132" t="str">
        <f>IF('[1]MES JOUEURS'!A14&lt;&gt;0,'[1]MES JOUEURS'!A14,"zzzzz")</f>
        <v>zzzzz</v>
      </c>
      <c r="C19" s="133" t="str">
        <f>PROPER('[1]MES JOUEURS'!B14)</f>
        <v/>
      </c>
      <c r="D19" s="134">
        <f t="shared" si="3"/>
        <v>0</v>
      </c>
      <c r="E19" s="135">
        <f>COUNTIF(Q19:Z19,[1]SOURCES!$I$2)+COUNTIF(Q19:X19,[1]SOURCES!$I$3)+COUNTIF(Q19:X19,[1]SOURCES!$I$5)</f>
        <v>0</v>
      </c>
      <c r="F19" s="136">
        <f t="shared" si="4"/>
        <v>0</v>
      </c>
      <c r="G19" s="137">
        <f t="shared" si="5"/>
        <v>0</v>
      </c>
      <c r="H19" s="138">
        <f t="shared" si="6"/>
        <v>0</v>
      </c>
      <c r="I19" s="139">
        <f t="shared" si="7"/>
        <v>0</v>
      </c>
      <c r="J19" s="140">
        <f t="shared" si="8"/>
        <v>0</v>
      </c>
      <c r="K19" s="141">
        <f t="shared" si="9"/>
        <v>0</v>
      </c>
      <c r="L19" s="142">
        <f t="shared" ca="1" si="10"/>
        <v>0</v>
      </c>
      <c r="M19" s="143">
        <f t="shared" si="11"/>
        <v>0</v>
      </c>
      <c r="N19" s="144">
        <f t="shared" si="11"/>
        <v>0</v>
      </c>
      <c r="O19" s="145">
        <f t="shared" si="11"/>
        <v>0</v>
      </c>
      <c r="P19" s="146">
        <f t="shared" si="11"/>
        <v>0</v>
      </c>
      <c r="Q19" s="160"/>
      <c r="R19" s="161"/>
      <c r="S19" s="162"/>
      <c r="T19" s="163"/>
      <c r="U19" s="164"/>
      <c r="V19" s="165"/>
      <c r="W19" s="166"/>
      <c r="X19" s="167"/>
      <c r="Y19" s="20" t="str">
        <f>IF(Q19&lt;&gt;"",R3,"")</f>
        <v/>
      </c>
      <c r="Z19" s="160"/>
      <c r="AA19" s="161"/>
      <c r="AB19" s="162"/>
      <c r="AC19" s="163"/>
      <c r="AD19" s="164"/>
      <c r="AE19" s="165"/>
      <c r="AF19" s="166"/>
      <c r="AG19" s="167"/>
      <c r="AH19" s="20" t="str">
        <f>IF(Z19&lt;&gt;"",AA3,"")</f>
        <v/>
      </c>
      <c r="AI19" s="160"/>
      <c r="AJ19" s="161"/>
      <c r="AK19" s="162"/>
      <c r="AL19" s="163"/>
      <c r="AM19" s="164"/>
      <c r="AN19" s="165"/>
      <c r="AO19" s="166"/>
      <c r="AP19" s="167"/>
      <c r="AQ19" s="20" t="str">
        <f>IF(AI19&lt;&gt;"",AJ3,"")</f>
        <v/>
      </c>
      <c r="AR19" s="160"/>
      <c r="AS19" s="161"/>
      <c r="AT19" s="162"/>
      <c r="AU19" s="163"/>
      <c r="AV19" s="164"/>
      <c r="AW19" s="165"/>
      <c r="AX19" s="166"/>
      <c r="AY19" s="167"/>
      <c r="AZ19" s="20" t="str">
        <f>IF(AR19&lt;&gt;"",AS3,"")</f>
        <v/>
      </c>
      <c r="BA19" s="160"/>
      <c r="BB19" s="161"/>
      <c r="BC19" s="162"/>
      <c r="BD19" s="163"/>
      <c r="BE19" s="164"/>
      <c r="BF19" s="165"/>
      <c r="BG19" s="166"/>
      <c r="BH19" s="167"/>
      <c r="BI19" s="20" t="str">
        <f>IF(BA19&lt;&gt;"",BB3,"")</f>
        <v/>
      </c>
      <c r="TY19" s="11">
        <f t="shared" ca="1" si="12"/>
        <v>0</v>
      </c>
      <c r="TZ19" s="12">
        <v>12</v>
      </c>
      <c r="UA19" s="11">
        <f t="shared" ca="1" si="13"/>
        <v>0</v>
      </c>
      <c r="UB19" s="12">
        <f t="shared" ca="1" si="14"/>
        <v>0</v>
      </c>
      <c r="UC19" s="14">
        <f t="shared" ca="1" si="15"/>
        <v>0</v>
      </c>
      <c r="UD19" s="158">
        <f t="shared" ca="1" si="16"/>
        <v>0</v>
      </c>
      <c r="UE19" s="12">
        <f t="shared" ca="1" si="17"/>
        <v>0</v>
      </c>
      <c r="UF19" s="12">
        <f t="shared" ca="1" si="18"/>
        <v>0</v>
      </c>
      <c r="UG19" s="12">
        <f t="shared" ca="1" si="19"/>
        <v>0</v>
      </c>
      <c r="UL19" s="159">
        <f ca="1">IF(UA19="championnat",COUNTIF(OFFSET($Q$7:$Q$46,,9*TZ18,,),[1]SOURCES!$I$2),0)</f>
        <v>0</v>
      </c>
      <c r="UM19" s="159">
        <f ca="1">IF(UA19="championnat",COUNTIF(OFFSET($Q$7:$Q$46,,9*TZ18,,),[1]SOURCES!$I$3),0)</f>
        <v>0</v>
      </c>
      <c r="UN19" s="159">
        <f ca="1">IF(UA19="championnat",COUNTIF(OFFSET($Q$7:$Q$46,,9*TZ18,,),[1]SOURCES!$I$4),0)</f>
        <v>0</v>
      </c>
      <c r="UO19" s="159">
        <f ca="1">IF(UA19="championnat",COUNTIF(OFFSET($Q$7:$Q$46,,9*TZ18,,),[1]SOURCES!$I$5),0)</f>
        <v>0</v>
      </c>
    </row>
    <row r="20" spans="1:561" ht="30" customHeight="1">
      <c r="A20" s="11">
        <v>14</v>
      </c>
      <c r="B20" s="132" t="str">
        <f>IF('[1]MES JOUEURS'!A15&lt;&gt;0,'[1]MES JOUEURS'!A15,"zzzzz")</f>
        <v>zzzzz</v>
      </c>
      <c r="C20" s="133" t="str">
        <f>PROPER('[1]MES JOUEURS'!B15)</f>
        <v/>
      </c>
      <c r="D20" s="134">
        <f t="shared" si="3"/>
        <v>0</v>
      </c>
      <c r="E20" s="135">
        <f>COUNTIF(Q20:Z20,[1]SOURCES!$I$2)+COUNTIF(Q20:X20,[1]SOURCES!$I$3)+COUNTIF(Q20:X20,[1]SOURCES!$I$5)</f>
        <v>0</v>
      </c>
      <c r="F20" s="136">
        <f t="shared" si="4"/>
        <v>0</v>
      </c>
      <c r="G20" s="137">
        <f t="shared" si="5"/>
        <v>0</v>
      </c>
      <c r="H20" s="138">
        <f t="shared" si="6"/>
        <v>0</v>
      </c>
      <c r="I20" s="139">
        <f t="shared" si="7"/>
        <v>0</v>
      </c>
      <c r="J20" s="140">
        <f t="shared" si="8"/>
        <v>0</v>
      </c>
      <c r="K20" s="141">
        <f t="shared" si="9"/>
        <v>0</v>
      </c>
      <c r="L20" s="142">
        <f t="shared" ca="1" si="10"/>
        <v>0</v>
      </c>
      <c r="M20" s="143">
        <f t="shared" si="11"/>
        <v>0</v>
      </c>
      <c r="N20" s="144">
        <f t="shared" si="11"/>
        <v>0</v>
      </c>
      <c r="O20" s="145">
        <f t="shared" si="11"/>
        <v>0</v>
      </c>
      <c r="P20" s="146">
        <f t="shared" si="11"/>
        <v>0</v>
      </c>
      <c r="Q20" s="147"/>
      <c r="R20" s="148"/>
      <c r="S20" s="149"/>
      <c r="T20" s="150"/>
      <c r="U20" s="151"/>
      <c r="V20" s="152"/>
      <c r="W20" s="153"/>
      <c r="X20" s="154"/>
      <c r="Y20" s="20" t="str">
        <f>IF(Q20&lt;&gt;"",R3,"")</f>
        <v/>
      </c>
      <c r="Z20" s="147"/>
      <c r="AA20" s="148"/>
      <c r="AB20" s="149"/>
      <c r="AC20" s="150"/>
      <c r="AD20" s="151"/>
      <c r="AE20" s="152"/>
      <c r="AF20" s="153"/>
      <c r="AG20" s="154"/>
      <c r="AH20" s="20" t="str">
        <f>IF(Z20&lt;&gt;"",AA3,"")</f>
        <v/>
      </c>
      <c r="AI20" s="147"/>
      <c r="AJ20" s="148"/>
      <c r="AK20" s="149"/>
      <c r="AL20" s="150"/>
      <c r="AM20" s="151"/>
      <c r="AN20" s="152"/>
      <c r="AO20" s="153"/>
      <c r="AP20" s="154"/>
      <c r="AQ20" s="20" t="str">
        <f>IF(AI20&lt;&gt;"",AJ3,"")</f>
        <v/>
      </c>
      <c r="AR20" s="147"/>
      <c r="AS20" s="148"/>
      <c r="AT20" s="149"/>
      <c r="AU20" s="150"/>
      <c r="AV20" s="151"/>
      <c r="AW20" s="152"/>
      <c r="AX20" s="153"/>
      <c r="AY20" s="154"/>
      <c r="AZ20" s="20" t="str">
        <f>IF(AR20&lt;&gt;"",AS3,"")</f>
        <v/>
      </c>
      <c r="BA20" s="147"/>
      <c r="BB20" s="148"/>
      <c r="BC20" s="149"/>
      <c r="BD20" s="150"/>
      <c r="BE20" s="151"/>
      <c r="BF20" s="152"/>
      <c r="BG20" s="153"/>
      <c r="BH20" s="154"/>
      <c r="BI20" s="20" t="str">
        <f>IF(BA20&lt;&gt;"",BB3,"")</f>
        <v/>
      </c>
      <c r="TY20" s="11">
        <f t="shared" ca="1" si="12"/>
        <v>0</v>
      </c>
      <c r="TZ20" s="12">
        <v>13</v>
      </c>
      <c r="UA20" s="11">
        <f t="shared" ca="1" si="13"/>
        <v>0</v>
      </c>
      <c r="UB20" s="12">
        <f t="shared" ca="1" si="14"/>
        <v>0</v>
      </c>
      <c r="UC20" s="14">
        <f t="shared" ca="1" si="15"/>
        <v>0</v>
      </c>
      <c r="UD20" s="158">
        <f t="shared" ca="1" si="16"/>
        <v>0</v>
      </c>
      <c r="UE20" s="12">
        <f t="shared" ca="1" si="17"/>
        <v>0</v>
      </c>
      <c r="UF20" s="12">
        <f t="shared" ca="1" si="18"/>
        <v>0</v>
      </c>
      <c r="UG20" s="12">
        <f t="shared" ca="1" si="19"/>
        <v>0</v>
      </c>
      <c r="UL20" s="159">
        <f ca="1">IF(UA20="championnat",COUNTIF(OFFSET($Q$7:$Q$46,,9*TZ19,,),[1]SOURCES!$I$2),0)</f>
        <v>0</v>
      </c>
      <c r="UM20" s="159">
        <f ca="1">IF(UA20="championnat",COUNTIF(OFFSET($Q$7:$Q$46,,9*TZ19,,),[1]SOURCES!$I$3),0)</f>
        <v>0</v>
      </c>
      <c r="UN20" s="159">
        <f ca="1">IF(UA20="championnat",COUNTIF(OFFSET($Q$7:$Q$46,,9*TZ19,,),[1]SOURCES!$I$4),0)</f>
        <v>0</v>
      </c>
      <c r="UO20" s="159">
        <f ca="1">IF(UA20="championnat",COUNTIF(OFFSET($Q$7:$Q$46,,9*TZ19,,),[1]SOURCES!$I$5),0)</f>
        <v>0</v>
      </c>
    </row>
    <row r="21" spans="1:561" ht="30" customHeight="1">
      <c r="A21" s="11">
        <v>15</v>
      </c>
      <c r="B21" s="132" t="str">
        <f>IF('[1]MES JOUEURS'!A16&lt;&gt;0,'[1]MES JOUEURS'!A16,"zzzzz")</f>
        <v>zzzzz</v>
      </c>
      <c r="C21" s="133" t="str">
        <f>PROPER('[1]MES JOUEURS'!B16)</f>
        <v/>
      </c>
      <c r="D21" s="134">
        <f t="shared" si="3"/>
        <v>0</v>
      </c>
      <c r="E21" s="135">
        <f>COUNTIF(Q21:Z21,[1]SOURCES!$I$2)+COUNTIF(Q21:X21,[1]SOURCES!$I$3)+COUNTIF(Q21:X21,[1]SOURCES!$I$5)</f>
        <v>0</v>
      </c>
      <c r="F21" s="136">
        <f t="shared" si="4"/>
        <v>0</v>
      </c>
      <c r="G21" s="137">
        <f t="shared" si="5"/>
        <v>0</v>
      </c>
      <c r="H21" s="138">
        <f t="shared" si="6"/>
        <v>0</v>
      </c>
      <c r="I21" s="139">
        <f t="shared" si="7"/>
        <v>0</v>
      </c>
      <c r="J21" s="140">
        <f t="shared" si="8"/>
        <v>0</v>
      </c>
      <c r="K21" s="141">
        <f t="shared" si="9"/>
        <v>0</v>
      </c>
      <c r="L21" s="142">
        <f t="shared" ca="1" si="10"/>
        <v>0</v>
      </c>
      <c r="M21" s="143">
        <f t="shared" si="11"/>
        <v>0</v>
      </c>
      <c r="N21" s="144">
        <f t="shared" si="11"/>
        <v>0</v>
      </c>
      <c r="O21" s="145">
        <f t="shared" si="11"/>
        <v>0</v>
      </c>
      <c r="P21" s="146">
        <f t="shared" si="11"/>
        <v>0</v>
      </c>
      <c r="Q21" s="160"/>
      <c r="R21" s="161"/>
      <c r="S21" s="162"/>
      <c r="T21" s="163"/>
      <c r="U21" s="164"/>
      <c r="V21" s="165"/>
      <c r="W21" s="166"/>
      <c r="X21" s="167"/>
      <c r="Y21" s="20" t="str">
        <f>IF(Q21&lt;&gt;"",R3,"")</f>
        <v/>
      </c>
      <c r="Z21" s="160"/>
      <c r="AA21" s="161"/>
      <c r="AB21" s="162"/>
      <c r="AC21" s="163"/>
      <c r="AD21" s="164"/>
      <c r="AE21" s="165"/>
      <c r="AF21" s="166"/>
      <c r="AG21" s="167"/>
      <c r="AH21" s="20" t="str">
        <f>IF(Z21&lt;&gt;"",AA3,"")</f>
        <v/>
      </c>
      <c r="AI21" s="160"/>
      <c r="AJ21" s="161"/>
      <c r="AK21" s="162"/>
      <c r="AL21" s="163"/>
      <c r="AM21" s="164"/>
      <c r="AN21" s="165"/>
      <c r="AO21" s="166"/>
      <c r="AP21" s="167"/>
      <c r="AQ21" s="20" t="str">
        <f>IF(AI21&lt;&gt;"",AJ3,"")</f>
        <v/>
      </c>
      <c r="AR21" s="160"/>
      <c r="AS21" s="161"/>
      <c r="AT21" s="162"/>
      <c r="AU21" s="163"/>
      <c r="AV21" s="164"/>
      <c r="AW21" s="165"/>
      <c r="AX21" s="166"/>
      <c r="AY21" s="167"/>
      <c r="AZ21" s="20" t="str">
        <f>IF(AR21&lt;&gt;"",AS3,"")</f>
        <v/>
      </c>
      <c r="BA21" s="160"/>
      <c r="BB21" s="161"/>
      <c r="BC21" s="162"/>
      <c r="BD21" s="163"/>
      <c r="BE21" s="164"/>
      <c r="BF21" s="165"/>
      <c r="BG21" s="166"/>
      <c r="BH21" s="167"/>
      <c r="BI21" s="20" t="str">
        <f>IF(BA21&lt;&gt;"",BB3,"")</f>
        <v/>
      </c>
      <c r="TY21" s="11">
        <f t="shared" ca="1" si="12"/>
        <v>0</v>
      </c>
      <c r="TZ21" s="12">
        <v>14</v>
      </c>
      <c r="UA21" s="11">
        <f t="shared" ca="1" si="13"/>
        <v>0</v>
      </c>
      <c r="UB21" s="12">
        <f t="shared" ca="1" si="14"/>
        <v>0</v>
      </c>
      <c r="UC21" s="14">
        <f t="shared" ca="1" si="15"/>
        <v>0</v>
      </c>
      <c r="UD21" s="158">
        <f t="shared" ca="1" si="16"/>
        <v>0</v>
      </c>
      <c r="UE21" s="12">
        <f t="shared" ca="1" si="17"/>
        <v>0</v>
      </c>
      <c r="UF21" s="12">
        <f t="shared" ca="1" si="18"/>
        <v>0</v>
      </c>
      <c r="UG21" s="12">
        <f t="shared" ca="1" si="19"/>
        <v>0</v>
      </c>
      <c r="UL21" s="159">
        <f ca="1">IF(UA21="championnat",COUNTIF(OFFSET($Q$7:$Q$46,,9*TZ20,,),[1]SOURCES!$I$2),0)</f>
        <v>0</v>
      </c>
      <c r="UM21" s="159">
        <f ca="1">IF(UA21="championnat",COUNTIF(OFFSET($Q$7:$Q$46,,9*TZ20,,),[1]SOURCES!$I$3),0)</f>
        <v>0</v>
      </c>
      <c r="UN21" s="159">
        <f ca="1">IF(UA21="championnat",COUNTIF(OFFSET($Q$7:$Q$46,,9*TZ20,,),[1]SOURCES!$I$4),0)</f>
        <v>0</v>
      </c>
      <c r="UO21" s="159">
        <f ca="1">IF(UA21="championnat",COUNTIF(OFFSET($Q$7:$Q$46,,9*TZ20,,),[1]SOURCES!$I$5),0)</f>
        <v>0</v>
      </c>
    </row>
    <row r="22" spans="1:561" ht="30" customHeight="1">
      <c r="A22" s="11">
        <v>16</v>
      </c>
      <c r="B22" s="132" t="str">
        <f>IF('[1]MES JOUEURS'!A17&lt;&gt;0,'[1]MES JOUEURS'!A17,"zzzzz")</f>
        <v>zzzzz</v>
      </c>
      <c r="C22" s="133" t="str">
        <f>PROPER('[1]MES JOUEURS'!B17)</f>
        <v/>
      </c>
      <c r="D22" s="134">
        <f t="shared" si="3"/>
        <v>0</v>
      </c>
      <c r="E22" s="135">
        <f>COUNTIF(Q22:Z22,[1]SOURCES!$I$2)+COUNTIF(Q22:X22,[1]SOURCES!$I$3)+COUNTIF(Q22:X22,[1]SOURCES!$I$5)</f>
        <v>0</v>
      </c>
      <c r="F22" s="136">
        <f t="shared" si="4"/>
        <v>0</v>
      </c>
      <c r="G22" s="137">
        <f t="shared" si="5"/>
        <v>0</v>
      </c>
      <c r="H22" s="138">
        <f t="shared" si="6"/>
        <v>0</v>
      </c>
      <c r="I22" s="139">
        <f t="shared" si="7"/>
        <v>0</v>
      </c>
      <c r="J22" s="140">
        <f t="shared" si="8"/>
        <v>0</v>
      </c>
      <c r="K22" s="141">
        <f t="shared" si="9"/>
        <v>0</v>
      </c>
      <c r="L22" s="142">
        <f t="shared" ca="1" si="10"/>
        <v>0</v>
      </c>
      <c r="M22" s="143">
        <f t="shared" si="11"/>
        <v>0</v>
      </c>
      <c r="N22" s="144">
        <f t="shared" si="11"/>
        <v>0</v>
      </c>
      <c r="O22" s="145">
        <f t="shared" si="11"/>
        <v>0</v>
      </c>
      <c r="P22" s="146">
        <f t="shared" si="11"/>
        <v>0</v>
      </c>
      <c r="Q22" s="147"/>
      <c r="R22" s="148"/>
      <c r="S22" s="149"/>
      <c r="T22" s="150"/>
      <c r="U22" s="151"/>
      <c r="V22" s="152"/>
      <c r="W22" s="153"/>
      <c r="X22" s="154"/>
      <c r="Y22" s="20" t="str">
        <f>IF(Q22&lt;&gt;"",R3,"")</f>
        <v/>
      </c>
      <c r="Z22" s="147"/>
      <c r="AA22" s="148"/>
      <c r="AB22" s="149"/>
      <c r="AC22" s="150"/>
      <c r="AD22" s="151"/>
      <c r="AE22" s="152"/>
      <c r="AF22" s="153"/>
      <c r="AG22" s="154"/>
      <c r="AH22" s="20" t="str">
        <f>IF(Z22&lt;&gt;"",AA3,"")</f>
        <v/>
      </c>
      <c r="AI22" s="147"/>
      <c r="AJ22" s="148"/>
      <c r="AK22" s="149"/>
      <c r="AL22" s="150"/>
      <c r="AM22" s="151"/>
      <c r="AN22" s="152"/>
      <c r="AO22" s="153"/>
      <c r="AP22" s="154"/>
      <c r="AQ22" s="20" t="str">
        <f>IF(AI22&lt;&gt;"",AJ3,"")</f>
        <v/>
      </c>
      <c r="AR22" s="147"/>
      <c r="AS22" s="148"/>
      <c r="AT22" s="149"/>
      <c r="AU22" s="150"/>
      <c r="AV22" s="151"/>
      <c r="AW22" s="152"/>
      <c r="AX22" s="153"/>
      <c r="AY22" s="154"/>
      <c r="AZ22" s="20" t="str">
        <f>IF(AR22&lt;&gt;"",AS3,"")</f>
        <v/>
      </c>
      <c r="BA22" s="147"/>
      <c r="BB22" s="148"/>
      <c r="BC22" s="149"/>
      <c r="BD22" s="150"/>
      <c r="BE22" s="151"/>
      <c r="BF22" s="152"/>
      <c r="BG22" s="153"/>
      <c r="BH22" s="154"/>
      <c r="BI22" s="20" t="str">
        <f>IF(BA22&lt;&gt;"",BB3,"")</f>
        <v/>
      </c>
      <c r="TY22" s="11">
        <f t="shared" ca="1" si="12"/>
        <v>0</v>
      </c>
      <c r="TZ22" s="12">
        <v>15</v>
      </c>
      <c r="UA22" s="11">
        <f t="shared" ca="1" si="13"/>
        <v>0</v>
      </c>
      <c r="UB22" s="12">
        <f t="shared" ca="1" si="14"/>
        <v>0</v>
      </c>
      <c r="UC22" s="14">
        <f t="shared" ca="1" si="15"/>
        <v>0</v>
      </c>
      <c r="UD22" s="158">
        <f t="shared" ca="1" si="16"/>
        <v>0</v>
      </c>
      <c r="UE22" s="12">
        <f t="shared" ca="1" si="17"/>
        <v>0</v>
      </c>
      <c r="UF22" s="12">
        <f t="shared" ca="1" si="18"/>
        <v>0</v>
      </c>
      <c r="UG22" s="12">
        <f t="shared" ca="1" si="19"/>
        <v>0</v>
      </c>
      <c r="UL22" s="159">
        <f ca="1">IF(UA22="championnat",COUNTIF(OFFSET($Q$7:$Q$46,,9*TZ21,,),[1]SOURCES!$I$2),0)</f>
        <v>0</v>
      </c>
      <c r="UM22" s="159">
        <f ca="1">IF(UA22="championnat",COUNTIF(OFFSET($Q$7:$Q$46,,9*TZ21,,),[1]SOURCES!$I$3),0)</f>
        <v>0</v>
      </c>
      <c r="UN22" s="159">
        <f ca="1">IF(UA22="championnat",COUNTIF(OFFSET($Q$7:$Q$46,,9*TZ21,,),[1]SOURCES!$I$4),0)</f>
        <v>0</v>
      </c>
      <c r="UO22" s="159">
        <f ca="1">IF(UA22="championnat",COUNTIF(OFFSET($Q$7:$Q$46,,9*TZ21,,),[1]SOURCES!$I$5),0)</f>
        <v>0</v>
      </c>
    </row>
    <row r="23" spans="1:561" ht="30" customHeight="1">
      <c r="A23" s="11">
        <v>17</v>
      </c>
      <c r="B23" s="132" t="str">
        <f>IF('[1]MES JOUEURS'!A18&lt;&gt;0,'[1]MES JOUEURS'!A18,"zzzzz")</f>
        <v>zzzzz</v>
      </c>
      <c r="C23" s="133" t="str">
        <f>PROPER('[1]MES JOUEURS'!B18)</f>
        <v/>
      </c>
      <c r="D23" s="134">
        <f t="shared" si="3"/>
        <v>0</v>
      </c>
      <c r="E23" s="135">
        <f>COUNTIF(Q23:Z23,[1]SOURCES!$I$2)+COUNTIF(Q23:X23,[1]SOURCES!$I$3)+COUNTIF(Q23:X23,[1]SOURCES!$I$5)</f>
        <v>0</v>
      </c>
      <c r="F23" s="136">
        <f t="shared" si="4"/>
        <v>0</v>
      </c>
      <c r="G23" s="137">
        <f t="shared" si="5"/>
        <v>0</v>
      </c>
      <c r="H23" s="138">
        <f t="shared" si="6"/>
        <v>0</v>
      </c>
      <c r="I23" s="139">
        <f t="shared" si="7"/>
        <v>0</v>
      </c>
      <c r="J23" s="140">
        <f t="shared" si="8"/>
        <v>0</v>
      </c>
      <c r="K23" s="141">
        <f t="shared" si="9"/>
        <v>0</v>
      </c>
      <c r="L23" s="142">
        <f t="shared" ca="1" si="10"/>
        <v>0</v>
      </c>
      <c r="M23" s="143">
        <f t="shared" si="11"/>
        <v>0</v>
      </c>
      <c r="N23" s="144">
        <f t="shared" si="11"/>
        <v>0</v>
      </c>
      <c r="O23" s="145">
        <f t="shared" si="11"/>
        <v>0</v>
      </c>
      <c r="P23" s="146">
        <f t="shared" si="11"/>
        <v>0</v>
      </c>
      <c r="Q23" s="160"/>
      <c r="R23" s="161"/>
      <c r="S23" s="162"/>
      <c r="T23" s="163"/>
      <c r="U23" s="164"/>
      <c r="V23" s="165"/>
      <c r="W23" s="166"/>
      <c r="X23" s="167"/>
      <c r="Y23" s="20" t="str">
        <f>IF(Q23&lt;&gt;"",R3,"")</f>
        <v/>
      </c>
      <c r="Z23" s="160"/>
      <c r="AA23" s="161"/>
      <c r="AB23" s="162"/>
      <c r="AC23" s="163"/>
      <c r="AD23" s="164"/>
      <c r="AE23" s="165"/>
      <c r="AF23" s="166"/>
      <c r="AG23" s="167"/>
      <c r="AH23" s="20" t="str">
        <f>IF(Z23&lt;&gt;"",AA3,"")</f>
        <v/>
      </c>
      <c r="AI23" s="160"/>
      <c r="AJ23" s="161"/>
      <c r="AK23" s="162"/>
      <c r="AL23" s="163"/>
      <c r="AM23" s="164"/>
      <c r="AN23" s="165"/>
      <c r="AO23" s="166"/>
      <c r="AP23" s="167"/>
      <c r="AQ23" s="20" t="str">
        <f>IF(AI23&lt;&gt;"",AJ3,"")</f>
        <v/>
      </c>
      <c r="AR23" s="160"/>
      <c r="AS23" s="161"/>
      <c r="AT23" s="162"/>
      <c r="AU23" s="163"/>
      <c r="AV23" s="164"/>
      <c r="AW23" s="165"/>
      <c r="AX23" s="166"/>
      <c r="AY23" s="167"/>
      <c r="AZ23" s="20" t="str">
        <f>IF(AR23&lt;&gt;"",AS3,"")</f>
        <v/>
      </c>
      <c r="BA23" s="160"/>
      <c r="BB23" s="161"/>
      <c r="BC23" s="162"/>
      <c r="BD23" s="163"/>
      <c r="BE23" s="164"/>
      <c r="BF23" s="165"/>
      <c r="BG23" s="166"/>
      <c r="BH23" s="167"/>
      <c r="BI23" s="20" t="str">
        <f>IF(BA23&lt;&gt;"",BB3,"")</f>
        <v/>
      </c>
      <c r="TY23" s="11">
        <f t="shared" ca="1" si="12"/>
        <v>0</v>
      </c>
      <c r="TZ23" s="12">
        <v>16</v>
      </c>
      <c r="UA23" s="11">
        <f t="shared" ca="1" si="13"/>
        <v>0</v>
      </c>
      <c r="UB23" s="12">
        <f t="shared" ca="1" si="14"/>
        <v>0</v>
      </c>
      <c r="UC23" s="14">
        <f t="shared" ca="1" si="15"/>
        <v>0</v>
      </c>
      <c r="UD23" s="158">
        <f t="shared" ca="1" si="16"/>
        <v>0</v>
      </c>
      <c r="UE23" s="12">
        <f t="shared" ca="1" si="17"/>
        <v>0</v>
      </c>
      <c r="UF23" s="12">
        <f t="shared" ca="1" si="18"/>
        <v>0</v>
      </c>
      <c r="UG23" s="12">
        <f t="shared" ca="1" si="19"/>
        <v>0</v>
      </c>
      <c r="UL23" s="159">
        <f ca="1">IF(UA23="championnat",COUNTIF(OFFSET($Q$7:$Q$46,,9*TZ22,,),[1]SOURCES!$I$2),0)</f>
        <v>0</v>
      </c>
      <c r="UM23" s="159">
        <f ca="1">IF(UA23="championnat",COUNTIF(OFFSET($Q$7:$Q$46,,9*TZ22,,),[1]SOURCES!$I$3),0)</f>
        <v>0</v>
      </c>
      <c r="UN23" s="159">
        <f ca="1">IF(UA23="championnat",COUNTIF(OFFSET($Q$7:$Q$46,,9*TZ22,,),[1]SOURCES!$I$4),0)</f>
        <v>0</v>
      </c>
      <c r="UO23" s="159">
        <f ca="1">IF(UA23="championnat",COUNTIF(OFFSET($Q$7:$Q$46,,9*TZ22,,),[1]SOURCES!$I$5),0)</f>
        <v>0</v>
      </c>
    </row>
    <row r="24" spans="1:561" ht="30" customHeight="1">
      <c r="A24" s="11">
        <v>18</v>
      </c>
      <c r="B24" s="132" t="str">
        <f>IF('[1]MES JOUEURS'!A19&lt;&gt;0,'[1]MES JOUEURS'!A19,"zzzzz")</f>
        <v>zzzzz</v>
      </c>
      <c r="C24" s="133" t="str">
        <f>PROPER('[1]MES JOUEURS'!B19)</f>
        <v/>
      </c>
      <c r="D24" s="134">
        <f t="shared" si="3"/>
        <v>0</v>
      </c>
      <c r="E24" s="135">
        <f>COUNTIF(Q24:Z24,[1]SOURCES!$I$2)+COUNTIF(Q24:X24,[1]SOURCES!$I$3)+COUNTIF(Q24:X24,[1]SOURCES!$I$5)</f>
        <v>0</v>
      </c>
      <c r="F24" s="136">
        <f t="shared" si="4"/>
        <v>0</v>
      </c>
      <c r="G24" s="137">
        <f t="shared" si="5"/>
        <v>0</v>
      </c>
      <c r="H24" s="138">
        <f t="shared" si="6"/>
        <v>0</v>
      </c>
      <c r="I24" s="139">
        <f t="shared" si="7"/>
        <v>0</v>
      </c>
      <c r="J24" s="140">
        <f t="shared" si="8"/>
        <v>0</v>
      </c>
      <c r="K24" s="141">
        <f t="shared" si="9"/>
        <v>0</v>
      </c>
      <c r="L24" s="142">
        <f t="shared" ca="1" si="10"/>
        <v>0</v>
      </c>
      <c r="M24" s="143">
        <f t="shared" si="11"/>
        <v>0</v>
      </c>
      <c r="N24" s="144">
        <f t="shared" si="11"/>
        <v>0</v>
      </c>
      <c r="O24" s="145">
        <f t="shared" si="11"/>
        <v>0</v>
      </c>
      <c r="P24" s="146">
        <f t="shared" si="11"/>
        <v>0</v>
      </c>
      <c r="Q24" s="147"/>
      <c r="R24" s="148"/>
      <c r="S24" s="149"/>
      <c r="T24" s="150"/>
      <c r="U24" s="151"/>
      <c r="V24" s="152"/>
      <c r="W24" s="153"/>
      <c r="X24" s="154"/>
      <c r="Y24" s="20" t="str">
        <f>IF(Q24&lt;&gt;"",R3,"")</f>
        <v/>
      </c>
      <c r="Z24" s="147"/>
      <c r="AA24" s="148"/>
      <c r="AB24" s="149"/>
      <c r="AC24" s="150"/>
      <c r="AD24" s="151"/>
      <c r="AE24" s="152"/>
      <c r="AF24" s="153"/>
      <c r="AG24" s="154"/>
      <c r="AH24" s="20" t="str">
        <f>IF(Z24&lt;&gt;"",AA3,"")</f>
        <v/>
      </c>
      <c r="AI24" s="147"/>
      <c r="AJ24" s="148"/>
      <c r="AK24" s="149"/>
      <c r="AL24" s="150"/>
      <c r="AM24" s="151"/>
      <c r="AN24" s="152"/>
      <c r="AO24" s="153"/>
      <c r="AP24" s="154"/>
      <c r="AQ24" s="20" t="str">
        <f>IF(AI24&lt;&gt;"",AJ3,"")</f>
        <v/>
      </c>
      <c r="AR24" s="147"/>
      <c r="AS24" s="148"/>
      <c r="AT24" s="149"/>
      <c r="AU24" s="150"/>
      <c r="AV24" s="151"/>
      <c r="AW24" s="152"/>
      <c r="AX24" s="153"/>
      <c r="AY24" s="154"/>
      <c r="AZ24" s="20" t="str">
        <f>IF(AR24&lt;&gt;"",AS3,"")</f>
        <v/>
      </c>
      <c r="BA24" s="147"/>
      <c r="BB24" s="148"/>
      <c r="BC24" s="149"/>
      <c r="BD24" s="150"/>
      <c r="BE24" s="151"/>
      <c r="BF24" s="152"/>
      <c r="BG24" s="153"/>
      <c r="BH24" s="154"/>
      <c r="BI24" s="20" t="str">
        <f>IF(BA24&lt;&gt;"",BB3,"")</f>
        <v/>
      </c>
      <c r="TY24" s="11">
        <f t="shared" ca="1" si="12"/>
        <v>0</v>
      </c>
      <c r="TZ24" s="12">
        <v>17</v>
      </c>
      <c r="UA24" s="11">
        <f t="shared" ca="1" si="13"/>
        <v>0</v>
      </c>
      <c r="UB24" s="12">
        <f t="shared" ca="1" si="14"/>
        <v>0</v>
      </c>
      <c r="UC24" s="14">
        <f t="shared" ca="1" si="15"/>
        <v>0</v>
      </c>
      <c r="UD24" s="158">
        <f t="shared" ca="1" si="16"/>
        <v>0</v>
      </c>
      <c r="UE24" s="12">
        <f t="shared" ca="1" si="17"/>
        <v>0</v>
      </c>
      <c r="UF24" s="12">
        <f t="shared" ca="1" si="18"/>
        <v>0</v>
      </c>
      <c r="UG24" s="12">
        <f t="shared" ca="1" si="19"/>
        <v>0</v>
      </c>
      <c r="UL24" s="159">
        <f ca="1">IF(UA24="championnat",COUNTIF(OFFSET($Q$7:$Q$46,,9*TZ23,,),[1]SOURCES!$I$2),0)</f>
        <v>0</v>
      </c>
      <c r="UM24" s="159">
        <f ca="1">IF(UA24="championnat",COUNTIF(OFFSET($Q$7:$Q$46,,9*TZ23,,),[1]SOURCES!$I$3),0)</f>
        <v>0</v>
      </c>
      <c r="UN24" s="159">
        <f ca="1">IF(UA24="championnat",COUNTIF(OFFSET($Q$7:$Q$46,,9*TZ23,,),[1]SOURCES!$I$4),0)</f>
        <v>0</v>
      </c>
      <c r="UO24" s="159">
        <f ca="1">IF(UA24="championnat",COUNTIF(OFFSET($Q$7:$Q$46,,9*TZ23,,),[1]SOURCES!$I$5),0)</f>
        <v>0</v>
      </c>
    </row>
    <row r="25" spans="1:561" ht="30" customHeight="1">
      <c r="A25" s="11">
        <v>19</v>
      </c>
      <c r="B25" s="132" t="str">
        <f>IF('[1]MES JOUEURS'!A20&lt;&gt;0,'[1]MES JOUEURS'!A20,"zzzzz")</f>
        <v>zzzzz</v>
      </c>
      <c r="C25" s="133" t="str">
        <f>PROPER('[1]MES JOUEURS'!B20)</f>
        <v/>
      </c>
      <c r="D25" s="134">
        <f t="shared" si="3"/>
        <v>0</v>
      </c>
      <c r="E25" s="135">
        <f>COUNTIF(Q25:Z25,[1]SOURCES!$I$2)+COUNTIF(Q25:X25,[1]SOURCES!$I$3)+COUNTIF(Q25:X25,[1]SOURCES!$I$5)</f>
        <v>0</v>
      </c>
      <c r="F25" s="136">
        <f t="shared" si="4"/>
        <v>0</v>
      </c>
      <c r="G25" s="137">
        <f t="shared" si="5"/>
        <v>0</v>
      </c>
      <c r="H25" s="138">
        <f t="shared" si="6"/>
        <v>0</v>
      </c>
      <c r="I25" s="139">
        <f t="shared" si="7"/>
        <v>0</v>
      </c>
      <c r="J25" s="140">
        <f t="shared" si="8"/>
        <v>0</v>
      </c>
      <c r="K25" s="141">
        <f t="shared" si="9"/>
        <v>0</v>
      </c>
      <c r="L25" s="142">
        <f t="shared" ca="1" si="10"/>
        <v>0</v>
      </c>
      <c r="M25" s="143">
        <f t="shared" si="11"/>
        <v>0</v>
      </c>
      <c r="N25" s="144">
        <f t="shared" si="11"/>
        <v>0</v>
      </c>
      <c r="O25" s="145">
        <f t="shared" si="11"/>
        <v>0</v>
      </c>
      <c r="P25" s="146">
        <f t="shared" si="11"/>
        <v>0</v>
      </c>
      <c r="Q25" s="160"/>
      <c r="R25" s="161"/>
      <c r="S25" s="162"/>
      <c r="T25" s="163"/>
      <c r="U25" s="164"/>
      <c r="V25" s="165"/>
      <c r="W25" s="166"/>
      <c r="X25" s="167"/>
      <c r="Y25" s="20" t="str">
        <f>IF(Q25&lt;&gt;"",R3,"")</f>
        <v/>
      </c>
      <c r="Z25" s="160"/>
      <c r="AA25" s="161"/>
      <c r="AB25" s="162"/>
      <c r="AC25" s="163"/>
      <c r="AD25" s="164"/>
      <c r="AE25" s="165"/>
      <c r="AF25" s="166"/>
      <c r="AG25" s="167"/>
      <c r="AH25" s="20" t="str">
        <f>IF(Z25&lt;&gt;"",AA3,"")</f>
        <v/>
      </c>
      <c r="AI25" s="160"/>
      <c r="AJ25" s="161"/>
      <c r="AK25" s="162"/>
      <c r="AL25" s="163"/>
      <c r="AM25" s="164"/>
      <c r="AN25" s="165"/>
      <c r="AO25" s="166"/>
      <c r="AP25" s="167"/>
      <c r="AQ25" s="20" t="str">
        <f>IF(AI25&lt;&gt;"",AJ3,"")</f>
        <v/>
      </c>
      <c r="AR25" s="160"/>
      <c r="AS25" s="161"/>
      <c r="AT25" s="162"/>
      <c r="AU25" s="163"/>
      <c r="AV25" s="164"/>
      <c r="AW25" s="165"/>
      <c r="AX25" s="166"/>
      <c r="AY25" s="167"/>
      <c r="AZ25" s="20" t="str">
        <f>IF(AR25&lt;&gt;"",AS3,"")</f>
        <v/>
      </c>
      <c r="BA25" s="160"/>
      <c r="BB25" s="161"/>
      <c r="BC25" s="162"/>
      <c r="BD25" s="163"/>
      <c r="BE25" s="164"/>
      <c r="BF25" s="165"/>
      <c r="BG25" s="166"/>
      <c r="BH25" s="167"/>
      <c r="BI25" s="20" t="str">
        <f>IF(BA25&lt;&gt;"",BB3,"")</f>
        <v/>
      </c>
      <c r="TY25" s="11">
        <f t="shared" ca="1" si="12"/>
        <v>0</v>
      </c>
      <c r="TZ25" s="12">
        <v>18</v>
      </c>
      <c r="UA25" s="11">
        <f t="shared" ca="1" si="13"/>
        <v>0</v>
      </c>
      <c r="UB25" s="12">
        <f t="shared" ca="1" si="14"/>
        <v>0</v>
      </c>
      <c r="UC25" s="14">
        <f t="shared" ca="1" si="15"/>
        <v>0</v>
      </c>
      <c r="UD25" s="158">
        <f t="shared" ca="1" si="16"/>
        <v>0</v>
      </c>
      <c r="UE25" s="12">
        <f t="shared" ca="1" si="17"/>
        <v>0</v>
      </c>
      <c r="UF25" s="12">
        <f t="shared" ca="1" si="18"/>
        <v>0</v>
      </c>
      <c r="UG25" s="12">
        <f t="shared" ca="1" si="19"/>
        <v>0</v>
      </c>
      <c r="UL25" s="159">
        <f ca="1">IF(UA25="championnat",COUNTIF(OFFSET($Q$7:$Q$46,,9*TZ24,,),[1]SOURCES!$I$2),0)</f>
        <v>0</v>
      </c>
      <c r="UM25" s="159">
        <f ca="1">IF(UA25="championnat",COUNTIF(OFFSET($Q$7:$Q$46,,9*TZ24,,),[1]SOURCES!$I$3),0)</f>
        <v>0</v>
      </c>
      <c r="UN25" s="159">
        <f ca="1">IF(UA25="championnat",COUNTIF(OFFSET($Q$7:$Q$46,,9*TZ24,,),[1]SOURCES!$I$4),0)</f>
        <v>0</v>
      </c>
      <c r="UO25" s="159">
        <f ca="1">IF(UA25="championnat",COUNTIF(OFFSET($Q$7:$Q$46,,9*TZ24,,),[1]SOURCES!$I$5),0)</f>
        <v>0</v>
      </c>
    </row>
    <row r="26" spans="1:561" ht="30" customHeight="1">
      <c r="A26" s="11">
        <v>20</v>
      </c>
      <c r="B26" s="132" t="str">
        <f>IF('[1]MES JOUEURS'!A21&lt;&gt;0,'[1]MES JOUEURS'!A21,"zzzzz")</f>
        <v>zzzzz</v>
      </c>
      <c r="C26" s="133" t="str">
        <f>PROPER('[1]MES JOUEURS'!B21)</f>
        <v/>
      </c>
      <c r="D26" s="134">
        <f t="shared" si="3"/>
        <v>0</v>
      </c>
      <c r="E26" s="135">
        <f>COUNTIF(Q26:Z26,[1]SOURCES!$I$2)+COUNTIF(Q26:X26,[1]SOURCES!$I$3)+COUNTIF(Q26:X26,[1]SOURCES!$I$5)</f>
        <v>0</v>
      </c>
      <c r="F26" s="136">
        <f t="shared" si="4"/>
        <v>0</v>
      </c>
      <c r="G26" s="137">
        <f t="shared" si="5"/>
        <v>0</v>
      </c>
      <c r="H26" s="138">
        <f t="shared" si="6"/>
        <v>0</v>
      </c>
      <c r="I26" s="139">
        <f t="shared" si="7"/>
        <v>0</v>
      </c>
      <c r="J26" s="140">
        <f t="shared" si="8"/>
        <v>0</v>
      </c>
      <c r="K26" s="141">
        <f t="shared" si="9"/>
        <v>0</v>
      </c>
      <c r="L26" s="142">
        <f t="shared" ca="1" si="10"/>
        <v>0</v>
      </c>
      <c r="M26" s="143">
        <f t="shared" si="11"/>
        <v>0</v>
      </c>
      <c r="N26" s="144">
        <f t="shared" si="11"/>
        <v>0</v>
      </c>
      <c r="O26" s="145">
        <f t="shared" si="11"/>
        <v>0</v>
      </c>
      <c r="P26" s="146">
        <f t="shared" si="11"/>
        <v>0</v>
      </c>
      <c r="Q26" s="147"/>
      <c r="R26" s="148"/>
      <c r="S26" s="149"/>
      <c r="T26" s="150"/>
      <c r="U26" s="151"/>
      <c r="V26" s="152"/>
      <c r="W26" s="153"/>
      <c r="X26" s="154"/>
      <c r="Y26" s="20" t="str">
        <f>IF(Q26&lt;&gt;"",R3,"")</f>
        <v/>
      </c>
      <c r="Z26" s="147"/>
      <c r="AA26" s="148"/>
      <c r="AB26" s="149"/>
      <c r="AC26" s="150"/>
      <c r="AD26" s="151"/>
      <c r="AE26" s="152"/>
      <c r="AF26" s="153"/>
      <c r="AG26" s="154"/>
      <c r="AH26" s="20" t="str">
        <f>IF(Z26&lt;&gt;"",AA3,"")</f>
        <v/>
      </c>
      <c r="AI26" s="147"/>
      <c r="AJ26" s="148"/>
      <c r="AK26" s="149"/>
      <c r="AL26" s="150"/>
      <c r="AM26" s="151"/>
      <c r="AN26" s="152"/>
      <c r="AO26" s="153"/>
      <c r="AP26" s="154"/>
      <c r="AQ26" s="20" t="str">
        <f>IF(AI26&lt;&gt;"",AJ3,"")</f>
        <v/>
      </c>
      <c r="AR26" s="147"/>
      <c r="AS26" s="148"/>
      <c r="AT26" s="149"/>
      <c r="AU26" s="150"/>
      <c r="AV26" s="151"/>
      <c r="AW26" s="152"/>
      <c r="AX26" s="153"/>
      <c r="AY26" s="154"/>
      <c r="AZ26" s="20" t="str">
        <f>IF(AR26&lt;&gt;"",AS3,"")</f>
        <v/>
      </c>
      <c r="BA26" s="147"/>
      <c r="BB26" s="148"/>
      <c r="BC26" s="149"/>
      <c r="BD26" s="150"/>
      <c r="BE26" s="151"/>
      <c r="BF26" s="152"/>
      <c r="BG26" s="153"/>
      <c r="BH26" s="154"/>
      <c r="BI26" s="20" t="str">
        <f>IF(BA26&lt;&gt;"",BB3,"")</f>
        <v/>
      </c>
      <c r="TY26" s="11">
        <f t="shared" ca="1" si="12"/>
        <v>0</v>
      </c>
      <c r="TZ26" s="12">
        <v>19</v>
      </c>
      <c r="UA26" s="11">
        <f t="shared" ca="1" si="13"/>
        <v>0</v>
      </c>
      <c r="UB26" s="12">
        <f t="shared" ca="1" si="14"/>
        <v>0</v>
      </c>
      <c r="UC26" s="14">
        <f t="shared" ca="1" si="15"/>
        <v>0</v>
      </c>
      <c r="UD26" s="158">
        <f t="shared" ca="1" si="16"/>
        <v>0</v>
      </c>
      <c r="UE26" s="12">
        <f t="shared" ca="1" si="17"/>
        <v>0</v>
      </c>
      <c r="UF26" s="12">
        <f t="shared" ca="1" si="18"/>
        <v>0</v>
      </c>
      <c r="UG26" s="12">
        <f t="shared" ca="1" si="19"/>
        <v>0</v>
      </c>
      <c r="UL26" s="159">
        <f ca="1">IF(UA26="championnat",COUNTIF(OFFSET($Q$7:$Q$46,,9*TZ25,,),[1]SOURCES!$I$2),0)</f>
        <v>0</v>
      </c>
      <c r="UM26" s="159">
        <f ca="1">IF(UA26="championnat",COUNTIF(OFFSET($Q$7:$Q$46,,9*TZ25,,),[1]SOURCES!$I$3),0)</f>
        <v>0</v>
      </c>
      <c r="UN26" s="159">
        <f ca="1">IF(UA26="championnat",COUNTIF(OFFSET($Q$7:$Q$46,,9*TZ25,,),[1]SOURCES!$I$4),0)</f>
        <v>0</v>
      </c>
      <c r="UO26" s="159">
        <f ca="1">IF(UA26="championnat",COUNTIF(OFFSET($Q$7:$Q$46,,9*TZ25,,),[1]SOURCES!$I$5),0)</f>
        <v>0</v>
      </c>
    </row>
    <row r="27" spans="1:561" ht="30" customHeight="1">
      <c r="A27" s="11">
        <v>21</v>
      </c>
      <c r="B27" s="132" t="str">
        <f>IF('[1]MES JOUEURS'!A22&lt;&gt;0,'[1]MES JOUEURS'!A22,"zzzzz")</f>
        <v>zzzzz</v>
      </c>
      <c r="C27" s="133" t="str">
        <f>PROPER('[1]MES JOUEURS'!B22)</f>
        <v/>
      </c>
      <c r="D27" s="134">
        <f t="shared" si="3"/>
        <v>0</v>
      </c>
      <c r="E27" s="135">
        <f>COUNTIF(Q27:Z27,[1]SOURCES!$I$2)+COUNTIF(Q27:X27,[1]SOURCES!$I$3)+COUNTIF(Q27:X27,[1]SOURCES!$I$5)</f>
        <v>0</v>
      </c>
      <c r="F27" s="136">
        <f t="shared" si="4"/>
        <v>0</v>
      </c>
      <c r="G27" s="137">
        <f t="shared" si="5"/>
        <v>0</v>
      </c>
      <c r="H27" s="138">
        <f t="shared" si="6"/>
        <v>0</v>
      </c>
      <c r="I27" s="139">
        <f t="shared" si="7"/>
        <v>0</v>
      </c>
      <c r="J27" s="140">
        <f t="shared" si="8"/>
        <v>0</v>
      </c>
      <c r="K27" s="141">
        <f t="shared" si="9"/>
        <v>0</v>
      </c>
      <c r="L27" s="142">
        <f t="shared" ca="1" si="10"/>
        <v>0</v>
      </c>
      <c r="M27" s="143">
        <f t="shared" si="11"/>
        <v>0</v>
      </c>
      <c r="N27" s="144">
        <f t="shared" si="11"/>
        <v>0</v>
      </c>
      <c r="O27" s="145">
        <f t="shared" si="11"/>
        <v>0</v>
      </c>
      <c r="P27" s="146">
        <f t="shared" si="11"/>
        <v>0</v>
      </c>
      <c r="Q27" s="160"/>
      <c r="R27" s="161"/>
      <c r="S27" s="162"/>
      <c r="T27" s="163"/>
      <c r="U27" s="164"/>
      <c r="V27" s="165"/>
      <c r="W27" s="166"/>
      <c r="X27" s="167"/>
      <c r="Y27" s="20" t="str">
        <f>IF(Q27&lt;&gt;"",R3,"")</f>
        <v/>
      </c>
      <c r="Z27" s="160"/>
      <c r="AA27" s="161"/>
      <c r="AB27" s="162"/>
      <c r="AC27" s="163"/>
      <c r="AD27" s="164"/>
      <c r="AE27" s="165"/>
      <c r="AF27" s="166"/>
      <c r="AG27" s="167"/>
      <c r="AH27" s="20" t="str">
        <f>IF(Z27&lt;&gt;"",AA3,"")</f>
        <v/>
      </c>
      <c r="AI27" s="160"/>
      <c r="AJ27" s="161"/>
      <c r="AK27" s="162"/>
      <c r="AL27" s="163"/>
      <c r="AM27" s="164"/>
      <c r="AN27" s="165"/>
      <c r="AO27" s="166"/>
      <c r="AP27" s="167"/>
      <c r="AQ27" s="20" t="str">
        <f>IF(AI27&lt;&gt;"",AJ3,"")</f>
        <v/>
      </c>
      <c r="AR27" s="160"/>
      <c r="AS27" s="161"/>
      <c r="AT27" s="162"/>
      <c r="AU27" s="163"/>
      <c r="AV27" s="164"/>
      <c r="AW27" s="165"/>
      <c r="AX27" s="166"/>
      <c r="AY27" s="167"/>
      <c r="AZ27" s="20" t="str">
        <f>IF(AR27&lt;&gt;"",AS3,"")</f>
        <v/>
      </c>
      <c r="BA27" s="160"/>
      <c r="BB27" s="161"/>
      <c r="BC27" s="162"/>
      <c r="BD27" s="163"/>
      <c r="BE27" s="164"/>
      <c r="BF27" s="165"/>
      <c r="BG27" s="166"/>
      <c r="BH27" s="167"/>
      <c r="BI27" s="20" t="str">
        <f>IF(BA27&lt;&gt;"",BB3,"")</f>
        <v/>
      </c>
      <c r="TY27" s="11">
        <f t="shared" ca="1" si="12"/>
        <v>0</v>
      </c>
      <c r="TZ27" s="12">
        <v>20</v>
      </c>
      <c r="UA27" s="11">
        <f t="shared" ca="1" si="13"/>
        <v>0</v>
      </c>
      <c r="UB27" s="12">
        <f t="shared" ca="1" si="14"/>
        <v>0</v>
      </c>
      <c r="UC27" s="14">
        <f t="shared" ca="1" si="15"/>
        <v>0</v>
      </c>
      <c r="UD27" s="158">
        <f t="shared" ca="1" si="16"/>
        <v>0</v>
      </c>
      <c r="UE27" s="12">
        <f t="shared" ca="1" si="17"/>
        <v>0</v>
      </c>
      <c r="UF27" s="12">
        <f t="shared" ca="1" si="18"/>
        <v>0</v>
      </c>
      <c r="UG27" s="12">
        <f t="shared" ca="1" si="19"/>
        <v>0</v>
      </c>
      <c r="UL27" s="159">
        <f ca="1">IF(UA27="championnat",COUNTIF(OFFSET($Q$7:$Q$46,,9*TZ26,,),[1]SOURCES!$I$2),0)</f>
        <v>0</v>
      </c>
      <c r="UM27" s="159">
        <f ca="1">IF(UA27="championnat",COUNTIF(OFFSET($Q$7:$Q$46,,9*TZ26,,),[1]SOURCES!$I$3),0)</f>
        <v>0</v>
      </c>
      <c r="UN27" s="159">
        <f ca="1">IF(UA27="championnat",COUNTIF(OFFSET($Q$7:$Q$46,,9*TZ26,,),[1]SOURCES!$I$4),0)</f>
        <v>0</v>
      </c>
      <c r="UO27" s="159">
        <f ca="1">IF(UA27="championnat",COUNTIF(OFFSET($Q$7:$Q$46,,9*TZ26,,),[1]SOURCES!$I$5),0)</f>
        <v>0</v>
      </c>
    </row>
    <row r="28" spans="1:561" ht="30" customHeight="1">
      <c r="A28" s="11">
        <v>22</v>
      </c>
      <c r="B28" s="132" t="str">
        <f>IF('[1]MES JOUEURS'!A23&lt;&gt;0,'[1]MES JOUEURS'!A23,"zzzzz")</f>
        <v>zzzzz</v>
      </c>
      <c r="C28" s="133" t="str">
        <f>PROPER('[1]MES JOUEURS'!B23)</f>
        <v/>
      </c>
      <c r="D28" s="134">
        <f t="shared" si="3"/>
        <v>0</v>
      </c>
      <c r="E28" s="135">
        <f>COUNTIF(Q28:Z28,[1]SOURCES!$I$2)+COUNTIF(Q28:X28,[1]SOURCES!$I$3)+COUNTIF(Q28:X28,[1]SOURCES!$I$5)</f>
        <v>0</v>
      </c>
      <c r="F28" s="136">
        <f t="shared" si="4"/>
        <v>0</v>
      </c>
      <c r="G28" s="137">
        <f t="shared" si="5"/>
        <v>0</v>
      </c>
      <c r="H28" s="138">
        <f t="shared" si="6"/>
        <v>0</v>
      </c>
      <c r="I28" s="139">
        <f t="shared" si="7"/>
        <v>0</v>
      </c>
      <c r="J28" s="140">
        <f t="shared" si="8"/>
        <v>0</v>
      </c>
      <c r="K28" s="141">
        <f t="shared" si="9"/>
        <v>0</v>
      </c>
      <c r="L28" s="142">
        <f t="shared" ca="1" si="10"/>
        <v>0</v>
      </c>
      <c r="M28" s="143">
        <f t="shared" si="11"/>
        <v>0</v>
      </c>
      <c r="N28" s="144">
        <f t="shared" si="11"/>
        <v>0</v>
      </c>
      <c r="O28" s="145">
        <f t="shared" si="11"/>
        <v>0</v>
      </c>
      <c r="P28" s="146">
        <f t="shared" si="11"/>
        <v>0</v>
      </c>
      <c r="Q28" s="147"/>
      <c r="R28" s="148"/>
      <c r="S28" s="149"/>
      <c r="T28" s="150"/>
      <c r="U28" s="151"/>
      <c r="V28" s="152"/>
      <c r="W28" s="153"/>
      <c r="X28" s="154"/>
      <c r="Y28" s="20" t="str">
        <f>IF(Q28&lt;&gt;"",R3,"")</f>
        <v/>
      </c>
      <c r="Z28" s="147"/>
      <c r="AA28" s="148"/>
      <c r="AB28" s="149"/>
      <c r="AC28" s="150"/>
      <c r="AD28" s="151"/>
      <c r="AE28" s="152"/>
      <c r="AF28" s="153"/>
      <c r="AG28" s="154"/>
      <c r="AH28" s="20" t="str">
        <f>IF(Z28&lt;&gt;"",AA3,"")</f>
        <v/>
      </c>
      <c r="AI28" s="147"/>
      <c r="AJ28" s="148"/>
      <c r="AK28" s="149"/>
      <c r="AL28" s="150"/>
      <c r="AM28" s="151"/>
      <c r="AN28" s="152"/>
      <c r="AO28" s="153"/>
      <c r="AP28" s="154"/>
      <c r="AQ28" s="20" t="str">
        <f>IF(AI28&lt;&gt;"",AJ3,"")</f>
        <v/>
      </c>
      <c r="AR28" s="147"/>
      <c r="AS28" s="148"/>
      <c r="AT28" s="149"/>
      <c r="AU28" s="150"/>
      <c r="AV28" s="151"/>
      <c r="AW28" s="152"/>
      <c r="AX28" s="153"/>
      <c r="AY28" s="154"/>
      <c r="AZ28" s="20" t="str">
        <f>IF(AR28&lt;&gt;"",AS3,"")</f>
        <v/>
      </c>
      <c r="BA28" s="147"/>
      <c r="BB28" s="148"/>
      <c r="BC28" s="149"/>
      <c r="BD28" s="150"/>
      <c r="BE28" s="151"/>
      <c r="BF28" s="152"/>
      <c r="BG28" s="153"/>
      <c r="BH28" s="154"/>
      <c r="BI28" s="20" t="str">
        <f>IF(BA28&lt;&gt;"",BB3,"")</f>
        <v/>
      </c>
      <c r="TY28" s="11">
        <f t="shared" ca="1" si="12"/>
        <v>0</v>
      </c>
      <c r="TZ28" s="12">
        <v>21</v>
      </c>
      <c r="UA28" s="11">
        <f t="shared" ca="1" si="13"/>
        <v>0</v>
      </c>
      <c r="UB28" s="12">
        <f t="shared" ca="1" si="14"/>
        <v>0</v>
      </c>
      <c r="UC28" s="14">
        <f t="shared" ca="1" si="15"/>
        <v>0</v>
      </c>
      <c r="UD28" s="158">
        <f t="shared" ca="1" si="16"/>
        <v>0</v>
      </c>
      <c r="UE28" s="12">
        <f t="shared" ca="1" si="17"/>
        <v>0</v>
      </c>
      <c r="UF28" s="12">
        <f t="shared" ca="1" si="18"/>
        <v>0</v>
      </c>
      <c r="UG28" s="12">
        <f t="shared" ca="1" si="19"/>
        <v>0</v>
      </c>
      <c r="UL28" s="159">
        <f ca="1">IF(UA28="championnat",COUNTIF(OFFSET($Q$7:$Q$46,,9*TZ27,,),[1]SOURCES!$I$2),0)</f>
        <v>0</v>
      </c>
      <c r="UM28" s="159">
        <f ca="1">IF(UA28="championnat",COUNTIF(OFFSET($Q$7:$Q$46,,9*TZ27,,),[1]SOURCES!$I$3),0)</f>
        <v>0</v>
      </c>
      <c r="UN28" s="159">
        <f ca="1">IF(UA28="championnat",COUNTIF(OFFSET($Q$7:$Q$46,,9*TZ27,,),[1]SOURCES!$I$4),0)</f>
        <v>0</v>
      </c>
      <c r="UO28" s="159">
        <f ca="1">IF(UA28="championnat",COUNTIF(OFFSET($Q$7:$Q$46,,9*TZ27,,),[1]SOURCES!$I$5),0)</f>
        <v>0</v>
      </c>
    </row>
    <row r="29" spans="1:561" ht="30" customHeight="1">
      <c r="A29" s="11">
        <v>23</v>
      </c>
      <c r="B29" s="132" t="str">
        <f>IF('[1]MES JOUEURS'!A24&lt;&gt;0,'[1]MES JOUEURS'!A24,"zzzzz")</f>
        <v>zzzzz</v>
      </c>
      <c r="C29" s="133" t="str">
        <f>PROPER('[1]MES JOUEURS'!B24)</f>
        <v/>
      </c>
      <c r="D29" s="134">
        <f t="shared" si="3"/>
        <v>0</v>
      </c>
      <c r="E29" s="135">
        <f>COUNTIF(Q29:Z29,[1]SOURCES!$I$2)+COUNTIF(Q29:X29,[1]SOURCES!$I$3)+COUNTIF(Q29:X29,[1]SOURCES!$I$5)</f>
        <v>0</v>
      </c>
      <c r="F29" s="136">
        <f t="shared" si="4"/>
        <v>0</v>
      </c>
      <c r="G29" s="137">
        <f t="shared" si="5"/>
        <v>0</v>
      </c>
      <c r="H29" s="138">
        <f t="shared" si="6"/>
        <v>0</v>
      </c>
      <c r="I29" s="139">
        <f t="shared" si="7"/>
        <v>0</v>
      </c>
      <c r="J29" s="140">
        <f t="shared" si="8"/>
        <v>0</v>
      </c>
      <c r="K29" s="141">
        <f t="shared" si="9"/>
        <v>0</v>
      </c>
      <c r="L29" s="142">
        <f t="shared" ca="1" si="10"/>
        <v>0</v>
      </c>
      <c r="M29" s="143">
        <f t="shared" si="11"/>
        <v>0</v>
      </c>
      <c r="N29" s="144">
        <f t="shared" si="11"/>
        <v>0</v>
      </c>
      <c r="O29" s="145">
        <f t="shared" si="11"/>
        <v>0</v>
      </c>
      <c r="P29" s="146">
        <f t="shared" si="11"/>
        <v>0</v>
      </c>
      <c r="Q29" s="160"/>
      <c r="R29" s="161"/>
      <c r="S29" s="162"/>
      <c r="T29" s="163"/>
      <c r="U29" s="164"/>
      <c r="V29" s="165"/>
      <c r="W29" s="166"/>
      <c r="X29" s="167"/>
      <c r="Y29" s="20" t="str">
        <f>IF(Q29&lt;&gt;"",R3,"")</f>
        <v/>
      </c>
      <c r="Z29" s="160"/>
      <c r="AA29" s="161"/>
      <c r="AB29" s="162"/>
      <c r="AC29" s="163"/>
      <c r="AD29" s="164"/>
      <c r="AE29" s="165"/>
      <c r="AF29" s="166"/>
      <c r="AG29" s="167"/>
      <c r="AH29" s="20" t="str">
        <f>IF(Z29&lt;&gt;"",AA3,"")</f>
        <v/>
      </c>
      <c r="AI29" s="160"/>
      <c r="AJ29" s="161"/>
      <c r="AK29" s="162"/>
      <c r="AL29" s="163"/>
      <c r="AM29" s="164"/>
      <c r="AN29" s="165"/>
      <c r="AO29" s="166"/>
      <c r="AP29" s="167"/>
      <c r="AQ29" s="20" t="str">
        <f>IF(AI29&lt;&gt;"",AJ3,"")</f>
        <v/>
      </c>
      <c r="AR29" s="160"/>
      <c r="AS29" s="161"/>
      <c r="AT29" s="162"/>
      <c r="AU29" s="163"/>
      <c r="AV29" s="164"/>
      <c r="AW29" s="165"/>
      <c r="AX29" s="166"/>
      <c r="AY29" s="167"/>
      <c r="AZ29" s="20" t="str">
        <f>IF(AR29&lt;&gt;"",AS3,"")</f>
        <v/>
      </c>
      <c r="BA29" s="160"/>
      <c r="BB29" s="161"/>
      <c r="BC29" s="162"/>
      <c r="BD29" s="163"/>
      <c r="BE29" s="164"/>
      <c r="BF29" s="165"/>
      <c r="BG29" s="166"/>
      <c r="BH29" s="167"/>
      <c r="BI29" s="20" t="str">
        <f>IF(BA29&lt;&gt;"",BB3,"")</f>
        <v/>
      </c>
      <c r="TY29" s="11">
        <f t="shared" ca="1" si="12"/>
        <v>0</v>
      </c>
      <c r="TZ29" s="12">
        <v>22</v>
      </c>
      <c r="UA29" s="11">
        <f t="shared" ca="1" si="13"/>
        <v>0</v>
      </c>
      <c r="UB29" s="12">
        <f t="shared" ca="1" si="14"/>
        <v>0</v>
      </c>
      <c r="UC29" s="14">
        <f t="shared" ca="1" si="15"/>
        <v>0</v>
      </c>
      <c r="UD29" s="158">
        <f t="shared" ca="1" si="16"/>
        <v>0</v>
      </c>
      <c r="UE29" s="12">
        <f t="shared" ca="1" si="17"/>
        <v>0</v>
      </c>
      <c r="UF29" s="12">
        <f t="shared" ca="1" si="18"/>
        <v>0</v>
      </c>
      <c r="UG29" s="12">
        <f t="shared" ca="1" si="19"/>
        <v>0</v>
      </c>
      <c r="UL29" s="159">
        <f ca="1">IF(UA29="championnat",COUNTIF(OFFSET($Q$7:$Q$46,,9*TZ28,,),[1]SOURCES!$I$2),0)</f>
        <v>0</v>
      </c>
      <c r="UM29" s="159">
        <f ca="1">IF(UA29="championnat",COUNTIF(OFFSET($Q$7:$Q$46,,9*TZ28,,),[1]SOURCES!$I$3),0)</f>
        <v>0</v>
      </c>
      <c r="UN29" s="159">
        <f ca="1">IF(UA29="championnat",COUNTIF(OFFSET($Q$7:$Q$46,,9*TZ28,,),[1]SOURCES!$I$4),0)</f>
        <v>0</v>
      </c>
      <c r="UO29" s="159">
        <f ca="1">IF(UA29="championnat",COUNTIF(OFFSET($Q$7:$Q$46,,9*TZ28,,),[1]SOURCES!$I$5),0)</f>
        <v>0</v>
      </c>
    </row>
    <row r="30" spans="1:561" ht="30" customHeight="1">
      <c r="A30" s="11">
        <v>24</v>
      </c>
      <c r="B30" s="132" t="str">
        <f>IF('[1]MES JOUEURS'!A25&lt;&gt;0,'[1]MES JOUEURS'!A25,"zzzzz")</f>
        <v>zzzzz</v>
      </c>
      <c r="C30" s="133" t="str">
        <f>PROPER('[1]MES JOUEURS'!B25)</f>
        <v/>
      </c>
      <c r="D30" s="134">
        <f t="shared" si="3"/>
        <v>0</v>
      </c>
      <c r="E30" s="135">
        <f>COUNTIF(Q30:Z30,[1]SOURCES!$I$2)+COUNTIF(Q30:X30,[1]SOURCES!$I$3)+COUNTIF(Q30:X30,[1]SOURCES!$I$5)</f>
        <v>0</v>
      </c>
      <c r="F30" s="136">
        <f t="shared" si="4"/>
        <v>0</v>
      </c>
      <c r="G30" s="137">
        <f t="shared" si="5"/>
        <v>0</v>
      </c>
      <c r="H30" s="138">
        <f t="shared" si="6"/>
        <v>0</v>
      </c>
      <c r="I30" s="139">
        <f t="shared" si="7"/>
        <v>0</v>
      </c>
      <c r="J30" s="140">
        <f t="shared" si="8"/>
        <v>0</v>
      </c>
      <c r="K30" s="141">
        <f t="shared" si="9"/>
        <v>0</v>
      </c>
      <c r="L30" s="142">
        <f t="shared" ca="1" si="10"/>
        <v>0</v>
      </c>
      <c r="M30" s="143">
        <f t="shared" si="11"/>
        <v>0</v>
      </c>
      <c r="N30" s="144">
        <f t="shared" si="11"/>
        <v>0</v>
      </c>
      <c r="O30" s="145">
        <f t="shared" si="11"/>
        <v>0</v>
      </c>
      <c r="P30" s="146">
        <f t="shared" si="11"/>
        <v>0</v>
      </c>
      <c r="Q30" s="147"/>
      <c r="R30" s="148"/>
      <c r="S30" s="149"/>
      <c r="T30" s="150"/>
      <c r="U30" s="151"/>
      <c r="V30" s="152"/>
      <c r="W30" s="153"/>
      <c r="X30" s="154"/>
      <c r="Y30" s="20" t="str">
        <f>IF(Q30&lt;&gt;"",R3,"")</f>
        <v/>
      </c>
      <c r="Z30" s="147"/>
      <c r="AA30" s="148"/>
      <c r="AB30" s="149"/>
      <c r="AC30" s="150"/>
      <c r="AD30" s="151"/>
      <c r="AE30" s="152"/>
      <c r="AF30" s="153"/>
      <c r="AG30" s="154"/>
      <c r="AH30" s="20" t="str">
        <f>IF(Z30&lt;&gt;"",AA3,"")</f>
        <v/>
      </c>
      <c r="AI30" s="147"/>
      <c r="AJ30" s="148"/>
      <c r="AK30" s="149"/>
      <c r="AL30" s="150"/>
      <c r="AM30" s="151"/>
      <c r="AN30" s="152"/>
      <c r="AO30" s="153"/>
      <c r="AP30" s="154"/>
      <c r="AQ30" s="20" t="str">
        <f>IF(AI30&lt;&gt;"",AJ3,"")</f>
        <v/>
      </c>
      <c r="AR30" s="147"/>
      <c r="AS30" s="148"/>
      <c r="AT30" s="149"/>
      <c r="AU30" s="150"/>
      <c r="AV30" s="151"/>
      <c r="AW30" s="152"/>
      <c r="AX30" s="153"/>
      <c r="AY30" s="154"/>
      <c r="AZ30" s="20" t="str">
        <f>IF(AR30&lt;&gt;"",AS3,"")</f>
        <v/>
      </c>
      <c r="BA30" s="147"/>
      <c r="BB30" s="148"/>
      <c r="BC30" s="149"/>
      <c r="BD30" s="150"/>
      <c r="BE30" s="151"/>
      <c r="BF30" s="152"/>
      <c r="BG30" s="153"/>
      <c r="BH30" s="154"/>
      <c r="BI30" s="20" t="str">
        <f>IF(BA30&lt;&gt;"",BB3,"")</f>
        <v/>
      </c>
      <c r="TY30" s="11">
        <f t="shared" ca="1" si="12"/>
        <v>0</v>
      </c>
      <c r="TZ30" s="12">
        <v>23</v>
      </c>
      <c r="UA30" s="11">
        <f t="shared" ca="1" si="13"/>
        <v>0</v>
      </c>
      <c r="UB30" s="12">
        <f t="shared" ca="1" si="14"/>
        <v>0</v>
      </c>
      <c r="UC30" s="14">
        <f t="shared" ca="1" si="15"/>
        <v>0</v>
      </c>
      <c r="UD30" s="158">
        <f t="shared" ca="1" si="16"/>
        <v>0</v>
      </c>
      <c r="UE30" s="12">
        <f t="shared" ca="1" si="17"/>
        <v>0</v>
      </c>
      <c r="UF30" s="12">
        <f t="shared" ca="1" si="18"/>
        <v>0</v>
      </c>
      <c r="UG30" s="12">
        <f t="shared" ca="1" si="19"/>
        <v>0</v>
      </c>
      <c r="UL30" s="159">
        <f ca="1">IF(UA30="championnat",COUNTIF(OFFSET($Q$7:$Q$46,,9*TZ29,,),[1]SOURCES!$I$2),0)</f>
        <v>0</v>
      </c>
      <c r="UM30" s="159">
        <f ca="1">IF(UA30="championnat",COUNTIF(OFFSET($Q$7:$Q$46,,9*TZ29,,),[1]SOURCES!$I$3),0)</f>
        <v>0</v>
      </c>
      <c r="UN30" s="159">
        <f ca="1">IF(UA30="championnat",COUNTIF(OFFSET($Q$7:$Q$46,,9*TZ29,,),[1]SOURCES!$I$4),0)</f>
        <v>0</v>
      </c>
      <c r="UO30" s="159">
        <f ca="1">IF(UA30="championnat",COUNTIF(OFFSET($Q$7:$Q$46,,9*TZ29,,),[1]SOURCES!$I$5),0)</f>
        <v>0</v>
      </c>
    </row>
    <row r="31" spans="1:561" ht="30" customHeight="1">
      <c r="A31" s="11">
        <v>25</v>
      </c>
      <c r="B31" s="132" t="str">
        <f>IF('[1]MES JOUEURS'!A26&lt;&gt;0,'[1]MES JOUEURS'!A26,"zzzzz")</f>
        <v>zzzzz</v>
      </c>
      <c r="C31" s="133" t="str">
        <f>PROPER('[1]MES JOUEURS'!B26)</f>
        <v/>
      </c>
      <c r="D31" s="134">
        <f t="shared" si="3"/>
        <v>0</v>
      </c>
      <c r="E31" s="135">
        <f>COUNTIF(Q31:Z31,[1]SOURCES!$I$2)+COUNTIF(Q31:X31,[1]SOURCES!$I$3)+COUNTIF(Q31:X31,[1]SOURCES!$I$5)</f>
        <v>0</v>
      </c>
      <c r="F31" s="136">
        <f t="shared" si="4"/>
        <v>0</v>
      </c>
      <c r="G31" s="137">
        <f t="shared" si="5"/>
        <v>0</v>
      </c>
      <c r="H31" s="138">
        <f t="shared" si="6"/>
        <v>0</v>
      </c>
      <c r="I31" s="139">
        <f t="shared" si="7"/>
        <v>0</v>
      </c>
      <c r="J31" s="140">
        <f t="shared" si="8"/>
        <v>0</v>
      </c>
      <c r="K31" s="141">
        <f t="shared" si="9"/>
        <v>0</v>
      </c>
      <c r="L31" s="142">
        <f t="shared" ca="1" si="10"/>
        <v>0</v>
      </c>
      <c r="M31" s="143">
        <f t="shared" si="11"/>
        <v>0</v>
      </c>
      <c r="N31" s="144">
        <f t="shared" si="11"/>
        <v>0</v>
      </c>
      <c r="O31" s="145">
        <f t="shared" si="11"/>
        <v>0</v>
      </c>
      <c r="P31" s="146">
        <f t="shared" si="11"/>
        <v>0</v>
      </c>
      <c r="Q31" s="160"/>
      <c r="R31" s="161"/>
      <c r="S31" s="162"/>
      <c r="T31" s="163"/>
      <c r="U31" s="164"/>
      <c r="V31" s="165"/>
      <c r="W31" s="166"/>
      <c r="X31" s="167"/>
      <c r="Y31" s="20" t="str">
        <f>IF(Q31&lt;&gt;"",R3,"")</f>
        <v/>
      </c>
      <c r="Z31" s="160"/>
      <c r="AA31" s="161"/>
      <c r="AB31" s="162"/>
      <c r="AC31" s="163"/>
      <c r="AD31" s="164"/>
      <c r="AE31" s="165"/>
      <c r="AF31" s="166"/>
      <c r="AG31" s="167"/>
      <c r="AH31" s="20" t="str">
        <f>IF(Z31&lt;&gt;"",AA3,"")</f>
        <v/>
      </c>
      <c r="AI31" s="160"/>
      <c r="AJ31" s="161"/>
      <c r="AK31" s="162"/>
      <c r="AL31" s="163"/>
      <c r="AM31" s="164"/>
      <c r="AN31" s="165"/>
      <c r="AO31" s="166"/>
      <c r="AP31" s="167"/>
      <c r="AQ31" s="20" t="str">
        <f>IF(AI31&lt;&gt;"",AJ3,"")</f>
        <v/>
      </c>
      <c r="AR31" s="160"/>
      <c r="AS31" s="161"/>
      <c r="AT31" s="162"/>
      <c r="AU31" s="163"/>
      <c r="AV31" s="164"/>
      <c r="AW31" s="165"/>
      <c r="AX31" s="166"/>
      <c r="AY31" s="167"/>
      <c r="AZ31" s="20" t="str">
        <f>IF(AR31&lt;&gt;"",AS3,"")</f>
        <v/>
      </c>
      <c r="BA31" s="160"/>
      <c r="BB31" s="161"/>
      <c r="BC31" s="162"/>
      <c r="BD31" s="163"/>
      <c r="BE31" s="164"/>
      <c r="BF31" s="165"/>
      <c r="BG31" s="166"/>
      <c r="BH31" s="167"/>
      <c r="BI31" s="20" t="str">
        <f>IF(BA31&lt;&gt;"",BB3,"")</f>
        <v/>
      </c>
      <c r="TY31" s="11">
        <f t="shared" ca="1" si="12"/>
        <v>0</v>
      </c>
      <c r="TZ31" s="12">
        <v>24</v>
      </c>
      <c r="UA31" s="11">
        <f t="shared" ca="1" si="13"/>
        <v>0</v>
      </c>
      <c r="UB31" s="12">
        <f t="shared" ca="1" si="14"/>
        <v>0</v>
      </c>
      <c r="UC31" s="14">
        <f t="shared" ca="1" si="15"/>
        <v>0</v>
      </c>
      <c r="UD31" s="158">
        <f t="shared" ca="1" si="16"/>
        <v>0</v>
      </c>
      <c r="UE31" s="12">
        <f t="shared" ca="1" si="17"/>
        <v>0</v>
      </c>
      <c r="UF31" s="12">
        <f t="shared" ca="1" si="18"/>
        <v>0</v>
      </c>
      <c r="UG31" s="12">
        <f t="shared" ca="1" si="19"/>
        <v>0</v>
      </c>
      <c r="UL31" s="159">
        <f ca="1">IF(UA31="championnat",COUNTIF(OFFSET($Q$7:$Q$46,,9*TZ30,,),[1]SOURCES!$I$2),0)</f>
        <v>0</v>
      </c>
      <c r="UM31" s="159">
        <f ca="1">IF(UA31="championnat",COUNTIF(OFFSET($Q$7:$Q$46,,9*TZ30,,),[1]SOURCES!$I$3),0)</f>
        <v>0</v>
      </c>
      <c r="UN31" s="159">
        <f ca="1">IF(UA31="championnat",COUNTIF(OFFSET($Q$7:$Q$46,,9*TZ30,,),[1]SOURCES!$I$4),0)</f>
        <v>0</v>
      </c>
      <c r="UO31" s="159">
        <f ca="1">IF(UA31="championnat",COUNTIF(OFFSET($Q$7:$Q$46,,9*TZ30,,),[1]SOURCES!$I$5),0)</f>
        <v>0</v>
      </c>
    </row>
    <row r="32" spans="1:561" ht="30" customHeight="1">
      <c r="A32" s="11">
        <v>26</v>
      </c>
      <c r="B32" s="132" t="str">
        <f>IF('[1]MES JOUEURS'!A27&lt;&gt;0,'[1]MES JOUEURS'!A27,"zzzzz")</f>
        <v>zzzzz</v>
      </c>
      <c r="C32" s="133" t="str">
        <f>PROPER('[1]MES JOUEURS'!B27)</f>
        <v/>
      </c>
      <c r="D32" s="134">
        <f t="shared" si="3"/>
        <v>0</v>
      </c>
      <c r="E32" s="135">
        <f>COUNTIF(Q32:Z32,[1]SOURCES!$I$2)+COUNTIF(Q32:X32,[1]SOURCES!$I$3)+COUNTIF(Q32:X32,[1]SOURCES!$I$5)</f>
        <v>0</v>
      </c>
      <c r="F32" s="136">
        <f t="shared" si="4"/>
        <v>0</v>
      </c>
      <c r="G32" s="137">
        <f t="shared" si="5"/>
        <v>0</v>
      </c>
      <c r="H32" s="138">
        <f t="shared" si="6"/>
        <v>0</v>
      </c>
      <c r="I32" s="139">
        <f t="shared" si="7"/>
        <v>0</v>
      </c>
      <c r="J32" s="140">
        <f t="shared" si="8"/>
        <v>0</v>
      </c>
      <c r="K32" s="141">
        <f t="shared" si="9"/>
        <v>0</v>
      </c>
      <c r="L32" s="142">
        <f t="shared" ca="1" si="10"/>
        <v>0</v>
      </c>
      <c r="M32" s="143">
        <f t="shared" si="11"/>
        <v>0</v>
      </c>
      <c r="N32" s="144">
        <f t="shared" si="11"/>
        <v>0</v>
      </c>
      <c r="O32" s="145">
        <f t="shared" si="11"/>
        <v>0</v>
      </c>
      <c r="P32" s="146">
        <f t="shared" si="11"/>
        <v>0</v>
      </c>
      <c r="Q32" s="147"/>
      <c r="R32" s="148"/>
      <c r="S32" s="149"/>
      <c r="T32" s="150"/>
      <c r="U32" s="151"/>
      <c r="V32" s="152"/>
      <c r="W32" s="153"/>
      <c r="X32" s="154"/>
      <c r="Y32" s="20" t="str">
        <f>IF(Q32&lt;&gt;"",R3,"")</f>
        <v/>
      </c>
      <c r="Z32" s="147"/>
      <c r="AA32" s="148"/>
      <c r="AB32" s="149"/>
      <c r="AC32" s="150"/>
      <c r="AD32" s="151"/>
      <c r="AE32" s="152"/>
      <c r="AF32" s="153"/>
      <c r="AG32" s="154"/>
      <c r="AH32" s="20" t="str">
        <f>IF(Z32&lt;&gt;"",AA3,"")</f>
        <v/>
      </c>
      <c r="AI32" s="147"/>
      <c r="AJ32" s="148"/>
      <c r="AK32" s="149"/>
      <c r="AL32" s="150"/>
      <c r="AM32" s="151"/>
      <c r="AN32" s="152"/>
      <c r="AO32" s="153"/>
      <c r="AP32" s="154"/>
      <c r="AQ32" s="20" t="str">
        <f>IF(AI32&lt;&gt;"",AJ3,"")</f>
        <v/>
      </c>
      <c r="AR32" s="147"/>
      <c r="AS32" s="148"/>
      <c r="AT32" s="149"/>
      <c r="AU32" s="150"/>
      <c r="AV32" s="151"/>
      <c r="AW32" s="152"/>
      <c r="AX32" s="153"/>
      <c r="AY32" s="154"/>
      <c r="AZ32" s="20" t="str">
        <f>IF(AR32&lt;&gt;"",AS3,"")</f>
        <v/>
      </c>
      <c r="BA32" s="147"/>
      <c r="BB32" s="148"/>
      <c r="BC32" s="149"/>
      <c r="BD32" s="150"/>
      <c r="BE32" s="151"/>
      <c r="BF32" s="152"/>
      <c r="BG32" s="153"/>
      <c r="BH32" s="154"/>
      <c r="BI32" s="20" t="str">
        <f>IF(BA32&lt;&gt;"",BB3,"")</f>
        <v/>
      </c>
      <c r="TY32" s="11">
        <f t="shared" ca="1" si="12"/>
        <v>0</v>
      </c>
      <c r="TZ32" s="12">
        <v>25</v>
      </c>
      <c r="UA32" s="11">
        <f t="shared" ca="1" si="13"/>
        <v>0</v>
      </c>
      <c r="UB32" s="12">
        <f t="shared" ca="1" si="14"/>
        <v>0</v>
      </c>
      <c r="UC32" s="14">
        <f t="shared" ca="1" si="15"/>
        <v>0</v>
      </c>
      <c r="UD32" s="158">
        <f t="shared" ca="1" si="16"/>
        <v>0</v>
      </c>
      <c r="UE32" s="12">
        <f t="shared" ca="1" si="17"/>
        <v>0</v>
      </c>
      <c r="UF32" s="12">
        <f t="shared" ca="1" si="18"/>
        <v>0</v>
      </c>
      <c r="UG32" s="12">
        <f t="shared" ca="1" si="19"/>
        <v>0</v>
      </c>
      <c r="UL32" s="159">
        <f ca="1">IF(UA32="championnat",COUNTIF(OFFSET($Q$7:$Q$46,,9*TZ31,,),[1]SOURCES!$I$2),0)</f>
        <v>0</v>
      </c>
      <c r="UM32" s="159">
        <f ca="1">IF(UA32="championnat",COUNTIF(OFFSET($Q$7:$Q$46,,9*TZ31,,),[1]SOURCES!$I$3),0)</f>
        <v>0</v>
      </c>
      <c r="UN32" s="159">
        <f ca="1">IF(UA32="championnat",COUNTIF(OFFSET($Q$7:$Q$46,,9*TZ31,,),[1]SOURCES!$I$4),0)</f>
        <v>0</v>
      </c>
      <c r="UO32" s="159">
        <f ca="1">IF(UA32="championnat",COUNTIF(OFFSET($Q$7:$Q$46,,9*TZ31,,),[1]SOURCES!$I$5),0)</f>
        <v>0</v>
      </c>
    </row>
    <row r="33" spans="1:561" ht="30" customHeight="1">
      <c r="A33" s="11">
        <v>27</v>
      </c>
      <c r="B33" s="132" t="str">
        <f>IF('[1]MES JOUEURS'!A28&lt;&gt;0,'[1]MES JOUEURS'!A28,"zzzzz")</f>
        <v>zzzzz</v>
      </c>
      <c r="C33" s="133" t="str">
        <f>PROPER('[1]MES JOUEURS'!B28)</f>
        <v/>
      </c>
      <c r="D33" s="134">
        <f t="shared" si="3"/>
        <v>0</v>
      </c>
      <c r="E33" s="135">
        <f>COUNTIF(Q33:Z33,[1]SOURCES!$I$2)+COUNTIF(Q33:X33,[1]SOURCES!$I$3)+COUNTIF(Q33:X33,[1]SOURCES!$I$5)</f>
        <v>0</v>
      </c>
      <c r="F33" s="136">
        <f t="shared" si="4"/>
        <v>0</v>
      </c>
      <c r="G33" s="137">
        <f t="shared" si="5"/>
        <v>0</v>
      </c>
      <c r="H33" s="138">
        <f t="shared" si="6"/>
        <v>0</v>
      </c>
      <c r="I33" s="139">
        <f t="shared" si="7"/>
        <v>0</v>
      </c>
      <c r="J33" s="140">
        <f t="shared" si="8"/>
        <v>0</v>
      </c>
      <c r="K33" s="141">
        <f t="shared" si="9"/>
        <v>0</v>
      </c>
      <c r="L33" s="142">
        <f t="shared" ca="1" si="10"/>
        <v>0</v>
      </c>
      <c r="M33" s="143">
        <f t="shared" si="11"/>
        <v>0</v>
      </c>
      <c r="N33" s="144">
        <f t="shared" si="11"/>
        <v>0</v>
      </c>
      <c r="O33" s="145">
        <f t="shared" si="11"/>
        <v>0</v>
      </c>
      <c r="P33" s="146">
        <f t="shared" si="11"/>
        <v>0</v>
      </c>
      <c r="Q33" s="160"/>
      <c r="R33" s="161"/>
      <c r="S33" s="162"/>
      <c r="T33" s="163"/>
      <c r="U33" s="164"/>
      <c r="V33" s="165"/>
      <c r="W33" s="166"/>
      <c r="X33" s="167"/>
      <c r="Y33" s="20" t="str">
        <f>IF(Q33&lt;&gt;"",R3,"")</f>
        <v/>
      </c>
      <c r="Z33" s="160"/>
      <c r="AA33" s="161"/>
      <c r="AB33" s="162"/>
      <c r="AC33" s="163"/>
      <c r="AD33" s="164"/>
      <c r="AE33" s="165"/>
      <c r="AF33" s="166"/>
      <c r="AG33" s="167"/>
      <c r="AH33" s="20" t="str">
        <f>IF(Z33&lt;&gt;"",AA3,"")</f>
        <v/>
      </c>
      <c r="AI33" s="160"/>
      <c r="AJ33" s="161"/>
      <c r="AK33" s="162"/>
      <c r="AL33" s="163"/>
      <c r="AM33" s="164"/>
      <c r="AN33" s="165"/>
      <c r="AO33" s="166"/>
      <c r="AP33" s="167"/>
      <c r="AQ33" s="20" t="str">
        <f>IF(AI33&lt;&gt;"",AJ3,"")</f>
        <v/>
      </c>
      <c r="AR33" s="160"/>
      <c r="AS33" s="161"/>
      <c r="AT33" s="162"/>
      <c r="AU33" s="163"/>
      <c r="AV33" s="164"/>
      <c r="AW33" s="165"/>
      <c r="AX33" s="166"/>
      <c r="AY33" s="167"/>
      <c r="AZ33" s="20" t="str">
        <f>IF(AR33&lt;&gt;"",AS3,"")</f>
        <v/>
      </c>
      <c r="BA33" s="160"/>
      <c r="BB33" s="161"/>
      <c r="BC33" s="162"/>
      <c r="BD33" s="163"/>
      <c r="BE33" s="164"/>
      <c r="BF33" s="165"/>
      <c r="BG33" s="166"/>
      <c r="BH33" s="167"/>
      <c r="BI33" s="20" t="str">
        <f>IF(BA33&lt;&gt;"",BB3,"")</f>
        <v/>
      </c>
      <c r="TY33" s="11">
        <f t="shared" ca="1" si="12"/>
        <v>0</v>
      </c>
      <c r="TZ33" s="12">
        <v>26</v>
      </c>
      <c r="UA33" s="11">
        <f t="shared" ca="1" si="13"/>
        <v>0</v>
      </c>
      <c r="UB33" s="12">
        <f t="shared" ca="1" si="14"/>
        <v>0</v>
      </c>
      <c r="UC33" s="14">
        <f t="shared" ca="1" si="15"/>
        <v>0</v>
      </c>
      <c r="UD33" s="158">
        <f t="shared" ca="1" si="16"/>
        <v>0</v>
      </c>
      <c r="UE33" s="12">
        <f t="shared" ca="1" si="17"/>
        <v>0</v>
      </c>
      <c r="UF33" s="12">
        <f t="shared" ca="1" si="18"/>
        <v>0</v>
      </c>
      <c r="UG33" s="12">
        <f t="shared" ca="1" si="19"/>
        <v>0</v>
      </c>
      <c r="UL33" s="159">
        <f ca="1">IF(UA33="championnat",COUNTIF(OFFSET($Q$7:$Q$46,,9*TZ32,,),[1]SOURCES!$I$2),0)</f>
        <v>0</v>
      </c>
      <c r="UM33" s="159">
        <f ca="1">IF(UA33="championnat",COUNTIF(OFFSET($Q$7:$Q$46,,9*TZ32,,),[1]SOURCES!$I$3),0)</f>
        <v>0</v>
      </c>
      <c r="UN33" s="159">
        <f ca="1">IF(UA33="championnat",COUNTIF(OFFSET($Q$7:$Q$46,,9*TZ32,,),[1]SOURCES!$I$4),0)</f>
        <v>0</v>
      </c>
      <c r="UO33" s="159">
        <f ca="1">IF(UA33="championnat",COUNTIF(OFFSET($Q$7:$Q$46,,9*TZ32,,),[1]SOURCES!$I$5),0)</f>
        <v>0</v>
      </c>
    </row>
    <row r="34" spans="1:561" ht="30" customHeight="1">
      <c r="A34" s="11">
        <v>28</v>
      </c>
      <c r="B34" s="132" t="str">
        <f>IF('[1]MES JOUEURS'!A29&lt;&gt;0,'[1]MES JOUEURS'!A29,"zzzzz")</f>
        <v>zzzzz</v>
      </c>
      <c r="C34" s="133" t="str">
        <f>PROPER('[1]MES JOUEURS'!B29)</f>
        <v/>
      </c>
      <c r="D34" s="134">
        <f t="shared" si="3"/>
        <v>0</v>
      </c>
      <c r="E34" s="135">
        <f>COUNTIF(Q34:Z34,[1]SOURCES!$I$2)+COUNTIF(Q34:X34,[1]SOURCES!$I$3)+COUNTIF(Q34:X34,[1]SOURCES!$I$5)</f>
        <v>0</v>
      </c>
      <c r="F34" s="136">
        <f t="shared" si="4"/>
        <v>0</v>
      </c>
      <c r="G34" s="137">
        <f t="shared" si="5"/>
        <v>0</v>
      </c>
      <c r="H34" s="138">
        <f t="shared" si="6"/>
        <v>0</v>
      </c>
      <c r="I34" s="139">
        <f t="shared" si="7"/>
        <v>0</v>
      </c>
      <c r="J34" s="140">
        <f t="shared" si="8"/>
        <v>0</v>
      </c>
      <c r="K34" s="141">
        <f t="shared" si="9"/>
        <v>0</v>
      </c>
      <c r="L34" s="142">
        <f t="shared" ca="1" si="10"/>
        <v>0</v>
      </c>
      <c r="M34" s="143">
        <f t="shared" si="11"/>
        <v>0</v>
      </c>
      <c r="N34" s="144">
        <f t="shared" si="11"/>
        <v>0</v>
      </c>
      <c r="O34" s="145">
        <f t="shared" si="11"/>
        <v>0</v>
      </c>
      <c r="P34" s="146">
        <f t="shared" si="11"/>
        <v>0</v>
      </c>
      <c r="Q34" s="147"/>
      <c r="R34" s="148"/>
      <c r="S34" s="149"/>
      <c r="T34" s="150"/>
      <c r="U34" s="151"/>
      <c r="V34" s="152"/>
      <c r="W34" s="153"/>
      <c r="X34" s="154"/>
      <c r="Y34" s="20" t="str">
        <f>IF(Q34&lt;&gt;"",R3,"")</f>
        <v/>
      </c>
      <c r="Z34" s="147"/>
      <c r="AA34" s="148"/>
      <c r="AB34" s="149"/>
      <c r="AC34" s="150"/>
      <c r="AD34" s="151"/>
      <c r="AE34" s="152"/>
      <c r="AF34" s="153"/>
      <c r="AG34" s="154"/>
      <c r="AH34" s="20" t="str">
        <f>IF(Z34&lt;&gt;"",AA3,"")</f>
        <v/>
      </c>
      <c r="AI34" s="147"/>
      <c r="AJ34" s="148"/>
      <c r="AK34" s="149"/>
      <c r="AL34" s="150"/>
      <c r="AM34" s="151"/>
      <c r="AN34" s="152"/>
      <c r="AO34" s="153"/>
      <c r="AP34" s="154"/>
      <c r="AQ34" s="20" t="str">
        <f>IF(AI34&lt;&gt;"",AJ3,"")</f>
        <v/>
      </c>
      <c r="AR34" s="147"/>
      <c r="AS34" s="148"/>
      <c r="AT34" s="149"/>
      <c r="AU34" s="150"/>
      <c r="AV34" s="151"/>
      <c r="AW34" s="152"/>
      <c r="AX34" s="153"/>
      <c r="AY34" s="154"/>
      <c r="AZ34" s="20" t="str">
        <f>IF(AR34&lt;&gt;"",AS3,"")</f>
        <v/>
      </c>
      <c r="BA34" s="147"/>
      <c r="BB34" s="148"/>
      <c r="BC34" s="149"/>
      <c r="BD34" s="150"/>
      <c r="BE34" s="151"/>
      <c r="BF34" s="152"/>
      <c r="BG34" s="153"/>
      <c r="BH34" s="154"/>
      <c r="BI34" s="20" t="str">
        <f>IF(BA34&lt;&gt;"",BB3,"")</f>
        <v/>
      </c>
      <c r="TY34" s="11">
        <f t="shared" ca="1" si="12"/>
        <v>0</v>
      </c>
      <c r="TZ34" s="12">
        <v>27</v>
      </c>
      <c r="UA34" s="11">
        <f t="shared" ca="1" si="13"/>
        <v>0</v>
      </c>
      <c r="UB34" s="12">
        <f t="shared" ca="1" si="14"/>
        <v>0</v>
      </c>
      <c r="UC34" s="14">
        <f t="shared" ca="1" si="15"/>
        <v>0</v>
      </c>
      <c r="UD34" s="158">
        <f t="shared" ca="1" si="16"/>
        <v>0</v>
      </c>
      <c r="UE34" s="12">
        <f t="shared" ca="1" si="17"/>
        <v>0</v>
      </c>
      <c r="UF34" s="12">
        <f t="shared" ca="1" si="18"/>
        <v>0</v>
      </c>
      <c r="UG34" s="12">
        <f t="shared" ca="1" si="19"/>
        <v>0</v>
      </c>
      <c r="UL34" s="159">
        <f ca="1">IF(UA34="championnat",COUNTIF(OFFSET($Q$7:$Q$46,,9*TZ33,,),[1]SOURCES!$I$2),0)</f>
        <v>0</v>
      </c>
      <c r="UM34" s="159">
        <f ca="1">IF(UA34="championnat",COUNTIF(OFFSET($Q$7:$Q$46,,9*TZ33,,),[1]SOURCES!$I$3),0)</f>
        <v>0</v>
      </c>
      <c r="UN34" s="159">
        <f ca="1">IF(UA34="championnat",COUNTIF(OFFSET($Q$7:$Q$46,,9*TZ33,,),[1]SOURCES!$I$4),0)</f>
        <v>0</v>
      </c>
      <c r="UO34" s="159">
        <f ca="1">IF(UA34="championnat",COUNTIF(OFFSET($Q$7:$Q$46,,9*TZ33,,),[1]SOURCES!$I$5),0)</f>
        <v>0</v>
      </c>
    </row>
    <row r="35" spans="1:561" ht="30" customHeight="1">
      <c r="A35" s="11">
        <v>29</v>
      </c>
      <c r="B35" s="132" t="str">
        <f>IF('[1]MES JOUEURS'!A30&lt;&gt;0,'[1]MES JOUEURS'!A30,"zzzzz")</f>
        <v>zzzzz</v>
      </c>
      <c r="C35" s="133" t="str">
        <f>PROPER('[1]MES JOUEURS'!B30)</f>
        <v/>
      </c>
      <c r="D35" s="134">
        <f t="shared" si="3"/>
        <v>0</v>
      </c>
      <c r="E35" s="135">
        <f>COUNTIF(Q35:Z35,[1]SOURCES!$I$2)+COUNTIF(Q35:X35,[1]SOURCES!$I$3)+COUNTIF(Q35:X35,[1]SOURCES!$I$5)</f>
        <v>0</v>
      </c>
      <c r="F35" s="136">
        <f t="shared" si="4"/>
        <v>0</v>
      </c>
      <c r="G35" s="137">
        <f t="shared" si="5"/>
        <v>0</v>
      </c>
      <c r="H35" s="138">
        <f t="shared" si="6"/>
        <v>0</v>
      </c>
      <c r="I35" s="139">
        <f t="shared" si="7"/>
        <v>0</v>
      </c>
      <c r="J35" s="140">
        <f t="shared" si="8"/>
        <v>0</v>
      </c>
      <c r="K35" s="141">
        <f t="shared" si="9"/>
        <v>0</v>
      </c>
      <c r="L35" s="142">
        <f t="shared" ca="1" si="10"/>
        <v>0</v>
      </c>
      <c r="M35" s="143">
        <f t="shared" si="11"/>
        <v>0</v>
      </c>
      <c r="N35" s="144">
        <f t="shared" si="11"/>
        <v>0</v>
      </c>
      <c r="O35" s="145">
        <f t="shared" si="11"/>
        <v>0</v>
      </c>
      <c r="P35" s="146">
        <f t="shared" si="11"/>
        <v>0</v>
      </c>
      <c r="Q35" s="160"/>
      <c r="R35" s="161"/>
      <c r="S35" s="162"/>
      <c r="T35" s="163"/>
      <c r="U35" s="164"/>
      <c r="V35" s="165"/>
      <c r="W35" s="166"/>
      <c r="X35" s="167"/>
      <c r="Y35" s="20" t="str">
        <f>IF(Q35&lt;&gt;"",R3,"")</f>
        <v/>
      </c>
      <c r="Z35" s="160"/>
      <c r="AA35" s="161"/>
      <c r="AB35" s="162"/>
      <c r="AC35" s="163"/>
      <c r="AD35" s="164"/>
      <c r="AE35" s="165"/>
      <c r="AF35" s="166"/>
      <c r="AG35" s="167"/>
      <c r="AH35" s="20" t="str">
        <f>IF(Z35&lt;&gt;"",AA3,"")</f>
        <v/>
      </c>
      <c r="AI35" s="160"/>
      <c r="AJ35" s="161"/>
      <c r="AK35" s="162"/>
      <c r="AL35" s="163"/>
      <c r="AM35" s="164"/>
      <c r="AN35" s="165"/>
      <c r="AO35" s="166"/>
      <c r="AP35" s="167"/>
      <c r="AQ35" s="20" t="str">
        <f>IF(AI35&lt;&gt;"",AJ3,"")</f>
        <v/>
      </c>
      <c r="AR35" s="160"/>
      <c r="AS35" s="161"/>
      <c r="AT35" s="162"/>
      <c r="AU35" s="163"/>
      <c r="AV35" s="164"/>
      <c r="AW35" s="165"/>
      <c r="AX35" s="166"/>
      <c r="AY35" s="167"/>
      <c r="AZ35" s="20" t="str">
        <f>IF(AR35&lt;&gt;"",AS3,"")</f>
        <v/>
      </c>
      <c r="BA35" s="160"/>
      <c r="BB35" s="161"/>
      <c r="BC35" s="162"/>
      <c r="BD35" s="163"/>
      <c r="BE35" s="164"/>
      <c r="BF35" s="165"/>
      <c r="BG35" s="166"/>
      <c r="BH35" s="167"/>
      <c r="BI35" s="20" t="str">
        <f>IF(BA35&lt;&gt;"",BB3,"")</f>
        <v/>
      </c>
      <c r="TY35" s="11">
        <f t="shared" ca="1" si="12"/>
        <v>0</v>
      </c>
      <c r="TZ35" s="12">
        <v>28</v>
      </c>
      <c r="UA35" s="11">
        <f t="shared" ca="1" si="13"/>
        <v>0</v>
      </c>
      <c r="UB35" s="12">
        <f t="shared" ca="1" si="14"/>
        <v>0</v>
      </c>
      <c r="UC35" s="14">
        <f t="shared" ca="1" si="15"/>
        <v>0</v>
      </c>
      <c r="UD35" s="158">
        <f t="shared" ca="1" si="16"/>
        <v>0</v>
      </c>
      <c r="UE35" s="12">
        <f t="shared" ca="1" si="17"/>
        <v>0</v>
      </c>
      <c r="UF35" s="12">
        <f t="shared" ca="1" si="18"/>
        <v>0</v>
      </c>
      <c r="UG35" s="12">
        <f t="shared" ca="1" si="19"/>
        <v>0</v>
      </c>
      <c r="UL35" s="159">
        <f ca="1">IF(UA35="championnat",COUNTIF(OFFSET($Q$7:$Q$46,,9*TZ34,,),[1]SOURCES!$I$2),0)</f>
        <v>0</v>
      </c>
      <c r="UM35" s="159">
        <f ca="1">IF(UA35="championnat",COUNTIF(OFFSET($Q$7:$Q$46,,9*TZ34,,),[1]SOURCES!$I$3),0)</f>
        <v>0</v>
      </c>
      <c r="UN35" s="159">
        <f ca="1">IF(UA35="championnat",COUNTIF(OFFSET($Q$7:$Q$46,,9*TZ34,,),[1]SOURCES!$I$4),0)</f>
        <v>0</v>
      </c>
      <c r="UO35" s="159">
        <f ca="1">IF(UA35="championnat",COUNTIF(OFFSET($Q$7:$Q$46,,9*TZ34,,),[1]SOURCES!$I$5),0)</f>
        <v>0</v>
      </c>
    </row>
    <row r="36" spans="1:561" ht="30" customHeight="1">
      <c r="A36" s="11">
        <v>30</v>
      </c>
      <c r="B36" s="132" t="str">
        <f>IF('[1]MES JOUEURS'!A31&lt;&gt;0,'[1]MES JOUEURS'!A31,"zzzzz")</f>
        <v>zzzzz</v>
      </c>
      <c r="C36" s="133" t="str">
        <f>PROPER('[1]MES JOUEURS'!B31)</f>
        <v/>
      </c>
      <c r="D36" s="134">
        <f t="shared" si="3"/>
        <v>0</v>
      </c>
      <c r="E36" s="135">
        <f>COUNTIF(Q36:Z36,[1]SOURCES!$I$2)+COUNTIF(Q36:X36,[1]SOURCES!$I$3)+COUNTIF(Q36:X36,[1]SOURCES!$I$5)</f>
        <v>0</v>
      </c>
      <c r="F36" s="136">
        <f t="shared" si="4"/>
        <v>0</v>
      </c>
      <c r="G36" s="137">
        <f t="shared" si="5"/>
        <v>0</v>
      </c>
      <c r="H36" s="138">
        <f t="shared" si="6"/>
        <v>0</v>
      </c>
      <c r="I36" s="139">
        <f t="shared" si="7"/>
        <v>0</v>
      </c>
      <c r="J36" s="140">
        <f t="shared" si="8"/>
        <v>0</v>
      </c>
      <c r="K36" s="141">
        <f t="shared" si="9"/>
        <v>0</v>
      </c>
      <c r="L36" s="142">
        <f t="shared" ca="1" si="10"/>
        <v>0</v>
      </c>
      <c r="M36" s="143">
        <f t="shared" si="11"/>
        <v>0</v>
      </c>
      <c r="N36" s="144">
        <f t="shared" si="11"/>
        <v>0</v>
      </c>
      <c r="O36" s="145">
        <f t="shared" si="11"/>
        <v>0</v>
      </c>
      <c r="P36" s="146">
        <f t="shared" si="11"/>
        <v>0</v>
      </c>
      <c r="Q36" s="147"/>
      <c r="R36" s="148"/>
      <c r="S36" s="149"/>
      <c r="T36" s="150"/>
      <c r="U36" s="151"/>
      <c r="V36" s="152"/>
      <c r="W36" s="153"/>
      <c r="X36" s="154"/>
      <c r="Y36" s="20" t="str">
        <f>IF(Q36&lt;&gt;"",R3,"")</f>
        <v/>
      </c>
      <c r="Z36" s="147"/>
      <c r="AA36" s="148"/>
      <c r="AB36" s="149"/>
      <c r="AC36" s="150"/>
      <c r="AD36" s="151"/>
      <c r="AE36" s="152"/>
      <c r="AF36" s="153"/>
      <c r="AG36" s="154"/>
      <c r="AH36" s="20" t="str">
        <f>IF(Z36&lt;&gt;"",AA3,"")</f>
        <v/>
      </c>
      <c r="AI36" s="147"/>
      <c r="AJ36" s="148"/>
      <c r="AK36" s="149"/>
      <c r="AL36" s="150"/>
      <c r="AM36" s="151"/>
      <c r="AN36" s="152"/>
      <c r="AO36" s="153"/>
      <c r="AP36" s="154"/>
      <c r="AQ36" s="20" t="str">
        <f>IF(AI36&lt;&gt;"",AJ3,"")</f>
        <v/>
      </c>
      <c r="AR36" s="147"/>
      <c r="AS36" s="148"/>
      <c r="AT36" s="149"/>
      <c r="AU36" s="150"/>
      <c r="AV36" s="151"/>
      <c r="AW36" s="152"/>
      <c r="AX36" s="153"/>
      <c r="AY36" s="154"/>
      <c r="AZ36" s="20" t="str">
        <f>IF(AR36&lt;&gt;"",AS3,"")</f>
        <v/>
      </c>
      <c r="BA36" s="147"/>
      <c r="BB36" s="148"/>
      <c r="BC36" s="149"/>
      <c r="BD36" s="150"/>
      <c r="BE36" s="151"/>
      <c r="BF36" s="152"/>
      <c r="BG36" s="153"/>
      <c r="BH36" s="154"/>
      <c r="BI36" s="20" t="str">
        <f>IF(BA36&lt;&gt;"",BB3,"")</f>
        <v/>
      </c>
      <c r="TY36" s="11">
        <f t="shared" ca="1" si="12"/>
        <v>0</v>
      </c>
      <c r="TZ36" s="12">
        <v>29</v>
      </c>
      <c r="UA36" s="11">
        <f t="shared" ca="1" si="13"/>
        <v>0</v>
      </c>
      <c r="UB36" s="12">
        <f t="shared" ca="1" si="14"/>
        <v>0</v>
      </c>
      <c r="UC36" s="14">
        <f t="shared" ca="1" si="15"/>
        <v>0</v>
      </c>
      <c r="UD36" s="158">
        <f t="shared" ca="1" si="16"/>
        <v>0</v>
      </c>
      <c r="UE36" s="12">
        <f t="shared" ca="1" si="17"/>
        <v>0</v>
      </c>
      <c r="UF36" s="12">
        <f t="shared" ca="1" si="18"/>
        <v>0</v>
      </c>
      <c r="UG36" s="12">
        <f t="shared" ca="1" si="19"/>
        <v>0</v>
      </c>
      <c r="UL36" s="159">
        <f ca="1">IF(UA36="championnat",COUNTIF(OFFSET($Q$7:$Q$46,,9*TZ35,,),[1]SOURCES!$I$2),0)</f>
        <v>0</v>
      </c>
      <c r="UM36" s="159">
        <f ca="1">IF(UA36="championnat",COUNTIF(OFFSET($Q$7:$Q$46,,9*TZ35,,),[1]SOURCES!$I$3),0)</f>
        <v>0</v>
      </c>
      <c r="UN36" s="159">
        <f ca="1">IF(UA36="championnat",COUNTIF(OFFSET($Q$7:$Q$46,,9*TZ35,,),[1]SOURCES!$I$4),0)</f>
        <v>0</v>
      </c>
      <c r="UO36" s="159">
        <f ca="1">IF(UA36="championnat",COUNTIF(OFFSET($Q$7:$Q$46,,9*TZ35,,),[1]SOURCES!$I$5),0)</f>
        <v>0</v>
      </c>
    </row>
    <row r="37" spans="1:561" ht="30" customHeight="1">
      <c r="A37" s="11">
        <v>31</v>
      </c>
      <c r="B37" s="132" t="str">
        <f>IF('[1]MES JOUEURS'!A32&lt;&gt;0,'[1]MES JOUEURS'!A32,"zzzzz")</f>
        <v>zzzzz</v>
      </c>
      <c r="C37" s="133" t="str">
        <f>PROPER('[1]MES JOUEURS'!B32)</f>
        <v/>
      </c>
      <c r="D37" s="134">
        <f t="shared" si="3"/>
        <v>0</v>
      </c>
      <c r="E37" s="135">
        <f>COUNTIF(Q37:Z37,[1]SOURCES!$I$2)+COUNTIF(Q37:X37,[1]SOURCES!$I$3)+COUNTIF(Q37:X37,[1]SOURCES!$I$5)</f>
        <v>0</v>
      </c>
      <c r="F37" s="136">
        <f t="shared" si="4"/>
        <v>0</v>
      </c>
      <c r="G37" s="137">
        <f t="shared" si="5"/>
        <v>0</v>
      </c>
      <c r="H37" s="138">
        <f t="shared" si="6"/>
        <v>0</v>
      </c>
      <c r="I37" s="139">
        <f t="shared" si="7"/>
        <v>0</v>
      </c>
      <c r="J37" s="140">
        <f t="shared" si="8"/>
        <v>0</v>
      </c>
      <c r="K37" s="141">
        <f t="shared" si="9"/>
        <v>0</v>
      </c>
      <c r="L37" s="142">
        <f t="shared" ca="1" si="10"/>
        <v>0</v>
      </c>
      <c r="M37" s="143">
        <f t="shared" si="11"/>
        <v>0</v>
      </c>
      <c r="N37" s="144">
        <f t="shared" si="11"/>
        <v>0</v>
      </c>
      <c r="O37" s="145">
        <f t="shared" si="11"/>
        <v>0</v>
      </c>
      <c r="P37" s="146">
        <f t="shared" si="11"/>
        <v>0</v>
      </c>
      <c r="Q37" s="160"/>
      <c r="R37" s="161"/>
      <c r="S37" s="162"/>
      <c r="T37" s="163"/>
      <c r="U37" s="164"/>
      <c r="V37" s="165"/>
      <c r="W37" s="166"/>
      <c r="X37" s="167"/>
      <c r="Y37" s="20" t="str">
        <f>IF(Q37&lt;&gt;"",R3,"")</f>
        <v/>
      </c>
      <c r="Z37" s="160"/>
      <c r="AA37" s="161"/>
      <c r="AB37" s="162"/>
      <c r="AC37" s="163"/>
      <c r="AD37" s="164"/>
      <c r="AE37" s="165"/>
      <c r="AF37" s="166"/>
      <c r="AG37" s="167"/>
      <c r="AH37" s="20" t="str">
        <f>IF(Z37&lt;&gt;"",AA3,"")</f>
        <v/>
      </c>
      <c r="AI37" s="160"/>
      <c r="AJ37" s="161"/>
      <c r="AK37" s="162"/>
      <c r="AL37" s="163"/>
      <c r="AM37" s="164"/>
      <c r="AN37" s="165"/>
      <c r="AO37" s="166"/>
      <c r="AP37" s="167"/>
      <c r="AQ37" s="20" t="str">
        <f>IF(AI37&lt;&gt;"",AJ3,"")</f>
        <v/>
      </c>
      <c r="AR37" s="160"/>
      <c r="AS37" s="161"/>
      <c r="AT37" s="162"/>
      <c r="AU37" s="163"/>
      <c r="AV37" s="164"/>
      <c r="AW37" s="165"/>
      <c r="AX37" s="166"/>
      <c r="AY37" s="167"/>
      <c r="AZ37" s="20" t="str">
        <f>IF(AR37&lt;&gt;"",AS3,"")</f>
        <v/>
      </c>
      <c r="BA37" s="160"/>
      <c r="BB37" s="161"/>
      <c r="BC37" s="162"/>
      <c r="BD37" s="163"/>
      <c r="BE37" s="164"/>
      <c r="BF37" s="165"/>
      <c r="BG37" s="166"/>
      <c r="BH37" s="167"/>
      <c r="BI37" s="20" t="str">
        <f>IF(BA37&lt;&gt;"",BB3,"")</f>
        <v/>
      </c>
      <c r="TY37" s="11">
        <f t="shared" ca="1" si="12"/>
        <v>0</v>
      </c>
      <c r="TZ37" s="12">
        <v>30</v>
      </c>
      <c r="UA37" s="11">
        <f t="shared" ca="1" si="13"/>
        <v>0</v>
      </c>
      <c r="UB37" s="12">
        <f t="shared" ca="1" si="14"/>
        <v>0</v>
      </c>
      <c r="UC37" s="14">
        <f t="shared" ca="1" si="15"/>
        <v>0</v>
      </c>
      <c r="UD37" s="158">
        <f t="shared" ca="1" si="16"/>
        <v>0</v>
      </c>
      <c r="UE37" s="12">
        <f t="shared" ca="1" si="17"/>
        <v>0</v>
      </c>
      <c r="UF37" s="12">
        <f t="shared" ca="1" si="18"/>
        <v>0</v>
      </c>
      <c r="UG37" s="12">
        <f t="shared" ca="1" si="19"/>
        <v>0</v>
      </c>
      <c r="UL37" s="159">
        <f ca="1">IF(UA37="championnat",COUNTIF(OFFSET($Q$7:$Q$46,,9*TZ36,,),[1]SOURCES!$I$2),0)</f>
        <v>0</v>
      </c>
      <c r="UM37" s="159">
        <f ca="1">IF(UA37="championnat",COUNTIF(OFFSET($Q$7:$Q$46,,9*TZ36,,),[1]SOURCES!$I$3),0)</f>
        <v>0</v>
      </c>
      <c r="UN37" s="159">
        <f ca="1">IF(UA37="championnat",COUNTIF(OFFSET($Q$7:$Q$46,,9*TZ36,,),[1]SOURCES!$I$4),0)</f>
        <v>0</v>
      </c>
      <c r="UO37" s="159">
        <f ca="1">IF(UA37="championnat",COUNTIF(OFFSET($Q$7:$Q$46,,9*TZ36,,),[1]SOURCES!$I$5),0)</f>
        <v>0</v>
      </c>
    </row>
    <row r="38" spans="1:561" ht="30" customHeight="1">
      <c r="A38" s="11">
        <v>32</v>
      </c>
      <c r="B38" s="132" t="str">
        <f>IF('[1]MES JOUEURS'!A33&lt;&gt;0,'[1]MES JOUEURS'!A33,"zzzzz")</f>
        <v>zzzzz</v>
      </c>
      <c r="C38" s="133" t="str">
        <f>PROPER('[1]MES JOUEURS'!B33)</f>
        <v/>
      </c>
      <c r="D38" s="134">
        <f t="shared" si="3"/>
        <v>0</v>
      </c>
      <c r="E38" s="135">
        <f>COUNTIF(Q38:Z38,[1]SOURCES!$I$2)+COUNTIF(Q38:X38,[1]SOURCES!$I$3)+COUNTIF(Q38:X38,[1]SOURCES!$I$5)</f>
        <v>0</v>
      </c>
      <c r="F38" s="136">
        <f t="shared" si="4"/>
        <v>0</v>
      </c>
      <c r="G38" s="137">
        <f t="shared" si="5"/>
        <v>0</v>
      </c>
      <c r="H38" s="138">
        <f t="shared" si="6"/>
        <v>0</v>
      </c>
      <c r="I38" s="139">
        <f t="shared" si="7"/>
        <v>0</v>
      </c>
      <c r="J38" s="140">
        <f t="shared" si="8"/>
        <v>0</v>
      </c>
      <c r="K38" s="141">
        <f t="shared" si="9"/>
        <v>0</v>
      </c>
      <c r="L38" s="142">
        <f t="shared" ca="1" si="10"/>
        <v>0</v>
      </c>
      <c r="M38" s="143">
        <f t="shared" si="11"/>
        <v>0</v>
      </c>
      <c r="N38" s="144">
        <f t="shared" si="11"/>
        <v>0</v>
      </c>
      <c r="O38" s="145">
        <f t="shared" si="11"/>
        <v>0</v>
      </c>
      <c r="P38" s="146">
        <f t="shared" si="11"/>
        <v>0</v>
      </c>
      <c r="Q38" s="147"/>
      <c r="R38" s="148"/>
      <c r="S38" s="149"/>
      <c r="T38" s="150"/>
      <c r="U38" s="151"/>
      <c r="V38" s="152"/>
      <c r="W38" s="153"/>
      <c r="X38" s="154"/>
      <c r="Y38" s="20" t="str">
        <f>IF(Q38&lt;&gt;"",R3,"")</f>
        <v/>
      </c>
      <c r="Z38" s="147"/>
      <c r="AA38" s="148"/>
      <c r="AB38" s="149"/>
      <c r="AC38" s="150"/>
      <c r="AD38" s="151"/>
      <c r="AE38" s="152"/>
      <c r="AF38" s="153"/>
      <c r="AG38" s="154"/>
      <c r="AH38" s="20" t="str">
        <f>IF(Z38&lt;&gt;"",AA3,"")</f>
        <v/>
      </c>
      <c r="AI38" s="147"/>
      <c r="AJ38" s="148"/>
      <c r="AK38" s="149"/>
      <c r="AL38" s="150"/>
      <c r="AM38" s="151"/>
      <c r="AN38" s="152"/>
      <c r="AO38" s="153"/>
      <c r="AP38" s="154"/>
      <c r="AQ38" s="20" t="str">
        <f>IF(AI38&lt;&gt;"",AJ3,"")</f>
        <v/>
      </c>
      <c r="AR38" s="147"/>
      <c r="AS38" s="148"/>
      <c r="AT38" s="149"/>
      <c r="AU38" s="150"/>
      <c r="AV38" s="151"/>
      <c r="AW38" s="152"/>
      <c r="AX38" s="153"/>
      <c r="AY38" s="154"/>
      <c r="AZ38" s="20" t="str">
        <f>IF(AR38&lt;&gt;"",AS3,"")</f>
        <v/>
      </c>
      <c r="BA38" s="147"/>
      <c r="BB38" s="148"/>
      <c r="BC38" s="149"/>
      <c r="BD38" s="150"/>
      <c r="BE38" s="151"/>
      <c r="BF38" s="152"/>
      <c r="BG38" s="153"/>
      <c r="BH38" s="154"/>
      <c r="BI38" s="20" t="str">
        <f>IF(BA38&lt;&gt;"",BB3,"")</f>
        <v/>
      </c>
      <c r="TY38" s="11">
        <f t="shared" ca="1" si="12"/>
        <v>0</v>
      </c>
      <c r="TZ38" s="12">
        <v>31</v>
      </c>
      <c r="UA38" s="11">
        <f t="shared" ca="1" si="13"/>
        <v>0</v>
      </c>
      <c r="UB38" s="12">
        <f t="shared" ca="1" si="14"/>
        <v>0</v>
      </c>
      <c r="UC38" s="14">
        <f t="shared" ca="1" si="15"/>
        <v>0</v>
      </c>
      <c r="UD38" s="158">
        <f t="shared" ca="1" si="16"/>
        <v>0</v>
      </c>
      <c r="UE38" s="12">
        <f t="shared" ca="1" si="17"/>
        <v>0</v>
      </c>
      <c r="UF38" s="12">
        <f t="shared" ca="1" si="18"/>
        <v>0</v>
      </c>
      <c r="UG38" s="12">
        <f t="shared" ca="1" si="19"/>
        <v>0</v>
      </c>
      <c r="UL38" s="159">
        <f ca="1">IF(UA38="championnat",COUNTIF(OFFSET($Q$7:$Q$46,,9*TZ37,,),[1]SOURCES!$I$2),0)</f>
        <v>0</v>
      </c>
      <c r="UM38" s="159">
        <f ca="1">IF(UA38="championnat",COUNTIF(OFFSET($Q$7:$Q$46,,9*TZ37,,),[1]SOURCES!$I$3),0)</f>
        <v>0</v>
      </c>
      <c r="UN38" s="159">
        <f ca="1">IF(UA38="championnat",COUNTIF(OFFSET($Q$7:$Q$46,,9*TZ37,,),[1]SOURCES!$I$4),0)</f>
        <v>0</v>
      </c>
      <c r="UO38" s="159">
        <f ca="1">IF(UA38="championnat",COUNTIF(OFFSET($Q$7:$Q$46,,9*TZ37,,),[1]SOURCES!$I$5),0)</f>
        <v>0</v>
      </c>
    </row>
    <row r="39" spans="1:561" ht="30" customHeight="1">
      <c r="A39" s="11">
        <v>33</v>
      </c>
      <c r="B39" s="132" t="str">
        <f>IF('[1]MES JOUEURS'!A34&lt;&gt;0,'[1]MES JOUEURS'!A34,"zzzzz")</f>
        <v>zzzzz</v>
      </c>
      <c r="C39" s="133" t="str">
        <f>PROPER('[1]MES JOUEURS'!B34)</f>
        <v/>
      </c>
      <c r="D39" s="134">
        <f t="shared" si="3"/>
        <v>0</v>
      </c>
      <c r="E39" s="135">
        <f>COUNTIF(Q39:Z39,[1]SOURCES!$I$2)+COUNTIF(Q39:X39,[1]SOURCES!$I$3)+COUNTIF(Q39:X39,[1]SOURCES!$I$5)</f>
        <v>0</v>
      </c>
      <c r="F39" s="136">
        <f t="shared" si="4"/>
        <v>0</v>
      </c>
      <c r="G39" s="137">
        <f t="shared" si="5"/>
        <v>0</v>
      </c>
      <c r="H39" s="138">
        <f t="shared" si="6"/>
        <v>0</v>
      </c>
      <c r="I39" s="139">
        <f t="shared" si="7"/>
        <v>0</v>
      </c>
      <c r="J39" s="140">
        <f t="shared" si="8"/>
        <v>0</v>
      </c>
      <c r="K39" s="141">
        <f t="shared" si="9"/>
        <v>0</v>
      </c>
      <c r="L39" s="142">
        <f t="shared" ca="1" si="10"/>
        <v>0</v>
      </c>
      <c r="M39" s="143">
        <f t="shared" si="11"/>
        <v>0</v>
      </c>
      <c r="N39" s="144">
        <f t="shared" si="11"/>
        <v>0</v>
      </c>
      <c r="O39" s="145">
        <f t="shared" si="11"/>
        <v>0</v>
      </c>
      <c r="P39" s="146">
        <f t="shared" si="11"/>
        <v>0</v>
      </c>
      <c r="Q39" s="160"/>
      <c r="R39" s="161"/>
      <c r="S39" s="162"/>
      <c r="T39" s="163"/>
      <c r="U39" s="164"/>
      <c r="V39" s="165"/>
      <c r="W39" s="166"/>
      <c r="X39" s="167"/>
      <c r="Y39" s="20" t="str">
        <f>IF(Q39&lt;&gt;"",R3,"")</f>
        <v/>
      </c>
      <c r="Z39" s="160"/>
      <c r="AA39" s="161"/>
      <c r="AB39" s="162"/>
      <c r="AC39" s="163"/>
      <c r="AD39" s="164"/>
      <c r="AE39" s="165"/>
      <c r="AF39" s="166"/>
      <c r="AG39" s="167"/>
      <c r="AH39" s="20" t="str">
        <f>IF(Z39&lt;&gt;"",AA3,"")</f>
        <v/>
      </c>
      <c r="AI39" s="160"/>
      <c r="AJ39" s="161"/>
      <c r="AK39" s="162"/>
      <c r="AL39" s="163"/>
      <c r="AM39" s="164"/>
      <c r="AN39" s="165"/>
      <c r="AO39" s="166"/>
      <c r="AP39" s="167"/>
      <c r="AQ39" s="20" t="str">
        <f>IF(AI39&lt;&gt;"",AJ3,"")</f>
        <v/>
      </c>
      <c r="AR39" s="160"/>
      <c r="AS39" s="161"/>
      <c r="AT39" s="162"/>
      <c r="AU39" s="163"/>
      <c r="AV39" s="164"/>
      <c r="AW39" s="165"/>
      <c r="AX39" s="166"/>
      <c r="AY39" s="167"/>
      <c r="AZ39" s="20" t="str">
        <f>IF(AR39&lt;&gt;"",AS3,"")</f>
        <v/>
      </c>
      <c r="BA39" s="160"/>
      <c r="BB39" s="161"/>
      <c r="BC39" s="162"/>
      <c r="BD39" s="163"/>
      <c r="BE39" s="164"/>
      <c r="BF39" s="165"/>
      <c r="BG39" s="166"/>
      <c r="BH39" s="167"/>
      <c r="BI39" s="20" t="str">
        <f>IF(BA39&lt;&gt;"",BB3,"")</f>
        <v/>
      </c>
      <c r="TY39" s="11">
        <f t="shared" ca="1" si="12"/>
        <v>0</v>
      </c>
      <c r="TZ39" s="12">
        <v>32</v>
      </c>
      <c r="UA39" s="11">
        <f t="shared" ca="1" si="13"/>
        <v>0</v>
      </c>
      <c r="UB39" s="12">
        <f t="shared" ca="1" si="14"/>
        <v>0</v>
      </c>
      <c r="UC39" s="14">
        <f t="shared" ca="1" si="15"/>
        <v>0</v>
      </c>
      <c r="UD39" s="158">
        <f t="shared" ca="1" si="16"/>
        <v>0</v>
      </c>
      <c r="UE39" s="12">
        <f t="shared" ca="1" si="17"/>
        <v>0</v>
      </c>
      <c r="UF39" s="12">
        <f t="shared" ca="1" si="18"/>
        <v>0</v>
      </c>
      <c r="UG39" s="12">
        <f t="shared" ca="1" si="19"/>
        <v>0</v>
      </c>
      <c r="UL39" s="159">
        <f ca="1">IF(UA39="championnat",COUNTIF(OFFSET($Q$7:$Q$46,,9*TZ38,,),[1]SOURCES!$I$2),0)</f>
        <v>0</v>
      </c>
      <c r="UM39" s="159">
        <f ca="1">IF(UA39="championnat",COUNTIF(OFFSET($Q$7:$Q$46,,9*TZ38,,),[1]SOURCES!$I$3),0)</f>
        <v>0</v>
      </c>
      <c r="UN39" s="159">
        <f ca="1">IF(UA39="championnat",COUNTIF(OFFSET($Q$7:$Q$46,,9*TZ38,,),[1]SOURCES!$I$4),0)</f>
        <v>0</v>
      </c>
      <c r="UO39" s="159">
        <f ca="1">IF(UA39="championnat",COUNTIF(OFFSET($Q$7:$Q$46,,9*TZ38,,),[1]SOURCES!$I$5),0)</f>
        <v>0</v>
      </c>
    </row>
    <row r="40" spans="1:561" ht="30" customHeight="1">
      <c r="A40" s="11">
        <v>34</v>
      </c>
      <c r="B40" s="132" t="str">
        <f>IF('[1]MES JOUEURS'!A35&lt;&gt;0,'[1]MES JOUEURS'!A35,"zzzzz")</f>
        <v>zzzzz</v>
      </c>
      <c r="C40" s="133" t="str">
        <f>PROPER('[1]MES JOUEURS'!B35)</f>
        <v/>
      </c>
      <c r="D40" s="134">
        <f t="shared" si="3"/>
        <v>0</v>
      </c>
      <c r="E40" s="135">
        <f>COUNTIF(Q40:Z40,[1]SOURCES!$I$2)+COUNTIF(Q40:X40,[1]SOURCES!$I$3)+COUNTIF(Q40:X40,[1]SOURCES!$I$5)</f>
        <v>0</v>
      </c>
      <c r="F40" s="136">
        <f t="shared" si="4"/>
        <v>0</v>
      </c>
      <c r="G40" s="137">
        <f t="shared" si="5"/>
        <v>0</v>
      </c>
      <c r="H40" s="138">
        <f t="shared" si="6"/>
        <v>0</v>
      </c>
      <c r="I40" s="139">
        <f t="shared" si="7"/>
        <v>0</v>
      </c>
      <c r="J40" s="140">
        <f t="shared" si="8"/>
        <v>0</v>
      </c>
      <c r="K40" s="141">
        <f t="shared" si="9"/>
        <v>0</v>
      </c>
      <c r="L40" s="142">
        <f t="shared" ca="1" si="10"/>
        <v>0</v>
      </c>
      <c r="M40" s="143">
        <f t="shared" si="11"/>
        <v>0</v>
      </c>
      <c r="N40" s="144">
        <f t="shared" si="11"/>
        <v>0</v>
      </c>
      <c r="O40" s="145">
        <f t="shared" si="11"/>
        <v>0</v>
      </c>
      <c r="P40" s="146">
        <f t="shared" si="11"/>
        <v>0</v>
      </c>
      <c r="Q40" s="147"/>
      <c r="R40" s="148"/>
      <c r="S40" s="149"/>
      <c r="T40" s="150"/>
      <c r="U40" s="151"/>
      <c r="V40" s="152"/>
      <c r="W40" s="153"/>
      <c r="X40" s="154"/>
      <c r="Y40" s="20" t="str">
        <f>IF(Q40&lt;&gt;"",R3,"")</f>
        <v/>
      </c>
      <c r="Z40" s="147"/>
      <c r="AA40" s="148"/>
      <c r="AB40" s="149"/>
      <c r="AC40" s="150"/>
      <c r="AD40" s="151"/>
      <c r="AE40" s="152"/>
      <c r="AF40" s="153"/>
      <c r="AG40" s="154"/>
      <c r="AH40" s="20" t="str">
        <f>IF(Z40&lt;&gt;"",AA3,"")</f>
        <v/>
      </c>
      <c r="AI40" s="147"/>
      <c r="AJ40" s="148"/>
      <c r="AK40" s="149"/>
      <c r="AL40" s="150"/>
      <c r="AM40" s="151"/>
      <c r="AN40" s="152"/>
      <c r="AO40" s="153"/>
      <c r="AP40" s="154"/>
      <c r="AQ40" s="20" t="str">
        <f>IF(AI40&lt;&gt;"",AJ3,"")</f>
        <v/>
      </c>
      <c r="AR40" s="147"/>
      <c r="AS40" s="148"/>
      <c r="AT40" s="149"/>
      <c r="AU40" s="150"/>
      <c r="AV40" s="151"/>
      <c r="AW40" s="152"/>
      <c r="AX40" s="153"/>
      <c r="AY40" s="154"/>
      <c r="AZ40" s="20" t="str">
        <f>IF(AR40&lt;&gt;"",AS3,"")</f>
        <v/>
      </c>
      <c r="BA40" s="147"/>
      <c r="BB40" s="148"/>
      <c r="BC40" s="149"/>
      <c r="BD40" s="150"/>
      <c r="BE40" s="151"/>
      <c r="BF40" s="152"/>
      <c r="BG40" s="153"/>
      <c r="BH40" s="154"/>
      <c r="BI40" s="20" t="str">
        <f>IF(BA40&lt;&gt;"",BB3,"")</f>
        <v/>
      </c>
      <c r="TY40" s="11">
        <f t="shared" ca="1" si="12"/>
        <v>0</v>
      </c>
      <c r="TZ40" s="12">
        <v>33</v>
      </c>
      <c r="UA40" s="11">
        <f t="shared" ca="1" si="13"/>
        <v>0</v>
      </c>
      <c r="UB40" s="12">
        <f t="shared" ca="1" si="14"/>
        <v>0</v>
      </c>
      <c r="UC40" s="14">
        <f t="shared" ca="1" si="15"/>
        <v>0</v>
      </c>
      <c r="UD40" s="158">
        <f t="shared" ca="1" si="16"/>
        <v>0</v>
      </c>
      <c r="UE40" s="12">
        <f t="shared" ca="1" si="17"/>
        <v>0</v>
      </c>
      <c r="UF40" s="12">
        <f t="shared" ca="1" si="18"/>
        <v>0</v>
      </c>
      <c r="UG40" s="12">
        <f t="shared" ca="1" si="19"/>
        <v>0</v>
      </c>
      <c r="UL40" s="159">
        <f ca="1">IF(UA40="championnat",COUNTIF(OFFSET($Q$7:$Q$46,,9*TZ39,,),[1]SOURCES!$I$2),0)</f>
        <v>0</v>
      </c>
      <c r="UM40" s="159">
        <f ca="1">IF(UA40="championnat",COUNTIF(OFFSET($Q$7:$Q$46,,9*TZ39,,),[1]SOURCES!$I$3),0)</f>
        <v>0</v>
      </c>
      <c r="UN40" s="159">
        <f ca="1">IF(UA40="championnat",COUNTIF(OFFSET($Q$7:$Q$46,,9*TZ39,,),[1]SOURCES!$I$4),0)</f>
        <v>0</v>
      </c>
      <c r="UO40" s="159">
        <f ca="1">IF(UA40="championnat",COUNTIF(OFFSET($Q$7:$Q$46,,9*TZ39,,),[1]SOURCES!$I$5),0)</f>
        <v>0</v>
      </c>
    </row>
    <row r="41" spans="1:561" ht="30" customHeight="1">
      <c r="A41" s="11">
        <v>35</v>
      </c>
      <c r="B41" s="132" t="str">
        <f>IF('[1]MES JOUEURS'!A36&lt;&gt;0,'[1]MES JOUEURS'!A36,"zzzzz")</f>
        <v>zzzzz</v>
      </c>
      <c r="C41" s="133" t="str">
        <f>PROPER('[1]MES JOUEURS'!B36)</f>
        <v/>
      </c>
      <c r="D41" s="134">
        <f t="shared" si="3"/>
        <v>0</v>
      </c>
      <c r="E41" s="135">
        <f>COUNTIF(Q41:Z41,[1]SOURCES!$I$2)+COUNTIF(Q41:X41,[1]SOURCES!$I$3)+COUNTIF(Q41:X41,[1]SOURCES!$I$5)</f>
        <v>0</v>
      </c>
      <c r="F41" s="136">
        <f t="shared" si="4"/>
        <v>0</v>
      </c>
      <c r="G41" s="137">
        <f t="shared" si="5"/>
        <v>0</v>
      </c>
      <c r="H41" s="138">
        <f t="shared" si="6"/>
        <v>0</v>
      </c>
      <c r="I41" s="139">
        <f t="shared" si="7"/>
        <v>0</v>
      </c>
      <c r="J41" s="140">
        <f t="shared" si="8"/>
        <v>0</v>
      </c>
      <c r="K41" s="141">
        <f t="shared" si="9"/>
        <v>0</v>
      </c>
      <c r="L41" s="142">
        <f t="shared" ca="1" si="10"/>
        <v>0</v>
      </c>
      <c r="M41" s="143">
        <f t="shared" si="11"/>
        <v>0</v>
      </c>
      <c r="N41" s="144">
        <f t="shared" si="11"/>
        <v>0</v>
      </c>
      <c r="O41" s="145">
        <f t="shared" si="11"/>
        <v>0</v>
      </c>
      <c r="P41" s="146">
        <f t="shared" si="11"/>
        <v>0</v>
      </c>
      <c r="Q41" s="160"/>
      <c r="R41" s="161"/>
      <c r="S41" s="162"/>
      <c r="T41" s="163"/>
      <c r="U41" s="164"/>
      <c r="V41" s="165"/>
      <c r="W41" s="166"/>
      <c r="X41" s="167"/>
      <c r="Y41" s="20" t="str">
        <f>IF(Q41&lt;&gt;"",R3,"")</f>
        <v/>
      </c>
      <c r="Z41" s="160"/>
      <c r="AA41" s="161"/>
      <c r="AB41" s="162"/>
      <c r="AC41" s="163"/>
      <c r="AD41" s="164"/>
      <c r="AE41" s="165"/>
      <c r="AF41" s="166"/>
      <c r="AG41" s="167"/>
      <c r="AH41" s="20" t="str">
        <f>IF(Z41&lt;&gt;"",AA3,"")</f>
        <v/>
      </c>
      <c r="AI41" s="160"/>
      <c r="AJ41" s="161"/>
      <c r="AK41" s="162"/>
      <c r="AL41" s="163"/>
      <c r="AM41" s="164"/>
      <c r="AN41" s="165"/>
      <c r="AO41" s="166"/>
      <c r="AP41" s="167"/>
      <c r="AQ41" s="20" t="str">
        <f>IF(AI41&lt;&gt;"",AJ3,"")</f>
        <v/>
      </c>
      <c r="AR41" s="160"/>
      <c r="AS41" s="161"/>
      <c r="AT41" s="162"/>
      <c r="AU41" s="163"/>
      <c r="AV41" s="164"/>
      <c r="AW41" s="165"/>
      <c r="AX41" s="166"/>
      <c r="AY41" s="167"/>
      <c r="AZ41" s="20" t="str">
        <f>IF(AR41&lt;&gt;"",AS3,"")</f>
        <v/>
      </c>
      <c r="BA41" s="160"/>
      <c r="BB41" s="161"/>
      <c r="BC41" s="162"/>
      <c r="BD41" s="163"/>
      <c r="BE41" s="164"/>
      <c r="BF41" s="165"/>
      <c r="BG41" s="166"/>
      <c r="BH41" s="167"/>
      <c r="BI41" s="20" t="str">
        <f>IF(BA41&lt;&gt;"",BB3,"")</f>
        <v/>
      </c>
      <c r="TY41" s="11">
        <f t="shared" ca="1" si="12"/>
        <v>0</v>
      </c>
      <c r="TZ41" s="12">
        <v>34</v>
      </c>
      <c r="UA41" s="11">
        <f t="shared" ca="1" si="13"/>
        <v>0</v>
      </c>
      <c r="UB41" s="12">
        <f t="shared" ca="1" si="14"/>
        <v>0</v>
      </c>
      <c r="UC41" s="14">
        <f t="shared" ca="1" si="15"/>
        <v>0</v>
      </c>
      <c r="UD41" s="158">
        <f t="shared" ca="1" si="16"/>
        <v>0</v>
      </c>
      <c r="UE41" s="12">
        <f t="shared" ca="1" si="17"/>
        <v>0</v>
      </c>
      <c r="UF41" s="12">
        <f t="shared" ca="1" si="18"/>
        <v>0</v>
      </c>
      <c r="UG41" s="12">
        <f t="shared" ca="1" si="19"/>
        <v>0</v>
      </c>
      <c r="UL41" s="159">
        <f ca="1">IF(UA41="championnat",COUNTIF(OFFSET($Q$7:$Q$46,,9*TZ40,,),[1]SOURCES!$I$2),0)</f>
        <v>0</v>
      </c>
      <c r="UM41" s="159">
        <f ca="1">IF(UA41="championnat",COUNTIF(OFFSET($Q$7:$Q$46,,9*TZ40,,),[1]SOURCES!$I$3),0)</f>
        <v>0</v>
      </c>
      <c r="UN41" s="159">
        <f ca="1">IF(UA41="championnat",COUNTIF(OFFSET($Q$7:$Q$46,,9*TZ40,,),[1]SOURCES!$I$4),0)</f>
        <v>0</v>
      </c>
      <c r="UO41" s="159">
        <f ca="1">IF(UA41="championnat",COUNTIF(OFFSET($Q$7:$Q$46,,9*TZ40,,),[1]SOURCES!$I$5),0)</f>
        <v>0</v>
      </c>
    </row>
    <row r="42" spans="1:561" ht="30" customHeight="1">
      <c r="A42" s="11">
        <v>36</v>
      </c>
      <c r="B42" s="132" t="str">
        <f>IF('[1]MES JOUEURS'!A37&lt;&gt;0,'[1]MES JOUEURS'!A37,"zzzzz")</f>
        <v>zzzzz</v>
      </c>
      <c r="C42" s="133" t="str">
        <f>PROPER('[1]MES JOUEURS'!B37)</f>
        <v/>
      </c>
      <c r="D42" s="134">
        <f t="shared" si="3"/>
        <v>0</v>
      </c>
      <c r="E42" s="135">
        <f>COUNTIF(Q42:Z42,[1]SOURCES!$I$2)+COUNTIF(Q42:X42,[1]SOURCES!$I$3)+COUNTIF(Q42:X42,[1]SOURCES!$I$5)</f>
        <v>0</v>
      </c>
      <c r="F42" s="136">
        <f t="shared" si="4"/>
        <v>0</v>
      </c>
      <c r="G42" s="137">
        <f t="shared" si="5"/>
        <v>0</v>
      </c>
      <c r="H42" s="138">
        <f t="shared" si="6"/>
        <v>0</v>
      </c>
      <c r="I42" s="139">
        <f t="shared" si="7"/>
        <v>0</v>
      </c>
      <c r="J42" s="140">
        <f t="shared" si="8"/>
        <v>0</v>
      </c>
      <c r="K42" s="141">
        <f t="shared" si="9"/>
        <v>0</v>
      </c>
      <c r="L42" s="142">
        <f t="shared" ca="1" si="10"/>
        <v>0</v>
      </c>
      <c r="M42" s="143">
        <f t="shared" si="11"/>
        <v>0</v>
      </c>
      <c r="N42" s="144">
        <f t="shared" si="11"/>
        <v>0</v>
      </c>
      <c r="O42" s="145">
        <f t="shared" si="11"/>
        <v>0</v>
      </c>
      <c r="P42" s="146">
        <f t="shared" si="11"/>
        <v>0</v>
      </c>
      <c r="Q42" s="147"/>
      <c r="R42" s="148"/>
      <c r="S42" s="149"/>
      <c r="T42" s="150"/>
      <c r="U42" s="151"/>
      <c r="V42" s="152"/>
      <c r="W42" s="153"/>
      <c r="X42" s="154"/>
      <c r="Y42" s="20" t="str">
        <f>IF(Q42&lt;&gt;"",R3,"")</f>
        <v/>
      </c>
      <c r="Z42" s="147"/>
      <c r="AA42" s="148"/>
      <c r="AB42" s="149"/>
      <c r="AC42" s="150"/>
      <c r="AD42" s="151"/>
      <c r="AE42" s="152"/>
      <c r="AF42" s="153"/>
      <c r="AG42" s="154"/>
      <c r="AH42" s="20" t="str">
        <f>IF(Z42&lt;&gt;"",AA3,"")</f>
        <v/>
      </c>
      <c r="AI42" s="147"/>
      <c r="AJ42" s="148"/>
      <c r="AK42" s="149"/>
      <c r="AL42" s="150"/>
      <c r="AM42" s="151"/>
      <c r="AN42" s="152"/>
      <c r="AO42" s="153"/>
      <c r="AP42" s="154"/>
      <c r="AQ42" s="20" t="str">
        <f>IF(AI42&lt;&gt;"",AJ3,"")</f>
        <v/>
      </c>
      <c r="AR42" s="147"/>
      <c r="AS42" s="148"/>
      <c r="AT42" s="149"/>
      <c r="AU42" s="150"/>
      <c r="AV42" s="151"/>
      <c r="AW42" s="152"/>
      <c r="AX42" s="153"/>
      <c r="AY42" s="154"/>
      <c r="AZ42" s="20" t="str">
        <f>IF(AR42&lt;&gt;"",AS3,"")</f>
        <v/>
      </c>
      <c r="BA42" s="147"/>
      <c r="BB42" s="148"/>
      <c r="BC42" s="149"/>
      <c r="BD42" s="150"/>
      <c r="BE42" s="151"/>
      <c r="BF42" s="152"/>
      <c r="BG42" s="153"/>
      <c r="BH42" s="154"/>
      <c r="BI42" s="20" t="str">
        <f>IF(BA42&lt;&gt;"",BB3,"")</f>
        <v/>
      </c>
      <c r="TY42" s="11">
        <f t="shared" ca="1" si="12"/>
        <v>0</v>
      </c>
      <c r="TZ42" s="12">
        <v>35</v>
      </c>
      <c r="UA42" s="11">
        <f t="shared" ca="1" si="13"/>
        <v>0</v>
      </c>
      <c r="UB42" s="12">
        <f t="shared" ca="1" si="14"/>
        <v>0</v>
      </c>
      <c r="UC42" s="14">
        <f t="shared" ca="1" si="15"/>
        <v>0</v>
      </c>
      <c r="UD42" s="158">
        <f t="shared" ca="1" si="16"/>
        <v>0</v>
      </c>
      <c r="UE42" s="12">
        <f t="shared" ca="1" si="17"/>
        <v>0</v>
      </c>
      <c r="UF42" s="12">
        <f t="shared" ca="1" si="18"/>
        <v>0</v>
      </c>
      <c r="UG42" s="12">
        <f t="shared" ca="1" si="19"/>
        <v>0</v>
      </c>
      <c r="UL42" s="159">
        <f ca="1">IF(UA42="championnat",COUNTIF(OFFSET($Q$7:$Q$46,,9*TZ41,,),[1]SOURCES!$I$2),0)</f>
        <v>0</v>
      </c>
      <c r="UM42" s="159">
        <f ca="1">IF(UA42="championnat",COUNTIF(OFFSET($Q$7:$Q$46,,9*TZ41,,),[1]SOURCES!$I$3),0)</f>
        <v>0</v>
      </c>
      <c r="UN42" s="159">
        <f ca="1">IF(UA42="championnat",COUNTIF(OFFSET($Q$7:$Q$46,,9*TZ41,,),[1]SOURCES!$I$4),0)</f>
        <v>0</v>
      </c>
      <c r="UO42" s="159">
        <f ca="1">IF(UA42="championnat",COUNTIF(OFFSET($Q$7:$Q$46,,9*TZ41,,),[1]SOURCES!$I$5),0)</f>
        <v>0</v>
      </c>
    </row>
    <row r="43" spans="1:561" ht="30" customHeight="1">
      <c r="A43" s="11">
        <v>37</v>
      </c>
      <c r="B43" s="132" t="str">
        <f>IF('[1]MES JOUEURS'!A38&lt;&gt;0,'[1]MES JOUEURS'!A38,"zzzzz")</f>
        <v>zzzzz</v>
      </c>
      <c r="C43" s="133" t="str">
        <f>PROPER('[1]MES JOUEURS'!B38)</f>
        <v/>
      </c>
      <c r="D43" s="134">
        <f t="shared" si="3"/>
        <v>0</v>
      </c>
      <c r="E43" s="135">
        <f>COUNTIF(Q43:Z43,[1]SOURCES!$I$2)+COUNTIF(Q43:X43,[1]SOURCES!$I$3)+COUNTIF(Q43:X43,[1]SOURCES!$I$5)</f>
        <v>0</v>
      </c>
      <c r="F43" s="136">
        <f t="shared" si="4"/>
        <v>0</v>
      </c>
      <c r="G43" s="137">
        <f t="shared" si="5"/>
        <v>0</v>
      </c>
      <c r="H43" s="138">
        <f t="shared" si="6"/>
        <v>0</v>
      </c>
      <c r="I43" s="139">
        <f t="shared" si="7"/>
        <v>0</v>
      </c>
      <c r="J43" s="140">
        <f t="shared" si="8"/>
        <v>0</v>
      </c>
      <c r="K43" s="141">
        <f t="shared" si="9"/>
        <v>0</v>
      </c>
      <c r="L43" s="142">
        <f t="shared" ca="1" si="10"/>
        <v>0</v>
      </c>
      <c r="M43" s="143">
        <f t="shared" si="11"/>
        <v>0</v>
      </c>
      <c r="N43" s="144">
        <f t="shared" si="11"/>
        <v>0</v>
      </c>
      <c r="O43" s="145">
        <f t="shared" si="11"/>
        <v>0</v>
      </c>
      <c r="P43" s="146">
        <f t="shared" si="11"/>
        <v>0</v>
      </c>
      <c r="Q43" s="160"/>
      <c r="R43" s="161"/>
      <c r="S43" s="162"/>
      <c r="T43" s="163"/>
      <c r="U43" s="164"/>
      <c r="V43" s="165"/>
      <c r="W43" s="166"/>
      <c r="X43" s="167"/>
      <c r="Y43" s="20" t="str">
        <f>IF(Q43&lt;&gt;"",R3,"")</f>
        <v/>
      </c>
      <c r="Z43" s="160"/>
      <c r="AA43" s="161"/>
      <c r="AB43" s="162"/>
      <c r="AC43" s="163"/>
      <c r="AD43" s="164"/>
      <c r="AE43" s="165"/>
      <c r="AF43" s="166"/>
      <c r="AG43" s="167"/>
      <c r="AH43" s="20" t="str">
        <f>IF(Z43&lt;&gt;"",AA3,"")</f>
        <v/>
      </c>
      <c r="AI43" s="160"/>
      <c r="AJ43" s="161"/>
      <c r="AK43" s="162"/>
      <c r="AL43" s="163"/>
      <c r="AM43" s="164"/>
      <c r="AN43" s="165"/>
      <c r="AO43" s="166"/>
      <c r="AP43" s="167"/>
      <c r="AQ43" s="20" t="str">
        <f>IF(AI43&lt;&gt;"",AJ3,"")</f>
        <v/>
      </c>
      <c r="AR43" s="160"/>
      <c r="AS43" s="161"/>
      <c r="AT43" s="162"/>
      <c r="AU43" s="163"/>
      <c r="AV43" s="164"/>
      <c r="AW43" s="165"/>
      <c r="AX43" s="166"/>
      <c r="AY43" s="167"/>
      <c r="AZ43" s="20" t="str">
        <f>IF(AR43&lt;&gt;"",AS3,"")</f>
        <v/>
      </c>
      <c r="BA43" s="160"/>
      <c r="BB43" s="161"/>
      <c r="BC43" s="162"/>
      <c r="BD43" s="163"/>
      <c r="BE43" s="164"/>
      <c r="BF43" s="165"/>
      <c r="BG43" s="166"/>
      <c r="BH43" s="167"/>
      <c r="BI43" s="20" t="str">
        <f>IF(BA43&lt;&gt;"",BB3,"")</f>
        <v/>
      </c>
      <c r="TY43" s="11">
        <f t="shared" ca="1" si="12"/>
        <v>0</v>
      </c>
      <c r="TZ43" s="12">
        <v>36</v>
      </c>
      <c r="UA43" s="11">
        <f t="shared" ca="1" si="13"/>
        <v>0</v>
      </c>
      <c r="UB43" s="12">
        <f t="shared" ca="1" si="14"/>
        <v>0</v>
      </c>
      <c r="UC43" s="14">
        <f t="shared" ca="1" si="15"/>
        <v>0</v>
      </c>
      <c r="UD43" s="158">
        <f t="shared" ca="1" si="16"/>
        <v>0</v>
      </c>
      <c r="UE43" s="12">
        <f t="shared" ca="1" si="17"/>
        <v>0</v>
      </c>
      <c r="UF43" s="12">
        <f t="shared" ca="1" si="18"/>
        <v>0</v>
      </c>
      <c r="UG43" s="12">
        <f t="shared" ca="1" si="19"/>
        <v>0</v>
      </c>
      <c r="UL43" s="159">
        <f ca="1">IF(UA43="championnat",COUNTIF(OFFSET($Q$7:$Q$46,,9*TZ42,,),[1]SOURCES!$I$2),0)</f>
        <v>0</v>
      </c>
      <c r="UM43" s="159">
        <f ca="1">IF(UA43="championnat",COUNTIF(OFFSET($Q$7:$Q$46,,9*TZ42,,),[1]SOURCES!$I$3),0)</f>
        <v>0</v>
      </c>
      <c r="UN43" s="159">
        <f ca="1">IF(UA43="championnat",COUNTIF(OFFSET($Q$7:$Q$46,,9*TZ42,,),[1]SOURCES!$I$4),0)</f>
        <v>0</v>
      </c>
      <c r="UO43" s="159">
        <f ca="1">IF(UA43="championnat",COUNTIF(OFFSET($Q$7:$Q$46,,9*TZ42,,),[1]SOURCES!$I$5),0)</f>
        <v>0</v>
      </c>
    </row>
    <row r="44" spans="1:561" ht="30" customHeight="1">
      <c r="A44" s="11">
        <v>38</v>
      </c>
      <c r="B44" s="132" t="str">
        <f>IF('[1]MES JOUEURS'!A39&lt;&gt;0,'[1]MES JOUEURS'!A39,"zzzzz")</f>
        <v>zzzzz</v>
      </c>
      <c r="C44" s="133" t="str">
        <f>PROPER('[1]MES JOUEURS'!B39)</f>
        <v/>
      </c>
      <c r="D44" s="134">
        <f t="shared" si="3"/>
        <v>0</v>
      </c>
      <c r="E44" s="135">
        <f>COUNTIF(Q44:Z44,[1]SOURCES!$I$2)+COUNTIF(Q44:X44,[1]SOURCES!$I$3)+COUNTIF(Q44:X44,[1]SOURCES!$I$5)</f>
        <v>0</v>
      </c>
      <c r="F44" s="136">
        <f t="shared" si="4"/>
        <v>0</v>
      </c>
      <c r="G44" s="137">
        <f t="shared" si="5"/>
        <v>0</v>
      </c>
      <c r="H44" s="138">
        <f t="shared" si="6"/>
        <v>0</v>
      </c>
      <c r="I44" s="139">
        <f t="shared" si="7"/>
        <v>0</v>
      </c>
      <c r="J44" s="140">
        <f t="shared" si="8"/>
        <v>0</v>
      </c>
      <c r="K44" s="141">
        <f t="shared" si="9"/>
        <v>0</v>
      </c>
      <c r="L44" s="142">
        <f t="shared" ca="1" si="10"/>
        <v>0</v>
      </c>
      <c r="M44" s="143">
        <f t="shared" si="11"/>
        <v>0</v>
      </c>
      <c r="N44" s="144">
        <f t="shared" si="11"/>
        <v>0</v>
      </c>
      <c r="O44" s="145">
        <f t="shared" si="11"/>
        <v>0</v>
      </c>
      <c r="P44" s="146">
        <f t="shared" si="11"/>
        <v>0</v>
      </c>
      <c r="Q44" s="147"/>
      <c r="R44" s="148"/>
      <c r="S44" s="149"/>
      <c r="T44" s="150"/>
      <c r="U44" s="151"/>
      <c r="V44" s="152"/>
      <c r="W44" s="153"/>
      <c r="X44" s="154"/>
      <c r="Y44" s="20" t="str">
        <f>IF(Q44&lt;&gt;"",R3,"")</f>
        <v/>
      </c>
      <c r="Z44" s="147"/>
      <c r="AA44" s="148"/>
      <c r="AB44" s="149"/>
      <c r="AC44" s="150"/>
      <c r="AD44" s="151"/>
      <c r="AE44" s="152"/>
      <c r="AF44" s="153"/>
      <c r="AG44" s="154"/>
      <c r="AH44" s="20" t="str">
        <f>IF(Z44&lt;&gt;"",AA3,"")</f>
        <v/>
      </c>
      <c r="AI44" s="147"/>
      <c r="AJ44" s="148"/>
      <c r="AK44" s="149"/>
      <c r="AL44" s="150"/>
      <c r="AM44" s="151"/>
      <c r="AN44" s="152"/>
      <c r="AO44" s="153"/>
      <c r="AP44" s="154"/>
      <c r="AQ44" s="20" t="str">
        <f>IF(AI44&lt;&gt;"",AJ3,"")</f>
        <v/>
      </c>
      <c r="AR44" s="147"/>
      <c r="AS44" s="148"/>
      <c r="AT44" s="149"/>
      <c r="AU44" s="150"/>
      <c r="AV44" s="151"/>
      <c r="AW44" s="152"/>
      <c r="AX44" s="153"/>
      <c r="AY44" s="154"/>
      <c r="AZ44" s="20" t="str">
        <f>IF(AR44&lt;&gt;"",AS3,"")</f>
        <v/>
      </c>
      <c r="BA44" s="147"/>
      <c r="BB44" s="148"/>
      <c r="BC44" s="149"/>
      <c r="BD44" s="150"/>
      <c r="BE44" s="151"/>
      <c r="BF44" s="152"/>
      <c r="BG44" s="153"/>
      <c r="BH44" s="154"/>
      <c r="BI44" s="20" t="str">
        <f>IF(BA44&lt;&gt;"",BB3,"")</f>
        <v/>
      </c>
      <c r="TY44" s="11">
        <f t="shared" ca="1" si="12"/>
        <v>0</v>
      </c>
      <c r="TZ44" s="12">
        <v>37</v>
      </c>
      <c r="UA44" s="11">
        <f t="shared" ca="1" si="13"/>
        <v>0</v>
      </c>
      <c r="UB44" s="12">
        <f t="shared" ca="1" si="14"/>
        <v>0</v>
      </c>
      <c r="UC44" s="14">
        <f t="shared" ca="1" si="15"/>
        <v>0</v>
      </c>
      <c r="UD44" s="158">
        <f t="shared" ca="1" si="16"/>
        <v>0</v>
      </c>
      <c r="UE44" s="12">
        <f t="shared" ca="1" si="17"/>
        <v>0</v>
      </c>
      <c r="UF44" s="12">
        <f t="shared" ca="1" si="18"/>
        <v>0</v>
      </c>
      <c r="UG44" s="12">
        <f t="shared" ca="1" si="19"/>
        <v>0</v>
      </c>
      <c r="UL44" s="159">
        <f ca="1">IF(UA44="championnat",COUNTIF(OFFSET($Q$7:$Q$46,,9*TZ43,,),[1]SOURCES!$I$2),0)</f>
        <v>0</v>
      </c>
      <c r="UM44" s="159">
        <f ca="1">IF(UA44="championnat",COUNTIF(OFFSET($Q$7:$Q$46,,9*TZ43,,),[1]SOURCES!$I$3),0)</f>
        <v>0</v>
      </c>
      <c r="UN44" s="159">
        <f ca="1">IF(UA44="championnat",COUNTIF(OFFSET($Q$7:$Q$46,,9*TZ43,,),[1]SOURCES!$I$4),0)</f>
        <v>0</v>
      </c>
      <c r="UO44" s="159">
        <f ca="1">IF(UA44="championnat",COUNTIF(OFFSET($Q$7:$Q$46,,9*TZ43,,),[1]SOURCES!$I$5),0)</f>
        <v>0</v>
      </c>
    </row>
    <row r="45" spans="1:561" ht="30" customHeight="1">
      <c r="A45" s="11">
        <v>39</v>
      </c>
      <c r="B45" s="132" t="str">
        <f>IF('[1]MES JOUEURS'!A40&lt;&gt;0,'[1]MES JOUEURS'!A40,"zzzzz")</f>
        <v>zzzzz</v>
      </c>
      <c r="C45" s="133" t="str">
        <f>PROPER('[1]MES JOUEURS'!B40)</f>
        <v/>
      </c>
      <c r="D45" s="134">
        <f t="shared" si="3"/>
        <v>0</v>
      </c>
      <c r="E45" s="135">
        <f>COUNTIF(Q45:Z45,[1]SOURCES!$I$2)+COUNTIF(Q45:X45,[1]SOURCES!$I$3)+COUNTIF(Q45:X45,[1]SOURCES!$I$5)</f>
        <v>0</v>
      </c>
      <c r="F45" s="136">
        <f t="shared" si="4"/>
        <v>0</v>
      </c>
      <c r="G45" s="137">
        <f t="shared" si="5"/>
        <v>0</v>
      </c>
      <c r="H45" s="138">
        <f t="shared" si="6"/>
        <v>0</v>
      </c>
      <c r="I45" s="139">
        <f t="shared" si="7"/>
        <v>0</v>
      </c>
      <c r="J45" s="140">
        <f t="shared" si="8"/>
        <v>0</v>
      </c>
      <c r="K45" s="141">
        <f t="shared" si="9"/>
        <v>0</v>
      </c>
      <c r="L45" s="142">
        <f t="shared" ca="1" si="10"/>
        <v>0</v>
      </c>
      <c r="M45" s="143">
        <f t="shared" si="11"/>
        <v>0</v>
      </c>
      <c r="N45" s="144">
        <f t="shared" si="11"/>
        <v>0</v>
      </c>
      <c r="O45" s="145">
        <f t="shared" si="11"/>
        <v>0</v>
      </c>
      <c r="P45" s="146">
        <f t="shared" si="11"/>
        <v>0</v>
      </c>
      <c r="Q45" s="160"/>
      <c r="R45" s="161"/>
      <c r="S45" s="162"/>
      <c r="T45" s="163"/>
      <c r="U45" s="164"/>
      <c r="V45" s="165"/>
      <c r="W45" s="166"/>
      <c r="X45" s="167"/>
      <c r="Z45" s="160"/>
      <c r="AA45" s="161"/>
      <c r="AB45" s="162"/>
      <c r="AC45" s="163"/>
      <c r="AD45" s="164"/>
      <c r="AE45" s="165"/>
      <c r="AF45" s="166"/>
      <c r="AG45" s="167"/>
      <c r="AH45" s="20"/>
      <c r="AI45" s="160"/>
      <c r="AJ45" s="161"/>
      <c r="AK45" s="162"/>
      <c r="AL45" s="163"/>
      <c r="AM45" s="164"/>
      <c r="AN45" s="165"/>
      <c r="AO45" s="166"/>
      <c r="AP45" s="167"/>
      <c r="AQ45" s="20"/>
      <c r="AR45" s="160"/>
      <c r="AS45" s="161"/>
      <c r="AT45" s="162"/>
      <c r="AU45" s="163"/>
      <c r="AV45" s="164"/>
      <c r="AW45" s="165"/>
      <c r="AX45" s="166"/>
      <c r="AY45" s="167"/>
      <c r="AZ45" s="20"/>
      <c r="BA45" s="160"/>
      <c r="BB45" s="161"/>
      <c r="BC45" s="162"/>
      <c r="BD45" s="163"/>
      <c r="BE45" s="164"/>
      <c r="BF45" s="165"/>
      <c r="BG45" s="166"/>
      <c r="BH45" s="167"/>
      <c r="BI45" s="20"/>
      <c r="TY45" s="11">
        <f t="shared" ca="1" si="12"/>
        <v>0</v>
      </c>
      <c r="TZ45" s="12">
        <v>38</v>
      </c>
      <c r="UA45" s="11">
        <f t="shared" ca="1" si="13"/>
        <v>0</v>
      </c>
      <c r="UB45" s="12">
        <f t="shared" ca="1" si="14"/>
        <v>0</v>
      </c>
      <c r="UC45" s="14">
        <f t="shared" ca="1" si="15"/>
        <v>0</v>
      </c>
      <c r="UD45" s="158">
        <f t="shared" ca="1" si="16"/>
        <v>0</v>
      </c>
      <c r="UE45" s="12">
        <f t="shared" ca="1" si="17"/>
        <v>0</v>
      </c>
      <c r="UF45" s="12">
        <f t="shared" ca="1" si="18"/>
        <v>0</v>
      </c>
      <c r="UG45" s="12">
        <f t="shared" ca="1" si="19"/>
        <v>0</v>
      </c>
      <c r="UL45" s="159">
        <f ca="1">IF(UA45="championnat",COUNTIF(OFFSET($Q$7:$Q$46,,9*TZ44,,),[1]SOURCES!$I$2),0)</f>
        <v>0</v>
      </c>
      <c r="UM45" s="159">
        <f ca="1">IF(UA45="championnat",COUNTIF(OFFSET($Q$7:$Q$46,,9*TZ44,,),[1]SOURCES!$I$3),0)</f>
        <v>0</v>
      </c>
      <c r="UN45" s="159">
        <f ca="1">IF(UA45="championnat",COUNTIF(OFFSET($Q$7:$Q$46,,9*TZ44,,),[1]SOURCES!$I$4),0)</f>
        <v>0</v>
      </c>
      <c r="UO45" s="159">
        <f ca="1">IF(UA45="championnat",COUNTIF(OFFSET($Q$7:$Q$46,,9*TZ44,,),[1]SOURCES!$I$5),0)</f>
        <v>0</v>
      </c>
    </row>
    <row r="46" spans="1:561" ht="30" customHeight="1" thickBot="1">
      <c r="A46" s="11">
        <v>40</v>
      </c>
      <c r="B46" s="168" t="str">
        <f>IF('[1]MES JOUEURS'!A41&lt;&gt;0,'[1]MES JOUEURS'!A41,"zzzzz")</f>
        <v>zzzzz</v>
      </c>
      <c r="C46" s="169" t="str">
        <f>PROPER('[1]MES JOUEURS'!B41)</f>
        <v/>
      </c>
      <c r="D46" s="170">
        <f t="shared" si="3"/>
        <v>0</v>
      </c>
      <c r="E46" s="171">
        <f>COUNTIF(Q46:Z46,[1]SOURCES!$I$2)+COUNTIF(Q46:X46,[1]SOURCES!$I$3)+COUNTIF(Q46:X46,[1]SOURCES!$I$5)</f>
        <v>0</v>
      </c>
      <c r="F46" s="172">
        <f t="shared" si="4"/>
        <v>0</v>
      </c>
      <c r="G46" s="173">
        <f t="shared" si="5"/>
        <v>0</v>
      </c>
      <c r="H46" s="174">
        <f t="shared" si="6"/>
        <v>0</v>
      </c>
      <c r="I46" s="175">
        <f t="shared" si="7"/>
        <v>0</v>
      </c>
      <c r="J46" s="176">
        <f t="shared" si="8"/>
        <v>0</v>
      </c>
      <c r="K46" s="177">
        <f t="shared" si="9"/>
        <v>0</v>
      </c>
      <c r="L46" s="178">
        <f t="shared" ca="1" si="10"/>
        <v>0</v>
      </c>
      <c r="M46" s="179">
        <f t="shared" si="11"/>
        <v>0</v>
      </c>
      <c r="N46" s="180">
        <f t="shared" si="11"/>
        <v>0</v>
      </c>
      <c r="O46" s="181">
        <f t="shared" si="11"/>
        <v>0</v>
      </c>
      <c r="P46" s="182">
        <f t="shared" si="11"/>
        <v>0</v>
      </c>
      <c r="Q46" s="183"/>
      <c r="R46" s="184"/>
      <c r="S46" s="185"/>
      <c r="T46" s="186"/>
      <c r="U46" s="187"/>
      <c r="V46" s="188"/>
      <c r="W46" s="189"/>
      <c r="X46" s="190"/>
      <c r="Y46" s="20" t="str">
        <f>IF(Q46&lt;&gt;"",R3,"")</f>
        <v/>
      </c>
      <c r="Z46" s="183"/>
      <c r="AA46" s="184"/>
      <c r="AB46" s="185"/>
      <c r="AC46" s="186"/>
      <c r="AD46" s="187"/>
      <c r="AE46" s="188"/>
      <c r="AF46" s="189"/>
      <c r="AG46" s="190"/>
      <c r="AH46" s="20" t="str">
        <f>IF(Z46&lt;&gt;"",AA3,"")</f>
        <v/>
      </c>
      <c r="AI46" s="183"/>
      <c r="AJ46" s="184"/>
      <c r="AK46" s="185"/>
      <c r="AL46" s="186"/>
      <c r="AM46" s="187"/>
      <c r="AN46" s="188"/>
      <c r="AO46" s="189"/>
      <c r="AP46" s="190"/>
      <c r="AQ46" s="20" t="str">
        <f>IF(AI46&lt;&gt;"",AJ3,"")</f>
        <v/>
      </c>
      <c r="AR46" s="183"/>
      <c r="AS46" s="184"/>
      <c r="AT46" s="185"/>
      <c r="AU46" s="186"/>
      <c r="AV46" s="187"/>
      <c r="AW46" s="188"/>
      <c r="AX46" s="189"/>
      <c r="AY46" s="190"/>
      <c r="AZ46" s="20" t="str">
        <f>IF(AR46&lt;&gt;"",AS3,"")</f>
        <v/>
      </c>
      <c r="BA46" s="183"/>
      <c r="BB46" s="184"/>
      <c r="BC46" s="185"/>
      <c r="BD46" s="186"/>
      <c r="BE46" s="187"/>
      <c r="BF46" s="188"/>
      <c r="BG46" s="189"/>
      <c r="BH46" s="190"/>
      <c r="BI46" s="20" t="str">
        <f>IF(BA46&lt;&gt;"",BB3,"")</f>
        <v/>
      </c>
      <c r="TY46" s="11">
        <f t="shared" ca="1" si="12"/>
        <v>0</v>
      </c>
      <c r="TZ46" s="12">
        <v>39</v>
      </c>
      <c r="UA46" s="11">
        <f t="shared" ca="1" si="13"/>
        <v>0</v>
      </c>
      <c r="UB46" s="12">
        <f t="shared" ca="1" si="14"/>
        <v>0</v>
      </c>
      <c r="UC46" s="14">
        <f t="shared" ca="1" si="15"/>
        <v>0</v>
      </c>
      <c r="UD46" s="158">
        <f t="shared" ca="1" si="16"/>
        <v>0</v>
      </c>
      <c r="UE46" s="12">
        <f t="shared" ca="1" si="17"/>
        <v>0</v>
      </c>
      <c r="UF46" s="12">
        <f t="shared" ca="1" si="18"/>
        <v>0</v>
      </c>
      <c r="UG46" s="12">
        <f t="shared" ca="1" si="19"/>
        <v>0</v>
      </c>
      <c r="UL46" s="159">
        <f ca="1">IF(UA46="championnat",COUNTIF(OFFSET($Q$7:$Q$46,,9*TZ45,,),[1]SOURCES!$I$2),0)</f>
        <v>0</v>
      </c>
      <c r="UM46" s="159">
        <f ca="1">IF(UA46="championnat",COUNTIF(OFFSET($Q$7:$Q$46,,9*TZ45,,),[1]SOURCES!$I$3),0)</f>
        <v>0</v>
      </c>
      <c r="UN46" s="159">
        <f ca="1">IF(UA46="championnat",COUNTIF(OFFSET($Q$7:$Q$46,,9*TZ45,,),[1]SOURCES!$I$4),0)</f>
        <v>0</v>
      </c>
      <c r="UO46" s="159">
        <f ca="1">IF(UA46="championnat",COUNTIF(OFFSET($Q$7:$Q$46,,9*TZ45,,),[1]SOURCES!$I$5),0)</f>
        <v>0</v>
      </c>
    </row>
    <row r="47" spans="1:561" ht="15" customHeight="1">
      <c r="TY47" s="11">
        <f t="shared" ca="1" si="12"/>
        <v>0</v>
      </c>
      <c r="TZ47" s="12">
        <v>40</v>
      </c>
      <c r="UA47" s="11">
        <f t="shared" ca="1" si="13"/>
        <v>0</v>
      </c>
      <c r="UB47" s="12">
        <f t="shared" ca="1" si="14"/>
        <v>0</v>
      </c>
      <c r="UC47" s="14">
        <f t="shared" ca="1" si="15"/>
        <v>0</v>
      </c>
      <c r="UD47" s="158">
        <f t="shared" ca="1" si="16"/>
        <v>0</v>
      </c>
      <c r="UE47" s="12">
        <f t="shared" ca="1" si="17"/>
        <v>0</v>
      </c>
      <c r="UF47" s="12">
        <f t="shared" ca="1" si="18"/>
        <v>0</v>
      </c>
      <c r="UG47" s="12">
        <f t="shared" ca="1" si="19"/>
        <v>0</v>
      </c>
      <c r="UL47" s="159">
        <f ca="1">IF(UA47="championnat",COUNTIF(OFFSET($Q$7:$Q$46,,9*TZ46,,),[1]SOURCES!$I$2),0)</f>
        <v>0</v>
      </c>
      <c r="UM47" s="159">
        <f ca="1">IF(UA47="championnat",COUNTIF(OFFSET($Q$7:$Q$46,,9*TZ46,,),[1]SOURCES!$I$3),0)</f>
        <v>0</v>
      </c>
      <c r="UN47" s="159">
        <f ca="1">IF(UA47="championnat",COUNTIF(OFFSET($Q$7:$Q$46,,9*TZ46,,),[1]SOURCES!$I$4),0)</f>
        <v>0</v>
      </c>
      <c r="UO47" s="159">
        <f ca="1">IF(UA47="championnat",COUNTIF(OFFSET($Q$7:$Q$46,,9*TZ46,,),[1]SOURCES!$I$5),0)</f>
        <v>0</v>
      </c>
    </row>
    <row r="48" spans="1:561" ht="15" customHeight="1">
      <c r="TY48" s="11">
        <f t="shared" ca="1" si="12"/>
        <v>0</v>
      </c>
      <c r="TZ48" s="12">
        <v>41</v>
      </c>
      <c r="UA48" s="11">
        <f t="shared" ca="1" si="13"/>
        <v>0</v>
      </c>
      <c r="UB48" s="12">
        <f t="shared" ca="1" si="14"/>
        <v>0</v>
      </c>
      <c r="UC48" s="14">
        <f t="shared" ca="1" si="15"/>
        <v>0</v>
      </c>
      <c r="UD48" s="158">
        <f t="shared" ca="1" si="16"/>
        <v>0</v>
      </c>
      <c r="UE48" s="12">
        <f t="shared" ca="1" si="17"/>
        <v>0</v>
      </c>
      <c r="UF48" s="12">
        <f t="shared" ca="1" si="18"/>
        <v>0</v>
      </c>
      <c r="UG48" s="12">
        <f t="shared" ca="1" si="19"/>
        <v>0</v>
      </c>
      <c r="UL48" s="159">
        <f ca="1">IF(UA48="championnat",COUNTIF(OFFSET($Q$7:$Q$46,,9*TZ47,,),[1]SOURCES!$I$2),0)</f>
        <v>0</v>
      </c>
      <c r="UM48" s="159">
        <f ca="1">IF(UA48="championnat",COUNTIF(OFFSET($Q$7:$Q$46,,9*TZ47,,),[1]SOURCES!$I$3),0)</f>
        <v>0</v>
      </c>
      <c r="UN48" s="159">
        <f ca="1">IF(UA48="championnat",COUNTIF(OFFSET($Q$7:$Q$46,,9*TZ47,,),[1]SOURCES!$I$4),0)</f>
        <v>0</v>
      </c>
      <c r="UO48" s="159">
        <f ca="1">IF(UA48="championnat",COUNTIF(OFFSET($Q$7:$Q$46,,9*TZ47,,),[1]SOURCES!$I$5),0)</f>
        <v>0</v>
      </c>
    </row>
    <row r="49" spans="545:561" ht="15" customHeight="1">
      <c r="TY49" s="11">
        <f t="shared" ca="1" si="12"/>
        <v>0</v>
      </c>
      <c r="TZ49" s="12">
        <v>42</v>
      </c>
      <c r="UA49" s="11">
        <f t="shared" ca="1" si="13"/>
        <v>0</v>
      </c>
      <c r="UB49" s="12">
        <f t="shared" ca="1" si="14"/>
        <v>0</v>
      </c>
      <c r="UC49" s="14">
        <f t="shared" ca="1" si="15"/>
        <v>0</v>
      </c>
      <c r="UD49" s="158">
        <f t="shared" ca="1" si="16"/>
        <v>0</v>
      </c>
      <c r="UE49" s="12">
        <f t="shared" ca="1" si="17"/>
        <v>0</v>
      </c>
      <c r="UF49" s="12">
        <f t="shared" ca="1" si="18"/>
        <v>0</v>
      </c>
      <c r="UG49" s="12">
        <f t="shared" ca="1" si="19"/>
        <v>0</v>
      </c>
      <c r="UL49" s="159">
        <f ca="1">IF(UA49="championnat",COUNTIF(OFFSET($Q$7:$Q$46,,9*TZ48,,),[1]SOURCES!$I$2),0)</f>
        <v>0</v>
      </c>
      <c r="UM49" s="159">
        <f ca="1">IF(UA49="championnat",COUNTIF(OFFSET($Q$7:$Q$46,,9*TZ48,,),[1]SOURCES!$I$3),0)</f>
        <v>0</v>
      </c>
      <c r="UN49" s="159">
        <f ca="1">IF(UA49="championnat",COUNTIF(OFFSET($Q$7:$Q$46,,9*TZ48,,),[1]SOURCES!$I$4),0)</f>
        <v>0</v>
      </c>
      <c r="UO49" s="159">
        <f ca="1">IF(UA49="championnat",COUNTIF(OFFSET($Q$7:$Q$46,,9*TZ48,,),[1]SOURCES!$I$5),0)</f>
        <v>0</v>
      </c>
    </row>
    <row r="50" spans="545:561" ht="15" customHeight="1">
      <c r="TY50" s="11">
        <f t="shared" ca="1" si="12"/>
        <v>0</v>
      </c>
      <c r="TZ50" s="12">
        <v>43</v>
      </c>
      <c r="UA50" s="11">
        <f t="shared" ca="1" si="13"/>
        <v>0</v>
      </c>
      <c r="UB50" s="12">
        <f t="shared" ca="1" si="14"/>
        <v>0</v>
      </c>
      <c r="UC50" s="14">
        <f t="shared" ca="1" si="15"/>
        <v>0</v>
      </c>
      <c r="UD50" s="158">
        <f t="shared" ca="1" si="16"/>
        <v>0</v>
      </c>
      <c r="UE50" s="12">
        <f t="shared" ca="1" si="17"/>
        <v>0</v>
      </c>
      <c r="UF50" s="12">
        <f t="shared" ca="1" si="18"/>
        <v>0</v>
      </c>
      <c r="UG50" s="12">
        <f t="shared" ca="1" si="19"/>
        <v>0</v>
      </c>
      <c r="UL50" s="159">
        <f ca="1">IF(UA50="championnat",COUNTIF(OFFSET($Q$7:$Q$46,,9*TZ49,,),[1]SOURCES!$I$2),0)</f>
        <v>0</v>
      </c>
      <c r="UM50" s="159">
        <f ca="1">IF(UA50="championnat",COUNTIF(OFFSET($Q$7:$Q$46,,9*TZ49,,),[1]SOURCES!$I$3),0)</f>
        <v>0</v>
      </c>
      <c r="UN50" s="159">
        <f ca="1">IF(UA50="championnat",COUNTIF(OFFSET($Q$7:$Q$46,,9*TZ49,,),[1]SOURCES!$I$4),0)</f>
        <v>0</v>
      </c>
      <c r="UO50" s="159">
        <f ca="1">IF(UA50="championnat",COUNTIF(OFFSET($Q$7:$Q$46,,9*TZ49,,),[1]SOURCES!$I$5),0)</f>
        <v>0</v>
      </c>
    </row>
    <row r="51" spans="545:561" ht="15" customHeight="1">
      <c r="TY51" s="11">
        <f t="shared" ca="1" si="12"/>
        <v>0</v>
      </c>
      <c r="TZ51" s="12">
        <v>44</v>
      </c>
      <c r="UA51" s="11">
        <f t="shared" ca="1" si="13"/>
        <v>0</v>
      </c>
      <c r="UB51" s="12">
        <f t="shared" ca="1" si="14"/>
        <v>0</v>
      </c>
      <c r="UC51" s="14">
        <f t="shared" ca="1" si="15"/>
        <v>0</v>
      </c>
      <c r="UD51" s="158">
        <f t="shared" ca="1" si="16"/>
        <v>0</v>
      </c>
      <c r="UE51" s="12">
        <f t="shared" ca="1" si="17"/>
        <v>0</v>
      </c>
      <c r="UF51" s="12">
        <f t="shared" ca="1" si="18"/>
        <v>0</v>
      </c>
      <c r="UG51" s="12">
        <f t="shared" ca="1" si="19"/>
        <v>0</v>
      </c>
      <c r="UL51" s="159">
        <f ca="1">IF(UA51="championnat",COUNTIF(OFFSET($Q$7:$Q$46,,9*TZ50,,),[1]SOURCES!$I$2),0)</f>
        <v>0</v>
      </c>
      <c r="UM51" s="159">
        <f ca="1">IF(UA51="championnat",COUNTIF(OFFSET($Q$7:$Q$46,,9*TZ50,,),[1]SOURCES!$I$3),0)</f>
        <v>0</v>
      </c>
      <c r="UN51" s="159">
        <f ca="1">IF(UA51="championnat",COUNTIF(OFFSET($Q$7:$Q$46,,9*TZ50,,),[1]SOURCES!$I$4),0)</f>
        <v>0</v>
      </c>
      <c r="UO51" s="159">
        <f ca="1">IF(UA51="championnat",COUNTIF(OFFSET($Q$7:$Q$46,,9*TZ50,,),[1]SOURCES!$I$5),0)</f>
        <v>0</v>
      </c>
    </row>
    <row r="52" spans="545:561" ht="15" customHeight="1">
      <c r="TY52" s="11">
        <f t="shared" ca="1" si="12"/>
        <v>0</v>
      </c>
      <c r="TZ52" s="12">
        <v>45</v>
      </c>
      <c r="UA52" s="11">
        <f t="shared" ca="1" si="13"/>
        <v>0</v>
      </c>
      <c r="UB52" s="12">
        <f t="shared" ca="1" si="14"/>
        <v>0</v>
      </c>
      <c r="UC52" s="14">
        <f t="shared" ca="1" si="15"/>
        <v>0</v>
      </c>
      <c r="UD52" s="158">
        <f t="shared" ca="1" si="16"/>
        <v>0</v>
      </c>
      <c r="UE52" s="12">
        <f t="shared" ca="1" si="17"/>
        <v>0</v>
      </c>
      <c r="UF52" s="12">
        <f t="shared" ca="1" si="18"/>
        <v>0</v>
      </c>
      <c r="UG52" s="12">
        <f t="shared" ca="1" si="19"/>
        <v>0</v>
      </c>
      <c r="UL52" s="159">
        <f ca="1">IF(UA52="championnat",COUNTIF(OFFSET($Q$7:$Q$46,,9*TZ51,,),[1]SOURCES!$I$2),0)</f>
        <v>0</v>
      </c>
      <c r="UM52" s="159">
        <f ca="1">IF(UA52="championnat",COUNTIF(OFFSET($Q$7:$Q$46,,9*TZ51,,),[1]SOURCES!$I$3),0)</f>
        <v>0</v>
      </c>
      <c r="UN52" s="159">
        <f ca="1">IF(UA52="championnat",COUNTIF(OFFSET($Q$7:$Q$46,,9*TZ51,,),[1]SOURCES!$I$4),0)</f>
        <v>0</v>
      </c>
      <c r="UO52" s="159">
        <f ca="1">IF(UA52="championnat",COUNTIF(OFFSET($Q$7:$Q$46,,9*TZ51,,),[1]SOURCES!$I$5),0)</f>
        <v>0</v>
      </c>
    </row>
    <row r="53" spans="545:561" ht="15" customHeight="1">
      <c r="TY53" s="11">
        <f t="shared" ca="1" si="12"/>
        <v>0</v>
      </c>
      <c r="TZ53" s="12">
        <v>46</v>
      </c>
      <c r="UA53" s="11">
        <f t="shared" ca="1" si="13"/>
        <v>0</v>
      </c>
      <c r="UB53" s="12">
        <f t="shared" ca="1" si="14"/>
        <v>0</v>
      </c>
      <c r="UC53" s="14">
        <f t="shared" ca="1" si="15"/>
        <v>0</v>
      </c>
      <c r="UD53" s="158">
        <f t="shared" ca="1" si="16"/>
        <v>0</v>
      </c>
      <c r="UE53" s="12">
        <f t="shared" ca="1" si="17"/>
        <v>0</v>
      </c>
      <c r="UF53" s="12">
        <f t="shared" ca="1" si="18"/>
        <v>0</v>
      </c>
      <c r="UG53" s="12">
        <f t="shared" ca="1" si="19"/>
        <v>0</v>
      </c>
      <c r="UL53" s="159">
        <f ca="1">IF(UA53="championnat",COUNTIF(OFFSET($Q$7:$Q$46,,9*TZ52,,),[1]SOURCES!$I$2),0)</f>
        <v>0</v>
      </c>
      <c r="UM53" s="159">
        <f ca="1">IF(UA53="championnat",COUNTIF(OFFSET($Q$7:$Q$46,,9*TZ52,,),[1]SOURCES!$I$3),0)</f>
        <v>0</v>
      </c>
      <c r="UN53" s="159">
        <f ca="1">IF(UA53="championnat",COUNTIF(OFFSET($Q$7:$Q$46,,9*TZ52,,),[1]SOURCES!$I$4),0)</f>
        <v>0</v>
      </c>
      <c r="UO53" s="159">
        <f ca="1">IF(UA53="championnat",COUNTIF(OFFSET($Q$7:$Q$46,,9*TZ52,,),[1]SOURCES!$I$5),0)</f>
        <v>0</v>
      </c>
    </row>
    <row r="54" spans="545:561" ht="15" customHeight="1">
      <c r="TY54" s="11">
        <f t="shared" ca="1" si="12"/>
        <v>0</v>
      </c>
      <c r="TZ54" s="12">
        <v>47</v>
      </c>
      <c r="UA54" s="11">
        <f t="shared" ca="1" si="13"/>
        <v>0</v>
      </c>
      <c r="UB54" s="12">
        <f t="shared" ca="1" si="14"/>
        <v>0</v>
      </c>
      <c r="UC54" s="14">
        <f t="shared" ca="1" si="15"/>
        <v>0</v>
      </c>
      <c r="UD54" s="158">
        <f t="shared" ca="1" si="16"/>
        <v>0</v>
      </c>
      <c r="UE54" s="12">
        <f t="shared" ca="1" si="17"/>
        <v>0</v>
      </c>
      <c r="UF54" s="12">
        <f t="shared" ca="1" si="18"/>
        <v>0</v>
      </c>
      <c r="UG54" s="12">
        <f t="shared" ca="1" si="19"/>
        <v>0</v>
      </c>
      <c r="UL54" s="159">
        <f ca="1">IF(UA54="championnat",COUNTIF(OFFSET($Q$7:$Q$46,,9*TZ53,,),[1]SOURCES!$I$2),0)</f>
        <v>0</v>
      </c>
      <c r="UM54" s="159">
        <f ca="1">IF(UA54="championnat",COUNTIF(OFFSET($Q$7:$Q$46,,9*TZ53,,),[1]SOURCES!$I$3),0)</f>
        <v>0</v>
      </c>
      <c r="UN54" s="159">
        <f ca="1">IF(UA54="championnat",COUNTIF(OFFSET($Q$7:$Q$46,,9*TZ53,,),[1]SOURCES!$I$4),0)</f>
        <v>0</v>
      </c>
      <c r="UO54" s="159">
        <f ca="1">IF(UA54="championnat",COUNTIF(OFFSET($Q$7:$Q$46,,9*TZ53,,),[1]SOURCES!$I$5),0)</f>
        <v>0</v>
      </c>
    </row>
    <row r="55" spans="545:561" ht="15" customHeight="1">
      <c r="TY55" s="11">
        <f t="shared" ca="1" si="12"/>
        <v>0</v>
      </c>
      <c r="TZ55" s="12">
        <v>48</v>
      </c>
      <c r="UA55" s="11">
        <f t="shared" ca="1" si="13"/>
        <v>0</v>
      </c>
      <c r="UB55" s="12">
        <f t="shared" ca="1" si="14"/>
        <v>0</v>
      </c>
      <c r="UC55" s="14">
        <f t="shared" ca="1" si="15"/>
        <v>0</v>
      </c>
      <c r="UD55" s="158">
        <f t="shared" ca="1" si="16"/>
        <v>0</v>
      </c>
      <c r="UE55" s="12">
        <f t="shared" ca="1" si="17"/>
        <v>0</v>
      </c>
      <c r="UF55" s="12">
        <f t="shared" ca="1" si="18"/>
        <v>0</v>
      </c>
      <c r="UG55" s="12">
        <f t="shared" ca="1" si="19"/>
        <v>0</v>
      </c>
      <c r="UL55" s="159">
        <f ca="1">IF(UA55="championnat",COUNTIF(OFFSET($Q$7:$Q$46,,9*TZ54,,),[1]SOURCES!$I$2),0)</f>
        <v>0</v>
      </c>
      <c r="UM55" s="159">
        <f ca="1">IF(UA55="championnat",COUNTIF(OFFSET($Q$7:$Q$46,,9*TZ54,,),[1]SOURCES!$I$3),0)</f>
        <v>0</v>
      </c>
      <c r="UN55" s="159">
        <f ca="1">IF(UA55="championnat",COUNTIF(OFFSET($Q$7:$Q$46,,9*TZ54,,),[1]SOURCES!$I$4),0)</f>
        <v>0</v>
      </c>
      <c r="UO55" s="159">
        <f ca="1">IF(UA55="championnat",COUNTIF(OFFSET($Q$7:$Q$46,,9*TZ54,,),[1]SOURCES!$I$5),0)</f>
        <v>0</v>
      </c>
    </row>
    <row r="56" spans="545:561" ht="15" customHeight="1">
      <c r="TY56" s="11">
        <f t="shared" ca="1" si="12"/>
        <v>0</v>
      </c>
      <c r="TZ56" s="12">
        <v>49</v>
      </c>
      <c r="UA56" s="11">
        <f t="shared" ca="1" si="13"/>
        <v>0</v>
      </c>
      <c r="UB56" s="12">
        <f t="shared" ca="1" si="14"/>
        <v>0</v>
      </c>
      <c r="UC56" s="14">
        <f t="shared" ca="1" si="15"/>
        <v>0</v>
      </c>
      <c r="UD56" s="158">
        <f t="shared" ca="1" si="16"/>
        <v>0</v>
      </c>
      <c r="UE56" s="12">
        <f t="shared" ca="1" si="17"/>
        <v>0</v>
      </c>
      <c r="UF56" s="12">
        <f t="shared" ca="1" si="18"/>
        <v>0</v>
      </c>
      <c r="UG56" s="12">
        <f t="shared" ca="1" si="19"/>
        <v>0</v>
      </c>
      <c r="UL56" s="159">
        <f ca="1">IF(UA56="championnat",COUNTIF(OFFSET($Q$7:$Q$46,,9*TZ55,,),[1]SOURCES!$I$2),0)</f>
        <v>0</v>
      </c>
      <c r="UM56" s="159">
        <f ca="1">IF(UA56="championnat",COUNTIF(OFFSET($Q$7:$Q$46,,9*TZ55,,),[1]SOURCES!$I$3),0)</f>
        <v>0</v>
      </c>
      <c r="UN56" s="159">
        <f ca="1">IF(UA56="championnat",COUNTIF(OFFSET($Q$7:$Q$46,,9*TZ55,,),[1]SOURCES!$I$4),0)</f>
        <v>0</v>
      </c>
      <c r="UO56" s="159">
        <f ca="1">IF(UA56="championnat",COUNTIF(OFFSET($Q$7:$Q$46,,9*TZ55,,),[1]SOURCES!$I$5),0)</f>
        <v>0</v>
      </c>
    </row>
    <row r="57" spans="545:561" ht="15" customHeight="1">
      <c r="TY57" s="11">
        <f t="shared" ca="1" si="12"/>
        <v>0</v>
      </c>
      <c r="TZ57" s="12">
        <v>50</v>
      </c>
      <c r="UA57" s="11">
        <f t="shared" ca="1" si="13"/>
        <v>0</v>
      </c>
      <c r="UB57" s="12">
        <f t="shared" ca="1" si="14"/>
        <v>0</v>
      </c>
      <c r="UC57" s="14">
        <f t="shared" ca="1" si="15"/>
        <v>0</v>
      </c>
      <c r="UD57" s="158">
        <f t="shared" ca="1" si="16"/>
        <v>0</v>
      </c>
      <c r="UE57" s="12">
        <f t="shared" ca="1" si="17"/>
        <v>0</v>
      </c>
      <c r="UF57" s="12">
        <f t="shared" ca="1" si="18"/>
        <v>0</v>
      </c>
      <c r="UG57" s="12">
        <f t="shared" ca="1" si="19"/>
        <v>0</v>
      </c>
      <c r="UL57" s="159">
        <f ca="1">IF(UA57="championnat",COUNTIF(OFFSET($Q$7:$Q$46,,9*TZ56,,),[1]SOURCES!$I$2),0)</f>
        <v>0</v>
      </c>
      <c r="UM57" s="159">
        <f ca="1">IF(UA57="championnat",COUNTIF(OFFSET($Q$7:$Q$46,,9*TZ56,,),[1]SOURCES!$I$3),0)</f>
        <v>0</v>
      </c>
      <c r="UN57" s="159">
        <f ca="1">IF(UA57="championnat",COUNTIF(OFFSET($Q$7:$Q$46,,9*TZ56,,),[1]SOURCES!$I$4),0)</f>
        <v>0</v>
      </c>
      <c r="UO57" s="159">
        <f ca="1">IF(UA57="championnat",COUNTIF(OFFSET($Q$7:$Q$46,,9*TZ56,,),[1]SOURCES!$I$5),0)</f>
        <v>0</v>
      </c>
    </row>
    <row r="58" spans="545:561" ht="15" customHeight="1">
      <c r="UA58" s="11">
        <f ca="1">OFFSET($R$3,,9*TZ56,,)</f>
        <v>0</v>
      </c>
      <c r="UB58" s="12">
        <f ca="1">OFFSET($T$4,,9*TZ56,,)</f>
        <v>0</v>
      </c>
      <c r="UC58" s="14">
        <f ca="1">OFFSET($Q$4,,9*TZ56,,)</f>
        <v>0</v>
      </c>
      <c r="UD58" s="158">
        <f ca="1">OFFSET($V$4,,9*TZ56,,)</f>
        <v>0</v>
      </c>
      <c r="UE58" s="12">
        <f ca="1">SUMIF(OFFSET($Q$7:$Q$46,,9*TZ56,,),"A",OFFSET($V$7:$V$46,,9*TZ56,,))</f>
        <v>0</v>
      </c>
      <c r="UF58" s="12">
        <f ca="1">SUMIF(OFFSET($Q$7:$Q$46,,9*TZ56,,),"A",OFFSET($W$7:$W$46,,9*TZ56,,))</f>
        <v>0</v>
      </c>
      <c r="UG58" s="12">
        <f ca="1">COUNTIFS((OFFSET($R$7:$R$46,,9*TZ56,,)),"OUT")</f>
        <v>0</v>
      </c>
      <c r="UL58" s="159">
        <f ca="1">IF(UA58="championnat",COUNTIF(OFFSET($Q$7:$Q$46,,9*TZ57,,),[1]SOURCES!$I$2),0)</f>
        <v>0</v>
      </c>
      <c r="UM58" s="159">
        <f ca="1">IF(UA58="championnat",COUNTIF(OFFSET($Q$7:$Q$46,,9*TZ57,,),[1]SOURCES!$I$3),0)</f>
        <v>0</v>
      </c>
      <c r="UN58" s="159">
        <f ca="1">IF(UA58="championnat",COUNTIF(OFFSET($Q$7:$Q$46,,9*TZ57,,),[1]SOURCES!$I$4),0)</f>
        <v>0</v>
      </c>
      <c r="UO58" s="159">
        <f ca="1">IF(UA58="championnat",COUNTIF(OFFSET($Q$7:$Q$46,,9*TZ57,,),[1]SOURCES!$I$5),0)</f>
        <v>0</v>
      </c>
    </row>
  </sheetData>
  <sheetProtection selectLockedCells="1"/>
  <dataConsolidate/>
  <mergeCells count="44">
    <mergeCell ref="UL6:UO6"/>
    <mergeCell ref="AM5:AP5"/>
    <mergeCell ref="AR5:AU5"/>
    <mergeCell ref="AV5:AY5"/>
    <mergeCell ref="BA5:BD5"/>
    <mergeCell ref="BE5:BH5"/>
    <mergeCell ref="UL5:UO5"/>
    <mergeCell ref="BA4:BC4"/>
    <mergeCell ref="BD4:BE4"/>
    <mergeCell ref="BF4:BH4"/>
    <mergeCell ref="B5:D5"/>
    <mergeCell ref="E5:I5"/>
    <mergeCell ref="Q5:T5"/>
    <mergeCell ref="U5:X5"/>
    <mergeCell ref="Z5:AC5"/>
    <mergeCell ref="AD5:AG5"/>
    <mergeCell ref="AI5:AL5"/>
    <mergeCell ref="AI4:AK4"/>
    <mergeCell ref="AL4:AM4"/>
    <mergeCell ref="AN4:AP4"/>
    <mergeCell ref="AR4:AT4"/>
    <mergeCell ref="AU4:AV4"/>
    <mergeCell ref="AW4:AY4"/>
    <mergeCell ref="Q4:S4"/>
    <mergeCell ref="T4:U4"/>
    <mergeCell ref="V4:X4"/>
    <mergeCell ref="Z4:AB4"/>
    <mergeCell ref="AC4:AD4"/>
    <mergeCell ref="AE4:AG4"/>
    <mergeCell ref="AJ3:AL3"/>
    <mergeCell ref="AM3:AP3"/>
    <mergeCell ref="AS3:AU3"/>
    <mergeCell ref="AV3:AY3"/>
    <mergeCell ref="BB3:BD3"/>
    <mergeCell ref="BE3:BH3"/>
    <mergeCell ref="A2:P3"/>
    <mergeCell ref="Q2:X2"/>
    <mergeCell ref="AI2:AP2"/>
    <mergeCell ref="AR2:AY2"/>
    <mergeCell ref="BA2:BH2"/>
    <mergeCell ref="R3:T3"/>
    <mergeCell ref="U3:X3"/>
    <mergeCell ref="AA3:AC3"/>
    <mergeCell ref="AD3:AG3"/>
  </mergeCells>
  <conditionalFormatting sqref="B7:B46">
    <cfRule type="cellIs" dxfId="20" priority="21" operator="equal">
      <formula>"zzzzz"</formula>
    </cfRule>
  </conditionalFormatting>
  <conditionalFormatting sqref="T4:U4">
    <cfRule type="containsText" dxfId="19" priority="17" operator="containsText" text="DEFAITE">
      <formula>NOT(ISERROR(SEARCH("DEFAITE",T4)))</formula>
    </cfRule>
    <cfRule type="containsText" dxfId="18" priority="18" operator="containsText" text="NUL">
      <formula>NOT(ISERROR(SEARCH("NUL",T4)))</formula>
    </cfRule>
    <cfRule type="containsText" dxfId="17" priority="19" operator="containsText" text="VICTOIRE">
      <formula>NOT(ISERROR(SEARCH("VICTOIRE",T4)))</formula>
    </cfRule>
  </conditionalFormatting>
  <conditionalFormatting sqref="Q2:X2">
    <cfRule type="containsBlanks" dxfId="16" priority="20">
      <formula>LEN(TRIM(Q2))=0</formula>
    </cfRule>
  </conditionalFormatting>
  <conditionalFormatting sqref="AC4:AD4">
    <cfRule type="containsText" dxfId="15" priority="13" operator="containsText" text="DEFAITE">
      <formula>NOT(ISERROR(SEARCH("DEFAITE",AC4)))</formula>
    </cfRule>
    <cfRule type="containsText" dxfId="14" priority="14" operator="containsText" text="NUL">
      <formula>NOT(ISERROR(SEARCH("NUL",AC4)))</formula>
    </cfRule>
    <cfRule type="containsText" dxfId="13" priority="15" operator="containsText" text="VICTOIRE">
      <formula>NOT(ISERROR(SEARCH("VICTOIRE",AC4)))</formula>
    </cfRule>
  </conditionalFormatting>
  <conditionalFormatting sqref="Z2:AG2">
    <cfRule type="containsBlanks" dxfId="12" priority="16">
      <formula>LEN(TRIM(Z2))=0</formula>
    </cfRule>
  </conditionalFormatting>
  <conditionalFormatting sqref="AL4:AM4">
    <cfRule type="containsText" dxfId="11" priority="9" operator="containsText" text="DEFAITE">
      <formula>NOT(ISERROR(SEARCH("DEFAITE",AL4)))</formula>
    </cfRule>
    <cfRule type="containsText" dxfId="10" priority="10" operator="containsText" text="NUL">
      <formula>NOT(ISERROR(SEARCH("NUL",AL4)))</formula>
    </cfRule>
    <cfRule type="containsText" dxfId="9" priority="11" operator="containsText" text="VICTOIRE">
      <formula>NOT(ISERROR(SEARCH("VICTOIRE",AL4)))</formula>
    </cfRule>
  </conditionalFormatting>
  <conditionalFormatting sqref="AI2:AP2">
    <cfRule type="containsBlanks" dxfId="8" priority="12">
      <formula>LEN(TRIM(AI2))=0</formula>
    </cfRule>
  </conditionalFormatting>
  <conditionalFormatting sqref="AU4:AV4">
    <cfRule type="containsText" dxfId="7" priority="5" operator="containsText" text="DEFAITE">
      <formula>NOT(ISERROR(SEARCH("DEFAITE",AU4)))</formula>
    </cfRule>
    <cfRule type="containsText" dxfId="6" priority="6" operator="containsText" text="NUL">
      <formula>NOT(ISERROR(SEARCH("NUL",AU4)))</formula>
    </cfRule>
    <cfRule type="containsText" dxfId="5" priority="7" operator="containsText" text="VICTOIRE">
      <formula>NOT(ISERROR(SEARCH("VICTOIRE",AU4)))</formula>
    </cfRule>
  </conditionalFormatting>
  <conditionalFormatting sqref="AR2:AY2">
    <cfRule type="containsBlanks" dxfId="4" priority="8">
      <formula>LEN(TRIM(AR2))=0</formula>
    </cfRule>
  </conditionalFormatting>
  <conditionalFormatting sqref="BD4:BE4">
    <cfRule type="containsText" dxfId="3" priority="1" operator="containsText" text="DEFAITE">
      <formula>NOT(ISERROR(SEARCH("DEFAITE",BD4)))</formula>
    </cfRule>
    <cfRule type="containsText" dxfId="2" priority="2" operator="containsText" text="NUL">
      <formula>NOT(ISERROR(SEARCH("NUL",BD4)))</formula>
    </cfRule>
    <cfRule type="containsText" dxfId="1" priority="3" operator="containsText" text="VICTOIRE">
      <formula>NOT(ISERROR(SEARCH("VICTOIRE",BD4)))</formula>
    </cfRule>
  </conditionalFormatting>
  <conditionalFormatting sqref="BA2:BH2">
    <cfRule type="containsBlanks" dxfId="0" priority="4">
      <formula>LEN(TRIM(BA2))=0</formula>
    </cfRule>
  </conditionalFormatting>
  <dataValidations count="16">
    <dataValidation type="date" allowBlank="1" showInputMessage="1" showErrorMessage="1" error="Entrez une date valide type JJ/MM/AA" prompt="Entrez la date du match" sqref="Z2:AG2 AI2:AP2 AR2:AY2 BA2:BH2">
      <formula1>1</formula1>
      <formula2>55153</formula2>
    </dataValidation>
    <dataValidation type="list" showInputMessage="1" showErrorMessage="1" error="Sélectionnez A (équipe première) ou B (autre équipe) Sinon laissez vide" prompt="Sélectionnez si le joueur est dans votre groupe ou celui de votre collègue" sqref="Q7:Q46 Z7:Z46 AI7:AI46 AR7:AR46 BA7:BA46">
      <formula1>IF(AND(Q$2&lt;&gt;"",Q$3&lt;&gt;"",R$3&lt;&gt;"",U$3&lt;&gt;""),IF(T$4&lt;&gt;"résultat",selection),0)</formula1>
    </dataValidation>
    <dataValidation type="list" showInputMessage="1" showErrorMessage="1" error="Sélectionnez S si le joueur est suspendu" prompt="Sélectionnez si le joueur est suspendu" sqref="S7:S46 AB7:AB46 AK7:AK46 AT7:AT46 BC7:BC46">
      <formula1>suspendu</formula1>
    </dataValidation>
    <dataValidation type="list" showInputMessage="1" showErrorMessage="1" error="Sélectionnez OUT si le joueur est blessé" prompt="Sélectionnez si le joueur est blessé" sqref="R7:R46 AA7:AA46 AJ7:AJ46 AS7:AS46 BB7:BB46">
      <formula1>blesse</formula1>
    </dataValidation>
    <dataValidation type="list" allowBlank="1" showInputMessage="1" showErrorMessage="1" error="Impossible ! Inscrire la date de votre match ci-dessus !" sqref="Q3 Z3 AI3 AR3 BA3">
      <formula1>IF(Q2&lt;&gt;"",Reference)</formula1>
    </dataValidation>
    <dataValidation type="list" showInputMessage="1" showErrorMessage="1" error="Le score n'est pas valide, sélectionnez un chiffre !" prompt="Sélectionnez le score de votre adversaire" sqref="V4:X4 AE4:AG4 AN4:AP4 AW4:AY4 BF4:BH4">
      <formula1>"0,1,2,3,4,5,6,7,8,9,10,11,12,13,14,15,16,17,18,19,20"</formula1>
    </dataValidation>
    <dataValidation type="list" showInputMessage="1" showErrorMessage="1" error="Le score n'est pas valide, sélectionnez un chiffre !" prompt="Sélectionnez votre score" sqref="Q4:S4 Z4:AB4 AI4:AK4 AR4:AT4 BA4:BC4">
      <formula1>"0,1,2,3,4,5,6,7,8,9,10,11,12,13,14,15,16,17,18,19,20"</formula1>
    </dataValidation>
    <dataValidation type="list" showInputMessage="1" showErrorMessage="1" prompt="Sélectionnez le type de match. Attention la celulle jaune doit être remplie (N=match normal, *= match référence)_x000a_" sqref="R3:T3 AA3:AC3 AJ3:AL3 AS3:AU3 BB3:BD3">
      <formula1>IF(AND(Q2&lt;&gt;"",Q3&lt;&gt;""),MATCH,0)</formula1>
    </dataValidation>
    <dataValidation type="custom" showInputMessage="1" showErrorMessage="1" error="Un joueur ne peut avoir été sanctionné s'il est non sélectionné, blessé ou suspendu ! Sélectionnez le joueur dans une équipe" sqref="W7:W46 AF7:AF46 AO7:AO46 AX7:AX46 BG7:BG46">
      <formula1>AND(Q7&lt;&gt;"",R7="",S7="")</formula1>
    </dataValidation>
    <dataValidation type="custom" showInputMessage="1" showErrorMessage="1" error="Un joueur ne peut avoir été sanctionné s'il est non sélectionné, blessé ou suspendu ! Sélectionnez le joueur dans une équipe" sqref="V7:V46 AE7:AE46 AN7:AN46 AW7:AW46 BF7:BF46">
      <formula1>AND(Q7&lt;&gt;"",R7="",S7="")</formula1>
    </dataValidation>
    <dataValidation type="custom" showInputMessage="1" showErrorMessage="1" error="Un joueur ne peut avoir délivré une passe s'il est non sélectionné, blessé ou suspendu ! Sélectionnez le joueur dans une équipe" sqref="U7:U46 AD7:AD46 AM7:AM46 AV7:AV46 BE7:BE46">
      <formula1>AND(Q7&lt;&gt;"",R7="",S7="")</formula1>
    </dataValidation>
    <dataValidation type="custom" showInputMessage="1" showErrorMessage="1" error="Un joueur ne peut avoir marqué s'il est non sélectionné, blessé ou suspendu ! Sélectionnez le joueur dans une équipe" sqref="T7:T46 AC7:AC46 AL7:AL46 AU7:AU46 BD7:BD46">
      <formula1>AND(Q7&lt;&gt;"",R7="",S7="")</formula1>
    </dataValidation>
    <dataValidation type="custom" showInputMessage="1" showErrorMessage="1" error="Impossible, un joueur non sélectionné, blessé ou suspendu ne peut avoir du temps de jeu. Vous devez le sélectionnez !" sqref="X7:X46 AG7:AG46 AP7:AP46 AY7:AY46 BH7:BH46">
      <formula1>AND(Q7&lt;&gt;"",R7="",S7="")</formula1>
    </dataValidation>
    <dataValidation type="date" allowBlank="1" showInputMessage="1" showErrorMessage="1" error="Entrez une date valide type JJ/MM/AA" prompt="Entrez la date du match" sqref="Q2:X2">
      <formula1>1/1/2010</formula1>
      <formula2>55153</formula2>
    </dataValidation>
    <dataValidation type="list" allowBlank="1" showInputMessage="1" showErrorMessage="1" error="Sélectionnez la durée de votre match" prompt="Sélectionnez la durée de votre match" sqref="J4">
      <formula1>DUREE</formula1>
    </dataValidation>
    <dataValidation type="list" showInputMessage="1" showErrorMessage="1" prompt="Sélectionnez le lieu du match. Attention la celulle jaune doit être remplie (J1, ou 1/4 ou A1...) et le type de match défini (amical, championnat ou coupe) !_x000a_" sqref="U3:X3 AD3:AG3 AM3:AP3 AV3:AY3 BE3:BH3">
      <formula1>IF(AND(Q2&lt;&gt;"",Q3&lt;&gt;"",R3),Lieu,0)</formula1>
    </dataValidation>
  </dataValidations>
  <printOptions horizontalCentered="1" verticalCentered="1"/>
  <pageMargins left="0.31496062992125984" right="0.31496062992125984" top="0.15748031496062992" bottom="0.15748031496062992" header="0.11811023622047245" footer="0.11811023622047245"/>
  <pageSetup paperSize="9" scale="4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7"/>
  <sheetViews>
    <sheetView workbookViewId="0">
      <selection activeCell="C7" sqref="C7"/>
    </sheetView>
  </sheetViews>
  <sheetFormatPr baseColWidth="10" defaultRowHeight="15"/>
  <sheetData>
    <row r="3" spans="1:3">
      <c r="A3" t="s">
        <v>54</v>
      </c>
      <c r="B3" t="s">
        <v>59</v>
      </c>
      <c r="C3" t="s">
        <v>60</v>
      </c>
    </row>
    <row r="4" spans="1:3">
      <c r="A4" t="s">
        <v>55</v>
      </c>
      <c r="B4" t="s">
        <v>40</v>
      </c>
      <c r="C4" t="s">
        <v>61</v>
      </c>
    </row>
    <row r="5" spans="1:3">
      <c r="A5" t="s">
        <v>56</v>
      </c>
    </row>
    <row r="6" spans="1:3">
      <c r="A6" t="s">
        <v>57</v>
      </c>
    </row>
    <row r="7" spans="1:3">
      <c r="A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MES MATCHES</vt:lpstr>
      <vt:lpstr>Feuil2</vt:lpstr>
      <vt:lpstr>blesse</vt:lpstr>
      <vt:lpstr>selection</vt:lpstr>
      <vt:lpstr>suspendu</vt:lpstr>
      <vt:lpstr>'MES MATCHES'!Zone_d_impression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BELHOUARI</dc:creator>
  <cp:lastModifiedBy>Madjid BELHOUARI</cp:lastModifiedBy>
  <dcterms:created xsi:type="dcterms:W3CDTF">2018-09-18T00:09:34Z</dcterms:created>
  <dcterms:modified xsi:type="dcterms:W3CDTF">2018-09-18T16:42:22Z</dcterms:modified>
</cp:coreProperties>
</file>