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735" activeTab="4"/>
  </bookViews>
  <sheets>
    <sheet name="Attributions" sheetId="1" r:id="rId1"/>
    <sheet name="Approvisionnements" sheetId="8" r:id="rId2"/>
    <sheet name="Personnel" sheetId="2" r:id="rId3"/>
    <sheet name="Articles" sheetId="4" r:id="rId4"/>
    <sheet name="Statut" sheetId="6" r:id="rId5"/>
    <sheet name="Catégories" sheetId="7" r:id="rId6"/>
    <sheet name="Paramètres" sheetId="3" r:id="rId7"/>
    <sheet name="Synthèses" sheetId="5" r:id="rId8"/>
  </sheets>
  <definedNames>
    <definedName name="_xlnm._FilterDatabase" localSheetId="1" hidden="1">Approvisionnements!$A$3:$G$4</definedName>
    <definedName name="_xlnm._FilterDatabase" localSheetId="3">Articles!$A$5:$H$7</definedName>
    <definedName name="_xlnm._FilterDatabase" localSheetId="0" hidden="1">Attributions!$A$5:$H$6</definedName>
    <definedName name="_xlnm._FilterDatabase" localSheetId="5">Catégories!$A$5:$C$8</definedName>
    <definedName name="_xlnm._FilterDatabase" localSheetId="2" hidden="1">Personnel!$A$5:$E$6</definedName>
    <definedName name="_xlnm._FilterDatabase" localSheetId="4">Statut!$A$5:$C$8</definedName>
    <definedName name="Agents">Personnel!$A$5:$E$7</definedName>
    <definedName name="Approvisionnements">Approvisionnements!$A$3:$G$5</definedName>
    <definedName name="Articles">Articles!$A$5:$H$8</definedName>
    <definedName name="Attributions">Attributions!$A$5:$H$7</definedName>
    <definedName name="Catégories">Catégories!$A$5:$E$9</definedName>
    <definedName name="Liste_Articles">Articles!$A$5:$A$8</definedName>
    <definedName name="Liste_Catégories">Catégories!$A$5:$A$9</definedName>
    <definedName name="Liste_Personnels">Personnel!$A$5:$A$7</definedName>
    <definedName name="Liste_Statut">Statut!$A$5:$A$9</definedName>
    <definedName name="Société">Paramètres!$B$2</definedName>
    <definedName name="Statut" localSheetId="5">Catégories!$A$5:$E$9</definedName>
    <definedName name="Statut">Statut!$A$5:$E$9</definedName>
    <definedName name="Statuts">Paramètres!$B$3</definedName>
    <definedName name="Titre">Paramètres!$B$1</definedName>
    <definedName name="VD_Catégorie">Paramètres!$B$9</definedName>
    <definedName name="VD_Statut">Paramètres!$B$8</definedName>
  </definedNames>
  <calcPr calcId="145621"/>
  <pivotCaches>
    <pivotCache cacheId="6" r:id="rId9"/>
  </pivotCaches>
</workbook>
</file>

<file path=xl/calcChain.xml><?xml version="1.0" encoding="utf-8"?>
<calcChain xmlns="http://schemas.openxmlformats.org/spreadsheetml/2006/main">
  <c r="A6" i="2" l="1"/>
  <c r="H6" i="4"/>
  <c r="F6" i="4"/>
  <c r="E6" i="4"/>
  <c r="G6" i="4" l="1"/>
  <c r="F7" i="4"/>
  <c r="H6" i="1" l="1"/>
  <c r="C7" i="7" l="1"/>
  <c r="H7" i="4"/>
  <c r="E7" i="4"/>
  <c r="C6" i="7"/>
  <c r="C8" i="7"/>
  <c r="D3" i="2"/>
  <c r="C8" i="6" s="1"/>
  <c r="G3" i="1"/>
  <c r="F3" i="1"/>
  <c r="G7" i="4" l="1"/>
  <c r="C6" i="6"/>
  <c r="C3" i="7"/>
  <c r="C7" i="6"/>
  <c r="G6" i="1" l="1"/>
  <c r="E7" i="7"/>
  <c r="D7" i="7"/>
  <c r="E6" i="7"/>
  <c r="D8" i="7"/>
  <c r="E8" i="7"/>
  <c r="D6" i="7"/>
  <c r="C3" i="2"/>
  <c r="C3" i="6"/>
  <c r="G6" i="2"/>
  <c r="F6" i="2"/>
  <c r="H3" i="4"/>
  <c r="E3" i="4"/>
  <c r="E6" i="6" l="1"/>
  <c r="D6" i="6"/>
  <c r="E7" i="6"/>
  <c r="D7" i="6"/>
  <c r="E3" i="7"/>
  <c r="E8" i="6"/>
  <c r="D8" i="6"/>
  <c r="F3" i="2"/>
  <c r="G3" i="2"/>
  <c r="D3" i="4"/>
  <c r="D3" i="6" l="1"/>
  <c r="E3" i="6"/>
  <c r="D3" i="7"/>
</calcChain>
</file>

<file path=xl/sharedStrings.xml><?xml version="1.0" encoding="utf-8"?>
<sst xmlns="http://schemas.openxmlformats.org/spreadsheetml/2006/main" count="72" uniqueCount="44">
  <si>
    <t>Nom</t>
  </si>
  <si>
    <t>Article</t>
  </si>
  <si>
    <t>Quantité</t>
  </si>
  <si>
    <t>Date attribution</t>
  </si>
  <si>
    <t>Observations</t>
  </si>
  <si>
    <t>Prénom</t>
  </si>
  <si>
    <t>Service</t>
  </si>
  <si>
    <t>Articles</t>
  </si>
  <si>
    <t>Catégorie</t>
  </si>
  <si>
    <t>Outillage</t>
  </si>
  <si>
    <t>Equipements de sécurité</t>
  </si>
  <si>
    <t>Vêtements de travail</t>
  </si>
  <si>
    <t>En service</t>
  </si>
  <si>
    <t>Titre</t>
  </si>
  <si>
    <t>Collectivité</t>
  </si>
  <si>
    <t>Effectif (filtré / total) :</t>
  </si>
  <si>
    <t>Attributions (filtrées / totales) :</t>
  </si>
  <si>
    <t>Total général</t>
  </si>
  <si>
    <t>Attributions</t>
  </si>
  <si>
    <t>Nombre d'attributions actives</t>
  </si>
  <si>
    <t>Nombre d'attributions inactives</t>
  </si>
  <si>
    <t>Inventaire (total/filtré) :</t>
  </si>
  <si>
    <t>Valeurs par défaut dans les listes déroulantes des formulaires</t>
  </si>
  <si>
    <t>Libellé</t>
  </si>
  <si>
    <t>Effectif</t>
  </si>
  <si>
    <t xml:space="preserve">Totalisations : </t>
  </si>
  <si>
    <t>Nombre d'articles</t>
  </si>
  <si>
    <t>Stock initial</t>
  </si>
  <si>
    <t>Stock courant</t>
  </si>
  <si>
    <t>Approvi- sionnements</t>
  </si>
  <si>
    <t>Numéro de commande</t>
  </si>
  <si>
    <t>Date livraison</t>
  </si>
  <si>
    <t>Quantité commandée</t>
  </si>
  <si>
    <t>Quantité livrée</t>
  </si>
  <si>
    <t>Fournisseur</t>
  </si>
  <si>
    <t>Salarié</t>
  </si>
  <si>
    <t>Intérimaire</t>
  </si>
  <si>
    <t>Apprenti</t>
  </si>
  <si>
    <t>Analyseur à combustion</t>
  </si>
  <si>
    <t>Aspirateur fioul</t>
  </si>
  <si>
    <t>Dimitri</t>
  </si>
  <si>
    <t>Statut</t>
  </si>
  <si>
    <t>Personnel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</si>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</sst>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#,##0&quot; agents&quot;"/>
    <numFmt numFmtId="165" formatCode="#,##0&quot; attributions&quot;"/>
    <numFmt numFmtId="166" formatCode="#,##0&quot; attribution(s)&quot;"/>
    <numFmt numFmtId="167" formatCode="#,##0&quot; articles&quot;"/>
    <numFmt numFmtId="168" formatCode="_-* #,##0\ _€_-;\-* #,##0\ _€_-;_-* &quot;-&quot;??\ _€_-;_-@_-"/>
  </numFmts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137577"/>
        <bgColor indexed="64"/>
      </patternFill>
    </fill>
    <fill>
      <patternFill patternType="solid">
        <fgColor rgb="FF6EE5E8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top" wrapText="1"/>
    </xf>
    <xf numFmtId="0" fontId="0" fillId="0" borderId="0" xfId="0" applyFont="1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2" fillId="5" borderId="0" xfId="0" applyFont="1" applyFill="1"/>
    <xf numFmtId="0" fontId="1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  <xf numFmtId="0" fontId="1" fillId="5" borderId="0" xfId="0" applyFont="1" applyFill="1" applyAlignment="1">
      <alignment horizontal="right" vertical="center"/>
    </xf>
    <xf numFmtId="164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/>
    </xf>
    <xf numFmtId="0" fontId="3" fillId="0" borderId="0" xfId="0" pivotButton="1" applyFont="1"/>
    <xf numFmtId="0" fontId="3" fillId="0" borderId="0" xfId="0" pivotButton="1" applyFont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center"/>
    </xf>
    <xf numFmtId="0" fontId="1" fillId="0" borderId="0" xfId="0" applyFont="1" applyAlignment="1">
      <alignment vertical="top"/>
    </xf>
    <xf numFmtId="0" fontId="4" fillId="2" borderId="0" xfId="0" applyFont="1" applyFill="1"/>
    <xf numFmtId="0" fontId="0" fillId="0" borderId="0" xfId="0" applyAlignment="1" applyProtection="1">
      <alignment horizontal="center"/>
      <protection locked="0"/>
    </xf>
    <xf numFmtId="0" fontId="1" fillId="5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0" xfId="0" applyFont="1" applyAlignment="1" applyProtection="1">
      <alignment horizontal="left"/>
      <protection locked="0"/>
    </xf>
    <xf numFmtId="0" fontId="2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vertical="center"/>
    </xf>
    <xf numFmtId="0" fontId="1" fillId="5" borderId="0" xfId="0" applyFont="1" applyFill="1" applyAlignment="1" applyProtection="1">
      <alignment horizontal="left" vertical="center"/>
    </xf>
    <xf numFmtId="0" fontId="1" fillId="5" borderId="0" xfId="0" applyFont="1" applyFill="1" applyAlignment="1" applyProtection="1">
      <alignment horizontal="center"/>
    </xf>
    <xf numFmtId="0" fontId="1" fillId="0" borderId="0" xfId="0" applyFont="1" applyAlignment="1" applyProtection="1">
      <alignment vertical="center"/>
    </xf>
    <xf numFmtId="164" fontId="1" fillId="5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vertical="top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0" fillId="0" borderId="0" xfId="0" applyFont="1" applyProtection="1"/>
    <xf numFmtId="0" fontId="0" fillId="2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>
      <protection locked="0"/>
    </xf>
    <xf numFmtId="0" fontId="1" fillId="0" borderId="0" xfId="0" pivotButton="1" applyFont="1"/>
    <xf numFmtId="0" fontId="1" fillId="5" borderId="0" xfId="0" applyFont="1" applyFill="1" applyAlignment="1">
      <alignment horizontal="center" vertical="center"/>
    </xf>
    <xf numFmtId="168" fontId="0" fillId="0" borderId="0" xfId="1" applyNumberFormat="1" applyFont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>
      <alignment horizontal="left"/>
    </xf>
    <xf numFmtId="0" fontId="6" fillId="7" borderId="0" xfId="0" applyFont="1" applyFill="1" applyAlignment="1" applyProtection="1">
      <alignment horizontal="right" vertical="center"/>
    </xf>
    <xf numFmtId="164" fontId="6" fillId="7" borderId="0" xfId="0" applyNumberFormat="1" applyFont="1" applyFill="1" applyAlignment="1" applyProtection="1">
      <alignment horizontal="center" vertical="center"/>
    </xf>
    <xf numFmtId="166" fontId="6" fillId="7" borderId="0" xfId="0" applyNumberFormat="1" applyFont="1" applyFill="1" applyAlignment="1" applyProtection="1">
      <alignment horizontal="center" vertical="center"/>
    </xf>
    <xf numFmtId="0" fontId="6" fillId="7" borderId="0" xfId="0" applyFont="1" applyFill="1" applyAlignment="1" applyProtection="1">
      <alignment vertical="top"/>
    </xf>
    <xf numFmtId="0" fontId="6" fillId="7" borderId="0" xfId="0" applyFont="1" applyFill="1" applyAlignment="1" applyProtection="1">
      <alignment horizontal="left" vertical="top"/>
    </xf>
    <xf numFmtId="0" fontId="6" fillId="7" borderId="0" xfId="0" applyFont="1" applyFill="1" applyAlignment="1" applyProtection="1">
      <alignment horizontal="center" vertical="top"/>
    </xf>
    <xf numFmtId="0" fontId="6" fillId="7" borderId="0" xfId="0" applyFont="1" applyFill="1" applyAlignment="1" applyProtection="1">
      <alignment horizontal="center" vertical="top" wrapText="1"/>
    </xf>
    <xf numFmtId="0" fontId="7" fillId="7" borderId="0" xfId="0" applyFont="1" applyFill="1" applyProtection="1"/>
    <xf numFmtId="0" fontId="7" fillId="7" borderId="0" xfId="0" applyFont="1" applyFill="1" applyAlignment="1" applyProtection="1">
      <alignment horizontal="left"/>
    </xf>
    <xf numFmtId="0" fontId="7" fillId="7" borderId="0" xfId="0" applyFont="1" applyFill="1" applyAlignment="1" applyProtection="1">
      <alignment horizontal="center"/>
    </xf>
    <xf numFmtId="0" fontId="6" fillId="8" borderId="0" xfId="0" applyFont="1" applyFill="1" applyAlignment="1">
      <alignment vertical="center"/>
    </xf>
    <xf numFmtId="0" fontId="6" fillId="8" borderId="0" xfId="0" applyFont="1" applyFill="1" applyAlignment="1">
      <alignment horizontal="right" vertical="center"/>
    </xf>
    <xf numFmtId="0" fontId="6" fillId="8" borderId="0" xfId="0" applyFont="1" applyFill="1" applyAlignment="1">
      <alignment horizontal="center" vertical="center"/>
    </xf>
    <xf numFmtId="165" fontId="6" fillId="8" borderId="0" xfId="0" applyNumberFormat="1" applyFont="1" applyFill="1" applyAlignment="1">
      <alignment horizontal="center" vertical="center"/>
    </xf>
    <xf numFmtId="166" fontId="6" fillId="8" borderId="0" xfId="0" applyNumberFormat="1" applyFont="1" applyFill="1" applyAlignment="1">
      <alignment horizontal="center" vertical="center"/>
    </xf>
    <xf numFmtId="0" fontId="6" fillId="8" borderId="0" xfId="0" applyFont="1" applyFill="1" applyAlignment="1">
      <alignment vertical="top" wrapText="1"/>
    </xf>
    <xf numFmtId="0" fontId="6" fillId="8" borderId="0" xfId="0" applyFont="1" applyFill="1" applyAlignment="1">
      <alignment horizontal="center" vertical="top" wrapText="1"/>
    </xf>
    <xf numFmtId="0" fontId="7" fillId="8" borderId="0" xfId="0" applyFont="1" applyFill="1"/>
    <xf numFmtId="0" fontId="7" fillId="8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6" fillId="10" borderId="0" xfId="0" applyFont="1" applyFill="1" applyAlignment="1" applyProtection="1">
      <alignment horizontal="right" vertical="center"/>
    </xf>
    <xf numFmtId="167" fontId="6" fillId="10" borderId="0" xfId="0" applyNumberFormat="1" applyFont="1" applyFill="1" applyAlignment="1" applyProtection="1">
      <alignment horizontal="center" vertical="center"/>
    </xf>
    <xf numFmtId="166" fontId="6" fillId="10" borderId="0" xfId="0" applyNumberFormat="1" applyFont="1" applyFill="1" applyAlignment="1" applyProtection="1">
      <alignment horizontal="center" vertical="center"/>
    </xf>
    <xf numFmtId="0" fontId="6" fillId="10" borderId="0" xfId="0" applyFont="1" applyFill="1" applyAlignment="1" applyProtection="1">
      <alignment vertical="top"/>
    </xf>
    <xf numFmtId="0" fontId="6" fillId="10" borderId="0" xfId="0" applyFont="1" applyFill="1" applyAlignment="1" applyProtection="1">
      <alignment horizontal="left" vertical="top"/>
    </xf>
    <xf numFmtId="0" fontId="6" fillId="10" borderId="0" xfId="0" applyFont="1" applyFill="1" applyAlignment="1" applyProtection="1">
      <alignment horizontal="center" vertical="top"/>
    </xf>
    <xf numFmtId="0" fontId="6" fillId="10" borderId="0" xfId="0" applyFont="1" applyFill="1" applyAlignment="1" applyProtection="1">
      <alignment horizontal="center" vertical="top" wrapText="1"/>
    </xf>
    <xf numFmtId="0" fontId="7" fillId="10" borderId="0" xfId="0" applyFont="1" applyFill="1" applyProtection="1"/>
    <xf numFmtId="0" fontId="7" fillId="10" borderId="0" xfId="0" applyFont="1" applyFill="1" applyAlignment="1" applyProtection="1">
      <alignment horizontal="left"/>
    </xf>
    <xf numFmtId="0" fontId="7" fillId="10" borderId="0" xfId="0" applyFont="1" applyFill="1" applyAlignment="1" applyProtection="1">
      <alignment horizontal="center"/>
    </xf>
    <xf numFmtId="0" fontId="0" fillId="6" borderId="0" xfId="0" applyFill="1" applyAlignment="1" applyProtection="1">
      <alignment horizontal="center"/>
    </xf>
    <xf numFmtId="0" fontId="6" fillId="11" borderId="0" xfId="0" applyFont="1" applyFill="1" applyAlignment="1">
      <alignment vertical="center"/>
    </xf>
    <xf numFmtId="0" fontId="6" fillId="11" borderId="0" xfId="0" applyFont="1" applyFill="1" applyAlignment="1">
      <alignment horizontal="right" vertical="center"/>
    </xf>
    <xf numFmtId="164" fontId="6" fillId="11" borderId="0" xfId="0" applyNumberFormat="1" applyFont="1" applyFill="1" applyAlignment="1">
      <alignment horizontal="center" vertical="center"/>
    </xf>
    <xf numFmtId="164" fontId="6" fillId="11" borderId="0" xfId="0" applyNumberFormat="1" applyFont="1" applyFill="1" applyAlignment="1">
      <alignment horizontal="left" vertical="center"/>
    </xf>
    <xf numFmtId="166" fontId="6" fillId="11" borderId="0" xfId="0" applyNumberFormat="1" applyFont="1" applyFill="1" applyAlignment="1">
      <alignment horizontal="center" vertical="center"/>
    </xf>
    <xf numFmtId="0" fontId="7" fillId="11" borderId="0" xfId="0" applyFont="1" applyFill="1"/>
    <xf numFmtId="0" fontId="7" fillId="11" borderId="0" xfId="0" applyFont="1" applyFill="1" applyAlignment="1">
      <alignment horizontal="left"/>
    </xf>
    <xf numFmtId="0" fontId="7" fillId="11" borderId="0" xfId="0" applyFont="1" applyFill="1" applyAlignment="1">
      <alignment horizontal="center"/>
    </xf>
    <xf numFmtId="0" fontId="6" fillId="11" borderId="0" xfId="0" applyFont="1" applyFill="1" applyAlignment="1">
      <alignment vertical="top"/>
    </xf>
    <xf numFmtId="0" fontId="6" fillId="11" borderId="0" xfId="0" applyFont="1" applyFill="1" applyAlignment="1">
      <alignment horizontal="left" vertical="top"/>
    </xf>
    <xf numFmtId="0" fontId="6" fillId="11" borderId="0" xfId="0" applyFont="1" applyFill="1" applyAlignment="1">
      <alignment horizontal="center" vertical="top" wrapText="1"/>
    </xf>
    <xf numFmtId="0" fontId="6" fillId="12" borderId="0" xfId="0" applyFont="1" applyFill="1" applyAlignment="1">
      <alignment horizontal="center" vertical="top" wrapText="1"/>
    </xf>
    <xf numFmtId="0" fontId="6" fillId="12" borderId="0" xfId="0" applyFont="1" applyFill="1" applyAlignment="1">
      <alignment vertical="top" wrapText="1"/>
    </xf>
    <xf numFmtId="0" fontId="7" fillId="12" borderId="0" xfId="0" applyFont="1" applyFill="1" applyAlignment="1">
      <alignment horizontal="center"/>
    </xf>
    <xf numFmtId="0" fontId="7" fillId="12" borderId="0" xfId="0" applyFont="1" applyFill="1"/>
    <xf numFmtId="0" fontId="6" fillId="13" borderId="0" xfId="0" applyFont="1" applyFill="1" applyAlignment="1">
      <alignment vertical="top" wrapText="1"/>
    </xf>
    <xf numFmtId="0" fontId="6" fillId="13" borderId="0" xfId="0" applyFont="1" applyFill="1" applyAlignment="1">
      <alignment horizontal="center" vertical="top" wrapText="1"/>
    </xf>
    <xf numFmtId="0" fontId="6" fillId="13" borderId="0" xfId="0" applyFont="1" applyFill="1" applyAlignment="1">
      <alignment vertical="center"/>
    </xf>
    <xf numFmtId="0" fontId="6" fillId="13" borderId="0" xfId="0" applyFont="1" applyFill="1" applyAlignment="1">
      <alignment horizontal="right" vertical="center"/>
    </xf>
    <xf numFmtId="166" fontId="6" fillId="13" borderId="0" xfId="0" applyNumberFormat="1" applyFont="1" applyFill="1" applyAlignment="1">
      <alignment horizontal="center" vertical="center"/>
    </xf>
    <xf numFmtId="0" fontId="7" fillId="13" borderId="0" xfId="0" applyFont="1" applyFill="1"/>
    <xf numFmtId="0" fontId="7" fillId="13" borderId="0" xfId="0" applyFont="1" applyFill="1" applyAlignment="1">
      <alignment horizontal="center"/>
    </xf>
    <xf numFmtId="0" fontId="0" fillId="14" borderId="0" xfId="0" applyFill="1"/>
  </cellXfs>
  <cellStyles count="2">
    <cellStyle name="Milliers" xfId="1" builtinId="3"/>
    <cellStyle name="Normal" xfId="0" builtinId="0"/>
  </cellStyles>
  <dxfs count="27"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9" defaultPivotStyle="PivotStyleLight16"/>
  <colors>
    <mruColors>
      <color rgb="FF137577"/>
      <color rgb="FF6EE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1935980</xdr:colOff>
      <xdr:row>1</xdr:row>
      <xdr:rowOff>79142</xdr:rowOff>
    </xdr:from>
    <xdr:to>
      <xdr:col>7</xdr:col>
      <xdr:colOff>857249</xdr:colOff>
      <xdr:row>1</xdr:row>
      <xdr:rowOff>423772</xdr:rowOff>
    </xdr:to>
    <xdr:sp macro="[0]!Feuil1.Trier_Attributions" textlink="">
      <xdr:nvSpPr>
        <xdr:cNvPr id="2" name="Bouton_Trier_Opération"/>
        <xdr:cNvSpPr/>
      </xdr:nvSpPr>
      <xdr:spPr>
        <a:xfrm>
          <a:off x="86415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990599</xdr:colOff>
      <xdr:row>1</xdr:row>
      <xdr:rowOff>85292</xdr:rowOff>
    </xdr:from>
    <xdr:to>
      <xdr:col>7</xdr:col>
      <xdr:colOff>2082690</xdr:colOff>
      <xdr:row>1</xdr:row>
      <xdr:rowOff>427134</xdr:rowOff>
    </xdr:to>
    <xdr:sp macro="[0]!Feuil1.Supprimer_Attribution" textlink="">
      <xdr:nvSpPr>
        <xdr:cNvPr id="3" name="Bouton_Supprimer_Opération"/>
        <xdr:cNvSpPr/>
      </xdr:nvSpPr>
      <xdr:spPr>
        <a:xfrm>
          <a:off x="9829799" y="313892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1666875</xdr:colOff>
      <xdr:row>1</xdr:row>
      <xdr:rowOff>66675</xdr:rowOff>
    </xdr:from>
    <xdr:to>
      <xdr:col>6</xdr:col>
      <xdr:colOff>723900</xdr:colOff>
      <xdr:row>1</xdr:row>
      <xdr:rowOff>411305</xdr:rowOff>
    </xdr:to>
    <xdr:sp macro="[0]!Feuil1.Afficher_Form_Ajout_Attribution" textlink="">
      <xdr:nvSpPr>
        <xdr:cNvPr id="4" name="Bouton_Ajouter_Opération"/>
        <xdr:cNvSpPr/>
      </xdr:nvSpPr>
      <xdr:spPr>
        <a:xfrm>
          <a:off x="6419850" y="295275"/>
          <a:ext cx="100965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6</xdr:col>
      <xdr:colOff>828675</xdr:colOff>
      <xdr:row>1</xdr:row>
      <xdr:rowOff>76200</xdr:rowOff>
    </xdr:from>
    <xdr:to>
      <xdr:col>6</xdr:col>
      <xdr:colOff>1804555</xdr:colOff>
      <xdr:row>1</xdr:row>
      <xdr:rowOff>420830</xdr:rowOff>
    </xdr:to>
    <xdr:sp macro="[0]!Feuil1.Afficher_Form_Modif_Attribution" textlink="">
      <xdr:nvSpPr>
        <xdr:cNvPr id="5" name="Bouton_Ajouter_Opération"/>
        <xdr:cNvSpPr/>
      </xdr:nvSpPr>
      <xdr:spPr>
        <a:xfrm>
          <a:off x="7534275" y="304800"/>
          <a:ext cx="975880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621530</xdr:colOff>
      <xdr:row>1</xdr:row>
      <xdr:rowOff>79142</xdr:rowOff>
    </xdr:from>
    <xdr:to>
      <xdr:col>6</xdr:col>
      <xdr:colOff>1676399</xdr:colOff>
      <xdr:row>1</xdr:row>
      <xdr:rowOff>423772</xdr:rowOff>
    </xdr:to>
    <xdr:sp macro="[0]!Feuil8.Trier_Approvisionnements" textlink="">
      <xdr:nvSpPr>
        <xdr:cNvPr id="2" name="Bouton_Trier_Opération"/>
        <xdr:cNvSpPr/>
      </xdr:nvSpPr>
      <xdr:spPr>
        <a:xfrm>
          <a:off x="7955780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6</xdr:col>
      <xdr:colOff>1809749</xdr:colOff>
      <xdr:row>1</xdr:row>
      <xdr:rowOff>85292</xdr:rowOff>
    </xdr:from>
    <xdr:to>
      <xdr:col>6</xdr:col>
      <xdr:colOff>2901840</xdr:colOff>
      <xdr:row>1</xdr:row>
      <xdr:rowOff>427134</xdr:rowOff>
    </xdr:to>
    <xdr:sp macro="[0]!Feuil8.Supprimer_Approvisionnement" textlink="">
      <xdr:nvSpPr>
        <xdr:cNvPr id="3" name="Bouton_Supprimer_Opération"/>
        <xdr:cNvSpPr/>
      </xdr:nvSpPr>
      <xdr:spPr>
        <a:xfrm>
          <a:off x="9143999" y="313892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5</xdr:col>
      <xdr:colOff>742950</xdr:colOff>
      <xdr:row>1</xdr:row>
      <xdr:rowOff>66675</xdr:rowOff>
    </xdr:from>
    <xdr:to>
      <xdr:col>5</xdr:col>
      <xdr:colOff>1809750</xdr:colOff>
      <xdr:row>1</xdr:row>
      <xdr:rowOff>411305</xdr:rowOff>
    </xdr:to>
    <xdr:sp macro="[0]!Feuil8.Afficher_Form_Ajout_Approvisionnement" textlink="">
      <xdr:nvSpPr>
        <xdr:cNvPr id="4" name="Bouton_Ajouter_Opération"/>
        <xdr:cNvSpPr/>
      </xdr:nvSpPr>
      <xdr:spPr>
        <a:xfrm>
          <a:off x="5676900" y="295275"/>
          <a:ext cx="106680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1914525</xdr:colOff>
      <xdr:row>1</xdr:row>
      <xdr:rowOff>76200</xdr:rowOff>
    </xdr:from>
    <xdr:to>
      <xdr:col>6</xdr:col>
      <xdr:colOff>490105</xdr:colOff>
      <xdr:row>1</xdr:row>
      <xdr:rowOff>420830</xdr:rowOff>
    </xdr:to>
    <xdr:sp macro="[0]!Feuil8.Afficher_Form_Modif_Approvisionnement" textlink="">
      <xdr:nvSpPr>
        <xdr:cNvPr id="5" name="Bouton_Ajouter_Opération"/>
        <xdr:cNvSpPr/>
      </xdr:nvSpPr>
      <xdr:spPr>
        <a:xfrm>
          <a:off x="6848475" y="304800"/>
          <a:ext cx="975880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2288406</xdr:colOff>
      <xdr:row>1</xdr:row>
      <xdr:rowOff>108150</xdr:rowOff>
    </xdr:from>
    <xdr:to>
      <xdr:col>5</xdr:col>
      <xdr:colOff>904875</xdr:colOff>
      <xdr:row>1</xdr:row>
      <xdr:rowOff>452780</xdr:rowOff>
    </xdr:to>
    <xdr:sp macro="[0]!Feuil2.Trier_Personnel" textlink="">
      <xdr:nvSpPr>
        <xdr:cNvPr id="2" name="Bouton_Trier_Opération"/>
        <xdr:cNvSpPr/>
      </xdr:nvSpPr>
      <xdr:spPr>
        <a:xfrm>
          <a:off x="11232381" y="336750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1019175</xdr:colOff>
      <xdr:row>1</xdr:row>
      <xdr:rowOff>104775</xdr:rowOff>
    </xdr:from>
    <xdr:to>
      <xdr:col>6</xdr:col>
      <xdr:colOff>730141</xdr:colOff>
      <xdr:row>1</xdr:row>
      <xdr:rowOff>446617</xdr:rowOff>
    </xdr:to>
    <xdr:sp macro="[0]!Feuil2.Supprimer_Personnel" textlink="">
      <xdr:nvSpPr>
        <xdr:cNvPr id="3" name="Bouton_Supprimer_Opération"/>
        <xdr:cNvSpPr/>
      </xdr:nvSpPr>
      <xdr:spPr>
        <a:xfrm>
          <a:off x="9925050" y="333375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57151</xdr:colOff>
      <xdr:row>1</xdr:row>
      <xdr:rowOff>95683</xdr:rowOff>
    </xdr:from>
    <xdr:to>
      <xdr:col>4</xdr:col>
      <xdr:colOff>1066801</xdr:colOff>
      <xdr:row>1</xdr:row>
      <xdr:rowOff>440313</xdr:rowOff>
    </xdr:to>
    <xdr:sp macro="[0]!Feuil2.Afficher_Form_Ajout_Personnel" textlink="">
      <xdr:nvSpPr>
        <xdr:cNvPr id="4" name="Bouton_Ajouter_Opération"/>
        <xdr:cNvSpPr/>
      </xdr:nvSpPr>
      <xdr:spPr>
        <a:xfrm>
          <a:off x="9001126" y="324283"/>
          <a:ext cx="100965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1181101</xdr:colOff>
      <xdr:row>1</xdr:row>
      <xdr:rowOff>105208</xdr:rowOff>
    </xdr:from>
    <xdr:to>
      <xdr:col>4</xdr:col>
      <xdr:colOff>2156981</xdr:colOff>
      <xdr:row>1</xdr:row>
      <xdr:rowOff>449838</xdr:rowOff>
    </xdr:to>
    <xdr:sp macro="[0]!Feuil2.Afficher_Form_Modif_Personnel" textlink="">
      <xdr:nvSpPr>
        <xdr:cNvPr id="5" name="Bouton_Ajouter_Opération"/>
        <xdr:cNvSpPr/>
      </xdr:nvSpPr>
      <xdr:spPr>
        <a:xfrm>
          <a:off x="10125076" y="333808"/>
          <a:ext cx="975880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1</xdr:row>
      <xdr:rowOff>69617</xdr:rowOff>
    </xdr:from>
    <xdr:to>
      <xdr:col>7</xdr:col>
      <xdr:colOff>95249</xdr:colOff>
      <xdr:row>1</xdr:row>
      <xdr:rowOff>414247</xdr:rowOff>
    </xdr:to>
    <xdr:sp macro="[0]!Feuil3.Trier_Articles" textlink="">
      <xdr:nvSpPr>
        <xdr:cNvPr id="2" name="Bouton_Trier_Opération"/>
        <xdr:cNvSpPr/>
      </xdr:nvSpPr>
      <xdr:spPr>
        <a:xfrm>
          <a:off x="10067925" y="298217"/>
          <a:ext cx="1057274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228599</xdr:colOff>
      <xdr:row>1</xdr:row>
      <xdr:rowOff>75767</xdr:rowOff>
    </xdr:from>
    <xdr:to>
      <xdr:col>7</xdr:col>
      <xdr:colOff>1320690</xdr:colOff>
      <xdr:row>1</xdr:row>
      <xdr:rowOff>417609</xdr:rowOff>
    </xdr:to>
    <xdr:sp macro="[0]!Feuil3.Supprimer_Article" textlink="">
      <xdr:nvSpPr>
        <xdr:cNvPr id="3" name="Bouton_Supprimer_Opération"/>
        <xdr:cNvSpPr/>
      </xdr:nvSpPr>
      <xdr:spPr>
        <a:xfrm>
          <a:off x="8515349" y="304367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342900</xdr:colOff>
      <xdr:row>1</xdr:row>
      <xdr:rowOff>57150</xdr:rowOff>
    </xdr:from>
    <xdr:to>
      <xdr:col>5</xdr:col>
      <xdr:colOff>190500</xdr:colOff>
      <xdr:row>1</xdr:row>
      <xdr:rowOff>401780</xdr:rowOff>
    </xdr:to>
    <xdr:sp macro="[0]!Feuil3.Afficher_Form_Ajout_Article" textlink="">
      <xdr:nvSpPr>
        <xdr:cNvPr id="4" name="Bouton_Ajouter_Opération"/>
        <xdr:cNvSpPr/>
      </xdr:nvSpPr>
      <xdr:spPr>
        <a:xfrm>
          <a:off x="7886700" y="285750"/>
          <a:ext cx="100965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295274</xdr:colOff>
      <xdr:row>1</xdr:row>
      <xdr:rowOff>57150</xdr:rowOff>
    </xdr:from>
    <xdr:to>
      <xdr:col>6</xdr:col>
      <xdr:colOff>57149</xdr:colOff>
      <xdr:row>1</xdr:row>
      <xdr:rowOff>401780</xdr:rowOff>
    </xdr:to>
    <xdr:sp macro="[0]!Feuil3.Afficher_Form_Modif_Article" textlink="">
      <xdr:nvSpPr>
        <xdr:cNvPr id="5" name="Bouton_Ajouter_Opération"/>
        <xdr:cNvSpPr/>
      </xdr:nvSpPr>
      <xdr:spPr>
        <a:xfrm>
          <a:off x="9001124" y="285750"/>
          <a:ext cx="923925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5" name="Bouton_Ajouter_Opération"/>
        <xdr:cNvSpPr/>
      </xdr:nvSpPr>
      <xdr:spPr>
        <a:xfrm>
          <a:off x="7648576" y="333808"/>
          <a:ext cx="97588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411980</xdr:colOff>
      <xdr:row>1</xdr:row>
      <xdr:rowOff>79142</xdr:rowOff>
    </xdr:from>
    <xdr:to>
      <xdr:col>4</xdr:col>
      <xdr:colOff>85724</xdr:colOff>
      <xdr:row>1</xdr:row>
      <xdr:rowOff>423772</xdr:rowOff>
    </xdr:to>
    <xdr:sp macro="[0]!Feuil6.Trier_Statut" textlink="">
      <xdr:nvSpPr>
        <xdr:cNvPr id="6" name="Bouton_Trier_Opération"/>
        <xdr:cNvSpPr/>
      </xdr:nvSpPr>
      <xdr:spPr>
        <a:xfrm>
          <a:off x="6517505" y="307742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219074</xdr:colOff>
      <xdr:row>1</xdr:row>
      <xdr:rowOff>85292</xdr:rowOff>
    </xdr:from>
    <xdr:to>
      <xdr:col>4</xdr:col>
      <xdr:colOff>1311165</xdr:colOff>
      <xdr:row>1</xdr:row>
      <xdr:rowOff>427134</xdr:rowOff>
    </xdr:to>
    <xdr:sp macro="[0]!Feuil6.Supprimer_Statut" textlink="">
      <xdr:nvSpPr>
        <xdr:cNvPr id="7" name="Bouton_Supprimer_Opération"/>
        <xdr:cNvSpPr/>
      </xdr:nvSpPr>
      <xdr:spPr>
        <a:xfrm>
          <a:off x="7705724" y="313892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2038350</xdr:colOff>
      <xdr:row>1</xdr:row>
      <xdr:rowOff>76200</xdr:rowOff>
    </xdr:from>
    <xdr:to>
      <xdr:col>2</xdr:col>
      <xdr:colOff>609600</xdr:colOff>
      <xdr:row>1</xdr:row>
      <xdr:rowOff>420830</xdr:rowOff>
    </xdr:to>
    <xdr:sp macro="[0]!Feuil6.Afficher_Form_Ajout_Statut" textlink="">
      <xdr:nvSpPr>
        <xdr:cNvPr id="8" name="Bouton_Ajouter_Opération"/>
        <xdr:cNvSpPr/>
      </xdr:nvSpPr>
      <xdr:spPr>
        <a:xfrm>
          <a:off x="4257675" y="304800"/>
          <a:ext cx="100965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752475</xdr:colOff>
      <xdr:row>1</xdr:row>
      <xdr:rowOff>76200</xdr:rowOff>
    </xdr:from>
    <xdr:to>
      <xdr:col>3</xdr:col>
      <xdr:colOff>280555</xdr:colOff>
      <xdr:row>1</xdr:row>
      <xdr:rowOff>420830</xdr:rowOff>
    </xdr:to>
    <xdr:sp macro="[0]!Feuil6.Afficher_Form_Modif_Statut" textlink="">
      <xdr:nvSpPr>
        <xdr:cNvPr id="9" name="Bouton_Ajouter_Opération"/>
        <xdr:cNvSpPr/>
      </xdr:nvSpPr>
      <xdr:spPr>
        <a:xfrm>
          <a:off x="5410200" y="304800"/>
          <a:ext cx="975880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105208</xdr:rowOff>
    </xdr:from>
    <xdr:to>
      <xdr:col>3</xdr:col>
      <xdr:colOff>0</xdr:colOff>
      <xdr:row>1</xdr:row>
      <xdr:rowOff>449838</xdr:rowOff>
    </xdr:to>
    <xdr:sp macro="[0]!Feuil2.Afficher_Form_Modif_Agent" textlink="">
      <xdr:nvSpPr>
        <xdr:cNvPr id="2" name="Bouton_Ajouter_Opération"/>
        <xdr:cNvSpPr/>
      </xdr:nvSpPr>
      <xdr:spPr>
        <a:xfrm>
          <a:off x="6105525" y="333808"/>
          <a:ext cx="0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3</xdr:col>
      <xdr:colOff>431030</xdr:colOff>
      <xdr:row>1</xdr:row>
      <xdr:rowOff>88667</xdr:rowOff>
    </xdr:from>
    <xdr:to>
      <xdr:col>4</xdr:col>
      <xdr:colOff>104774</xdr:colOff>
      <xdr:row>1</xdr:row>
      <xdr:rowOff>433297</xdr:rowOff>
    </xdr:to>
    <xdr:sp macro="[0]!Feuil7.Trier_Catégories" textlink="">
      <xdr:nvSpPr>
        <xdr:cNvPr id="3" name="Bouton_Trier_Opération"/>
        <xdr:cNvSpPr/>
      </xdr:nvSpPr>
      <xdr:spPr>
        <a:xfrm>
          <a:off x="7517630" y="317267"/>
          <a:ext cx="1054869" cy="34463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238124</xdr:colOff>
      <xdr:row>1</xdr:row>
      <xdr:rowOff>94817</xdr:rowOff>
    </xdr:from>
    <xdr:to>
      <xdr:col>4</xdr:col>
      <xdr:colOff>1330215</xdr:colOff>
      <xdr:row>1</xdr:row>
      <xdr:rowOff>436659</xdr:rowOff>
    </xdr:to>
    <xdr:sp macro="[0]!Feuil7.Supprimer_Catégorie" textlink="">
      <xdr:nvSpPr>
        <xdr:cNvPr id="4" name="Bouton_Supprimer_Opération"/>
        <xdr:cNvSpPr/>
      </xdr:nvSpPr>
      <xdr:spPr>
        <a:xfrm>
          <a:off x="8705849" y="323417"/>
          <a:ext cx="1092091" cy="341842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2514600</xdr:colOff>
      <xdr:row>1</xdr:row>
      <xdr:rowOff>95250</xdr:rowOff>
    </xdr:from>
    <xdr:to>
      <xdr:col>2</xdr:col>
      <xdr:colOff>628650</xdr:colOff>
      <xdr:row>1</xdr:row>
      <xdr:rowOff>439880</xdr:rowOff>
    </xdr:to>
    <xdr:sp macro="[0]!Feuil7.Afficher_Form_Ajout_Catégorie" textlink="">
      <xdr:nvSpPr>
        <xdr:cNvPr id="5" name="Bouton_Ajouter_Opération"/>
        <xdr:cNvSpPr/>
      </xdr:nvSpPr>
      <xdr:spPr>
        <a:xfrm>
          <a:off x="5257800" y="323850"/>
          <a:ext cx="1009650" cy="34463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771525</xdr:colOff>
      <xdr:row>1</xdr:row>
      <xdr:rowOff>85725</xdr:rowOff>
    </xdr:from>
    <xdr:to>
      <xdr:col>3</xdr:col>
      <xdr:colOff>299605</xdr:colOff>
      <xdr:row>1</xdr:row>
      <xdr:rowOff>430355</xdr:rowOff>
    </xdr:to>
    <xdr:sp macro="[0]!Feuil7.Afficher_Form_Modif_Catégorie" textlink="">
      <xdr:nvSpPr>
        <xdr:cNvPr id="6" name="Bouton_Ajouter_Opération"/>
        <xdr:cNvSpPr/>
      </xdr:nvSpPr>
      <xdr:spPr>
        <a:xfrm>
          <a:off x="6410325" y="314325"/>
          <a:ext cx="975880" cy="34463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171450</xdr:colOff>
      <xdr:row>2</xdr:row>
      <xdr:rowOff>66675</xdr:rowOff>
    </xdr:from>
    <xdr:to>
      <xdr:col>7</xdr:col>
      <xdr:colOff>605367</xdr:colOff>
      <xdr:row>4</xdr:row>
      <xdr:rowOff>139440</xdr:rowOff>
    </xdr:to>
    <xdr:pic macro="[0]!Actualiser_TCD"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105900" y="390525"/>
          <a:ext cx="433917" cy="434715"/>
        </a:xfrm>
        <a:prstGeom prst="rect">
          <a:avLst/>
        </a:prstGeom>
        <a:noFill/>
      </xdr:spPr>
    </xdr:pic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dot Guillet Christelle" refreshedDate="43193.489847453704" createdVersion="3" refreshedVersion="4" minRefreshableVersion="3" recordCount="26">
  <cacheSource type="worksheet">
    <worksheetSource ref="A5:H9977" sheet="Attributions"/>
  </cacheSource>
  <cacheFields count="8">
    <cacheField name="Personnel" numFmtId="0">
      <sharedItems containsNonDate="0" containsString="0" containsBlank="1"/>
    </cacheField>
    <cacheField name="Article" numFmtId="0">
      <sharedItems containsNonDate="0" containsString="0" containsBlank="1"/>
    </cacheField>
    <cacheField name="Quantité" numFmtId="0">
      <sharedItems containsNonDate="0" containsString="0" containsBlank="1"/>
    </cacheField>
    <cacheField name="Date attribution" numFmtId="0">
      <sharedItems containsNonDate="0" containsString="0" containsBlank="1"/>
    </cacheField>
    <cacheField name="En service" numFmtId="0">
      <sharedItems containsNonDate="0" containsBlank="1" count="3">
        <m/>
        <s v="oui" u="1"/>
        <s v="non" u="1"/>
      </sharedItems>
    </cacheField>
    <cacheField name="Observations" numFmtId="0">
      <sharedItems containsNonDate="0" containsString="0" containsBlank="1"/>
    </cacheField>
    <cacheField name="Service" numFmtId="0">
      <sharedItems containsBlank="1" count="4">
        <s v=""/>
        <m/>
        <s v="Parcs et paysages durables" u="1"/>
        <s v="Patrimoine et Energies" u="1"/>
      </sharedItems>
    </cacheField>
    <cacheField name="Catégorie" numFmtId="0">
      <sharedItems containsBlank="1" count="5">
        <s v=""/>
        <m/>
        <s v="Equipements de sécurité" u="1"/>
        <s v="Vêtements de travail" u="1"/>
        <s v="Outillag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m/>
    <m/>
    <m/>
    <m/>
    <x v="0"/>
    <m/>
    <x v="0"/>
    <x v="0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  <r>
    <m/>
    <m/>
    <m/>
    <m/>
    <x v="0"/>
    <m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showCalcMbrs="0" itemPrintTitles="1" createdVersion="3" indent="0" compact="0" compactData="0" gridDropZones="1" multipleFieldFilters="0">
  <location ref="A3:B5" firstHeaderRow="1" firstDataRow="2" firstDataCol="1" rowPageCount="1" colPageCount="1"/>
  <pivotFields count="8">
    <pivotField compact="0" outline="0" showAll="0" defaultSubtotal="0"/>
    <pivotField compact="0" outline="0" showAll="0"/>
    <pivotField dataField="1" compact="0" outline="0" showAll="0"/>
    <pivotField compact="0" outline="0" showAll="0"/>
    <pivotField axis="axisPage" compact="0" outline="0" showAll="0">
      <items count="4">
        <item m="1" x="1"/>
        <item x="0"/>
        <item m="1" x="2"/>
        <item t="default"/>
      </items>
    </pivotField>
    <pivotField compact="0" outline="0" showAll="0"/>
    <pivotField axis="axisRow" compact="0" outline="0" showAll="0">
      <items count="5">
        <item sd="0" m="1" x="2"/>
        <item x="1"/>
        <item sd="0" m="1" x="3"/>
        <item x="0"/>
        <item t="default"/>
      </items>
    </pivotField>
    <pivotField axis="axisCol" compact="0" outline="0" showAll="0">
      <items count="6">
        <item m="1" x="2"/>
        <item m="1" x="4"/>
        <item m="1" x="3"/>
        <item h="1" x="1"/>
        <item h="1" x="0"/>
        <item t="default"/>
      </items>
    </pivotField>
  </pivotFields>
  <rowFields count="1">
    <field x="6"/>
  </rowFields>
  <rowItems count="1">
    <i t="grand">
      <x/>
    </i>
  </rowItems>
  <colFields count="1">
    <field x="7"/>
  </colFields>
  <colItems count="1">
    <i t="grand">
      <x/>
    </i>
  </colItems>
  <pageFields count="1">
    <pageField fld="4" item="1" hier="-1"/>
  </pageFields>
  <dataFields count="1">
    <dataField name="Attributions" fld="2" baseField="0" baseItem="0" numFmtId="1"/>
  </dataFields>
  <formats count="22">
    <format dxfId="26">
      <pivotArea field="6" type="button" dataOnly="0" labelOnly="1" outline="0" axis="axisRow" fieldPosition="0"/>
    </format>
    <format dxfId="25">
      <pivotArea dataOnly="0" labelOnly="1" outline="0" fieldPosition="0">
        <references count="1">
          <reference field="7" count="0"/>
        </references>
      </pivotArea>
    </format>
    <format dxfId="24">
      <pivotArea dataOnly="0" labelOnly="1" grandCol="1" outline="0" fieldPosition="0"/>
    </format>
    <format dxfId="23">
      <pivotArea field="6" type="button" dataOnly="0" labelOnly="1" outline="0" axis="axisRow" fieldPosition="0"/>
    </format>
    <format dxfId="22">
      <pivotArea dataOnly="0" labelOnly="1" outline="0" fieldPosition="0">
        <references count="1">
          <reference field="7" count="0"/>
        </references>
      </pivotArea>
    </format>
    <format dxfId="21">
      <pivotArea dataOnly="0" labelOnly="1" grandCol="1" outline="0" fieldPosition="0"/>
    </format>
    <format dxfId="20">
      <pivotArea outline="0" collapsedLevelsAreSubtotals="1" fieldPosition="0"/>
    </format>
    <format dxfId="19">
      <pivotArea dataOnly="0" labelOnly="1" outline="0" fieldPosition="0">
        <references count="1">
          <reference field="4" count="0"/>
        </references>
      </pivotArea>
    </format>
    <format dxfId="18">
      <pivotArea field="7" type="button" dataOnly="0" labelOnly="1" outline="0" axis="axisCol" fieldPosition="0"/>
    </format>
    <format dxfId="17">
      <pivotArea type="topRight" dataOnly="0" labelOnly="1" outline="0" fieldPosition="0"/>
    </format>
    <format dxfId="16">
      <pivotArea dataOnly="0" labelOnly="1" outline="0" fieldPosition="0">
        <references count="1">
          <reference field="7" count="0"/>
        </references>
      </pivotArea>
    </format>
    <format dxfId="15">
      <pivotArea dataOnly="0" labelOnly="1" grandCol="1" outline="0" fieldPosition="0"/>
    </format>
    <format dxfId="14">
      <pivotArea type="origin" dataOnly="0" labelOnly="1" outline="0" fieldPosition="0"/>
    </format>
    <format dxfId="13">
      <pivotArea field="7" type="button" dataOnly="0" labelOnly="1" outline="0" axis="axisCol" fieldPosition="0"/>
    </format>
    <format dxfId="12">
      <pivotArea type="topRight" dataOnly="0" labelOnly="1" outline="0" fieldPosition="0"/>
    </format>
    <format dxfId="11">
      <pivotArea type="origin" dataOnly="0" labelOnly="1" outline="0" fieldPosition="0"/>
    </format>
    <format dxfId="10">
      <pivotArea field="7" type="button" dataOnly="0" labelOnly="1" outline="0" axis="axisCol" fieldPosition="0"/>
    </format>
    <format dxfId="9">
      <pivotArea type="topRight" dataOnly="0" labelOnly="1" outline="0" fieldPosition="0"/>
    </format>
    <format dxfId="8">
      <pivotArea type="origin" dataOnly="0" labelOnly="1" outline="0" fieldPosition="0"/>
    </format>
    <format dxfId="7">
      <pivotArea field="7" type="button" dataOnly="0" labelOnly="1" outline="0" axis="axisCol" fieldPosition="0"/>
    </format>
    <format dxfId="6">
      <pivotArea type="topRight" dataOnly="0" labelOnly="1" outline="0" fieldPosition="0"/>
    </format>
    <format dxfId="5">
      <pivotArea field="4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H7"/>
  <sheetViews>
    <sheetView showGridLines="0" workbookViewId="0">
      <pane ySplit="5" topLeftCell="A6" activePane="bottomLeft" state="frozen"/>
      <selection pane="bottomLeft" activeCell="A6" sqref="A6"/>
    </sheetView>
  </sheetViews>
  <sheetFormatPr baseColWidth="10" defaultRowHeight="12.75" x14ac:dyDescent="0.2"/>
  <cols>
    <col min="1" max="1" width="19.28515625" customWidth="1"/>
    <col min="2" max="2" width="20.28515625" bestFit="1" customWidth="1"/>
    <col min="3" max="3" width="10.85546875" style="1" customWidth="1"/>
    <col min="4" max="4" width="11.5703125" style="1" customWidth="1"/>
    <col min="5" max="5" width="9.28515625" style="1" customWidth="1"/>
    <col min="6" max="6" width="29.28515625" customWidth="1"/>
    <col min="7" max="8" width="32" customWidth="1"/>
  </cols>
  <sheetData>
    <row r="1" spans="1:8" ht="93" customHeight="1" x14ac:dyDescent="0.25">
      <c r="A1" s="9"/>
      <c r="B1" s="11"/>
      <c r="C1" s="12"/>
      <c r="D1" s="12"/>
      <c r="E1" s="12"/>
      <c r="F1" s="11"/>
      <c r="G1" s="11"/>
      <c r="H1" s="11"/>
    </row>
    <row r="2" spans="1:8" ht="39" customHeight="1" x14ac:dyDescent="0.25">
      <c r="A2" s="9"/>
      <c r="B2" s="11"/>
      <c r="C2" s="12"/>
      <c r="D2" s="12"/>
      <c r="E2" s="12"/>
      <c r="F2" s="11"/>
      <c r="G2" s="11"/>
      <c r="H2" s="11"/>
    </row>
    <row r="3" spans="1:8" s="13" customFormat="1" ht="16.5" customHeight="1" x14ac:dyDescent="0.2">
      <c r="A3" s="103"/>
      <c r="B3" s="103"/>
      <c r="C3" s="103"/>
      <c r="D3" s="103"/>
      <c r="E3" s="104" t="s">
        <v>16</v>
      </c>
      <c r="F3" s="105">
        <f>SUBTOTAL(3,B5:B977)-1</f>
        <v>0</v>
      </c>
      <c r="G3" s="105">
        <f>COUNTA(B5:B977)-1</f>
        <v>0</v>
      </c>
      <c r="H3" s="103"/>
    </row>
    <row r="4" spans="1:8" s="16" customFormat="1" ht="16.5" customHeight="1" x14ac:dyDescent="0.2">
      <c r="A4" s="14"/>
      <c r="B4" s="14"/>
      <c r="C4" s="15"/>
      <c r="D4" s="15"/>
      <c r="E4" s="15"/>
      <c r="F4" s="14"/>
      <c r="G4" s="14"/>
      <c r="H4" s="14"/>
    </row>
    <row r="5" spans="1:8" s="4" customFormat="1" ht="37.5" customHeight="1" x14ac:dyDescent="0.2">
      <c r="A5" s="101" t="s">
        <v>42</v>
      </c>
      <c r="B5" s="101" t="s">
        <v>1</v>
      </c>
      <c r="C5" s="102" t="s">
        <v>2</v>
      </c>
      <c r="D5" s="102" t="s">
        <v>3</v>
      </c>
      <c r="E5" s="102" t="s">
        <v>12</v>
      </c>
      <c r="F5" s="101" t="s">
        <v>4</v>
      </c>
      <c r="G5" s="101" t="s">
        <v>41</v>
      </c>
      <c r="H5" s="101" t="s">
        <v>8</v>
      </c>
    </row>
    <row r="6" spans="1:8" x14ac:dyDescent="0.2">
      <c r="D6" s="2"/>
      <c r="E6" s="2"/>
      <c r="F6" s="49"/>
      <c r="G6" s="108" t="str">
        <f t="shared" ref="G6" si="0">IF(ISTEXT(VLOOKUP(A6,Agents,4,FALSE)),VLOOKUP(A6,Agents,4,FALSE),"")</f>
        <v/>
      </c>
      <c r="H6" s="108" t="str">
        <f t="shared" ref="H6" si="1">IF(ISTEXT(VLOOKUP(B6,Articles,2,FALSE)),VLOOKUP(B6,Articles,2,FALSE),"")</f>
        <v/>
      </c>
    </row>
    <row r="7" spans="1:8" x14ac:dyDescent="0.2">
      <c r="A7" s="106"/>
      <c r="B7" s="106"/>
      <c r="C7" s="107"/>
      <c r="D7" s="107"/>
      <c r="E7" s="107"/>
      <c r="F7" s="106"/>
      <c r="G7" s="106"/>
      <c r="H7" s="106"/>
    </row>
  </sheetData>
  <sheetProtection sort="0" autoFilter="0" pivotTables="0"/>
  <autoFilter ref="A5:H6"/>
  <sortState ref="A6:H31">
    <sortCondition ref="B11"/>
  </sortState>
  <conditionalFormatting sqref="A5:A7">
    <cfRule type="expression" dxfId="2" priority="3">
      <formula>AND(ISERROR(VLOOKUP(A5,Liste_Personnels,1,FALSE)),A5&lt;&gt;"Nom",LEN(A5)&gt;0)</formula>
    </cfRule>
  </conditionalFormatting>
  <conditionalFormatting sqref="E1:E1048576">
    <cfRule type="cellIs" dxfId="1" priority="2" operator="equal">
      <formula>"non"</formula>
    </cfRule>
  </conditionalFormatting>
  <conditionalFormatting sqref="B5:B7">
    <cfRule type="expression" dxfId="0" priority="1">
      <formula>AND(ISERROR(VLOOKUP(B5,Liste_Articles,1,FALSE)),B5&lt;&gt;"Article",LEN(B5)&gt;0)</formula>
    </cfRule>
  </conditionalFormatting>
  <dataValidations count="3">
    <dataValidation type="list" allowBlank="1" showInputMessage="1" showErrorMessage="1" errorTitle="Choisissez dans la liste" error="Choisissez dans la liste !" sqref="A5:A7">
      <formula1>Liste_Personnels</formula1>
    </dataValidation>
    <dataValidation type="list" allowBlank="1" showInputMessage="1" showErrorMessage="1" errorTitle="Choisissez dans la liste" error="Choisissez dans la liste !" sqref="B5:B7">
      <formula1>Liste_Articles</formula1>
    </dataValidation>
    <dataValidation type="list" allowBlank="1" showInputMessage="1" showErrorMessage="1" errorTitle="Atribution en service ?" error="Choisir Oui ou Non !" sqref="E5:E7">
      <formula1>"oui,non"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499984740745262"/>
  </sheetPr>
  <dimension ref="A1:G5"/>
  <sheetViews>
    <sheetView showGridLines="0" workbookViewId="0">
      <pane ySplit="3" topLeftCell="A4" activePane="bottomLeft" state="frozen"/>
      <selection pane="bottomLeft" activeCell="F1" sqref="F1"/>
    </sheetView>
  </sheetViews>
  <sheetFormatPr baseColWidth="10" defaultRowHeight="12.75" x14ac:dyDescent="0.2"/>
  <cols>
    <col min="1" max="1" width="11.7109375" style="1" customWidth="1"/>
    <col min="2" max="2" width="20.28515625" bestFit="1" customWidth="1"/>
    <col min="3" max="3" width="12.28515625" style="1" customWidth="1"/>
    <col min="4" max="5" width="12.140625" style="1" customWidth="1"/>
    <col min="6" max="6" width="36" style="1" customWidth="1"/>
    <col min="7" max="7" width="44.5703125" customWidth="1"/>
  </cols>
  <sheetData>
    <row r="1" spans="1:7" ht="108.75" customHeight="1" x14ac:dyDescent="0.25">
      <c r="A1" s="54"/>
      <c r="B1" s="11"/>
      <c r="C1" s="12"/>
      <c r="D1" s="12"/>
      <c r="E1" s="12"/>
      <c r="F1" s="12"/>
      <c r="G1" s="11"/>
    </row>
    <row r="2" spans="1:7" ht="39" customHeight="1" x14ac:dyDescent="0.25">
      <c r="A2" s="53"/>
      <c r="B2" s="11"/>
      <c r="C2" s="12"/>
      <c r="D2" s="12"/>
      <c r="E2" s="12"/>
      <c r="F2" s="12"/>
      <c r="G2" s="11"/>
    </row>
    <row r="3" spans="1:7" s="4" customFormat="1" ht="37.5" customHeight="1" x14ac:dyDescent="0.2">
      <c r="A3" s="97" t="s">
        <v>30</v>
      </c>
      <c r="B3" s="98" t="s">
        <v>1</v>
      </c>
      <c r="C3" s="97" t="s">
        <v>31</v>
      </c>
      <c r="D3" s="97" t="s">
        <v>32</v>
      </c>
      <c r="E3" s="97" t="s">
        <v>33</v>
      </c>
      <c r="F3" s="97" t="s">
        <v>34</v>
      </c>
      <c r="G3" s="98" t="s">
        <v>4</v>
      </c>
    </row>
    <row r="4" spans="1:7" x14ac:dyDescent="0.2">
      <c r="C4" s="2"/>
      <c r="E4" s="52"/>
      <c r="F4" s="2"/>
      <c r="G4" s="49"/>
    </row>
    <row r="5" spans="1:7" x14ac:dyDescent="0.2">
      <c r="A5" s="99"/>
      <c r="B5" s="100"/>
      <c r="C5" s="99"/>
      <c r="D5" s="99"/>
      <c r="E5" s="99"/>
      <c r="F5" s="99"/>
      <c r="G5" s="100"/>
    </row>
  </sheetData>
  <sheetProtection sort="0" autoFilter="0" pivotTables="0"/>
  <autoFilter ref="A3:G4"/>
  <conditionalFormatting sqref="E1:F1048576">
    <cfRule type="cellIs" dxfId="4" priority="2" operator="equal">
      <formula>"non"</formula>
    </cfRule>
  </conditionalFormatting>
  <conditionalFormatting sqref="B3:B5">
    <cfRule type="expression" dxfId="3" priority="1">
      <formula>AND(ISERROR(VLOOKUP(B3,Liste_Articles,1,FALSE)),B3&lt;&gt;"Article",LEN(B3)&gt;0)</formula>
    </cfRule>
  </conditionalFormatting>
  <dataValidations count="1">
    <dataValidation type="list" allowBlank="1" showInputMessage="1" showErrorMessage="1" errorTitle="Choisissez dans la liste" error="Choisissez dans la liste !" sqref="B3:B5">
      <formula1>Liste_Articles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499984740745262"/>
  </sheetPr>
  <dimension ref="A1:G7"/>
  <sheetViews>
    <sheetView showGridLines="0" workbookViewId="0">
      <pane ySplit="5" topLeftCell="A6" activePane="bottomLeft" state="frozen"/>
      <selection pane="bottomLeft" activeCell="B6" sqref="B6"/>
    </sheetView>
  </sheetViews>
  <sheetFormatPr baseColWidth="10" defaultRowHeight="12.75" x14ac:dyDescent="0.2"/>
  <cols>
    <col min="1" max="1" width="24.42578125" customWidth="1"/>
    <col min="2" max="2" width="20.85546875" customWidth="1"/>
    <col min="3" max="3" width="21.7109375" customWidth="1"/>
    <col min="4" max="4" width="30" customWidth="1"/>
    <col min="5" max="5" width="36.5703125" style="34" customWidth="1"/>
    <col min="6" max="7" width="20.7109375" style="1" customWidth="1"/>
  </cols>
  <sheetData>
    <row r="1" spans="1:7" s="13" customFormat="1" ht="107.25" customHeight="1" x14ac:dyDescent="0.2">
      <c r="A1" s="17"/>
      <c r="B1" s="18"/>
      <c r="C1" s="18"/>
      <c r="D1" s="18"/>
      <c r="E1" s="33"/>
      <c r="F1" s="21"/>
      <c r="G1" s="21"/>
    </row>
    <row r="2" spans="1:7" s="13" customFormat="1" ht="42" customHeight="1" x14ac:dyDescent="0.2">
      <c r="A2" s="18"/>
      <c r="B2" s="18"/>
      <c r="C2" s="18"/>
      <c r="D2" s="18"/>
      <c r="E2" s="33"/>
      <c r="F2" s="21"/>
      <c r="G2" s="21"/>
    </row>
    <row r="3" spans="1:7" s="13" customFormat="1" ht="16.5" customHeight="1" x14ac:dyDescent="0.2">
      <c r="A3" s="86"/>
      <c r="B3" s="87" t="s">
        <v>15</v>
      </c>
      <c r="C3" s="88">
        <f>SUBTOTAL(3,A5:B7)-1</f>
        <v>2</v>
      </c>
      <c r="D3" s="88">
        <f>COUNTA(B5:B7)-1</f>
        <v>0</v>
      </c>
      <c r="E3" s="89"/>
      <c r="F3" s="90">
        <f>SUBTOTAL(9,F5:F7)</f>
        <v>0</v>
      </c>
      <c r="G3" s="90">
        <f>SUBTOTAL(9,G5:G7)</f>
        <v>0</v>
      </c>
    </row>
    <row r="4" spans="1:7" s="13" customFormat="1" x14ac:dyDescent="0.2">
      <c r="A4" s="18"/>
      <c r="B4" s="18"/>
      <c r="C4" s="18"/>
      <c r="D4" s="18"/>
      <c r="E4" s="33"/>
      <c r="F4" s="20"/>
      <c r="G4" s="20"/>
    </row>
    <row r="5" spans="1:7" s="30" customFormat="1" ht="29.25" customHeight="1" x14ac:dyDescent="0.2">
      <c r="A5" s="94" t="s">
        <v>42</v>
      </c>
      <c r="B5" s="94" t="s">
        <v>0</v>
      </c>
      <c r="C5" s="94" t="s">
        <v>5</v>
      </c>
      <c r="D5" s="94" t="s">
        <v>41</v>
      </c>
      <c r="E5" s="95" t="s">
        <v>4</v>
      </c>
      <c r="F5" s="96" t="s">
        <v>19</v>
      </c>
      <c r="G5" s="96" t="s">
        <v>20</v>
      </c>
    </row>
    <row r="6" spans="1:7" s="5" customFormat="1" x14ac:dyDescent="0.2">
      <c r="A6" s="7" t="str">
        <f t="shared" ref="A6" si="0">B6&amp;" "&amp;C6</f>
        <v xml:space="preserve"> Dimitri</v>
      </c>
      <c r="C6" s="5" t="s">
        <v>40</v>
      </c>
      <c r="D6" s="5" t="s">
        <v>35</v>
      </c>
      <c r="E6" s="36"/>
      <c r="F6" s="29">
        <f>SUMIFS(Attributions!C:C,Attributions!A:A,A:A,Attributions!E:E,"oui")</f>
        <v>0</v>
      </c>
      <c r="G6" s="29">
        <f>SUMIFS(Attributions!C:C,Attributions!A:A,A:A,Attributions!E:E,"non")</f>
        <v>0</v>
      </c>
    </row>
    <row r="7" spans="1:7" x14ac:dyDescent="0.2">
      <c r="A7" s="91"/>
      <c r="B7" s="91"/>
      <c r="C7" s="91"/>
      <c r="D7" s="91"/>
      <c r="E7" s="92"/>
      <c r="F7" s="93"/>
      <c r="G7" s="93"/>
    </row>
  </sheetData>
  <sheetProtection sort="0" autoFilter="0" pivotTables="0"/>
  <autoFilter ref="A5:E6"/>
  <sortState ref="A6:E17">
    <sortCondition ref="A10"/>
  </sortState>
  <dataValidations count="1">
    <dataValidation type="list" allowBlank="1" showInputMessage="1" showErrorMessage="1" errorTitle="Choisissez dans la liste" error="Choisissez dans la liste !" sqref="D5:D7">
      <formula1>Liste_Statut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137577"/>
  </sheetPr>
  <dimension ref="A1:H8"/>
  <sheetViews>
    <sheetView showGridLines="0" workbookViewId="0">
      <pane ySplit="5" topLeftCell="A6" activePane="bottomLeft" state="frozen"/>
      <selection pane="bottomLeft" activeCell="B22" sqref="B22"/>
    </sheetView>
  </sheetViews>
  <sheetFormatPr baseColWidth="10" defaultRowHeight="12.75" x14ac:dyDescent="0.2"/>
  <cols>
    <col min="1" max="2" width="35.140625" customWidth="1"/>
    <col min="3" max="3" width="9.5703125" style="1" customWidth="1"/>
    <col min="4" max="4" width="33.28515625" customWidth="1"/>
    <col min="5" max="8" width="17.42578125" style="1" customWidth="1"/>
  </cols>
  <sheetData>
    <row r="1" spans="1:8" s="3" customFormat="1" ht="91.5" customHeight="1" x14ac:dyDescent="0.25">
      <c r="A1" s="9"/>
      <c r="B1" s="10"/>
      <c r="C1" s="21"/>
      <c r="D1" s="10"/>
      <c r="E1" s="21"/>
      <c r="F1" s="21"/>
      <c r="G1" s="21"/>
      <c r="H1" s="21"/>
    </row>
    <row r="2" spans="1:8" s="3" customFormat="1" ht="42" customHeight="1" x14ac:dyDescent="0.2">
      <c r="A2" s="10"/>
      <c r="B2" s="10"/>
      <c r="C2" s="21"/>
      <c r="D2" s="10"/>
      <c r="E2" s="21"/>
      <c r="F2" s="21"/>
      <c r="G2" s="21"/>
      <c r="H2" s="21"/>
    </row>
    <row r="3" spans="1:8" s="13" customFormat="1" ht="18" customHeight="1" x14ac:dyDescent="0.2">
      <c r="A3" s="65"/>
      <c r="B3" s="66" t="s">
        <v>21</v>
      </c>
      <c r="C3" s="67"/>
      <c r="D3" s="68">
        <f>SUM(E3:H3)</f>
        <v>0</v>
      </c>
      <c r="E3" s="69">
        <f>SUBTOTAL(9,E7:E995)</f>
        <v>0</v>
      </c>
      <c r="F3" s="69"/>
      <c r="G3" s="69"/>
      <c r="H3" s="69">
        <f>SUBTOTAL(9,H7:H995)</f>
        <v>0</v>
      </c>
    </row>
    <row r="4" spans="1:8" s="13" customFormat="1" x14ac:dyDescent="0.2">
      <c r="A4" s="18"/>
      <c r="B4" s="19"/>
      <c r="C4" s="51"/>
      <c r="D4" s="20"/>
      <c r="E4" s="20"/>
      <c r="F4" s="20"/>
      <c r="G4" s="20"/>
      <c r="H4" s="20"/>
    </row>
    <row r="5" spans="1:8" s="4" customFormat="1" ht="43.5" customHeight="1" x14ac:dyDescent="0.2">
      <c r="A5" s="70" t="s">
        <v>7</v>
      </c>
      <c r="B5" s="70" t="s">
        <v>8</v>
      </c>
      <c r="C5" s="71" t="s">
        <v>27</v>
      </c>
      <c r="D5" s="70" t="s">
        <v>4</v>
      </c>
      <c r="E5" s="71" t="s">
        <v>19</v>
      </c>
      <c r="F5" s="71" t="s">
        <v>29</v>
      </c>
      <c r="G5" s="71" t="s">
        <v>28</v>
      </c>
      <c r="H5" s="71" t="s">
        <v>20</v>
      </c>
    </row>
    <row r="6" spans="1:8" s="5" customFormat="1" x14ac:dyDescent="0.2">
      <c r="A6" t="s">
        <v>39</v>
      </c>
      <c r="B6" t="s">
        <v>9</v>
      </c>
      <c r="C6" s="1">
        <v>0</v>
      </c>
      <c r="D6" s="32"/>
      <c r="E6" s="74">
        <f>SUMIFS(Attributions!C:C,Attributions!B:B,A:A,Attributions!E:E,"oui")</f>
        <v>0</v>
      </c>
      <c r="F6" s="74">
        <f>SUMIF(Approvisionnements!B:B,Articles!A:A,Approvisionnements!E:E)</f>
        <v>0</v>
      </c>
      <c r="G6" s="74">
        <f>C6+F6-E6-H6</f>
        <v>0</v>
      </c>
      <c r="H6" s="74">
        <f>SUMIFS(Attributions!C:C,Attributions!B:B,A:A,Attributions!E:E,"non")</f>
        <v>0</v>
      </c>
    </row>
    <row r="7" spans="1:8" s="5" customFormat="1" x14ac:dyDescent="0.2">
      <c r="A7" t="s">
        <v>38</v>
      </c>
      <c r="B7" t="s">
        <v>9</v>
      </c>
      <c r="C7" s="1">
        <v>0</v>
      </c>
      <c r="D7" s="32"/>
      <c r="E7" s="74">
        <f>SUMIFS(Attributions!C:C,Attributions!B:B,Articles!A:A,Attributions!E:E,"oui")</f>
        <v>0</v>
      </c>
      <c r="F7" s="74">
        <f>SUMIF(Approvisionnements!B:B,Articles!A:A,Approvisionnements!E:E)</f>
        <v>0</v>
      </c>
      <c r="G7" s="74">
        <f t="shared" ref="G7" si="0">C7+F7-E7-H7</f>
        <v>0</v>
      </c>
      <c r="H7" s="74">
        <f>SUMIFS(Attributions!C:C,Attributions!B:B,Articles!A:A,Attributions!E:E,"non")</f>
        <v>0</v>
      </c>
    </row>
    <row r="8" spans="1:8" ht="17.25" customHeight="1" x14ac:dyDescent="0.2">
      <c r="A8" s="72"/>
      <c r="B8" s="72"/>
      <c r="C8" s="73"/>
      <c r="D8" s="72"/>
      <c r="E8" s="73"/>
      <c r="F8" s="73"/>
      <c r="G8" s="73"/>
      <c r="H8" s="73"/>
    </row>
  </sheetData>
  <sheetProtection sort="0" autoFilter="0" pivotTables="0"/>
  <autoFilter ref="A5:H7"/>
  <sortState ref="A6:H14">
    <sortCondition ref="A9"/>
  </sortState>
  <dataValidations count="1">
    <dataValidation type="list" allowBlank="1" showInputMessage="1" showErrorMessage="1" errorTitle="Choisissez dans la liste" error="Choisissez dans la liste !" sqref="B5:C8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 tint="-0.499984740745262"/>
  </sheetPr>
  <dimension ref="A1:E17"/>
  <sheetViews>
    <sheetView showGridLines="0" tabSelected="1" workbookViewId="0">
      <pane ySplit="5" topLeftCell="A6" activePane="bottomLeft" state="frozen"/>
      <selection pane="bottomLeft" activeCell="A6" sqref="A6:A8"/>
    </sheetView>
  </sheetViews>
  <sheetFormatPr baseColWidth="10" defaultRowHeight="12.75" x14ac:dyDescent="0.2"/>
  <cols>
    <col min="1" max="1" width="33.28515625" style="44" customWidth="1"/>
    <col min="2" max="2" width="36.5703125" style="45" customWidth="1"/>
    <col min="3" max="3" width="21.7109375" style="44" customWidth="1"/>
    <col min="4" max="5" width="20.7109375" style="48" customWidth="1"/>
    <col min="6" max="16384" width="11.42578125" style="44"/>
  </cols>
  <sheetData>
    <row r="1" spans="1:5" s="41" customFormat="1" ht="114" customHeight="1" x14ac:dyDescent="0.2">
      <c r="A1" s="37"/>
      <c r="B1" s="39"/>
      <c r="C1" s="38"/>
      <c r="D1" s="40"/>
      <c r="E1" s="40"/>
    </row>
    <row r="2" spans="1:5" s="41" customFormat="1" ht="45.75" customHeight="1" x14ac:dyDescent="0.2">
      <c r="A2" s="38"/>
      <c r="B2" s="39"/>
      <c r="C2" s="38"/>
      <c r="D2" s="40"/>
      <c r="E2" s="40"/>
    </row>
    <row r="3" spans="1:5" s="41" customFormat="1" ht="17.25" customHeight="1" x14ac:dyDescent="0.2">
      <c r="A3" s="55"/>
      <c r="B3" s="55" t="s">
        <v>25</v>
      </c>
      <c r="C3" s="56">
        <f>SUBTOTAL(9,C5:C9)</f>
        <v>1</v>
      </c>
      <c r="D3" s="57">
        <f>SUBTOTAL(9,D5:D9)</f>
        <v>0</v>
      </c>
      <c r="E3" s="57">
        <f>SUBTOTAL(9,E5:E9)</f>
        <v>0</v>
      </c>
    </row>
    <row r="4" spans="1:5" s="41" customFormat="1" x14ac:dyDescent="0.2">
      <c r="A4" s="38"/>
      <c r="B4" s="39"/>
      <c r="C4" s="38"/>
      <c r="D4" s="42"/>
      <c r="E4" s="42"/>
    </row>
    <row r="5" spans="1:5" s="43" customFormat="1" ht="29.25" customHeight="1" x14ac:dyDescent="0.2">
      <c r="A5" s="58" t="s">
        <v>23</v>
      </c>
      <c r="B5" s="59" t="s">
        <v>4</v>
      </c>
      <c r="C5" s="60" t="s">
        <v>24</v>
      </c>
      <c r="D5" s="61" t="s">
        <v>19</v>
      </c>
      <c r="E5" s="61" t="s">
        <v>20</v>
      </c>
    </row>
    <row r="6" spans="1:5" x14ac:dyDescent="0.2">
      <c r="A6" s="44" t="s">
        <v>35</v>
      </c>
      <c r="B6" s="35"/>
      <c r="C6" s="47">
        <f>COUNTIF(Personnel!D:D,A:A)</f>
        <v>1</v>
      </c>
      <c r="D6" s="47">
        <f>SUMIFS(Attributions!C:C,Attributions!G:G,A:A,Attributions!E:E,"oui")</f>
        <v>0</v>
      </c>
      <c r="E6" s="47">
        <f>SUMIFS(Attributions!C:C,Attributions!G:G,A:A,Attributions!E:E,"non")</f>
        <v>0</v>
      </c>
    </row>
    <row r="7" spans="1:5" x14ac:dyDescent="0.2">
      <c r="A7" s="46" t="s">
        <v>37</v>
      </c>
      <c r="B7" s="36"/>
      <c r="C7" s="47">
        <f>COUNTIF(Personnel!D:D,A:A)</f>
        <v>0</v>
      </c>
      <c r="D7" s="47">
        <f>SUMIFS(Attributions!C:C,Attributions!G:G,A:A,Attributions!E:E,"oui")</f>
        <v>0</v>
      </c>
      <c r="E7" s="47">
        <f>SUMIFS(Attributions!C:C,Attributions!G:G,A:A,Attributions!E:E,"non")</f>
        <v>0</v>
      </c>
    </row>
    <row r="8" spans="1:5" s="46" customFormat="1" x14ac:dyDescent="0.2">
      <c r="A8" s="46" t="s">
        <v>36</v>
      </c>
      <c r="B8" s="36"/>
      <c r="C8" s="47">
        <f>COUNTIF(Personnel!D:D,A:A)</f>
        <v>0</v>
      </c>
      <c r="D8" s="47">
        <f>SUMIFS(Attributions!C:C,Attributions!G:G,A:A,Attributions!E:E,"oui")</f>
        <v>0</v>
      </c>
      <c r="E8" s="47">
        <f>SUMIFS(Attributions!C:C,Attributions!G:G,A:A,Attributions!E:E,"non")</f>
        <v>0</v>
      </c>
    </row>
    <row r="9" spans="1:5" x14ac:dyDescent="0.2">
      <c r="A9" s="62"/>
      <c r="B9" s="63"/>
      <c r="C9" s="62"/>
      <c r="D9" s="64"/>
      <c r="E9" s="64"/>
    </row>
    <row r="15" spans="1:5" x14ac:dyDescent="0.2">
      <c r="B15" s="48"/>
    </row>
    <row r="16" spans="1:5" x14ac:dyDescent="0.2">
      <c r="B16" s="48"/>
    </row>
    <row r="17" spans="2:2" x14ac:dyDescent="0.2">
      <c r="B17" s="1"/>
    </row>
  </sheetData>
  <sheetProtection sort="0" autoFilter="0" pivotTables="0"/>
  <autoFilter ref="A5:C8"/>
  <sortState ref="A6:E9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499984740745262"/>
  </sheetPr>
  <dimension ref="A1:E9"/>
  <sheetViews>
    <sheetView showGridLines="0" workbookViewId="0">
      <pane ySplit="5" topLeftCell="A6" activePane="bottomLeft" state="frozen"/>
      <selection pane="bottomLeft" activeCell="B31" sqref="B31"/>
    </sheetView>
  </sheetViews>
  <sheetFormatPr baseColWidth="10" defaultRowHeight="12.75" x14ac:dyDescent="0.2"/>
  <cols>
    <col min="1" max="1" width="41.140625" style="44" customWidth="1"/>
    <col min="2" max="2" width="43.42578125" style="45" customWidth="1"/>
    <col min="3" max="3" width="21.7109375" style="44" customWidth="1"/>
    <col min="4" max="5" width="20.7109375" style="48" customWidth="1"/>
    <col min="6" max="16384" width="11.42578125" style="44"/>
  </cols>
  <sheetData>
    <row r="1" spans="1:5" s="41" customFormat="1" ht="98.25" customHeight="1" x14ac:dyDescent="0.2">
      <c r="A1" s="37"/>
      <c r="B1" s="39"/>
      <c r="C1" s="38"/>
      <c r="D1" s="40"/>
      <c r="E1" s="40"/>
    </row>
    <row r="2" spans="1:5" s="41" customFormat="1" ht="45" customHeight="1" x14ac:dyDescent="0.2">
      <c r="A2" s="38"/>
      <c r="B2" s="39"/>
      <c r="C2" s="38"/>
      <c r="D2" s="40"/>
      <c r="E2" s="40"/>
    </row>
    <row r="3" spans="1:5" s="41" customFormat="1" ht="18.75" customHeight="1" x14ac:dyDescent="0.2">
      <c r="A3" s="75"/>
      <c r="B3" s="75" t="s">
        <v>25</v>
      </c>
      <c r="C3" s="76">
        <f>SUBTOTAL(9,C5:C9)</f>
        <v>2</v>
      </c>
      <c r="D3" s="77">
        <f>SUBTOTAL(9,D5:D9)</f>
        <v>0</v>
      </c>
      <c r="E3" s="77">
        <f>SUBTOTAL(9,E5:E9)</f>
        <v>0</v>
      </c>
    </row>
    <row r="4" spans="1:5" s="41" customFormat="1" x14ac:dyDescent="0.2">
      <c r="A4" s="38"/>
      <c r="B4" s="39"/>
      <c r="C4" s="38"/>
      <c r="D4" s="42"/>
      <c r="E4" s="42"/>
    </row>
    <row r="5" spans="1:5" s="43" customFormat="1" ht="29.25" customHeight="1" x14ac:dyDescent="0.2">
      <c r="A5" s="78" t="s">
        <v>23</v>
      </c>
      <c r="B5" s="79" t="s">
        <v>4</v>
      </c>
      <c r="C5" s="80" t="s">
        <v>26</v>
      </c>
      <c r="D5" s="81" t="s">
        <v>19</v>
      </c>
      <c r="E5" s="81" t="s">
        <v>20</v>
      </c>
    </row>
    <row r="6" spans="1:5" x14ac:dyDescent="0.2">
      <c r="A6" t="s">
        <v>10</v>
      </c>
      <c r="B6" s="36"/>
      <c r="C6" s="85">
        <f>COUNTIF(Articles!B:B,A:A)</f>
        <v>0</v>
      </c>
      <c r="D6" s="85">
        <f>SUMIFS(Attributions!C:C,Attributions!H:H,A:A,Attributions!E:E,"oui")</f>
        <v>0</v>
      </c>
      <c r="E6" s="85">
        <f>SUMIFS(Attributions!C:C,Attributions!H:H,A:A,Attributions!E:E,"non")</f>
        <v>0</v>
      </c>
    </row>
    <row r="7" spans="1:5" x14ac:dyDescent="0.2">
      <c r="A7" t="s">
        <v>9</v>
      </c>
      <c r="B7" s="35"/>
      <c r="C7" s="85">
        <f>COUNTIF(Articles!B:B,A:A)</f>
        <v>2</v>
      </c>
      <c r="D7" s="85">
        <f>SUMIFS(Attributions!C:C,Attributions!H:H,A:A,Attributions!E:E,"oui")</f>
        <v>0</v>
      </c>
      <c r="E7" s="85">
        <f>SUMIFS(Attributions!C:C,Attributions!H:H,A:A,Attributions!E:E,"non")</f>
        <v>0</v>
      </c>
    </row>
    <row r="8" spans="1:5" s="46" customFormat="1" x14ac:dyDescent="0.2">
      <c r="A8" t="s">
        <v>11</v>
      </c>
      <c r="B8" s="36"/>
      <c r="C8" s="85">
        <f>COUNTIF(Articles!B:B,A:A)</f>
        <v>0</v>
      </c>
      <c r="D8" s="85">
        <f>SUMIFS(Attributions!C:C,Attributions!H:H,A:A,Attributions!E:E,"oui")</f>
        <v>0</v>
      </c>
      <c r="E8" s="85">
        <f>SUMIFS(Attributions!C:C,Attributions!H:H,A:A,Attributions!E:E,"non")</f>
        <v>0</v>
      </c>
    </row>
    <row r="9" spans="1:5" x14ac:dyDescent="0.2">
      <c r="A9" s="82"/>
      <c r="B9" s="83"/>
      <c r="C9" s="82"/>
      <c r="D9" s="84"/>
      <c r="E9" s="84"/>
    </row>
  </sheetData>
  <sheetProtection sort="0" autoFilter="0" pivotTables="0"/>
  <autoFilter ref="A5:C8"/>
  <sortState ref="A6:E10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"/>
  <sheetViews>
    <sheetView showGridLines="0" workbookViewId="0">
      <selection activeCell="C12" sqref="C12"/>
    </sheetView>
  </sheetViews>
  <sheetFormatPr baseColWidth="10" defaultColWidth="34.5703125" defaultRowHeight="12.75" x14ac:dyDescent="0.2"/>
  <sheetData>
    <row r="1" spans="1:2" x14ac:dyDescent="0.2">
      <c r="A1" s="8" t="s">
        <v>13</v>
      </c>
      <c r="B1" s="49"/>
    </row>
    <row r="2" spans="1:2" x14ac:dyDescent="0.2">
      <c r="A2" s="8" t="s">
        <v>14</v>
      </c>
      <c r="B2" s="49"/>
    </row>
    <row r="3" spans="1:2" x14ac:dyDescent="0.2">
      <c r="A3" s="8" t="s">
        <v>6</v>
      </c>
      <c r="B3" s="49"/>
    </row>
    <row r="7" spans="1:2" ht="15" x14ac:dyDescent="0.25">
      <c r="A7" s="31" t="s">
        <v>22</v>
      </c>
      <c r="B7" s="31"/>
    </row>
    <row r="8" spans="1:2" x14ac:dyDescent="0.2">
      <c r="A8" t="s">
        <v>6</v>
      </c>
      <c r="B8" s="49" t="s">
        <v>23</v>
      </c>
    </row>
    <row r="9" spans="1:2" x14ac:dyDescent="0.2">
      <c r="A9" t="s">
        <v>8</v>
      </c>
      <c r="B9" s="49" t="s">
        <v>9</v>
      </c>
    </row>
    <row r="10" spans="1:2" x14ac:dyDescent="0.2">
      <c r="A10" s="6"/>
      <c r="B10" s="6"/>
    </row>
  </sheetData>
  <dataValidations count="2">
    <dataValidation type="list" allowBlank="1" showInputMessage="1" showErrorMessage="1" errorTitle="Choisir dans la liste" error="Choisir dans la liste !" sqref="B9">
      <formula1>Liste_Catégories</formula1>
    </dataValidation>
    <dataValidation type="list" allowBlank="1" showInputMessage="1" showErrorMessage="1" errorTitle="Choisir dans la liste" error="Choisir dans la liste !" sqref="B8">
      <formula1>Liste_Statut</formula1>
    </dataValidation>
  </dataValidation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1"/>
  <sheetViews>
    <sheetView workbookViewId="0">
      <selection activeCell="A6" sqref="A6"/>
    </sheetView>
  </sheetViews>
  <sheetFormatPr baseColWidth="10" defaultRowHeight="12.75" x14ac:dyDescent="0.2"/>
  <cols>
    <col min="1" max="1" width="30.42578125" customWidth="1"/>
    <col min="2" max="2" width="23.7109375" style="1" customWidth="1"/>
    <col min="3" max="5" width="17.5703125" style="1" customWidth="1"/>
    <col min="6" max="6" width="15.7109375" style="1" customWidth="1"/>
  </cols>
  <sheetData>
    <row r="1" spans="1:6" x14ac:dyDescent="0.2">
      <c r="A1" s="50" t="s">
        <v>12</v>
      </c>
      <c r="B1" s="1" t="s">
        <v>43</v>
      </c>
    </row>
    <row r="3" spans="1:6" s="28" customFormat="1" ht="15.75" x14ac:dyDescent="0.25">
      <c r="A3" s="26" t="s">
        <v>18</v>
      </c>
      <c r="B3" s="27" t="s">
        <v>8</v>
      </c>
      <c r="C3"/>
      <c r="D3"/>
      <c r="E3"/>
      <c r="F3"/>
    </row>
    <row r="4" spans="1:6" s="23" customFormat="1" x14ac:dyDescent="0.2">
      <c r="A4" s="22" t="s">
        <v>6</v>
      </c>
      <c r="B4" s="24" t="s">
        <v>17</v>
      </c>
      <c r="C4"/>
      <c r="D4"/>
      <c r="E4"/>
      <c r="F4"/>
    </row>
    <row r="5" spans="1:6" x14ac:dyDescent="0.2">
      <c r="A5" t="s">
        <v>17</v>
      </c>
      <c r="B5" s="25"/>
      <c r="C5"/>
      <c r="D5"/>
      <c r="E5"/>
      <c r="F5"/>
    </row>
    <row r="6" spans="1:6" x14ac:dyDescent="0.2">
      <c r="B6"/>
      <c r="C6"/>
      <c r="D6"/>
      <c r="E6"/>
      <c r="F6"/>
    </row>
    <row r="7" spans="1:6" x14ac:dyDescent="0.2">
      <c r="B7"/>
      <c r="C7"/>
      <c r="D7"/>
      <c r="E7"/>
      <c r="F7"/>
    </row>
    <row r="8" spans="1:6" x14ac:dyDescent="0.2">
      <c r="B8"/>
      <c r="C8"/>
      <c r="D8"/>
      <c r="E8"/>
      <c r="F8"/>
    </row>
    <row r="9" spans="1:6" x14ac:dyDescent="0.2">
      <c r="B9"/>
      <c r="C9"/>
      <c r="D9"/>
      <c r="E9"/>
      <c r="F9"/>
    </row>
    <row r="10" spans="1:6" x14ac:dyDescent="0.2">
      <c r="B10"/>
      <c r="C10"/>
      <c r="D10"/>
      <c r="E10"/>
      <c r="F10"/>
    </row>
    <row r="11" spans="1:6" x14ac:dyDescent="0.2">
      <c r="B11"/>
      <c r="C11"/>
      <c r="D11"/>
      <c r="E11"/>
      <c r="F1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Attributions</vt:lpstr>
      <vt:lpstr>Approvisionnements</vt:lpstr>
      <vt:lpstr>Personnel</vt:lpstr>
      <vt:lpstr>Articles</vt:lpstr>
      <vt:lpstr>Statut</vt:lpstr>
      <vt:lpstr>Catégories</vt:lpstr>
      <vt:lpstr>Paramètres</vt:lpstr>
      <vt:lpstr>Synthèses</vt:lpstr>
      <vt:lpstr>Articles!_FilterDatabase</vt:lpstr>
      <vt:lpstr>Catégories!_FilterDatabase</vt:lpstr>
      <vt:lpstr>Statut!_FilterDatabase</vt:lpstr>
      <vt:lpstr>Agents</vt:lpstr>
      <vt:lpstr>Approvisionnements</vt:lpstr>
      <vt:lpstr>Articles</vt:lpstr>
      <vt:lpstr>Attributions</vt:lpstr>
      <vt:lpstr>Catégories</vt:lpstr>
      <vt:lpstr>Liste_Articles</vt:lpstr>
      <vt:lpstr>Liste_Catégories</vt:lpstr>
      <vt:lpstr>Liste_Personnels</vt:lpstr>
      <vt:lpstr>Liste_Statut</vt:lpstr>
      <vt:lpstr>Société</vt:lpstr>
      <vt:lpstr>Catégories!Statut</vt:lpstr>
      <vt:lpstr>Statut</vt:lpstr>
      <vt:lpstr>Statuts</vt:lpstr>
      <vt:lpstr>Titre</vt:lpstr>
      <vt:lpstr>VD_Catégorie</vt:lpstr>
      <vt:lpstr>VD_Statut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Cadot Guillet Christelle</cp:lastModifiedBy>
  <dcterms:created xsi:type="dcterms:W3CDTF">2015-05-06T14:48:40Z</dcterms:created>
  <dcterms:modified xsi:type="dcterms:W3CDTF">2018-04-03T10:23:00Z</dcterms:modified>
</cp:coreProperties>
</file>