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2710" windowHeight="8505"/>
  </bookViews>
  <sheets>
    <sheet name="Saisie CP" sheetId="5" r:id="rId1"/>
    <sheet name="Planning CP" sheetId="1" r:id="rId2"/>
    <sheet name="Bilan ABSENCE" sheetId="8" r:id="rId3"/>
    <sheet name="Bilan CP" sheetId="7" r:id="rId4"/>
    <sheet name="BDD" sheetId="4" r:id="rId5"/>
  </sheets>
  <functionGroups builtInGroupCount="17"/>
  <definedNames>
    <definedName name="_xlnm._FilterDatabase" localSheetId="4" hidden="1">BDD!$A$1:$A$10</definedName>
    <definedName name="_xlnm._FilterDatabase" localSheetId="2" hidden="1">'Bilan ABSENCE'!$A$2:$J$42</definedName>
    <definedName name="_xlnm._FilterDatabase" localSheetId="3" hidden="1">'Bilan CP'!$A$2:$I$42</definedName>
    <definedName name="_xlnm._FilterDatabase" localSheetId="1" hidden="1">'Planning CP'!$A$1:$BL$42</definedName>
    <definedName name="_xlnm._FilterDatabase" localSheetId="0" hidden="1">'Saisie CP'!$A$2:$C$2</definedName>
    <definedName name="An" localSheetId="1">'Planning CP'!$A$1</definedName>
    <definedName name="An">'Planning CP'!$A$1</definedName>
    <definedName name="Années">BDD!$H$2:$H$12</definedName>
    <definedName name="Bilan">BDD!$M$2:$M$12</definedName>
    <definedName name="codes">BDD!$Q$2:$Q$10</definedName>
    <definedName name="ColA">'Saisie CP'!$A:$A</definedName>
    <definedName name="dates_planning" localSheetId="1">'Planning CP'!$B$4:$BK$4</definedName>
    <definedName name="Debut">OFFSET('Saisie CP'!#REF!,,,COUNTA('Saisie CP'!$B:$B)-1)</definedName>
    <definedName name="Ferie">OFFSET(BDD!$E$2,,,COUNTA(BDD!$E:$E)-1)</definedName>
    <definedName name="Fin">OFFSET('Saisie CP'!#REF!,,,COUNTA('Saisie CP'!$C:$C)-1)</definedName>
    <definedName name="Mois" localSheetId="1">'Planning CP'!$A$2</definedName>
    <definedName name="Mois_BDD">BDD!$C$2:$C$13</definedName>
    <definedName name="mois_planning" localSheetId="1">'Planning CP'!$B$5:$BK$41</definedName>
    <definedName name="Nom">OFFSET(BDD!$A$2,,,COUNTA(BDD!$A:$A)-1)</definedName>
    <definedName name="noms_planning">OFFSET('Planning CP'!$A:$A,4,,COUNTA('Planning CP'!$A:$A)-1)</definedName>
    <definedName name="Profil">BDD!$O$2:$O$5</definedName>
    <definedName name="test">INDEX(absences,,1)</definedName>
    <definedName name="Type">BDD!$R$2:$R$10</definedName>
    <definedName name="_xlnm.Print_Area" localSheetId="1">'Planning CP'!$A$1:$AC$42</definedName>
    <definedName name="_xlnm.Print_Area" localSheetId="0">'Saisie CP'!$A$2:$C$9</definedName>
  </definedNames>
  <calcPr calcId="145621"/>
</workbook>
</file>

<file path=xl/calcChain.xml><?xml version="1.0" encoding="utf-8"?>
<calcChain xmlns="http://schemas.openxmlformats.org/spreadsheetml/2006/main">
  <c r="E27" i="4" l="1"/>
  <c r="E26" i="4"/>
  <c r="E25" i="4"/>
  <c r="E24" i="4"/>
  <c r="E23" i="4"/>
  <c r="E19" i="4"/>
  <c r="E18" i="4"/>
  <c r="E15" i="4"/>
  <c r="E14" i="4"/>
  <c r="E13" i="4"/>
  <c r="E12" i="4"/>
  <c r="E11" i="4"/>
  <c r="E10" i="4"/>
  <c r="E6" i="4"/>
  <c r="E5" i="4"/>
  <c r="E2" i="4"/>
  <c r="E16" i="4"/>
  <c r="E3" i="4"/>
  <c r="E7" i="5" l="1"/>
  <c r="E9" i="5"/>
  <c r="E3" i="5"/>
  <c r="E5" i="5"/>
  <c r="E4" i="5"/>
  <c r="E6" i="5"/>
  <c r="E8" i="5"/>
  <c r="AX42" i="1" l="1"/>
  <c r="AW42" i="1"/>
  <c r="AV42" i="1"/>
  <c r="AU42" i="1"/>
  <c r="AT42" i="1"/>
  <c r="AS42" i="1"/>
  <c r="AR42" i="1"/>
  <c r="AQ42" i="1"/>
  <c r="AP42" i="1"/>
  <c r="AO42" i="1"/>
  <c r="AN42" i="1"/>
  <c r="AM42" i="1"/>
  <c r="AL42" i="1"/>
  <c r="AK42" i="1"/>
  <c r="BH42" i="1"/>
  <c r="BG42" i="1"/>
  <c r="BF42" i="1"/>
  <c r="BE42" i="1"/>
  <c r="BD42" i="1"/>
  <c r="BC42" i="1"/>
  <c r="BB42" i="1"/>
  <c r="BA42" i="1"/>
  <c r="AZ42" i="1"/>
  <c r="BJ42" i="1"/>
  <c r="B3" i="1" l="1"/>
  <c r="BI42" i="1"/>
  <c r="AI42" i="1"/>
  <c r="AH42" i="1"/>
  <c r="BK42" i="1"/>
  <c r="AY42" i="1"/>
  <c r="AJ42" i="1"/>
  <c r="AG42" i="1"/>
  <c r="AF42" i="1"/>
  <c r="AE42" i="1"/>
  <c r="AD42" i="1"/>
  <c r="B2" i="1" l="1"/>
  <c r="C3" i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5" i="1"/>
  <c r="AH3" i="1" l="1"/>
  <c r="H42" i="7" a="1"/>
  <c r="H42" i="7" s="1"/>
  <c r="G39" i="8" a="1"/>
  <c r="G39" i="8" s="1"/>
  <c r="F30" i="8" a="1"/>
  <c r="F30" i="8" s="1"/>
  <c r="E21" i="8" a="1"/>
  <c r="E21" i="8" s="1"/>
  <c r="D12" i="8" a="1"/>
  <c r="D12" i="8" s="1"/>
  <c r="C42" i="8" a="1"/>
  <c r="C42" i="8" s="1"/>
  <c r="H35" i="8" a="1"/>
  <c r="H35" i="8" s="1"/>
  <c r="J5" i="8" a="1"/>
  <c r="J5" i="8" s="1"/>
  <c r="I29" i="8" a="1"/>
  <c r="I29" i="8" s="1"/>
  <c r="C38" i="8" a="1"/>
  <c r="C38" i="8" s="1"/>
  <c r="D25" i="8" a="1"/>
  <c r="D25" i="8" s="1"/>
  <c r="H41" i="8" a="1"/>
  <c r="H41" i="8" s="1"/>
  <c r="G32" i="8" a="1"/>
  <c r="G32" i="8" s="1"/>
  <c r="F23" i="8" a="1"/>
  <c r="F23" i="8" s="1"/>
  <c r="E14" i="8" a="1"/>
  <c r="E14" i="8" s="1"/>
  <c r="D5" i="8" a="1"/>
  <c r="D5" i="8" s="1"/>
  <c r="F41" i="8" a="1"/>
  <c r="F41" i="8" s="1"/>
  <c r="I12" i="8" a="1"/>
  <c r="I12" i="8" s="1"/>
  <c r="H36" i="8" a="1"/>
  <c r="H36" i="8" s="1"/>
  <c r="D8" i="8" a="1"/>
  <c r="D8" i="8" s="1"/>
  <c r="J31" i="8" a="1"/>
  <c r="J31" i="8" s="1"/>
  <c r="H8" i="7" a="1"/>
  <c r="H8" i="7" s="1"/>
  <c r="H34" i="8" a="1"/>
  <c r="H34" i="8" s="1"/>
  <c r="G25" i="8" a="1"/>
  <c r="G25" i="8" s="1"/>
  <c r="F16" i="8" a="1"/>
  <c r="F16" i="8" s="1"/>
  <c r="E7" i="8" a="1"/>
  <c r="E7" i="8" s="1"/>
  <c r="C8" i="8" a="1"/>
  <c r="C8" i="8" s="1"/>
  <c r="G26" i="8" a="1"/>
  <c r="G26" i="8" s="1"/>
  <c r="C31" i="8" a="1"/>
  <c r="C31" i="8" s="1"/>
  <c r="E25" i="8" a="1"/>
  <c r="E25" i="8" s="1"/>
  <c r="C22" i="8" a="1"/>
  <c r="C22" i="8" s="1"/>
  <c r="J23" i="8" a="1"/>
  <c r="J23" i="8" s="1"/>
  <c r="J17" i="8" a="1"/>
  <c r="J17" i="8" s="1"/>
  <c r="J41" i="8" a="1"/>
  <c r="J41" i="8" s="1"/>
  <c r="I6" i="8" a="1"/>
  <c r="I6" i="8" s="1"/>
  <c r="E18" i="8" a="1"/>
  <c r="E18" i="8" s="1"/>
  <c r="H3" i="7" a="1"/>
  <c r="H3" i="7" s="1"/>
  <c r="E11" i="8" a="1"/>
  <c r="E11" i="8" s="1"/>
  <c r="C29" i="8" a="1"/>
  <c r="C29" i="8" s="1"/>
  <c r="J9" i="8" a="1"/>
  <c r="J9" i="8" s="1"/>
  <c r="D18" i="8" a="1"/>
  <c r="D18" i="8" s="1"/>
  <c r="I23" i="8" a="1"/>
  <c r="I23" i="8" s="1"/>
  <c r="C12" i="8" a="1"/>
  <c r="C12" i="8" s="1"/>
  <c r="D10" i="8" a="1"/>
  <c r="D10" i="8" s="1"/>
  <c r="G21" i="8" a="1"/>
  <c r="G21" i="8" s="1"/>
  <c r="F12" i="8" a="1"/>
  <c r="F12" i="8" s="1"/>
  <c r="D36" i="8" a="1"/>
  <c r="D36" i="8" s="1"/>
  <c r="H8" i="8" a="1"/>
  <c r="H8" i="8" s="1"/>
  <c r="H30" i="7" a="1"/>
  <c r="H30" i="7" s="1"/>
  <c r="E38" i="8" a="1"/>
  <c r="E38" i="8" s="1"/>
  <c r="J19" i="8" a="1"/>
  <c r="J19" i="8" s="1"/>
  <c r="E32" i="8" a="1"/>
  <c r="E32" i="8" s="1"/>
  <c r="C6" i="8" a="1"/>
  <c r="C6" i="8" s="1"/>
  <c r="D22" i="8" a="1"/>
  <c r="D22" i="8" s="1"/>
  <c r="H7" i="7" a="1"/>
  <c r="H7" i="7" s="1"/>
  <c r="J14" i="8" a="1"/>
  <c r="J14" i="8" s="1"/>
  <c r="I8" i="8" a="1"/>
  <c r="I8" i="8" s="1"/>
  <c r="G22" i="8" a="1"/>
  <c r="G22" i="8" s="1"/>
  <c r="C36" i="8" a="1"/>
  <c r="C36" i="8" s="1"/>
  <c r="H13" i="8" a="1"/>
  <c r="H13" i="8" s="1"/>
  <c r="C3" i="8" a="1"/>
  <c r="C3" i="8" s="1"/>
  <c r="H16" i="8" a="1"/>
  <c r="H16" i="8" s="1"/>
  <c r="H6" i="7" a="1"/>
  <c r="H6" i="7" s="1"/>
  <c r="J27" i="8" a="1"/>
  <c r="J27" i="8" s="1"/>
  <c r="C15" i="8" a="1"/>
  <c r="C15" i="8" s="1"/>
  <c r="E39" i="8" a="1"/>
  <c r="E39" i="8" s="1"/>
  <c r="I11" i="8" a="1"/>
  <c r="I11" i="8" s="1"/>
  <c r="J38" i="8" a="1"/>
  <c r="J38" i="8" s="1"/>
  <c r="C11" i="8" a="1"/>
  <c r="C11" i="8" s="1"/>
  <c r="H27" i="7" a="1"/>
  <c r="H27" i="7" s="1"/>
  <c r="D11" i="8" a="1"/>
  <c r="D11" i="8" s="1"/>
  <c r="J42" i="8" a="1"/>
  <c r="J42" i="8" s="1"/>
  <c r="F6" i="8" a="1"/>
  <c r="F6" i="8" s="1"/>
  <c r="I13" i="8" a="1"/>
  <c r="I13" i="8" s="1"/>
  <c r="I26" i="8" a="1"/>
  <c r="I26" i="8" s="1"/>
  <c r="D23" i="8" a="1"/>
  <c r="D23" i="8" s="1"/>
  <c r="D38" i="8" a="1"/>
  <c r="D38" i="8" s="1"/>
  <c r="C32" i="8" a="1"/>
  <c r="C32" i="8" s="1"/>
  <c r="F10" i="8" a="1"/>
  <c r="F10" i="8" s="1"/>
  <c r="F3" i="8" a="1"/>
  <c r="F3" i="8" s="1"/>
  <c r="H19" i="7" a="1"/>
  <c r="H19" i="7" s="1"/>
  <c r="H20" i="7" a="1"/>
  <c r="H20" i="7" s="1"/>
  <c r="G23" i="8" a="1"/>
  <c r="G23" i="8" s="1"/>
  <c r="G42" i="8" a="1"/>
  <c r="G42" i="8" s="1"/>
  <c r="D33" i="8" a="1"/>
  <c r="D33" i="8" s="1"/>
  <c r="H34" i="7" a="1"/>
  <c r="H34" i="7" s="1"/>
  <c r="F38" i="8" a="1"/>
  <c r="F38" i="8" s="1"/>
  <c r="E29" i="8" a="1"/>
  <c r="E29" i="8" s="1"/>
  <c r="D20" i="8" a="1"/>
  <c r="D20" i="8" s="1"/>
  <c r="J10" i="8" a="1"/>
  <c r="J10" i="8" s="1"/>
  <c r="C34" i="8" a="1"/>
  <c r="C34" i="8" s="1"/>
  <c r="D31" i="8" a="1"/>
  <c r="D31" i="8" s="1"/>
  <c r="H3" i="8" a="1"/>
  <c r="H3" i="8" s="1"/>
  <c r="G27" i="8" a="1"/>
  <c r="G27" i="8" s="1"/>
  <c r="C14" i="8" a="1"/>
  <c r="C14" i="8" s="1"/>
  <c r="I22" i="8" a="1"/>
  <c r="I22" i="8" s="1"/>
  <c r="G40" i="8" a="1"/>
  <c r="G40" i="8" s="1"/>
  <c r="F31" i="8" a="1"/>
  <c r="F31" i="8" s="1"/>
  <c r="E22" i="8" a="1"/>
  <c r="E22" i="8" s="1"/>
  <c r="D13" i="8" a="1"/>
  <c r="D13" i="8" s="1"/>
  <c r="J3" i="8" a="1"/>
  <c r="J3" i="8" s="1"/>
  <c r="D39" i="8" a="1"/>
  <c r="D39" i="8" s="1"/>
  <c r="F9" i="8" a="1"/>
  <c r="F9" i="8" s="1"/>
  <c r="E33" i="8" a="1"/>
  <c r="E33" i="8" s="1"/>
  <c r="H4" i="8" a="1"/>
  <c r="H4" i="8" s="1"/>
  <c r="G28" i="8" a="1"/>
  <c r="G28" i="8" s="1"/>
  <c r="H42" i="8" a="1"/>
  <c r="H42" i="8" s="1"/>
  <c r="G33" i="8" a="1"/>
  <c r="G33" i="8" s="1"/>
  <c r="F24" i="8" a="1"/>
  <c r="F24" i="8" s="1"/>
  <c r="E15" i="8" a="1"/>
  <c r="E15" i="8" s="1"/>
  <c r="D6" i="8" a="1"/>
  <c r="D6" i="8" s="1"/>
  <c r="H39" i="7" a="1"/>
  <c r="H39" i="7" s="1"/>
  <c r="F25" i="8" a="1"/>
  <c r="F25" i="8" s="1"/>
  <c r="C7" i="8" a="1"/>
  <c r="C7" i="8" s="1"/>
  <c r="I21" i="8" a="1"/>
  <c r="I21" i="8" s="1"/>
  <c r="H37" i="7" a="1"/>
  <c r="H37" i="7" s="1"/>
  <c r="H36" i="7" a="1"/>
  <c r="H36" i="7" s="1"/>
  <c r="H14" i="8" a="1"/>
  <c r="H14" i="8" s="1"/>
  <c r="E28" i="8" a="1"/>
  <c r="E28" i="8" s="1"/>
  <c r="C5" i="8" a="1"/>
  <c r="C5" i="8" s="1"/>
  <c r="D9" i="8" a="1"/>
  <c r="D9" i="8" s="1"/>
  <c r="G38" i="8" a="1"/>
  <c r="G38" i="8" s="1"/>
  <c r="J7" i="8" a="1"/>
  <c r="J7" i="8" s="1"/>
  <c r="F36" i="8" a="1"/>
  <c r="F36" i="8" s="1"/>
  <c r="C27" i="8" a="1"/>
  <c r="C27" i="8" s="1"/>
  <c r="J8" i="8" a="1"/>
  <c r="J8" i="8" s="1"/>
  <c r="E20" i="8" a="1"/>
  <c r="E20" i="8" s="1"/>
  <c r="F37" i="8" a="1"/>
  <c r="F37" i="8" s="1"/>
  <c r="C28" i="8" a="1"/>
  <c r="C28" i="8" s="1"/>
  <c r="J26" i="8" a="1"/>
  <c r="J26" i="8" s="1"/>
  <c r="E24" i="8" a="1"/>
  <c r="E24" i="8" s="1"/>
  <c r="H5" i="7" a="1"/>
  <c r="H5" i="7" s="1"/>
  <c r="D29" i="8" a="1"/>
  <c r="D29" i="8" s="1"/>
  <c r="C33" i="8" a="1"/>
  <c r="C33" i="8" s="1"/>
  <c r="F26" i="8" a="1"/>
  <c r="F26" i="8" s="1"/>
  <c r="F40" i="8" a="1"/>
  <c r="F40" i="8" s="1"/>
  <c r="J12" i="8" a="1"/>
  <c r="J12" i="8" s="1"/>
  <c r="G18" i="8" a="1"/>
  <c r="G18" i="8" s="1"/>
  <c r="D41" i="8" a="1"/>
  <c r="D41" i="8" s="1"/>
  <c r="H7" i="8" a="1"/>
  <c r="H7" i="8" s="1"/>
  <c r="F29" i="8" a="1"/>
  <c r="F29" i="8" s="1"/>
  <c r="H28" i="7" a="1"/>
  <c r="H28" i="7" s="1"/>
  <c r="D27" i="8" a="1"/>
  <c r="D27" i="8" s="1"/>
  <c r="I25" i="8" a="1"/>
  <c r="I25" i="8" s="1"/>
  <c r="I20" i="8" a="1"/>
  <c r="I20" i="8" s="1"/>
  <c r="H25" i="7" a="1"/>
  <c r="H25" i="7" s="1"/>
  <c r="H9" i="8" a="1"/>
  <c r="H9" i="8" s="1"/>
  <c r="J22" i="8" a="1"/>
  <c r="J22" i="8" s="1"/>
  <c r="D30" i="8" a="1"/>
  <c r="D30" i="8" s="1"/>
  <c r="E40" i="8" a="1"/>
  <c r="E40" i="8" s="1"/>
  <c r="H37" i="8" a="1"/>
  <c r="H37" i="8" s="1"/>
  <c r="G12" i="8" a="1"/>
  <c r="G12" i="8" s="1"/>
  <c r="E4" i="8" a="1"/>
  <c r="E4" i="8" s="1"/>
  <c r="F4" i="8" a="1"/>
  <c r="F4" i="8" s="1"/>
  <c r="D35" i="8" a="1"/>
  <c r="D35" i="8" s="1"/>
  <c r="G15" i="8" a="1"/>
  <c r="G15" i="8" s="1"/>
  <c r="D40" i="8" a="1"/>
  <c r="D40" i="8" s="1"/>
  <c r="J35" i="8" a="1"/>
  <c r="J35" i="8" s="1"/>
  <c r="C17" i="8" a="1"/>
  <c r="C17" i="8" s="1"/>
  <c r="E42" i="8" a="1"/>
  <c r="E42" i="8" s="1"/>
  <c r="I19" i="8" a="1"/>
  <c r="I19" i="8" s="1"/>
  <c r="H11" i="8" a="1"/>
  <c r="H11" i="8" s="1"/>
  <c r="G29" i="8" a="1"/>
  <c r="G29" i="8" s="1"/>
  <c r="I14" i="8" a="1"/>
  <c r="I14" i="8" s="1"/>
  <c r="G6" i="8" a="1"/>
  <c r="G6" i="8" s="1"/>
  <c r="H6" i="8" a="1"/>
  <c r="H6" i="8" s="1"/>
  <c r="H32" i="8" a="1"/>
  <c r="H32" i="8" s="1"/>
  <c r="E5" i="8" a="1"/>
  <c r="E5" i="8" s="1"/>
  <c r="E9" i="8" a="1"/>
  <c r="E9" i="8" s="1"/>
  <c r="H25" i="8" a="1"/>
  <c r="H25" i="8" s="1"/>
  <c r="H26" i="7" a="1"/>
  <c r="H26" i="7" s="1"/>
  <c r="E37" i="8" a="1"/>
  <c r="E37" i="8" s="1"/>
  <c r="D28" i="8" a="1"/>
  <c r="D28" i="8" s="1"/>
  <c r="J18" i="8" a="1"/>
  <c r="J18" i="8" s="1"/>
  <c r="I9" i="8" a="1"/>
  <c r="I9" i="8" s="1"/>
  <c r="C26" i="8" a="1"/>
  <c r="C26" i="8" s="1"/>
  <c r="I28" i="8" a="1"/>
  <c r="I28" i="8" s="1"/>
  <c r="C23" i="8" a="1"/>
  <c r="C23" i="8" s="1"/>
  <c r="D24" i="8" a="1"/>
  <c r="D24" i="8" s="1"/>
  <c r="H21" i="7" a="1"/>
  <c r="H21" i="7" s="1"/>
  <c r="H41" i="7" a="1"/>
  <c r="H41" i="7" s="1"/>
  <c r="F39" i="8" a="1"/>
  <c r="F39" i="8" s="1"/>
  <c r="E30" i="8" a="1"/>
  <c r="E30" i="8" s="1"/>
  <c r="D21" i="8" a="1"/>
  <c r="D21" i="8" s="1"/>
  <c r="J11" i="8" a="1"/>
  <c r="J11" i="8" s="1"/>
  <c r="C41" i="8" a="1"/>
  <c r="C41" i="8" s="1"/>
  <c r="G34" i="8" a="1"/>
  <c r="G34" i="8" s="1"/>
  <c r="D7" i="8" a="1"/>
  <c r="D7" i="8" s="1"/>
  <c r="J30" i="8" a="1"/>
  <c r="J30" i="8" s="1"/>
  <c r="C30" i="8" a="1"/>
  <c r="C30" i="8" s="1"/>
  <c r="E26" i="8" a="1"/>
  <c r="E26" i="8" s="1"/>
  <c r="G41" i="8" a="1"/>
  <c r="G41" i="8" s="1"/>
  <c r="F32" i="8" a="1"/>
  <c r="F32" i="8" s="1"/>
  <c r="E23" i="8" a="1"/>
  <c r="E23" i="8" s="1"/>
  <c r="D14" i="8" a="1"/>
  <c r="D14" i="8" s="1"/>
  <c r="J4" i="8" a="1"/>
  <c r="J4" i="8" s="1"/>
  <c r="H31" i="7" a="1"/>
  <c r="H31" i="7" s="1"/>
  <c r="J21" i="8" a="1"/>
  <c r="J21" i="8" s="1"/>
  <c r="H22" i="7" a="1"/>
  <c r="H22" i="7" s="1"/>
  <c r="F18" i="8" a="1"/>
  <c r="F18" i="8" s="1"/>
  <c r="H13" i="7" a="1"/>
  <c r="H13" i="7" s="1"/>
  <c r="H4" i="7" a="1"/>
  <c r="H4" i="7" s="1"/>
  <c r="F11" i="8" a="1"/>
  <c r="F11" i="8" s="1"/>
  <c r="I16" i="8" a="1"/>
  <c r="I16" i="8" s="1"/>
  <c r="E36" i="8" a="1"/>
  <c r="E36" i="8" s="1"/>
  <c r="C21" i="8" a="1"/>
  <c r="C21" i="8" s="1"/>
  <c r="J33" i="8" a="1"/>
  <c r="J33" i="8" s="1"/>
  <c r="F5" i="8" a="1"/>
  <c r="F5" i="8" s="1"/>
  <c r="H22" i="8" a="1"/>
  <c r="H22" i="8" s="1"/>
  <c r="I39" i="8" a="1"/>
  <c r="I39" i="8" s="1"/>
  <c r="C20" i="8" a="1"/>
  <c r="C20" i="8" s="1"/>
  <c r="J16" i="8" a="1"/>
  <c r="J16" i="8" s="1"/>
  <c r="H23" i="8" a="1"/>
  <c r="H23" i="8" s="1"/>
  <c r="I40" i="8" a="1"/>
  <c r="I40" i="8" s="1"/>
  <c r="E3" i="8" a="1"/>
  <c r="E3" i="8" s="1"/>
  <c r="H18" i="7" a="1"/>
  <c r="H18" i="7" s="1"/>
  <c r="I17" i="8" a="1"/>
  <c r="I17" i="8" s="1"/>
  <c r="C18" i="8" a="1"/>
  <c r="C18" i="8" s="1"/>
  <c r="H20" i="8" a="1"/>
  <c r="H20" i="8" s="1"/>
  <c r="H33" i="7" a="1"/>
  <c r="H33" i="7" s="1"/>
  <c r="I10" i="8" a="1"/>
  <c r="I10" i="8" s="1"/>
  <c r="C39" i="8" a="1"/>
  <c r="C39" i="8" s="1"/>
  <c r="H21" i="8" a="1"/>
  <c r="H21" i="8" s="1"/>
  <c r="E31" i="8" a="1"/>
  <c r="E31" i="8" s="1"/>
  <c r="I3" i="8" a="1"/>
  <c r="I3" i="8" s="1"/>
  <c r="F42" i="8" a="1"/>
  <c r="F42" i="8" s="1"/>
  <c r="H38" i="8" a="1"/>
  <c r="H38" i="8" s="1"/>
  <c r="H39" i="8" a="1"/>
  <c r="H39" i="8" s="1"/>
  <c r="F13" i="8" a="1"/>
  <c r="F13" i="8" s="1"/>
  <c r="G13" i="8" a="1"/>
  <c r="G13" i="8" s="1"/>
  <c r="H10" i="7" a="1"/>
  <c r="H10" i="7" s="1"/>
  <c r="G7" i="8" a="1"/>
  <c r="G7" i="8" s="1"/>
  <c r="E17" i="8" a="1"/>
  <c r="E17" i="8" s="1"/>
  <c r="D37" i="8" a="1"/>
  <c r="D37" i="8" s="1"/>
  <c r="H27" i="8" a="1"/>
  <c r="H27" i="8" s="1"/>
  <c r="H40" i="7" a="1"/>
  <c r="H40" i="7" s="1"/>
  <c r="C40" i="8" a="1"/>
  <c r="C40" i="8" s="1"/>
  <c r="G11" i="8" a="1"/>
  <c r="G11" i="8" s="1"/>
  <c r="G5" i="8" a="1"/>
  <c r="G5" i="8" s="1"/>
  <c r="I24" i="8" a="1"/>
  <c r="I24" i="8" s="1"/>
  <c r="D42" i="8" a="1"/>
  <c r="D42" i="8" s="1"/>
  <c r="I33" i="8" a="1"/>
  <c r="I33" i="8" s="1"/>
  <c r="H15" i="7" a="1"/>
  <c r="H15" i="7" s="1"/>
  <c r="G36" i="8" a="1"/>
  <c r="G36" i="8" s="1"/>
  <c r="H17" i="8" a="1"/>
  <c r="H17" i="8" s="1"/>
  <c r="H38" i="7" a="1"/>
  <c r="H38" i="7" s="1"/>
  <c r="J28" i="8" a="1"/>
  <c r="J28" i="8" s="1"/>
  <c r="I36" i="8" a="1"/>
  <c r="I36" i="8" s="1"/>
  <c r="E34" i="8" a="1"/>
  <c r="E34" i="8" s="1"/>
  <c r="J40" i="8" a="1"/>
  <c r="J40" i="8" s="1"/>
  <c r="I32" i="8" a="1"/>
  <c r="I32" i="8" s="1"/>
  <c r="I7" i="8" a="1"/>
  <c r="I7" i="8" s="1"/>
  <c r="I41" i="8" a="1"/>
  <c r="I41" i="8" s="1"/>
  <c r="J13" i="8" a="1"/>
  <c r="J13" i="8" s="1"/>
  <c r="H9" i="7" a="1"/>
  <c r="H9" i="7" s="1"/>
  <c r="D26" i="8" a="1"/>
  <c r="D26" i="8" s="1"/>
  <c r="J34" i="8" a="1"/>
  <c r="J34" i="8" s="1"/>
  <c r="C10" i="8" a="1"/>
  <c r="C10" i="8" s="1"/>
  <c r="I38" i="8" a="1"/>
  <c r="I38" i="8" s="1"/>
  <c r="I18" i="8" a="1"/>
  <c r="I18" i="8" s="1"/>
  <c r="C25" i="8" a="1"/>
  <c r="C25" i="8" s="1"/>
  <c r="H29" i="7" a="1"/>
  <c r="H29" i="7" s="1"/>
  <c r="J20" i="8" a="1"/>
  <c r="J20" i="8" s="1"/>
  <c r="D15" i="8" a="1"/>
  <c r="D15" i="8" s="1"/>
  <c r="D34" i="8" a="1"/>
  <c r="D34" i="8" s="1"/>
  <c r="J25" i="8" a="1"/>
  <c r="J25" i="8" s="1"/>
  <c r="H15" i="8" a="1"/>
  <c r="H15" i="8" s="1"/>
  <c r="I15" i="8" a="1"/>
  <c r="I15" i="8" s="1"/>
  <c r="H24" i="8" a="1"/>
  <c r="H24" i="8" s="1"/>
  <c r="E16" i="8" a="1"/>
  <c r="E16" i="8" s="1"/>
  <c r="H17" i="7" a="1"/>
  <c r="H17" i="7" s="1"/>
  <c r="G8" i="8" a="1"/>
  <c r="G8" i="8" s="1"/>
  <c r="G19" i="8" a="1"/>
  <c r="G19" i="8" s="1"/>
  <c r="H32" i="7" a="1"/>
  <c r="H32" i="7" s="1"/>
  <c r="H10" i="8" a="1"/>
  <c r="H10" i="8" s="1"/>
  <c r="G35" i="8" a="1"/>
  <c r="G35" i="8" s="1"/>
  <c r="C37" i="8" a="1"/>
  <c r="C37" i="8" s="1"/>
  <c r="F20" i="8" a="1"/>
  <c r="F20" i="8" s="1"/>
  <c r="G37" i="8" a="1"/>
  <c r="G37" i="8" s="1"/>
  <c r="F21" i="8" a="1"/>
  <c r="F21" i="8" s="1"/>
  <c r="F14" i="8" a="1"/>
  <c r="F14" i="8" s="1"/>
  <c r="I37" i="8" a="1"/>
  <c r="I37" i="8" s="1"/>
  <c r="I34" i="8" a="1"/>
  <c r="I34" i="8" s="1"/>
  <c r="H40" i="8" a="1"/>
  <c r="H40" i="8" s="1"/>
  <c r="I5" i="8" a="1"/>
  <c r="I5" i="8" s="1"/>
  <c r="E6" i="8" a="1"/>
  <c r="E6" i="8" s="1"/>
  <c r="H12" i="8" a="1"/>
  <c r="H12" i="8" s="1"/>
  <c r="H26" i="8" a="1"/>
  <c r="H26" i="8" s="1"/>
  <c r="J29" i="8" a="1"/>
  <c r="J29" i="8" s="1"/>
  <c r="F27" i="8" a="1"/>
  <c r="F27" i="8" s="1"/>
  <c r="H30" i="8" a="1"/>
  <c r="H30" i="8" s="1"/>
  <c r="D19" i="8" a="1"/>
  <c r="D19" i="8" s="1"/>
  <c r="E19" i="8" a="1"/>
  <c r="E19" i="8" s="1"/>
  <c r="H16" i="7" a="1"/>
  <c r="H16" i="7" s="1"/>
  <c r="G14" i="8" a="1"/>
  <c r="G14" i="8" s="1"/>
  <c r="G16" i="8" a="1"/>
  <c r="G16" i="8" s="1"/>
  <c r="C24" i="8" a="1"/>
  <c r="C24" i="8" s="1"/>
  <c r="G4" i="8" a="1"/>
  <c r="G4" i="8" s="1"/>
  <c r="C16" i="8" a="1"/>
  <c r="C16" i="8" s="1"/>
  <c r="C35" i="8" a="1"/>
  <c r="C35" i="8" s="1"/>
  <c r="D16" i="8" a="1"/>
  <c r="D16" i="8" s="1"/>
  <c r="H12" i="7" a="1"/>
  <c r="H12" i="7" s="1"/>
  <c r="G31" i="8" a="1"/>
  <c r="G31" i="8" s="1"/>
  <c r="H29" i="8" a="1"/>
  <c r="H29" i="8" s="1"/>
  <c r="C9" i="8" a="1"/>
  <c r="C9" i="8" s="1"/>
  <c r="J39" i="8" a="1"/>
  <c r="J39" i="8" s="1"/>
  <c r="H18" i="8" a="1"/>
  <c r="H18" i="8" s="1"/>
  <c r="E8" i="8" a="1"/>
  <c r="E8" i="8" s="1"/>
  <c r="J24" i="8" a="1"/>
  <c r="J24" i="8" s="1"/>
  <c r="H5" i="8" a="1"/>
  <c r="H5" i="8" s="1"/>
  <c r="H11" i="7" a="1"/>
  <c r="H11" i="7" s="1"/>
  <c r="C4" i="8" a="1"/>
  <c r="C4" i="8" s="1"/>
  <c r="F17" i="8" a="1"/>
  <c r="F17" i="8" s="1"/>
  <c r="C13" i="8" a="1"/>
  <c r="C13" i="8" s="1"/>
  <c r="J37" i="8" a="1"/>
  <c r="J37" i="8" s="1"/>
  <c r="J6" i="8" a="1"/>
  <c r="J6" i="8" s="1"/>
  <c r="G10" i="8" a="1"/>
  <c r="G10" i="8" s="1"/>
  <c r="I35" i="8" a="1"/>
  <c r="I35" i="8" s="1"/>
  <c r="E10" i="8" a="1"/>
  <c r="E10" i="8" s="1"/>
  <c r="I27" i="8" a="1"/>
  <c r="I27" i="8" s="1"/>
  <c r="H31" i="8" a="1"/>
  <c r="H31" i="8" s="1"/>
  <c r="F22" i="8" a="1"/>
  <c r="F22" i="8" s="1"/>
  <c r="I42" i="8" a="1"/>
  <c r="I42" i="8" s="1"/>
  <c r="H23" i="7" a="1"/>
  <c r="H23" i="7" s="1"/>
  <c r="F35" i="8" a="1"/>
  <c r="F35" i="8" s="1"/>
  <c r="G17" i="8" a="1"/>
  <c r="G17" i="8" s="1"/>
  <c r="I4" i="8" a="1"/>
  <c r="I4" i="8" s="1"/>
  <c r="G20" i="8" a="1"/>
  <c r="G20" i="8" s="1"/>
  <c r="H35" i="7" a="1"/>
  <c r="H35" i="7" s="1"/>
  <c r="G30" i="8" a="1"/>
  <c r="G30" i="8" s="1"/>
  <c r="E35" i="8" a="1"/>
  <c r="E35" i="8" s="1"/>
  <c r="D4" i="8" a="1"/>
  <c r="D4" i="8" s="1"/>
  <c r="F8" i="8" a="1"/>
  <c r="F8" i="8" s="1"/>
  <c r="F28" i="8" a="1"/>
  <c r="F28" i="8" s="1"/>
  <c r="H14" i="7" a="1"/>
  <c r="H14" i="7" s="1"/>
  <c r="E27" i="8" a="1"/>
  <c r="E27" i="8" s="1"/>
  <c r="F15" i="8" a="1"/>
  <c r="F15" i="8" s="1"/>
  <c r="G3" i="8" a="1"/>
  <c r="G3" i="8" s="1"/>
  <c r="F7" i="8" a="1"/>
  <c r="F7" i="8" s="1"/>
  <c r="F33" i="8" a="1"/>
  <c r="F33" i="8" s="1"/>
  <c r="I31" i="8" a="1"/>
  <c r="I31" i="8" s="1"/>
  <c r="E13" i="8" a="1"/>
  <c r="E13" i="8" s="1"/>
  <c r="H33" i="8" a="1"/>
  <c r="H33" i="8" s="1"/>
  <c r="H19" i="8" a="1"/>
  <c r="H19" i="8" s="1"/>
  <c r="H24" i="7" a="1"/>
  <c r="H24" i="7" s="1"/>
  <c r="G9" i="8" a="1"/>
  <c r="G9" i="8" s="1"/>
  <c r="D32" i="8" a="1"/>
  <c r="D32" i="8" s="1"/>
  <c r="C19" i="8" a="1"/>
  <c r="C19" i="8" s="1"/>
  <c r="D17" i="8" a="1"/>
  <c r="D17" i="8" s="1"/>
  <c r="J32" i="8" a="1"/>
  <c r="J32" i="8" s="1"/>
  <c r="E12" i="8" a="1"/>
  <c r="E12" i="8" s="1"/>
  <c r="G24" i="8" a="1"/>
  <c r="G24" i="8" s="1"/>
  <c r="H28" i="8" a="1"/>
  <c r="H28" i="8" s="1"/>
  <c r="D3" i="8" a="1"/>
  <c r="D3" i="8" s="1"/>
  <c r="J36" i="8" a="1"/>
  <c r="J36" i="8" s="1"/>
  <c r="F19" i="8" a="1"/>
  <c r="F19" i="8" s="1"/>
  <c r="E41" i="8" a="1"/>
  <c r="E41" i="8" s="1"/>
  <c r="J15" i="8" a="1"/>
  <c r="J15" i="8" s="1"/>
  <c r="F34" i="8" a="1"/>
  <c r="F34" i="8" s="1"/>
  <c r="I30" i="8" a="1"/>
  <c r="I30" i="8" s="1"/>
  <c r="F14" i="7"/>
  <c r="F33" i="7"/>
  <c r="F42" i="7"/>
  <c r="F38" i="7"/>
  <c r="F37" i="7"/>
  <c r="F35" i="7"/>
  <c r="F34" i="7"/>
  <c r="F31" i="7"/>
  <c r="F30" i="7"/>
  <c r="F29" i="7"/>
  <c r="F28" i="7"/>
  <c r="F26" i="7"/>
  <c r="F24" i="7"/>
  <c r="F23" i="7"/>
  <c r="F20" i="7"/>
  <c r="F16" i="7"/>
  <c r="F15" i="7"/>
  <c r="F9" i="7"/>
  <c r="F3" i="7"/>
  <c r="F4" i="7"/>
  <c r="F5" i="7"/>
  <c r="F6" i="7"/>
  <c r="F7" i="7"/>
  <c r="F8" i="7"/>
  <c r="F10" i="7"/>
  <c r="F11" i="7"/>
  <c r="E3" i="7"/>
  <c r="E4" i="7"/>
  <c r="E5" i="7"/>
  <c r="E6" i="7"/>
  <c r="E7" i="7"/>
  <c r="E8" i="7"/>
  <c r="E9" i="7"/>
  <c r="E10" i="7"/>
  <c r="E11" i="7"/>
  <c r="F13" i="7"/>
  <c r="F17" i="7"/>
  <c r="F18" i="7"/>
  <c r="F19" i="7"/>
  <c r="F21" i="7"/>
  <c r="F22" i="7"/>
  <c r="F25" i="7"/>
  <c r="F27" i="7"/>
  <c r="F32" i="7"/>
  <c r="F36" i="7"/>
  <c r="F39" i="7"/>
  <c r="F40" i="7"/>
  <c r="F41" i="7"/>
  <c r="F12" i="7"/>
  <c r="E13" i="7"/>
  <c r="E14" i="7"/>
  <c r="E15" i="7"/>
  <c r="G15" i="7" s="1"/>
  <c r="E16" i="7"/>
  <c r="G16" i="7" s="1"/>
  <c r="E17" i="7"/>
  <c r="G17" i="7" s="1"/>
  <c r="E18" i="7"/>
  <c r="G18" i="7" s="1"/>
  <c r="E19" i="7"/>
  <c r="G19" i="7" s="1"/>
  <c r="E20" i="7"/>
  <c r="E21" i="7"/>
  <c r="G21" i="7" s="1"/>
  <c r="E22" i="7"/>
  <c r="G22" i="7" s="1"/>
  <c r="E23" i="7"/>
  <c r="E24" i="7"/>
  <c r="E25" i="7"/>
  <c r="G25" i="7" s="1"/>
  <c r="E26" i="7"/>
  <c r="E27" i="7"/>
  <c r="G27" i="7" s="1"/>
  <c r="E28" i="7"/>
  <c r="E29" i="7"/>
  <c r="G29" i="7" s="1"/>
  <c r="E30" i="7"/>
  <c r="E31" i="7"/>
  <c r="E32" i="7"/>
  <c r="G32" i="7" s="1"/>
  <c r="E33" i="7"/>
  <c r="E34" i="7"/>
  <c r="E35" i="7"/>
  <c r="E36" i="7"/>
  <c r="G36" i="7" s="1"/>
  <c r="E37" i="7"/>
  <c r="E38" i="7"/>
  <c r="G38" i="7" s="1"/>
  <c r="E39" i="7"/>
  <c r="G39" i="7" s="1"/>
  <c r="E40" i="7"/>
  <c r="G40" i="7" s="1"/>
  <c r="E41" i="7"/>
  <c r="G41" i="7" s="1"/>
  <c r="E42" i="7"/>
  <c r="E12" i="7"/>
  <c r="E4" i="4"/>
  <c r="E21" i="4"/>
  <c r="E22" i="4" s="1"/>
  <c r="AI3" i="1" l="1"/>
  <c r="AJ3" i="1" s="1"/>
  <c r="AK3" i="1" s="1"/>
  <c r="AL3" i="1" s="1"/>
  <c r="AM3" i="1" s="1"/>
  <c r="AN3" i="1" s="1"/>
  <c r="AO3" i="1" s="1"/>
  <c r="AP3" i="1" s="1"/>
  <c r="AQ3" i="1" s="1"/>
  <c r="AR3" i="1" s="1"/>
  <c r="AS3" i="1" s="1"/>
  <c r="AT3" i="1" s="1"/>
  <c r="AU3" i="1" s="1"/>
  <c r="AV3" i="1" s="1"/>
  <c r="AW3" i="1" s="1"/>
  <c r="AX3" i="1" s="1"/>
  <c r="AY3" i="1" s="1"/>
  <c r="AZ3" i="1" s="1"/>
  <c r="BA3" i="1" s="1"/>
  <c r="BB3" i="1" s="1"/>
  <c r="BC3" i="1" s="1"/>
  <c r="BD3" i="1" s="1"/>
  <c r="BE3" i="1" s="1"/>
  <c r="BF3" i="1" s="1"/>
  <c r="BG3" i="1" s="1"/>
  <c r="BH3" i="1" s="1"/>
  <c r="BI3" i="1" s="1"/>
  <c r="BJ3" i="1" s="1"/>
  <c r="BK3" i="1" s="1"/>
  <c r="AH2" i="1"/>
  <c r="I39" i="7"/>
  <c r="I21" i="7"/>
  <c r="I29" i="7"/>
  <c r="I25" i="7"/>
  <c r="I38" i="7"/>
  <c r="I22" i="7"/>
  <c r="I18" i="7"/>
  <c r="I32" i="7"/>
  <c r="I27" i="7"/>
  <c r="I19" i="7"/>
  <c r="I41" i="7"/>
  <c r="I40" i="7"/>
  <c r="I36" i="7"/>
  <c r="G14" i="7"/>
  <c r="I14" i="7" s="1"/>
  <c r="G30" i="7"/>
  <c r="I30" i="7" s="1"/>
  <c r="G34" i="7"/>
  <c r="I34" i="7" s="1"/>
  <c r="G42" i="7"/>
  <c r="I42" i="7" s="1"/>
  <c r="G20" i="7"/>
  <c r="I20" i="7" s="1"/>
  <c r="G28" i="7"/>
  <c r="I28" i="7" s="1"/>
  <c r="G33" i="7"/>
  <c r="I33" i="7" s="1"/>
  <c r="G23" i="7"/>
  <c r="I23" i="7" s="1"/>
  <c r="G24" i="7"/>
  <c r="I24" i="7" s="1"/>
  <c r="G35" i="7"/>
  <c r="I35" i="7" s="1"/>
  <c r="G13" i="7"/>
  <c r="I13" i="7" s="1"/>
  <c r="G26" i="7"/>
  <c r="I26" i="7" s="1"/>
  <c r="G31" i="7"/>
  <c r="I31" i="7" s="1"/>
  <c r="G37" i="7"/>
  <c r="I37" i="7" s="1"/>
  <c r="I17" i="7"/>
  <c r="I16" i="7"/>
  <c r="I15" i="7"/>
  <c r="G12" i="7"/>
  <c r="I12" i="7" s="1"/>
  <c r="G8" i="7"/>
  <c r="G9" i="7"/>
  <c r="I9" i="7" s="1"/>
  <c r="G3" i="7"/>
  <c r="G6" i="7"/>
  <c r="G7" i="7"/>
  <c r="E17" i="4"/>
  <c r="E8" i="4"/>
  <c r="E9" i="4" s="1"/>
  <c r="E7" i="4"/>
  <c r="G10" i="7"/>
  <c r="I10" i="7" s="1"/>
  <c r="E20" i="4"/>
  <c r="G5" i="7"/>
  <c r="G4" i="7"/>
  <c r="G11" i="7"/>
  <c r="I11" i="7" s="1"/>
  <c r="I4" i="7" l="1"/>
  <c r="I3" i="7"/>
  <c r="I8" i="7"/>
  <c r="I6" i="7" l="1"/>
  <c r="I7" i="7"/>
  <c r="I5" i="7"/>
  <c r="C42" i="1" l="1"/>
  <c r="M42" i="1"/>
  <c r="J42" i="1"/>
  <c r="I42" i="1"/>
  <c r="K42" i="1"/>
  <c r="H42" i="1"/>
  <c r="D42" i="1"/>
  <c r="B42" i="1"/>
  <c r="G42" i="1"/>
  <c r="L42" i="1"/>
  <c r="F42" i="1"/>
  <c r="N42" i="1"/>
  <c r="E42" i="1"/>
  <c r="O42" i="1" l="1"/>
  <c r="P42" i="1" l="1"/>
  <c r="Q42" i="1" l="1"/>
  <c r="R42" i="1" l="1"/>
  <c r="S42" i="1" l="1"/>
  <c r="T42" i="1" l="1"/>
  <c r="U42" i="1" l="1"/>
  <c r="V42" i="1" l="1"/>
  <c r="W42" i="1" l="1"/>
  <c r="X42" i="1" l="1"/>
  <c r="Y42" i="1" l="1"/>
  <c r="Z42" i="1" l="1"/>
  <c r="AA42" i="1" l="1"/>
  <c r="AB42" i="1" l="1"/>
  <c r="AC42" i="1" l="1"/>
  <c r="BL6" i="1" l="1"/>
  <c r="BL24" i="1"/>
  <c r="BL32" i="1"/>
  <c r="BL27" i="1"/>
  <c r="BL23" i="1"/>
  <c r="BL31" i="1"/>
  <c r="BL36" i="1"/>
  <c r="BL40" i="1"/>
  <c r="BL35" i="1"/>
  <c r="BL33" i="1"/>
  <c r="BL5" i="1"/>
  <c r="BL25" i="1"/>
  <c r="BL28" i="1"/>
  <c r="BL29" i="1"/>
  <c r="BL42" i="1" l="1"/>
  <c r="B4" i="1" l="1"/>
  <c r="C4" i="1" l="1"/>
  <c r="D4" i="1" l="1"/>
  <c r="E4" i="1" l="1"/>
  <c r="F4" i="1" l="1"/>
  <c r="G4" i="1" l="1"/>
  <c r="H4" i="1" l="1"/>
  <c r="I4" i="1" l="1"/>
  <c r="J4" i="1" l="1"/>
  <c r="K4" i="1" l="1"/>
  <c r="L4" i="1" l="1"/>
  <c r="M4" i="1" l="1"/>
  <c r="N4" i="1" l="1"/>
  <c r="O4" i="1" l="1"/>
  <c r="P4" i="1" l="1"/>
  <c r="Q4" i="1" l="1"/>
  <c r="R4" i="1" l="1"/>
  <c r="S4" i="1" l="1"/>
  <c r="T4" i="1" l="1"/>
  <c r="U4" i="1" l="1"/>
  <c r="V4" i="1" l="1"/>
  <c r="W4" i="1" l="1"/>
  <c r="X4" i="1" l="1"/>
  <c r="Y4" i="1" l="1"/>
  <c r="Z4" i="1" l="1"/>
  <c r="AA4" i="1" l="1"/>
  <c r="AB4" i="1" l="1"/>
  <c r="AC4" i="1" l="1"/>
  <c r="AD4" i="1" l="1"/>
  <c r="AE4" i="1" l="1"/>
  <c r="AF4" i="1" l="1"/>
  <c r="AJ4" i="1" l="1"/>
  <c r="AI4" i="1"/>
  <c r="AH4" i="1"/>
  <c r="AG4" i="1"/>
  <c r="AK4" i="1" l="1"/>
  <c r="AL4" i="1" l="1"/>
  <c r="AM4" i="1" l="1"/>
  <c r="AN4" i="1" l="1"/>
  <c r="AO4" i="1" l="1"/>
  <c r="AP4" i="1" l="1"/>
  <c r="AQ4" i="1" l="1"/>
  <c r="AR4" i="1" l="1"/>
  <c r="AS4" i="1" l="1"/>
  <c r="AT4" i="1" l="1"/>
  <c r="AU4" i="1" l="1"/>
  <c r="AV4" i="1" l="1"/>
  <c r="AW4" i="1" l="1"/>
  <c r="AX4" i="1" l="1"/>
  <c r="AY4" i="1" l="1"/>
  <c r="AZ4" i="1" l="1"/>
  <c r="BA4" i="1" l="1"/>
  <c r="BB4" i="1" l="1"/>
  <c r="BC4" i="1" l="1"/>
  <c r="BD4" i="1" l="1"/>
  <c r="BE4" i="1" l="1"/>
  <c r="BF4" i="1" l="1"/>
  <c r="BG4" i="1" l="1"/>
  <c r="BH4" i="1" l="1"/>
  <c r="BK4" i="1" l="1"/>
  <c r="BJ4" i="1"/>
  <c r="BI4" i="1"/>
</calcChain>
</file>

<file path=xl/sharedStrings.xml><?xml version="1.0" encoding="utf-8"?>
<sst xmlns="http://schemas.openxmlformats.org/spreadsheetml/2006/main" count="217" uniqueCount="100">
  <si>
    <t>Mois</t>
  </si>
  <si>
    <t>Pâques</t>
  </si>
  <si>
    <t>Lundi de Pâques</t>
  </si>
  <si>
    <t>Ascension</t>
  </si>
  <si>
    <t>Pentecôte</t>
  </si>
  <si>
    <t>Assomption</t>
  </si>
  <si>
    <t>Toussaint</t>
  </si>
  <si>
    <t>Armistice</t>
  </si>
  <si>
    <t>Debut</t>
  </si>
  <si>
    <t>Fin</t>
  </si>
  <si>
    <t>Années</t>
  </si>
  <si>
    <t>An</t>
  </si>
  <si>
    <t>=Listes!$I$2:$I$9</t>
  </si>
  <si>
    <t>=DECALER(Saisie!$B$3;;;NBVAL(Saisie!$B:$B)-1)</t>
  </si>
  <si>
    <t>Ferie</t>
  </si>
  <si>
    <t>=DECALER(Listes!$E$2;;;NBVAL(Listes!$E:$E)-1)</t>
  </si>
  <si>
    <t>=DECALER(Saisie!$C$3;;;NBVAL(Saisie!$C:$C)-1)</t>
  </si>
  <si>
    <t>=Listes!$C$2:$C$13</t>
  </si>
  <si>
    <t>Nom</t>
  </si>
  <si>
    <t>=DECALER(Listes!$A$2;;;NBVAL(Listes!$A:$A)-1)</t>
  </si>
  <si>
    <t>Zones nommées</t>
  </si>
  <si>
    <t>Début</t>
  </si>
  <si>
    <t>Noël</t>
  </si>
  <si>
    <t>Fête nationale</t>
  </si>
  <si>
    <t>Fête du travail</t>
  </si>
  <si>
    <t>Jour de l'An</t>
  </si>
  <si>
    <t>Victoire 1945</t>
  </si>
  <si>
    <t>Lundi de Pentecôte</t>
  </si>
  <si>
    <t>Armistice 1918</t>
  </si>
  <si>
    <t>Profil</t>
  </si>
  <si>
    <t>CP N</t>
  </si>
  <si>
    <t>CP / Jour</t>
  </si>
  <si>
    <t>JUIN</t>
  </si>
  <si>
    <t>JUILLET</t>
  </si>
  <si>
    <t>SEPTEMBRE</t>
  </si>
  <si>
    <t>OCTOBRE</t>
  </si>
  <si>
    <t>NOVEMBRE</t>
  </si>
  <si>
    <t>JANVIER</t>
  </si>
  <si>
    <t>MARS</t>
  </si>
  <si>
    <t>AVRIL</t>
  </si>
  <si>
    <t>MAI</t>
  </si>
  <si>
    <t>Date 
d'entrée</t>
  </si>
  <si>
    <t>Date 
de sortie</t>
  </si>
  <si>
    <t>CP 
Restants</t>
  </si>
  <si>
    <t>CP 
Acquis</t>
  </si>
  <si>
    <t>CP 
Posés</t>
  </si>
  <si>
    <t>CP 
N+1</t>
  </si>
  <si>
    <t>NOMS &amp; Prénoms</t>
  </si>
  <si>
    <t>CP / pers / mois</t>
  </si>
  <si>
    <t>Profils</t>
  </si>
  <si>
    <t>Bilan CP 2018 - 2019</t>
  </si>
  <si>
    <t>Bilan CP 2017 - 2018</t>
  </si>
  <si>
    <t>Bilan CP 2019 - 2020</t>
  </si>
  <si>
    <t>Bilan CP 2020 - 2021</t>
  </si>
  <si>
    <t>Bilan CP 2021 - 2022</t>
  </si>
  <si>
    <t>Bilan CP 2022 - 2023</t>
  </si>
  <si>
    <t>Bilan CP 2023 - 2024</t>
  </si>
  <si>
    <t>Bilan CP 2024 - 2025</t>
  </si>
  <si>
    <t>Bilan CP 2025 - 2026</t>
  </si>
  <si>
    <t>Bilan CP 2026 - 2027</t>
  </si>
  <si>
    <t>Bilan CP 2027 - 2028</t>
  </si>
  <si>
    <t>Bureau</t>
  </si>
  <si>
    <t>Chantier</t>
  </si>
  <si>
    <t>Magasin</t>
  </si>
  <si>
    <t>Maintenance</t>
  </si>
  <si>
    <t>Congés payés</t>
  </si>
  <si>
    <t>Congés sans solde</t>
  </si>
  <si>
    <t>RTT</t>
  </si>
  <si>
    <t>Arrêt maladie</t>
  </si>
  <si>
    <t>Arrêt de travail</t>
  </si>
  <si>
    <t>Absence autorisée</t>
  </si>
  <si>
    <t>Absence non autorisée</t>
  </si>
  <si>
    <t>Cours</t>
  </si>
  <si>
    <t>Evénement familial</t>
  </si>
  <si>
    <t>Type de congés &amp; absence</t>
  </si>
  <si>
    <t>Fériés</t>
  </si>
  <si>
    <t>BILAN ABSENCE</t>
  </si>
  <si>
    <t>CSS</t>
  </si>
  <si>
    <t>MA</t>
  </si>
  <si>
    <t>AT</t>
  </si>
  <si>
    <t>ANA</t>
  </si>
  <si>
    <t>AA</t>
  </si>
  <si>
    <t>EF</t>
  </si>
  <si>
    <t>CP</t>
  </si>
  <si>
    <t>CODE</t>
  </si>
  <si>
    <t>F</t>
  </si>
  <si>
    <t>=DECALER('Planning CP'!$A:$A;4;;NBVAL('Planning CP'!$A:$A)-1)</t>
  </si>
  <si>
    <t>noms_planning</t>
  </si>
  <si>
    <t>dates_planning</t>
  </si>
  <si>
    <t>mois_planning</t>
  </si>
  <si>
    <t>TYPE CONGÉ/ABSENCE</t>
  </si>
  <si>
    <t>AOÛT</t>
  </si>
  <si>
    <t>DÉCEMBRE</t>
  </si>
  <si>
    <t>FÉVRIER</t>
  </si>
  <si>
    <t>AM</t>
  </si>
  <si>
    <t>Nombre de jours</t>
  </si>
  <si>
    <t>Bil'Planning CP'!An</t>
  </si>
  <si>
    <t>='Planning CP'!An</t>
  </si>
  <si>
    <t>='Planning CP'!$B$4:$BK$4</t>
  </si>
  <si>
    <t>='Planning CP'!$B$5:$BK$41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</si>
</sst>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ddd"/>
    <numFmt numFmtId="166" formatCode="ddd\ * dd\-mm\-yy"/>
    <numFmt numFmtId="167" formatCode="0.0"/>
    <numFmt numFmtId="168" formatCode="General;;"/>
    <numFmt numFmtId="169" formatCode="[=0]&quot;&quot;;General"/>
  </numFmts>
  <fonts count="27" x14ac:knownFonts="1">
    <font>
      <sz val="10"/>
      <name val="Times New Roman"/>
    </font>
    <font>
      <sz val="10"/>
      <name val="Arial"/>
      <family val="2"/>
    </font>
    <font>
      <sz val="10"/>
      <name val="Times New Roman"/>
      <family val="1"/>
    </font>
    <font>
      <sz val="8"/>
      <name val="Times New Roman"/>
      <family val="1"/>
    </font>
    <font>
      <u/>
      <sz val="10"/>
      <color indexed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color theme="0"/>
      <name val="Times New Roman"/>
      <family val="1"/>
    </font>
    <font>
      <sz val="10"/>
      <name val="Century Gothic"/>
      <family val="2"/>
    </font>
    <font>
      <sz val="8"/>
      <name val="Century Gothic"/>
      <family val="2"/>
    </font>
    <font>
      <b/>
      <sz val="10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12"/>
      <name val="Century Gothic"/>
      <family val="2"/>
    </font>
    <font>
      <u/>
      <sz val="12"/>
      <color indexed="12"/>
      <name val="Century Gothic"/>
      <family val="2"/>
    </font>
    <font>
      <sz val="12"/>
      <name val="Century Gothic"/>
      <family val="2"/>
      <scheme val="minor"/>
    </font>
    <font>
      <b/>
      <sz val="24"/>
      <color theme="5"/>
      <name val="Century Gothic"/>
      <family val="2"/>
    </font>
    <font>
      <b/>
      <sz val="12"/>
      <color theme="0"/>
      <name val="Century Gothic"/>
      <family val="2"/>
    </font>
    <font>
      <b/>
      <sz val="18"/>
      <color theme="0"/>
      <name val="Century Gothic"/>
      <family val="2"/>
    </font>
    <font>
      <sz val="10"/>
      <name val="Century Gothic"/>
      <family val="2"/>
      <scheme val="minor"/>
    </font>
    <font>
      <sz val="10"/>
      <color rgb="FF141414"/>
      <name val="Century Gothic"/>
      <family val="2"/>
      <scheme val="minor"/>
    </font>
    <font>
      <b/>
      <sz val="12"/>
      <color indexed="9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4"/>
      <color rgb="FF800000"/>
      <name val="Times New Roman"/>
      <family val="1"/>
    </font>
    <font>
      <sz val="12"/>
      <color rgb="FF333333"/>
      <name val="Century Gothic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9ED1E0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479249"/>
        <bgColor indexed="64"/>
      </patternFill>
    </fill>
    <fill>
      <patternFill patternType="solid">
        <fgColor rgb="FFFFD25B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E19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5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4" borderId="0" xfId="0" applyFont="1" applyFill="1" applyBorder="1" applyAlignment="1">
      <alignment horizontal="center" vertical="center"/>
    </xf>
    <xf numFmtId="169" fontId="0" fillId="0" borderId="0" xfId="0" applyNumberFormat="1" applyAlignment="1">
      <alignment horizontal="center"/>
    </xf>
    <xf numFmtId="0" fontId="6" fillId="4" borderId="11" xfId="0" applyFont="1" applyFill="1" applyBorder="1" applyAlignment="1">
      <alignment vertical="center" wrapText="1"/>
    </xf>
    <xf numFmtId="165" fontId="9" fillId="0" borderId="9" xfId="0" applyNumberFormat="1" applyFont="1" applyBorder="1" applyAlignment="1" applyProtection="1">
      <alignment horizontal="center" vertical="center"/>
      <protection hidden="1"/>
    </xf>
    <xf numFmtId="164" fontId="10" fillId="0" borderId="8" xfId="0" applyNumberFormat="1" applyFont="1" applyFill="1" applyBorder="1" applyAlignment="1" applyProtection="1">
      <alignment horizontal="center" vertical="center"/>
      <protection hidden="1"/>
    </xf>
    <xf numFmtId="0" fontId="11" fillId="3" borderId="0" xfId="0" applyFont="1" applyFill="1" applyAlignment="1">
      <alignment horizontal="center" vertical="center"/>
    </xf>
    <xf numFmtId="0" fontId="9" fillId="2" borderId="0" xfId="0" applyNumberFormat="1" applyFont="1" applyFill="1" applyBorder="1" applyAlignment="1">
      <alignment horizontal="center" vertical="center"/>
    </xf>
    <xf numFmtId="0" fontId="9" fillId="0" borderId="0" xfId="0" applyFont="1"/>
    <xf numFmtId="0" fontId="13" fillId="0" borderId="0" xfId="0" applyFont="1" applyAlignment="1">
      <alignment horizontal="center"/>
    </xf>
    <xf numFmtId="0" fontId="14" fillId="0" borderId="0" xfId="2" applyFont="1" applyBorder="1" applyAlignment="1">
      <alignment horizontal="center"/>
    </xf>
    <xf numFmtId="0" fontId="15" fillId="0" borderId="0" xfId="2" applyFont="1" applyAlignment="1">
      <alignment horizontal="center"/>
    </xf>
    <xf numFmtId="0" fontId="16" fillId="0" borderId="0" xfId="1" applyFont="1" applyAlignment="1" applyProtection="1">
      <alignment horizontal="center"/>
    </xf>
    <xf numFmtId="0" fontId="15" fillId="0" borderId="0" xfId="2" applyFont="1" applyBorder="1" applyAlignment="1">
      <alignment horizontal="center"/>
    </xf>
    <xf numFmtId="166" fontId="15" fillId="0" borderId="0" xfId="2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4" fillId="5" borderId="0" xfId="2" applyFont="1" applyFill="1" applyBorder="1" applyAlignment="1">
      <alignment horizontal="center"/>
    </xf>
    <xf numFmtId="0" fontId="15" fillId="0" borderId="20" xfId="2" applyFont="1" applyBorder="1" applyAlignment="1">
      <alignment horizontal="center"/>
    </xf>
    <xf numFmtId="0" fontId="15" fillId="0" borderId="21" xfId="2" applyFont="1" applyBorder="1" applyAlignment="1">
      <alignment horizontal="center"/>
    </xf>
    <xf numFmtId="0" fontId="15" fillId="0" borderId="22" xfId="2" applyFont="1" applyBorder="1" applyAlignment="1">
      <alignment horizontal="center"/>
    </xf>
    <xf numFmtId="0" fontId="15" fillId="0" borderId="20" xfId="2" applyFont="1" applyBorder="1" applyAlignment="1">
      <alignment horizontal="left"/>
    </xf>
    <xf numFmtId="0" fontId="15" fillId="0" borderId="21" xfId="2" applyFont="1" applyBorder="1" applyAlignment="1">
      <alignment horizontal="left"/>
    </xf>
    <xf numFmtId="0" fontId="15" fillId="0" borderId="22" xfId="2" applyFont="1" applyBorder="1" applyAlignment="1">
      <alignment horizontal="left"/>
    </xf>
    <xf numFmtId="166" fontId="15" fillId="3" borderId="2" xfId="0" applyNumberFormat="1" applyFont="1" applyFill="1" applyBorder="1" applyAlignment="1">
      <alignment horizontal="center"/>
    </xf>
    <xf numFmtId="166" fontId="15" fillId="3" borderId="3" xfId="0" applyNumberFormat="1" applyFont="1" applyFill="1" applyBorder="1" applyAlignment="1">
      <alignment horizontal="center"/>
    </xf>
    <xf numFmtId="166" fontId="15" fillId="3" borderId="4" xfId="0" applyNumberFormat="1" applyFont="1" applyFill="1" applyBorder="1" applyAlignment="1">
      <alignment horizontal="center"/>
    </xf>
    <xf numFmtId="166" fontId="15" fillId="6" borderId="2" xfId="2" applyNumberFormat="1" applyFont="1" applyFill="1" applyBorder="1" applyAlignment="1">
      <alignment horizontal="center"/>
    </xf>
    <xf numFmtId="166" fontId="15" fillId="6" borderId="3" xfId="0" applyNumberFormat="1" applyFont="1" applyFill="1" applyBorder="1" applyAlignment="1">
      <alignment horizontal="center"/>
    </xf>
    <xf numFmtId="166" fontId="15" fillId="6" borderId="4" xfId="0" applyNumberFormat="1" applyFont="1" applyFill="1" applyBorder="1" applyAlignment="1">
      <alignment horizontal="center"/>
    </xf>
    <xf numFmtId="0" fontId="17" fillId="0" borderId="0" xfId="2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/>
    <xf numFmtId="169" fontId="13" fillId="0" borderId="0" xfId="0" applyNumberFormat="1" applyFont="1" applyAlignment="1">
      <alignment horizontal="center"/>
    </xf>
    <xf numFmtId="0" fontId="12" fillId="0" borderId="23" xfId="0" applyFont="1" applyFill="1" applyBorder="1"/>
    <xf numFmtId="0" fontId="13" fillId="0" borderId="23" xfId="0" applyFont="1" applyFill="1" applyBorder="1" applyAlignment="1">
      <alignment horizontal="left" vertical="center"/>
    </xf>
    <xf numFmtId="14" fontId="13" fillId="0" borderId="23" xfId="0" applyNumberFormat="1" applyFont="1" applyFill="1" applyBorder="1" applyAlignment="1">
      <alignment horizontal="center" vertical="center"/>
    </xf>
    <xf numFmtId="14" fontId="13" fillId="0" borderId="23" xfId="0" applyNumberFormat="1" applyFont="1" applyBorder="1" applyAlignment="1">
      <alignment horizontal="center" vertical="center"/>
    </xf>
    <xf numFmtId="167" fontId="13" fillId="0" borderId="23" xfId="0" applyNumberFormat="1" applyFont="1" applyFill="1" applyBorder="1" applyAlignment="1">
      <alignment horizontal="center" vertical="center"/>
    </xf>
    <xf numFmtId="167" fontId="13" fillId="0" borderId="23" xfId="0" applyNumberFormat="1" applyFont="1" applyBorder="1" applyAlignment="1">
      <alignment horizontal="center" vertical="center"/>
    </xf>
    <xf numFmtId="0" fontId="12" fillId="0" borderId="24" xfId="0" applyFont="1" applyFill="1" applyBorder="1"/>
    <xf numFmtId="0" fontId="13" fillId="0" borderId="24" xfId="0" applyFont="1" applyFill="1" applyBorder="1" applyAlignment="1">
      <alignment horizontal="left" vertical="center"/>
    </xf>
    <xf numFmtId="14" fontId="13" fillId="0" borderId="24" xfId="0" applyNumberFormat="1" applyFont="1" applyFill="1" applyBorder="1" applyAlignment="1">
      <alignment horizontal="center" vertical="center"/>
    </xf>
    <xf numFmtId="14" fontId="13" fillId="0" borderId="24" xfId="0" applyNumberFormat="1" applyFont="1" applyBorder="1" applyAlignment="1">
      <alignment horizontal="center" vertical="center"/>
    </xf>
    <xf numFmtId="167" fontId="13" fillId="0" borderId="24" xfId="0" applyNumberFormat="1" applyFont="1" applyFill="1" applyBorder="1" applyAlignment="1">
      <alignment horizontal="center" vertical="center"/>
    </xf>
    <xf numFmtId="167" fontId="13" fillId="0" borderId="24" xfId="0" applyNumberFormat="1" applyFont="1" applyBorder="1" applyAlignment="1">
      <alignment horizontal="center" vertical="center"/>
    </xf>
    <xf numFmtId="0" fontId="13" fillId="0" borderId="24" xfId="0" applyFont="1" applyFill="1" applyBorder="1" applyAlignment="1">
      <alignment horizontal="left"/>
    </xf>
    <xf numFmtId="0" fontId="13" fillId="0" borderId="24" xfId="0" applyFont="1" applyFill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2" fillId="0" borderId="25" xfId="0" applyFont="1" applyFill="1" applyBorder="1"/>
    <xf numFmtId="0" fontId="13" fillId="0" borderId="25" xfId="0" applyFont="1" applyFill="1" applyBorder="1" applyAlignment="1">
      <alignment horizontal="left"/>
    </xf>
    <xf numFmtId="0" fontId="13" fillId="0" borderId="25" xfId="0" applyFont="1" applyFill="1" applyBorder="1" applyAlignment="1">
      <alignment horizontal="center"/>
    </xf>
    <xf numFmtId="0" fontId="13" fillId="0" borderId="25" xfId="0" applyFont="1" applyBorder="1" applyAlignment="1">
      <alignment horizontal="center"/>
    </xf>
    <xf numFmtId="167" fontId="13" fillId="0" borderId="25" xfId="0" applyNumberFormat="1" applyFont="1" applyFill="1" applyBorder="1" applyAlignment="1">
      <alignment horizontal="center" vertical="center"/>
    </xf>
    <xf numFmtId="167" fontId="13" fillId="0" borderId="25" xfId="0" applyNumberFormat="1" applyFont="1" applyBorder="1" applyAlignment="1">
      <alignment horizontal="center" vertical="center"/>
    </xf>
    <xf numFmtId="0" fontId="15" fillId="3" borderId="11" xfId="2" applyNumberFormat="1" applyFont="1" applyFill="1" applyBorder="1" applyAlignment="1">
      <alignment horizontal="center" vertical="center"/>
    </xf>
    <xf numFmtId="0" fontId="15" fillId="3" borderId="12" xfId="2" applyNumberFormat="1" applyFont="1" applyFill="1" applyBorder="1" applyAlignment="1">
      <alignment horizontal="center" vertical="center"/>
    </xf>
    <xf numFmtId="0" fontId="14" fillId="7" borderId="1" xfId="2" applyFont="1" applyFill="1" applyBorder="1" applyAlignment="1">
      <alignment horizontal="center"/>
    </xf>
    <xf numFmtId="14" fontId="15" fillId="3" borderId="5" xfId="0" applyNumberFormat="1" applyFont="1" applyFill="1" applyBorder="1" applyAlignment="1">
      <alignment horizontal="left"/>
    </xf>
    <xf numFmtId="14" fontId="15" fillId="3" borderId="6" xfId="0" applyNumberFormat="1" applyFont="1" applyFill="1" applyBorder="1" applyAlignment="1">
      <alignment horizontal="left"/>
    </xf>
    <xf numFmtId="14" fontId="15" fillId="3" borderId="7" xfId="0" applyNumberFormat="1" applyFont="1" applyFill="1" applyBorder="1" applyAlignment="1">
      <alignment horizontal="left"/>
    </xf>
    <xf numFmtId="14" fontId="15" fillId="6" borderId="6" xfId="0" applyNumberFormat="1" applyFont="1" applyFill="1" applyBorder="1" applyAlignment="1">
      <alignment horizontal="left"/>
    </xf>
    <xf numFmtId="14" fontId="15" fillId="6" borderId="7" xfId="0" applyNumberFormat="1" applyFont="1" applyFill="1" applyBorder="1" applyAlignment="1">
      <alignment horizontal="left"/>
    </xf>
    <xf numFmtId="169" fontId="8" fillId="7" borderId="26" xfId="0" applyNumberFormat="1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14" fontId="21" fillId="0" borderId="0" xfId="0" applyNumberFormat="1" applyFont="1" applyAlignment="1">
      <alignment horizontal="center" vertical="center"/>
    </xf>
    <xf numFmtId="0" fontId="22" fillId="0" borderId="0" xfId="0" applyFont="1"/>
    <xf numFmtId="14" fontId="17" fillId="0" borderId="0" xfId="0" applyNumberFormat="1" applyFont="1" applyAlignment="1">
      <alignment horizontal="center" vertical="center"/>
    </xf>
    <xf numFmtId="169" fontId="9" fillId="0" borderId="20" xfId="0" applyNumberFormat="1" applyFont="1" applyBorder="1" applyAlignment="1">
      <alignment horizontal="left" vertical="center"/>
    </xf>
    <xf numFmtId="169" fontId="9" fillId="0" borderId="21" xfId="0" applyNumberFormat="1" applyFont="1" applyBorder="1" applyAlignment="1">
      <alignment horizontal="left" vertical="center"/>
    </xf>
    <xf numFmtId="169" fontId="9" fillId="0" borderId="22" xfId="0" applyNumberFormat="1" applyFont="1" applyBorder="1" applyAlignment="1">
      <alignment horizontal="left" vertical="center"/>
    </xf>
    <xf numFmtId="0" fontId="9" fillId="0" borderId="21" xfId="0" applyNumberFormat="1" applyFont="1" applyFill="1" applyBorder="1" applyAlignment="1" applyProtection="1">
      <alignment horizontal="center" vertical="center"/>
      <protection hidden="1"/>
    </xf>
    <xf numFmtId="0" fontId="9" fillId="0" borderId="22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 vertical="center"/>
      <protection hidden="1"/>
    </xf>
    <xf numFmtId="0" fontId="15" fillId="8" borderId="20" xfId="2" applyFont="1" applyFill="1" applyBorder="1" applyAlignment="1">
      <alignment horizontal="left"/>
    </xf>
    <xf numFmtId="49" fontId="15" fillId="3" borderId="6" xfId="2" applyNumberFormat="1" applyFont="1" applyFill="1" applyBorder="1" applyAlignment="1">
      <alignment horizontal="left" vertical="center"/>
    </xf>
    <xf numFmtId="49" fontId="15" fillId="3" borderId="5" xfId="2" applyNumberFormat="1" applyFont="1" applyFill="1" applyBorder="1" applyAlignment="1">
      <alignment horizontal="left" vertical="center"/>
    </xf>
    <xf numFmtId="49" fontId="15" fillId="3" borderId="7" xfId="2" applyNumberFormat="1" applyFont="1" applyFill="1" applyBorder="1" applyAlignment="1">
      <alignment horizontal="left" vertical="center"/>
    </xf>
    <xf numFmtId="0" fontId="15" fillId="10" borderId="21" xfId="2" applyFont="1" applyFill="1" applyBorder="1" applyAlignment="1">
      <alignment horizontal="left"/>
    </xf>
    <xf numFmtId="0" fontId="15" fillId="11" borderId="21" xfId="2" applyFont="1" applyFill="1" applyBorder="1" applyAlignment="1">
      <alignment horizontal="left"/>
    </xf>
    <xf numFmtId="0" fontId="15" fillId="12" borderId="21" xfId="2" applyFont="1" applyFill="1" applyBorder="1" applyAlignment="1">
      <alignment horizontal="left"/>
    </xf>
    <xf numFmtId="0" fontId="15" fillId="13" borderId="21" xfId="2" applyFont="1" applyFill="1" applyBorder="1" applyAlignment="1">
      <alignment horizontal="left"/>
    </xf>
    <xf numFmtId="0" fontId="15" fillId="14" borderId="21" xfId="2" applyFont="1" applyFill="1" applyBorder="1" applyAlignment="1">
      <alignment horizontal="left"/>
    </xf>
    <xf numFmtId="0" fontId="15" fillId="15" borderId="21" xfId="2" applyFont="1" applyFill="1" applyBorder="1" applyAlignment="1">
      <alignment horizontal="left"/>
    </xf>
    <xf numFmtId="0" fontId="15" fillId="16" borderId="21" xfId="2" applyFont="1" applyFill="1" applyBorder="1" applyAlignment="1">
      <alignment horizontal="left"/>
    </xf>
    <xf numFmtId="0" fontId="15" fillId="17" borderId="22" xfId="2" applyFont="1" applyFill="1" applyBorder="1" applyAlignment="1">
      <alignment horizontal="left"/>
    </xf>
    <xf numFmtId="0" fontId="12" fillId="0" borderId="13" xfId="0" applyFont="1" applyFill="1" applyBorder="1"/>
    <xf numFmtId="14" fontId="17" fillId="0" borderId="13" xfId="0" applyNumberFormat="1" applyFont="1" applyBorder="1" applyAlignment="1">
      <alignment horizontal="center" vertical="center"/>
    </xf>
    <xf numFmtId="0" fontId="12" fillId="0" borderId="0" xfId="0" applyFont="1" applyFill="1" applyBorder="1"/>
    <xf numFmtId="14" fontId="17" fillId="0" borderId="0" xfId="0" applyNumberFormat="1" applyFont="1" applyBorder="1" applyAlignment="1">
      <alignment horizontal="center" vertical="center"/>
    </xf>
    <xf numFmtId="0" fontId="23" fillId="4" borderId="29" xfId="0" applyFont="1" applyFill="1" applyBorder="1" applyAlignment="1">
      <alignment horizontal="center" vertical="center"/>
    </xf>
    <xf numFmtId="14" fontId="23" fillId="4" borderId="29" xfId="0" applyNumberFormat="1" applyFont="1" applyFill="1" applyBorder="1" applyAlignment="1">
      <alignment horizontal="center" vertical="center"/>
    </xf>
    <xf numFmtId="168" fontId="24" fillId="4" borderId="29" xfId="0" applyNumberFormat="1" applyFont="1" applyFill="1" applyBorder="1" applyAlignment="1">
      <alignment horizontal="center" vertical="center" wrapText="1"/>
    </xf>
    <xf numFmtId="168" fontId="24" fillId="4" borderId="28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5" fillId="8" borderId="0" xfId="2" applyFont="1" applyFill="1" applyBorder="1" applyAlignment="1">
      <alignment horizontal="center"/>
    </xf>
    <xf numFmtId="0" fontId="15" fillId="11" borderId="0" xfId="2" applyFont="1" applyFill="1" applyBorder="1" applyAlignment="1">
      <alignment horizontal="center"/>
    </xf>
    <xf numFmtId="0" fontId="15" fillId="18" borderId="0" xfId="2" applyFont="1" applyFill="1" applyBorder="1" applyAlignment="1">
      <alignment horizontal="center"/>
    </xf>
    <xf numFmtId="1" fontId="8" fillId="7" borderId="26" xfId="0" applyNumberFormat="1" applyFont="1" applyFill="1" applyBorder="1" applyAlignment="1">
      <alignment horizontal="center" vertical="center" wrapText="1"/>
    </xf>
    <xf numFmtId="1" fontId="13" fillId="0" borderId="24" xfId="0" applyNumberFormat="1" applyFont="1" applyFill="1" applyBorder="1" applyAlignment="1">
      <alignment horizontal="center" vertical="center"/>
    </xf>
    <xf numFmtId="1" fontId="13" fillId="0" borderId="24" xfId="0" applyNumberFormat="1" applyFont="1" applyFill="1" applyBorder="1" applyAlignment="1">
      <alignment horizontal="center"/>
    </xf>
    <xf numFmtId="1" fontId="13" fillId="0" borderId="25" xfId="0" applyNumberFormat="1" applyFont="1" applyFill="1" applyBorder="1" applyAlignment="1">
      <alignment horizontal="center"/>
    </xf>
    <xf numFmtId="1" fontId="13" fillId="0" borderId="25" xfId="0" applyNumberFormat="1" applyFont="1" applyFill="1" applyBorder="1" applyAlignment="1">
      <alignment horizontal="center" vertical="center"/>
    </xf>
    <xf numFmtId="1" fontId="13" fillId="0" borderId="0" xfId="0" applyNumberFormat="1" applyFont="1" applyFill="1" applyAlignment="1">
      <alignment horizontal="center"/>
    </xf>
    <xf numFmtId="1" fontId="13" fillId="0" borderId="0" xfId="0" applyNumberFormat="1" applyFont="1" applyAlignment="1">
      <alignment horizontal="center"/>
    </xf>
    <xf numFmtId="1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0" fontId="18" fillId="3" borderId="19" xfId="0" applyFont="1" applyFill="1" applyBorder="1" applyAlignment="1">
      <alignment horizontal="center" vertical="center"/>
    </xf>
    <xf numFmtId="0" fontId="15" fillId="19" borderId="0" xfId="2" applyFont="1" applyFill="1" applyBorder="1" applyAlignment="1">
      <alignment horizontal="center"/>
    </xf>
    <xf numFmtId="164" fontId="20" fillId="7" borderId="0" xfId="0" applyNumberFormat="1" applyFont="1" applyFill="1" applyBorder="1" applyAlignment="1">
      <alignment horizontal="centerContinuous" vertical="center"/>
    </xf>
    <xf numFmtId="0" fontId="20" fillId="7" borderId="11" xfId="0" applyFont="1" applyFill="1" applyBorder="1" applyAlignment="1" applyProtection="1">
      <alignment horizontal="centerContinuous" vertical="center"/>
      <protection locked="0"/>
    </xf>
    <xf numFmtId="0" fontId="18" fillId="3" borderId="0" xfId="0" applyFont="1" applyFill="1" applyBorder="1" applyAlignment="1">
      <alignment horizontal="centerContinuous" vertical="center"/>
    </xf>
    <xf numFmtId="0" fontId="20" fillId="7" borderId="0" xfId="0" applyFont="1" applyFill="1" applyBorder="1" applyAlignment="1" applyProtection="1">
      <alignment horizontal="centerContinuous" vertical="center"/>
      <protection locked="0"/>
    </xf>
    <xf numFmtId="0" fontId="15" fillId="9" borderId="0" xfId="2" applyFont="1" applyFill="1" applyBorder="1" applyAlignment="1">
      <alignment horizontal="center"/>
    </xf>
    <xf numFmtId="0" fontId="15" fillId="21" borderId="0" xfId="2" applyFont="1" applyFill="1" applyBorder="1" applyAlignment="1">
      <alignment horizontal="center"/>
    </xf>
    <xf numFmtId="0" fontId="15" fillId="3" borderId="10" xfId="2" quotePrefix="1" applyNumberFormat="1" applyFont="1" applyFill="1" applyBorder="1" applyAlignment="1">
      <alignment horizontal="center" vertical="center"/>
    </xf>
    <xf numFmtId="0" fontId="14" fillId="5" borderId="0" xfId="2" quotePrefix="1" applyFont="1" applyFill="1" applyBorder="1" applyAlignment="1">
      <alignment horizontal="center"/>
    </xf>
    <xf numFmtId="164" fontId="19" fillId="20" borderId="30" xfId="0" applyNumberFormat="1" applyFont="1" applyFill="1" applyBorder="1" applyAlignment="1">
      <alignment horizontal="center" vertical="center"/>
    </xf>
    <xf numFmtId="0" fontId="0" fillId="20" borderId="31" xfId="0" applyFill="1" applyBorder="1" applyAlignment="1">
      <alignment horizontal="center" vertical="center"/>
    </xf>
    <xf numFmtId="0" fontId="7" fillId="7" borderId="14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14" fillId="5" borderId="17" xfId="0" applyFont="1" applyFill="1" applyBorder="1" applyAlignment="1">
      <alignment horizontal="center"/>
    </xf>
    <xf numFmtId="0" fontId="14" fillId="5" borderId="18" xfId="0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Normal_Classeur2" xfId="2"/>
  </cellStyles>
  <dxfs count="182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92D050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/>
        <i val="0"/>
        <color theme="5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  <color theme="9" tint="-0.24994659260841701"/>
        <name val="Cambria"/>
        <scheme val="none"/>
      </font>
      <fill>
        <patternFill>
          <bgColor theme="2" tint="-9.9948118533890809E-2"/>
        </patternFill>
      </fill>
    </dxf>
    <dxf>
      <font>
        <b/>
        <i val="0"/>
      </font>
      <fill>
        <patternFill>
          <bgColor theme="2" tint="-9.9948118533890809E-2"/>
        </patternFill>
      </fill>
    </dxf>
    <dxf>
      <font>
        <color theme="4" tint="0.79998168889431442"/>
        <name val="Cambria"/>
        <scheme val="none"/>
      </font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333333"/>
        <name val="Century Gothic"/>
        <scheme val="minor"/>
      </font>
      <numFmt numFmtId="168" formatCode="General;;"/>
      <alignment horizontal="center" vertical="center" textRotation="0" wrapText="0" indent="0" justifyLastLine="0" shrinkToFit="0" readingOrder="0"/>
    </dxf>
    <dxf>
      <font>
        <sz val="12"/>
        <name val="Century Gothic"/>
      </font>
      <fill>
        <patternFill patternType="solid">
          <fgColor indexed="64"/>
          <bgColor theme="5" tint="0.3999450666829432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medium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scheme val="none"/>
      </font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indexed="64"/>
        </top>
        <bottom/>
        <vertical/>
        <horizontal/>
      </border>
    </dxf>
    <dxf>
      <border outline="0">
        <top style="medium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19051</xdr:colOff>
      <xdr:row>0</xdr:row>
      <xdr:rowOff>104776</xdr:rowOff>
    </xdr:from>
    <xdr:to>
      <xdr:col>9</xdr:col>
      <xdr:colOff>571500</xdr:colOff>
      <xdr:row>1</xdr:row>
      <xdr:rowOff>657226</xdr:rowOff>
    </xdr:to>
    <xdr:sp macro="[0]!Nouveaux_congés" textlink="">
      <xdr:nvSpPr>
        <xdr:cNvPr id="2" name="ZoneTexte 1"/>
        <xdr:cNvSpPr txBox="1"/>
      </xdr:nvSpPr>
      <xdr:spPr>
        <a:xfrm>
          <a:off x="7943851" y="104776"/>
          <a:ext cx="1924049" cy="723900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ctr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8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Nouveaux congés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68</xdr:col>
          <xdr:colOff>142875</xdr:colOff>
          <xdr:row>0</xdr:row>
          <xdr:rowOff>190500</xdr:rowOff>
        </xdr:from>
        <xdr:to>
          <xdr:col>70</xdr:col>
          <xdr:colOff>485775</xdr:colOff>
          <xdr:row>2</xdr:row>
          <xdr:rowOff>161925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64</xdr:col>
          <xdr:colOff>314325</xdr:colOff>
          <xdr:row>0</xdr:row>
          <xdr:rowOff>104775</xdr:rowOff>
        </xdr:from>
        <xdr:to>
          <xdr:col>66</xdr:col>
          <xdr:colOff>666750</xdr:colOff>
          <xdr:row>2</xdr:row>
          <xdr:rowOff>200025</xdr:rowOff>
        </xdr:to>
        <xdr:sp macro="" textlink="">
          <xdr:nvSpPr>
            <xdr:cNvPr id="1155" name="Button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imes New Roman"/>
                  <a:cs typeface="Times New Roman"/>
                </a:rPr>
                <a:t>Enreg_PDF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congés_absences" displayName="congés_absences" ref="A2:E9" totalsRowShown="0" tableBorderDxfId="181">
  <autoFilter ref="A2:E9"/>
  <tableColumns count="5">
    <tableColumn id="1" name="NOMS &amp; Prénoms" dataDxfId="180"/>
    <tableColumn id="2" name="Début" dataDxfId="179"/>
    <tableColumn id="3" name="Fin" dataDxfId="178"/>
    <tableColumn id="5" name="TYPE CONGÉ/ABSENCE" dataDxfId="177" dataCellStyle="Normal_Classeur2"/>
    <tableColumn id="7" name="Nombre de jours" dataDxfId="176">
      <calculatedColumnFormula>IF(LEFT(congés_absences[[#This Row],[TYPE CONGÉ/ABSENCE]],1)="A",congés_absences[[#This Row],[Fin]]-congés_absences[[#This Row],[Début]]+1,nb_jours_ouvrables(congés_absences[[#This Row],[Début]],congés_absences[[#This Row],[Fin]]))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Module">
      <a:dk1>
        <a:sysClr val="windowText" lastClr="000000"/>
      </a:dk1>
      <a:lt1>
        <a:sysClr val="window" lastClr="FFFFFF"/>
      </a:lt1>
      <a:dk2>
        <a:srgbClr val="5A6378"/>
      </a:dk2>
      <a:lt2>
        <a:srgbClr val="D4D4D6"/>
      </a:lt2>
      <a:accent1>
        <a:srgbClr val="F0AD00"/>
      </a:accent1>
      <a:accent2>
        <a:srgbClr val="60B5CC"/>
      </a:accent2>
      <a:accent3>
        <a:srgbClr val="E66C7D"/>
      </a:accent3>
      <a:accent4>
        <a:srgbClr val="6BB76D"/>
      </a:accent4>
      <a:accent5>
        <a:srgbClr val="E88651"/>
      </a:accent5>
      <a:accent6>
        <a:srgbClr val="C64847"/>
      </a:accent6>
      <a:hlink>
        <a:srgbClr val="168BBA"/>
      </a:hlink>
      <a:folHlink>
        <a:srgbClr val="680000"/>
      </a:folHlink>
    </a:clrScheme>
    <a:fontScheme name="Austin">
      <a:maj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2:J9"/>
  <sheetViews>
    <sheetView showGridLines="0" tabSelected="1" workbookViewId="0">
      <pane ySplit="2" topLeftCell="A3" activePane="bottomLeft" state="frozen"/>
      <selection activeCell="A2" sqref="A2"/>
      <selection pane="bottomLeft" activeCell="C15" sqref="C15"/>
    </sheetView>
  </sheetViews>
  <sheetFormatPr baseColWidth="10" defaultRowHeight="13.5" x14ac:dyDescent="0.2"/>
  <cols>
    <col min="1" max="1" width="35.83203125" style="73" customWidth="1"/>
    <col min="2" max="2" width="18.1640625" style="74" customWidth="1"/>
    <col min="3" max="3" width="15.83203125" style="74" customWidth="1"/>
    <col min="4" max="4" width="25.33203125" style="104" customWidth="1"/>
    <col min="5" max="5" width="19.5" style="104" customWidth="1"/>
    <col min="6" max="16384" width="12" style="73"/>
  </cols>
  <sheetData>
    <row r="2" spans="1:10" ht="56.25" customHeight="1" thickBot="1" x14ac:dyDescent="0.25">
      <c r="A2" s="99" t="s">
        <v>47</v>
      </c>
      <c r="B2" s="100" t="s">
        <v>21</v>
      </c>
      <c r="C2" s="100" t="s">
        <v>9</v>
      </c>
      <c r="D2" s="102" t="s">
        <v>90</v>
      </c>
      <c r="E2" s="101" t="s">
        <v>95</v>
      </c>
    </row>
    <row r="3" spans="1:10" ht="17.25" x14ac:dyDescent="0.3">
      <c r="A3" s="95"/>
      <c r="B3" s="96">
        <v>43227</v>
      </c>
      <c r="C3" s="76">
        <v>43227</v>
      </c>
      <c r="D3" s="105" t="s">
        <v>83</v>
      </c>
      <c r="E3" s="103">
        <f>IF(LEFT(congés_absences[[#This Row],[TYPE CONGÉ/ABSENCE]],1)="A",congés_absences[[#This Row],[Fin]]-congés_absences[[#This Row],[Début]]+1,nb_jours_ouvrables(congés_absences[[#This Row],[Début]],congés_absences[[#This Row],[Fin]]))</f>
        <v>1</v>
      </c>
      <c r="J3" s="75"/>
    </row>
    <row r="4" spans="1:10" ht="17.25" x14ac:dyDescent="0.3">
      <c r="A4" s="97"/>
      <c r="B4" s="98">
        <v>43234</v>
      </c>
      <c r="C4" s="76">
        <v>43243</v>
      </c>
      <c r="D4" s="106" t="s">
        <v>77</v>
      </c>
      <c r="E4" s="103">
        <f>IF(LEFT(congés_absences[[#This Row],[TYPE CONGÉ/ABSENCE]],1)="A",congés_absences[[#This Row],[Fin]]-congés_absences[[#This Row],[Début]]+1,nb_jours_ouvrables(congés_absences[[#This Row],[Début]],congés_absences[[#This Row],[Fin]]))</f>
        <v>7</v>
      </c>
      <c r="J4" s="75"/>
    </row>
    <row r="5" spans="1:10" ht="17.25" x14ac:dyDescent="0.3">
      <c r="A5" s="97"/>
      <c r="B5" s="98">
        <v>43227</v>
      </c>
      <c r="C5" s="76">
        <v>43231</v>
      </c>
      <c r="D5" s="105" t="s">
        <v>83</v>
      </c>
      <c r="E5" s="103">
        <f>IF(LEFT(congés_absences[[#This Row],[TYPE CONGÉ/ABSENCE]],1)="A",congés_absences[[#This Row],[Fin]]-congés_absences[[#This Row],[Début]]+1,nb_jours_ouvrables(congés_absences[[#This Row],[Début]],congés_absences[[#This Row],[Fin]]))</f>
        <v>3</v>
      </c>
      <c r="J5" s="75"/>
    </row>
    <row r="6" spans="1:10" ht="17.25" x14ac:dyDescent="0.3">
      <c r="A6" s="97"/>
      <c r="B6" s="98">
        <v>43224</v>
      </c>
      <c r="C6" s="76">
        <v>43231</v>
      </c>
      <c r="D6" s="107" t="s">
        <v>67</v>
      </c>
      <c r="E6" s="103">
        <f>IF(LEFT(congés_absences[[#This Row],[TYPE CONGÉ/ABSENCE]],1)="A",congés_absences[[#This Row],[Fin]]-congés_absences[[#This Row],[Début]]+1,nb_jours_ouvrables(congés_absences[[#This Row],[Début]],congés_absences[[#This Row],[Fin]]))</f>
        <v>4</v>
      </c>
      <c r="J6" s="75"/>
    </row>
    <row r="7" spans="1:10" ht="17.25" x14ac:dyDescent="0.3">
      <c r="A7" s="97"/>
      <c r="B7" s="98">
        <v>43224</v>
      </c>
      <c r="C7" s="76">
        <v>43235</v>
      </c>
      <c r="D7" s="118" t="s">
        <v>79</v>
      </c>
      <c r="E7" s="103">
        <f>IF(LEFT(congés_absences[[#This Row],[TYPE CONGÉ/ABSENCE]],1)="A",congés_absences[[#This Row],[Fin]]-congés_absences[[#This Row],[Début]]+1,nb_jours_ouvrables(congés_absences[[#This Row],[Début]],congés_absences[[#This Row],[Fin]]))</f>
        <v>12</v>
      </c>
    </row>
    <row r="8" spans="1:10" ht="17.25" x14ac:dyDescent="0.3">
      <c r="A8" s="97"/>
      <c r="B8" s="98">
        <v>43299</v>
      </c>
      <c r="C8" s="76">
        <v>43318</v>
      </c>
      <c r="D8" s="123" t="s">
        <v>83</v>
      </c>
      <c r="E8" s="103">
        <f>IF(LEFT(congés_absences[[#This Row],[TYPE CONGÉ/ABSENCE]],1)="A",congés_absences[[#This Row],[Fin]]-congés_absences[[#This Row],[Début]]+1,nb_jours_ouvrables(congés_absences[[#This Row],[Début]],congés_absences[[#This Row],[Fin]]))</f>
        <v>14</v>
      </c>
    </row>
    <row r="9" spans="1:10" ht="17.25" x14ac:dyDescent="0.3">
      <c r="A9" s="97"/>
      <c r="B9" s="98">
        <v>43224</v>
      </c>
      <c r="C9" s="76">
        <v>43384</v>
      </c>
      <c r="D9" s="124" t="s">
        <v>94</v>
      </c>
      <c r="E9" s="103">
        <f>IF(LEFT(congés_absences[[#This Row],[TYPE CONGÉ/ABSENCE]],1)="A",congés_absences[[#This Row],[Fin]]-congés_absences[[#This Row],[Début]]+1,nb_jours_ouvrables(congés_absences[[#This Row],[Début]],congés_absences[[#This Row],[Fin]]))</f>
        <v>161</v>
      </c>
    </row>
  </sheetData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headerFooter>
    <oddHeader>&amp;C&amp;F
&amp;G</oddHeader>
    <oddFooter>&amp;L&amp;D&amp;C&amp;"Times New Roman,Gras"CLP - ESCALE en Baie de Somme&amp;R&amp;A</oddFooter>
  </headerFooter>
  <drawing r:id="rId2"/>
  <legacyDrawingHF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BN43"/>
  <sheetViews>
    <sheetView showGridLines="0" showZeros="0" zoomScale="80" zoomScaleNormal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2.75" x14ac:dyDescent="0.2"/>
  <cols>
    <col min="1" max="1" width="30.6640625" style="1" bestFit="1" customWidth="1"/>
    <col min="2" max="63" width="7.1640625" style="1" customWidth="1"/>
    <col min="64" max="64" width="19.5" style="3" bestFit="1" customWidth="1"/>
    <col min="65" max="65" width="12" style="3"/>
    <col min="66" max="16384" width="12" style="1"/>
  </cols>
  <sheetData>
    <row r="1" spans="1:66" ht="29.25" x14ac:dyDescent="0.2">
      <c r="A1" s="117">
        <v>2018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21"/>
      <c r="AN1" s="121"/>
      <c r="AO1" s="121"/>
      <c r="AP1" s="121"/>
      <c r="AQ1" s="121"/>
      <c r="AR1" s="121"/>
      <c r="AS1" s="121"/>
      <c r="AT1" s="121"/>
      <c r="AU1" s="121"/>
      <c r="AV1" s="121"/>
      <c r="AW1" s="121"/>
      <c r="AX1" s="121"/>
      <c r="AY1" s="121"/>
      <c r="AZ1" s="121"/>
      <c r="BA1" s="121"/>
      <c r="BB1" s="121"/>
      <c r="BC1" s="121"/>
      <c r="BD1" s="121"/>
      <c r="BE1" s="121"/>
      <c r="BF1" s="121"/>
      <c r="BG1" s="121"/>
      <c r="BH1" s="121"/>
      <c r="BI1" s="121"/>
      <c r="BJ1" s="121"/>
      <c r="BK1" s="121"/>
      <c r="BN1" s="3"/>
    </row>
    <row r="2" spans="1:66" ht="20.100000000000001" customHeight="1" x14ac:dyDescent="0.2">
      <c r="A2" s="120" t="s">
        <v>40</v>
      </c>
      <c r="B2" s="122" t="str">
        <f>UPPER(TEXT(B3,"mmmm"))</f>
        <v>MAI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  <c r="Y2" s="119"/>
      <c r="Z2" s="119"/>
      <c r="AA2" s="119"/>
      <c r="AB2" s="119"/>
      <c r="AC2" s="119"/>
      <c r="AD2" s="119"/>
      <c r="AE2" s="119"/>
      <c r="AF2" s="119"/>
      <c r="AG2" s="119"/>
      <c r="AH2" s="119" t="str">
        <f>UPPER(TEXT(AH3,"mmmm"))</f>
        <v>JUIN</v>
      </c>
      <c r="AI2" s="119"/>
      <c r="AJ2" s="119"/>
      <c r="AK2" s="119"/>
      <c r="AL2" s="119"/>
      <c r="AM2" s="119"/>
      <c r="AN2" s="119"/>
      <c r="AO2" s="119"/>
      <c r="AP2" s="119"/>
      <c r="AQ2" s="119"/>
      <c r="AR2" s="119"/>
      <c r="AS2" s="119"/>
      <c r="AT2" s="119"/>
      <c r="AU2" s="119"/>
      <c r="AV2" s="119"/>
      <c r="AW2" s="119"/>
      <c r="AX2" s="119"/>
      <c r="AY2" s="119"/>
      <c r="AZ2" s="119"/>
      <c r="BA2" s="119"/>
      <c r="BB2" s="119"/>
      <c r="BC2" s="119"/>
      <c r="BD2" s="119"/>
      <c r="BE2" s="119"/>
      <c r="BF2" s="119"/>
      <c r="BG2" s="119"/>
      <c r="BH2" s="119"/>
      <c r="BI2" s="119"/>
      <c r="BJ2" s="119"/>
      <c r="BK2" s="119"/>
      <c r="BL2" s="12" t="s">
        <v>48</v>
      </c>
      <c r="BM2" s="8"/>
    </row>
    <row r="3" spans="1:66" s="2" customFormat="1" ht="20.100000000000001" customHeight="1" x14ac:dyDescent="0.2">
      <c r="A3" s="127" t="s">
        <v>47</v>
      </c>
      <c r="B3" s="13">
        <f>DATE(An,MONTH(1&amp;A2),1)</f>
        <v>43221</v>
      </c>
      <c r="C3" s="13">
        <f>B3+1</f>
        <v>43222</v>
      </c>
      <c r="D3" s="13">
        <f t="shared" ref="D3:AC3" si="0">C3+1</f>
        <v>43223</v>
      </c>
      <c r="E3" s="13">
        <f t="shared" si="0"/>
        <v>43224</v>
      </c>
      <c r="F3" s="13">
        <f t="shared" si="0"/>
        <v>43225</v>
      </c>
      <c r="G3" s="13">
        <f t="shared" si="0"/>
        <v>43226</v>
      </c>
      <c r="H3" s="13">
        <f t="shared" si="0"/>
        <v>43227</v>
      </c>
      <c r="I3" s="13">
        <f t="shared" si="0"/>
        <v>43228</v>
      </c>
      <c r="J3" s="13">
        <f t="shared" si="0"/>
        <v>43229</v>
      </c>
      <c r="K3" s="13">
        <f t="shared" si="0"/>
        <v>43230</v>
      </c>
      <c r="L3" s="13">
        <f t="shared" si="0"/>
        <v>43231</v>
      </c>
      <c r="M3" s="13">
        <f>L3+1</f>
        <v>43232</v>
      </c>
      <c r="N3" s="13">
        <f t="shared" si="0"/>
        <v>43233</v>
      </c>
      <c r="O3" s="13">
        <f>N3+1</f>
        <v>43234</v>
      </c>
      <c r="P3" s="13">
        <f t="shared" si="0"/>
        <v>43235</v>
      </c>
      <c r="Q3" s="13">
        <f t="shared" si="0"/>
        <v>43236</v>
      </c>
      <c r="R3" s="13">
        <f t="shared" si="0"/>
        <v>43237</v>
      </c>
      <c r="S3" s="13">
        <f t="shared" si="0"/>
        <v>43238</v>
      </c>
      <c r="T3" s="13">
        <f t="shared" si="0"/>
        <v>43239</v>
      </c>
      <c r="U3" s="13">
        <f t="shared" si="0"/>
        <v>43240</v>
      </c>
      <c r="V3" s="13">
        <f t="shared" si="0"/>
        <v>43241</v>
      </c>
      <c r="W3" s="13">
        <f t="shared" si="0"/>
        <v>43242</v>
      </c>
      <c r="X3" s="13">
        <f t="shared" si="0"/>
        <v>43243</v>
      </c>
      <c r="Y3" s="13">
        <f t="shared" si="0"/>
        <v>43244</v>
      </c>
      <c r="Z3" s="13">
        <f t="shared" si="0"/>
        <v>43245</v>
      </c>
      <c r="AA3" s="13">
        <f t="shared" si="0"/>
        <v>43246</v>
      </c>
      <c r="AB3" s="13">
        <f t="shared" si="0"/>
        <v>43247</v>
      </c>
      <c r="AC3" s="13">
        <f t="shared" si="0"/>
        <v>43248</v>
      </c>
      <c r="AD3" s="13">
        <f>AC3+1</f>
        <v>43249</v>
      </c>
      <c r="AE3" s="13">
        <f t="shared" ref="AE3:AG3" si="1">AD3+1</f>
        <v>43250</v>
      </c>
      <c r="AF3" s="13">
        <f t="shared" si="1"/>
        <v>43251</v>
      </c>
      <c r="AG3" s="13">
        <f t="shared" si="1"/>
        <v>43252</v>
      </c>
      <c r="AH3" s="13">
        <f t="shared" ref="AH3:BH3" si="2">IFERROR(IF(MONTH(AG3+1)=MONTH(AG3),AG3+1,""),"")</f>
        <v>43253</v>
      </c>
      <c r="AI3" s="13">
        <f t="shared" si="2"/>
        <v>43254</v>
      </c>
      <c r="AJ3" s="13">
        <f t="shared" si="2"/>
        <v>43255</v>
      </c>
      <c r="AK3" s="13">
        <f t="shared" si="2"/>
        <v>43256</v>
      </c>
      <c r="AL3" s="13">
        <f t="shared" si="2"/>
        <v>43257</v>
      </c>
      <c r="AM3" s="13">
        <f t="shared" si="2"/>
        <v>43258</v>
      </c>
      <c r="AN3" s="13">
        <f t="shared" si="2"/>
        <v>43259</v>
      </c>
      <c r="AO3" s="13">
        <f t="shared" si="2"/>
        <v>43260</v>
      </c>
      <c r="AP3" s="13">
        <f t="shared" si="2"/>
        <v>43261</v>
      </c>
      <c r="AQ3" s="13">
        <f t="shared" si="2"/>
        <v>43262</v>
      </c>
      <c r="AR3" s="13">
        <f t="shared" si="2"/>
        <v>43263</v>
      </c>
      <c r="AS3" s="13">
        <f t="shared" si="2"/>
        <v>43264</v>
      </c>
      <c r="AT3" s="13">
        <f t="shared" si="2"/>
        <v>43265</v>
      </c>
      <c r="AU3" s="13">
        <f t="shared" si="2"/>
        <v>43266</v>
      </c>
      <c r="AV3" s="13">
        <f t="shared" si="2"/>
        <v>43267</v>
      </c>
      <c r="AW3" s="13">
        <f t="shared" si="2"/>
        <v>43268</v>
      </c>
      <c r="AX3" s="13">
        <f t="shared" si="2"/>
        <v>43269</v>
      </c>
      <c r="AY3" s="13">
        <f t="shared" si="2"/>
        <v>43270</v>
      </c>
      <c r="AZ3" s="13">
        <f t="shared" si="2"/>
        <v>43271</v>
      </c>
      <c r="BA3" s="13">
        <f t="shared" si="2"/>
        <v>43272</v>
      </c>
      <c r="BB3" s="13">
        <f t="shared" si="2"/>
        <v>43273</v>
      </c>
      <c r="BC3" s="13">
        <f t="shared" si="2"/>
        <v>43274</v>
      </c>
      <c r="BD3" s="13">
        <f t="shared" si="2"/>
        <v>43275</v>
      </c>
      <c r="BE3" s="13">
        <f t="shared" si="2"/>
        <v>43276</v>
      </c>
      <c r="BF3" s="13">
        <f t="shared" si="2"/>
        <v>43277</v>
      </c>
      <c r="BG3" s="13">
        <f t="shared" si="2"/>
        <v>43278</v>
      </c>
      <c r="BH3" s="13">
        <f t="shared" si="2"/>
        <v>43279</v>
      </c>
      <c r="BI3" s="13">
        <f>IFERROR(IF(MONTH(BH3+1)=MONTH(BH3),BH3+1,""),"")</f>
        <v>43280</v>
      </c>
      <c r="BJ3" s="13">
        <f t="shared" ref="BJ3:BK3" si="3">IFERROR(IF(MONTH(BI3+1)=MONTH(BI3),BI3+1,""),"")</f>
        <v>43281</v>
      </c>
      <c r="BK3" s="13" t="str">
        <f t="shared" si="3"/>
        <v/>
      </c>
      <c r="BL3" s="7"/>
      <c r="BM3" s="3"/>
    </row>
    <row r="4" spans="1:66" s="2" customFormat="1" ht="13.5" x14ac:dyDescent="0.2">
      <c r="A4" s="128"/>
      <c r="B4" s="14">
        <f t="shared" ref="B4:AG4" si="4">B3</f>
        <v>43221</v>
      </c>
      <c r="C4" s="14">
        <f t="shared" si="4"/>
        <v>43222</v>
      </c>
      <c r="D4" s="14">
        <f t="shared" si="4"/>
        <v>43223</v>
      </c>
      <c r="E4" s="14">
        <f t="shared" si="4"/>
        <v>43224</v>
      </c>
      <c r="F4" s="14">
        <f t="shared" si="4"/>
        <v>43225</v>
      </c>
      <c r="G4" s="14">
        <f t="shared" si="4"/>
        <v>43226</v>
      </c>
      <c r="H4" s="14">
        <f t="shared" si="4"/>
        <v>43227</v>
      </c>
      <c r="I4" s="14">
        <f t="shared" si="4"/>
        <v>43228</v>
      </c>
      <c r="J4" s="14">
        <f t="shared" si="4"/>
        <v>43229</v>
      </c>
      <c r="K4" s="14">
        <f t="shared" si="4"/>
        <v>43230</v>
      </c>
      <c r="L4" s="14">
        <f t="shared" si="4"/>
        <v>43231</v>
      </c>
      <c r="M4" s="14">
        <f t="shared" si="4"/>
        <v>43232</v>
      </c>
      <c r="N4" s="14">
        <f t="shared" si="4"/>
        <v>43233</v>
      </c>
      <c r="O4" s="14">
        <f t="shared" si="4"/>
        <v>43234</v>
      </c>
      <c r="P4" s="14">
        <f t="shared" si="4"/>
        <v>43235</v>
      </c>
      <c r="Q4" s="14">
        <f t="shared" si="4"/>
        <v>43236</v>
      </c>
      <c r="R4" s="14">
        <f t="shared" si="4"/>
        <v>43237</v>
      </c>
      <c r="S4" s="14">
        <f t="shared" si="4"/>
        <v>43238</v>
      </c>
      <c r="T4" s="14">
        <f t="shared" si="4"/>
        <v>43239</v>
      </c>
      <c r="U4" s="14">
        <f t="shared" si="4"/>
        <v>43240</v>
      </c>
      <c r="V4" s="14">
        <f t="shared" si="4"/>
        <v>43241</v>
      </c>
      <c r="W4" s="14">
        <f t="shared" si="4"/>
        <v>43242</v>
      </c>
      <c r="X4" s="14">
        <f t="shared" si="4"/>
        <v>43243</v>
      </c>
      <c r="Y4" s="14">
        <f t="shared" si="4"/>
        <v>43244</v>
      </c>
      <c r="Z4" s="14">
        <f t="shared" si="4"/>
        <v>43245</v>
      </c>
      <c r="AA4" s="14">
        <f t="shared" si="4"/>
        <v>43246</v>
      </c>
      <c r="AB4" s="14">
        <f t="shared" si="4"/>
        <v>43247</v>
      </c>
      <c r="AC4" s="14">
        <f t="shared" si="4"/>
        <v>43248</v>
      </c>
      <c r="AD4" s="14">
        <f t="shared" si="4"/>
        <v>43249</v>
      </c>
      <c r="AE4" s="14">
        <f t="shared" si="4"/>
        <v>43250</v>
      </c>
      <c r="AF4" s="14">
        <f t="shared" si="4"/>
        <v>43251</v>
      </c>
      <c r="AG4" s="14">
        <f t="shared" si="4"/>
        <v>43252</v>
      </c>
      <c r="AH4" s="14">
        <f t="shared" ref="AH4:BK4" si="5">AH3</f>
        <v>43253</v>
      </c>
      <c r="AI4" s="14">
        <f t="shared" si="5"/>
        <v>43254</v>
      </c>
      <c r="AJ4" s="14">
        <f t="shared" si="5"/>
        <v>43255</v>
      </c>
      <c r="AK4" s="14">
        <f t="shared" si="5"/>
        <v>43256</v>
      </c>
      <c r="AL4" s="14">
        <f t="shared" si="5"/>
        <v>43257</v>
      </c>
      <c r="AM4" s="14">
        <f t="shared" si="5"/>
        <v>43258</v>
      </c>
      <c r="AN4" s="14">
        <f t="shared" si="5"/>
        <v>43259</v>
      </c>
      <c r="AO4" s="14">
        <f t="shared" si="5"/>
        <v>43260</v>
      </c>
      <c r="AP4" s="14">
        <f t="shared" si="5"/>
        <v>43261</v>
      </c>
      <c r="AQ4" s="14">
        <f t="shared" si="5"/>
        <v>43262</v>
      </c>
      <c r="AR4" s="14">
        <f t="shared" si="5"/>
        <v>43263</v>
      </c>
      <c r="AS4" s="14">
        <f t="shared" si="5"/>
        <v>43264</v>
      </c>
      <c r="AT4" s="14">
        <f t="shared" si="5"/>
        <v>43265</v>
      </c>
      <c r="AU4" s="14">
        <f t="shared" si="5"/>
        <v>43266</v>
      </c>
      <c r="AV4" s="14">
        <f t="shared" si="5"/>
        <v>43267</v>
      </c>
      <c r="AW4" s="14">
        <f t="shared" si="5"/>
        <v>43268</v>
      </c>
      <c r="AX4" s="14">
        <f t="shared" si="5"/>
        <v>43269</v>
      </c>
      <c r="AY4" s="14">
        <f t="shared" si="5"/>
        <v>43270</v>
      </c>
      <c r="AZ4" s="14">
        <f t="shared" si="5"/>
        <v>43271</v>
      </c>
      <c r="BA4" s="14">
        <f t="shared" si="5"/>
        <v>43272</v>
      </c>
      <c r="BB4" s="14">
        <f t="shared" si="5"/>
        <v>43273</v>
      </c>
      <c r="BC4" s="14">
        <f t="shared" si="5"/>
        <v>43274</v>
      </c>
      <c r="BD4" s="14">
        <f t="shared" si="5"/>
        <v>43275</v>
      </c>
      <c r="BE4" s="14">
        <f t="shared" si="5"/>
        <v>43276</v>
      </c>
      <c r="BF4" s="14">
        <f t="shared" si="5"/>
        <v>43277</v>
      </c>
      <c r="BG4" s="14">
        <f t="shared" si="5"/>
        <v>43278</v>
      </c>
      <c r="BH4" s="14">
        <f t="shared" si="5"/>
        <v>43279</v>
      </c>
      <c r="BI4" s="14">
        <f t="shared" si="5"/>
        <v>43280</v>
      </c>
      <c r="BJ4" s="14">
        <f t="shared" si="5"/>
        <v>43281</v>
      </c>
      <c r="BK4" s="14" t="str">
        <f t="shared" si="5"/>
        <v/>
      </c>
      <c r="BL4" s="7"/>
      <c r="BM4" s="3"/>
    </row>
    <row r="5" spans="1:66" s="2" customFormat="1" ht="13.5" x14ac:dyDescent="0.2">
      <c r="A5" s="77">
        <f>BDD!A2</f>
        <v>0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7">
        <f>COUNTIF(A5:AC5,"1")</f>
        <v>0</v>
      </c>
      <c r="BM5" s="9"/>
    </row>
    <row r="6" spans="1:66" s="2" customFormat="1" ht="13.5" x14ac:dyDescent="0.2">
      <c r="A6" s="78">
        <f>BDD!A3</f>
        <v>0</v>
      </c>
      <c r="B6" s="80"/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0"/>
      <c r="AB6" s="80"/>
      <c r="AC6" s="80"/>
      <c r="AD6" s="80"/>
      <c r="AE6" s="80"/>
      <c r="AF6" s="80"/>
      <c r="AG6" s="80"/>
      <c r="AH6" s="80"/>
      <c r="AI6" s="80"/>
      <c r="AJ6" s="80"/>
      <c r="AK6" s="80"/>
      <c r="AL6" s="80"/>
      <c r="AM6" s="80"/>
      <c r="AN6" s="80"/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  <c r="BG6" s="80"/>
      <c r="BH6" s="80"/>
      <c r="BI6" s="80"/>
      <c r="BJ6" s="80"/>
      <c r="BK6" s="80"/>
      <c r="BL6" s="7">
        <f>COUNTIF(A6:AC6,"1")</f>
        <v>0</v>
      </c>
    </row>
    <row r="7" spans="1:66" s="2" customFormat="1" ht="13.5" x14ac:dyDescent="0.2">
      <c r="A7" s="78">
        <f>BDD!A4</f>
        <v>0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7"/>
    </row>
    <row r="8" spans="1:66" s="2" customFormat="1" ht="13.5" x14ac:dyDescent="0.2">
      <c r="A8" s="78">
        <f>BDD!A5</f>
        <v>0</v>
      </c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7"/>
    </row>
    <row r="9" spans="1:66" s="2" customFormat="1" ht="13.5" x14ac:dyDescent="0.2">
      <c r="A9" s="78">
        <f>BDD!A6</f>
        <v>0</v>
      </c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7"/>
    </row>
    <row r="10" spans="1:66" s="2" customFormat="1" ht="13.5" x14ac:dyDescent="0.2">
      <c r="A10" s="78">
        <f>BDD!A7</f>
        <v>0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  <c r="AA10" s="80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C10" s="80"/>
      <c r="BD10" s="80"/>
      <c r="BE10" s="80"/>
      <c r="BF10" s="80"/>
      <c r="BG10" s="80"/>
      <c r="BH10" s="80"/>
      <c r="BI10" s="80"/>
      <c r="BJ10" s="80"/>
      <c r="BK10" s="80"/>
      <c r="BL10" s="7"/>
    </row>
    <row r="11" spans="1:66" s="2" customFormat="1" ht="13.5" x14ac:dyDescent="0.2">
      <c r="A11" s="78">
        <f>BDD!A8</f>
        <v>0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7"/>
    </row>
    <row r="12" spans="1:66" s="2" customFormat="1" ht="13.5" x14ac:dyDescent="0.2">
      <c r="A12" s="78">
        <f>BDD!A9</f>
        <v>0</v>
      </c>
      <c r="B12" s="80"/>
      <c r="C12" s="80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0"/>
      <c r="AE12" s="80"/>
      <c r="AF12" s="80"/>
      <c r="AG12" s="80"/>
      <c r="AH12" s="80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C12" s="80"/>
      <c r="BD12" s="80"/>
      <c r="BE12" s="80"/>
      <c r="BF12" s="80"/>
      <c r="BG12" s="80"/>
      <c r="BH12" s="80"/>
      <c r="BI12" s="80"/>
      <c r="BJ12" s="80"/>
      <c r="BK12" s="80"/>
      <c r="BL12" s="7"/>
    </row>
    <row r="13" spans="1:66" s="2" customFormat="1" ht="13.5" x14ac:dyDescent="0.2">
      <c r="A13" s="78">
        <f>BDD!A10</f>
        <v>0</v>
      </c>
      <c r="B13" s="80"/>
      <c r="C13" s="80"/>
      <c r="D13" s="80"/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C13" s="80"/>
      <c r="BD13" s="80"/>
      <c r="BE13" s="80"/>
      <c r="BF13" s="80"/>
      <c r="BG13" s="80"/>
      <c r="BH13" s="80"/>
      <c r="BI13" s="80"/>
      <c r="BJ13" s="80"/>
      <c r="BK13" s="80"/>
      <c r="BL13" s="7"/>
    </row>
    <row r="14" spans="1:66" s="2" customFormat="1" ht="13.5" x14ac:dyDescent="0.2">
      <c r="A14" s="78">
        <f>BDD!A11</f>
        <v>0</v>
      </c>
      <c r="B14" s="80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C14" s="80"/>
      <c r="BD14" s="80"/>
      <c r="BE14" s="80"/>
      <c r="BF14" s="80"/>
      <c r="BG14" s="80"/>
      <c r="BH14" s="80"/>
      <c r="BI14" s="80"/>
      <c r="BJ14" s="80"/>
      <c r="BK14" s="80"/>
      <c r="BL14" s="7"/>
    </row>
    <row r="15" spans="1:66" s="2" customFormat="1" ht="13.5" x14ac:dyDescent="0.2">
      <c r="A15" s="78">
        <f>BDD!A12</f>
        <v>0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80"/>
      <c r="AC15" s="80"/>
      <c r="AD15" s="80"/>
      <c r="AE15" s="80"/>
      <c r="AF15" s="80"/>
      <c r="AG15" s="80"/>
      <c r="AH15" s="80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C15" s="80"/>
      <c r="BD15" s="80"/>
      <c r="BE15" s="80"/>
      <c r="BF15" s="80"/>
      <c r="BG15" s="80"/>
      <c r="BH15" s="80"/>
      <c r="BI15" s="80"/>
      <c r="BJ15" s="80"/>
      <c r="BK15" s="80"/>
      <c r="BL15" s="7"/>
    </row>
    <row r="16" spans="1:66" s="2" customFormat="1" ht="13.5" x14ac:dyDescent="0.2">
      <c r="A16" s="78">
        <f>BDD!A13</f>
        <v>0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C16" s="80"/>
      <c r="BD16" s="80"/>
      <c r="BE16" s="80"/>
      <c r="BF16" s="80"/>
      <c r="BG16" s="80"/>
      <c r="BH16" s="80"/>
      <c r="BI16" s="80"/>
      <c r="BJ16" s="80"/>
      <c r="BK16" s="80"/>
      <c r="BL16" s="7"/>
    </row>
    <row r="17" spans="1:66" s="2" customFormat="1" ht="13.5" x14ac:dyDescent="0.2">
      <c r="A17" s="78">
        <f>BDD!A14</f>
        <v>0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C17" s="80"/>
      <c r="BD17" s="80"/>
      <c r="BE17" s="80"/>
      <c r="BF17" s="80"/>
      <c r="BG17" s="80"/>
      <c r="BH17" s="80"/>
      <c r="BI17" s="80"/>
      <c r="BJ17" s="80"/>
      <c r="BK17" s="80"/>
      <c r="BL17" s="7"/>
    </row>
    <row r="18" spans="1:66" s="2" customFormat="1" ht="13.5" x14ac:dyDescent="0.2">
      <c r="A18" s="78">
        <f>BDD!A15</f>
        <v>0</v>
      </c>
      <c r="B18" s="80"/>
      <c r="C18" s="80"/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80"/>
      <c r="AC18" s="80"/>
      <c r="AD18" s="80"/>
      <c r="AE18" s="80"/>
      <c r="AF18" s="80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C18" s="80"/>
      <c r="BD18" s="80"/>
      <c r="BE18" s="80"/>
      <c r="BF18" s="80"/>
      <c r="BG18" s="80"/>
      <c r="BH18" s="80"/>
      <c r="BI18" s="80"/>
      <c r="BJ18" s="80"/>
      <c r="BK18" s="80"/>
      <c r="BL18" s="7"/>
    </row>
    <row r="19" spans="1:66" s="2" customFormat="1" ht="13.5" x14ac:dyDescent="0.2">
      <c r="A19" s="78">
        <f>BDD!A16</f>
        <v>0</v>
      </c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C19" s="80"/>
      <c r="BD19" s="80"/>
      <c r="BE19" s="80"/>
      <c r="BF19" s="80"/>
      <c r="BG19" s="80"/>
      <c r="BH19" s="80"/>
      <c r="BI19" s="80"/>
      <c r="BJ19" s="80"/>
      <c r="BK19" s="80"/>
      <c r="BL19" s="7"/>
    </row>
    <row r="20" spans="1:66" s="2" customFormat="1" ht="13.5" x14ac:dyDescent="0.2">
      <c r="A20" s="78">
        <f>BDD!A17</f>
        <v>0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80"/>
      <c r="AB20" s="80"/>
      <c r="AC20" s="80"/>
      <c r="AD20" s="80"/>
      <c r="AE20" s="80"/>
      <c r="AF20" s="80"/>
      <c r="AG20" s="80"/>
      <c r="AH20" s="80"/>
      <c r="AI20" s="80"/>
      <c r="AJ20" s="80"/>
      <c r="AK20" s="80"/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80"/>
      <c r="BE20" s="80"/>
      <c r="BF20" s="80"/>
      <c r="BG20" s="80"/>
      <c r="BH20" s="80"/>
      <c r="BI20" s="80"/>
      <c r="BJ20" s="80"/>
      <c r="BK20" s="80"/>
      <c r="BL20" s="7"/>
    </row>
    <row r="21" spans="1:66" s="2" customFormat="1" ht="13.5" x14ac:dyDescent="0.2">
      <c r="A21" s="78">
        <f>BDD!A18</f>
        <v>0</v>
      </c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  <c r="AA21" s="80"/>
      <c r="AB21" s="80"/>
      <c r="AC21" s="80"/>
      <c r="AD21" s="80"/>
      <c r="AE21" s="80"/>
      <c r="AF21" s="80"/>
      <c r="AG21" s="80"/>
      <c r="AH21" s="80"/>
      <c r="AI21" s="80"/>
      <c r="AJ21" s="80"/>
      <c r="AK21" s="80"/>
      <c r="AL21" s="80"/>
      <c r="AM21" s="80"/>
      <c r="AN21" s="80"/>
      <c r="AO21" s="80"/>
      <c r="AP21" s="80"/>
      <c r="AQ21" s="80"/>
      <c r="AR21" s="80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C21" s="80"/>
      <c r="BD21" s="80"/>
      <c r="BE21" s="80"/>
      <c r="BF21" s="80"/>
      <c r="BG21" s="80"/>
      <c r="BH21" s="80"/>
      <c r="BI21" s="80"/>
      <c r="BJ21" s="80"/>
      <c r="BK21" s="80"/>
      <c r="BL21" s="7"/>
    </row>
    <row r="22" spans="1:66" s="2" customFormat="1" ht="13.5" x14ac:dyDescent="0.2">
      <c r="A22" s="78">
        <f>BDD!A19</f>
        <v>0</v>
      </c>
      <c r="B22" s="80"/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  <c r="AA22" s="80"/>
      <c r="AB22" s="80"/>
      <c r="AC22" s="80"/>
      <c r="AD22" s="80"/>
      <c r="AE22" s="80"/>
      <c r="AF22" s="80"/>
      <c r="AG22" s="80"/>
      <c r="AH22" s="80"/>
      <c r="AI22" s="80"/>
      <c r="AJ22" s="80"/>
      <c r="AK22" s="80"/>
      <c r="AL22" s="80"/>
      <c r="AM22" s="80"/>
      <c r="AN22" s="80"/>
      <c r="AO22" s="80"/>
      <c r="AP22" s="80"/>
      <c r="AQ22" s="80"/>
      <c r="AR22" s="80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80"/>
      <c r="BE22" s="80"/>
      <c r="BF22" s="80"/>
      <c r="BG22" s="80"/>
      <c r="BH22" s="80"/>
      <c r="BI22" s="80"/>
      <c r="BJ22" s="80"/>
      <c r="BK22" s="80"/>
      <c r="BL22" s="7"/>
    </row>
    <row r="23" spans="1:66" s="2" customFormat="1" ht="13.5" x14ac:dyDescent="0.2">
      <c r="A23" s="78">
        <f>BDD!A20</f>
        <v>0</v>
      </c>
      <c r="B23" s="80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0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80"/>
      <c r="BG23" s="80"/>
      <c r="BH23" s="80"/>
      <c r="BI23" s="80"/>
      <c r="BJ23" s="80"/>
      <c r="BK23" s="80"/>
      <c r="BL23" s="7">
        <f>COUNTIF(A23:AC23,"1")</f>
        <v>0</v>
      </c>
    </row>
    <row r="24" spans="1:66" s="2" customFormat="1" ht="13.5" x14ac:dyDescent="0.2">
      <c r="A24" s="78">
        <f>BDD!A21</f>
        <v>0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0"/>
      <c r="BC24" s="80"/>
      <c r="BD24" s="80"/>
      <c r="BE24" s="80"/>
      <c r="BF24" s="80"/>
      <c r="BG24" s="80"/>
      <c r="BH24" s="80"/>
      <c r="BI24" s="80"/>
      <c r="BJ24" s="80"/>
      <c r="BK24" s="80"/>
      <c r="BL24" s="7">
        <f>COUNTIF(A24:AC24,"1")</f>
        <v>0</v>
      </c>
    </row>
    <row r="25" spans="1:66" s="2" customFormat="1" ht="13.5" x14ac:dyDescent="0.2">
      <c r="A25" s="78">
        <f>BDD!A22</f>
        <v>0</v>
      </c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0"/>
      <c r="AM25" s="80"/>
      <c r="AN25" s="80"/>
      <c r="AO25" s="80"/>
      <c r="AP25" s="80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0"/>
      <c r="BC25" s="80"/>
      <c r="BD25" s="80"/>
      <c r="BE25" s="80"/>
      <c r="BF25" s="80"/>
      <c r="BG25" s="80"/>
      <c r="BH25" s="80"/>
      <c r="BI25" s="80"/>
      <c r="BJ25" s="80"/>
      <c r="BK25" s="80"/>
      <c r="BL25" s="7">
        <f>COUNTIF(A25:AC25,"1")</f>
        <v>0</v>
      </c>
    </row>
    <row r="26" spans="1:66" s="2" customFormat="1" ht="13.5" x14ac:dyDescent="0.2">
      <c r="A26" s="78">
        <f>BDD!A23</f>
        <v>0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  <c r="AU26" s="80"/>
      <c r="AV26" s="80"/>
      <c r="AW26" s="80"/>
      <c r="AX26" s="80"/>
      <c r="AY26" s="80"/>
      <c r="AZ26" s="80"/>
      <c r="BA26" s="80"/>
      <c r="BB26" s="80"/>
      <c r="BC26" s="80"/>
      <c r="BD26" s="80"/>
      <c r="BE26" s="80"/>
      <c r="BF26" s="80"/>
      <c r="BG26" s="80"/>
      <c r="BH26" s="80"/>
      <c r="BI26" s="80"/>
      <c r="BJ26" s="80"/>
      <c r="BK26" s="80"/>
      <c r="BL26" s="7"/>
    </row>
    <row r="27" spans="1:66" ht="13.5" x14ac:dyDescent="0.2">
      <c r="A27" s="78">
        <f>BDD!A24</f>
        <v>0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  <c r="AA27" s="80"/>
      <c r="AB27" s="80"/>
      <c r="AC27" s="80"/>
      <c r="AD27" s="80"/>
      <c r="AE27" s="80"/>
      <c r="AF27" s="80"/>
      <c r="AG27" s="80"/>
      <c r="AH27" s="80"/>
      <c r="AI27" s="80"/>
      <c r="AJ27" s="80"/>
      <c r="AK27" s="80"/>
      <c r="AL27" s="80"/>
      <c r="AM27" s="80"/>
      <c r="AN27" s="80"/>
      <c r="AO27" s="80"/>
      <c r="AP27" s="80"/>
      <c r="AQ27" s="80"/>
      <c r="AR27" s="80"/>
      <c r="AS27" s="80"/>
      <c r="AT27" s="80"/>
      <c r="AU27" s="80"/>
      <c r="AV27" s="80"/>
      <c r="AW27" s="80"/>
      <c r="AX27" s="80"/>
      <c r="AY27" s="80"/>
      <c r="AZ27" s="80"/>
      <c r="BA27" s="80"/>
      <c r="BB27" s="80"/>
      <c r="BC27" s="80"/>
      <c r="BD27" s="80"/>
      <c r="BE27" s="80"/>
      <c r="BF27" s="80"/>
      <c r="BG27" s="80"/>
      <c r="BH27" s="80"/>
      <c r="BI27" s="80"/>
      <c r="BJ27" s="80"/>
      <c r="BK27" s="80"/>
      <c r="BL27" s="7">
        <f>COUNTIF(A27:AC27,"1")</f>
        <v>0</v>
      </c>
      <c r="BM27" s="2"/>
      <c r="BN27" s="5"/>
    </row>
    <row r="28" spans="1:66" ht="13.5" x14ac:dyDescent="0.2">
      <c r="A28" s="78">
        <f>BDD!A25</f>
        <v>0</v>
      </c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7">
        <f>COUNTIF(A28:AC28,"1")</f>
        <v>0</v>
      </c>
      <c r="BM28" s="2"/>
    </row>
    <row r="29" spans="1:66" ht="13.5" x14ac:dyDescent="0.2">
      <c r="A29" s="78">
        <f>BDD!A26</f>
        <v>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7">
        <f>COUNTIF(A29:AC29,"1")</f>
        <v>0</v>
      </c>
      <c r="BM29" s="2"/>
    </row>
    <row r="30" spans="1:66" ht="13.5" x14ac:dyDescent="0.2">
      <c r="A30" s="78">
        <f>BDD!A27</f>
        <v>0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7"/>
      <c r="BM30" s="2"/>
    </row>
    <row r="31" spans="1:66" ht="13.5" x14ac:dyDescent="0.2">
      <c r="A31" s="78">
        <f>BDD!A28</f>
        <v>0</v>
      </c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7">
        <f>COUNTIF(A31:AC31,"1")</f>
        <v>0</v>
      </c>
      <c r="BM31" s="2"/>
    </row>
    <row r="32" spans="1:66" ht="13.5" x14ac:dyDescent="0.2">
      <c r="A32" s="78">
        <f>BDD!A29</f>
        <v>0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7">
        <f>COUNTIF(A32:AC32,"1")</f>
        <v>0</v>
      </c>
      <c r="BM32" s="2"/>
    </row>
    <row r="33" spans="1:65" ht="13.5" x14ac:dyDescent="0.2">
      <c r="A33" s="78">
        <f>BDD!A30</f>
        <v>0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7">
        <f>COUNTIF(A33:AC33,"1")</f>
        <v>0</v>
      </c>
      <c r="BM33" s="2"/>
    </row>
    <row r="34" spans="1:65" ht="13.5" x14ac:dyDescent="0.2">
      <c r="A34" s="78">
        <f>BDD!A31</f>
        <v>0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0"/>
      <c r="AN34" s="80"/>
      <c r="AO34" s="80"/>
      <c r="AP34" s="80"/>
      <c r="AQ34" s="80"/>
      <c r="AR34" s="80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C34" s="80"/>
      <c r="BD34" s="80"/>
      <c r="BE34" s="80"/>
      <c r="BF34" s="80"/>
      <c r="BG34" s="80"/>
      <c r="BH34" s="80"/>
      <c r="BI34" s="80"/>
      <c r="BJ34" s="80"/>
      <c r="BK34" s="80"/>
      <c r="BL34" s="7"/>
      <c r="BM34" s="2"/>
    </row>
    <row r="35" spans="1:65" ht="13.5" x14ac:dyDescent="0.2">
      <c r="A35" s="78">
        <f>BDD!A32</f>
        <v>0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0"/>
      <c r="AE35" s="80"/>
      <c r="AF35" s="80"/>
      <c r="AG35" s="80"/>
      <c r="AH35" s="80"/>
      <c r="AI35" s="80"/>
      <c r="AJ35" s="80"/>
      <c r="AK35" s="80"/>
      <c r="AL35" s="80"/>
      <c r="AM35" s="80"/>
      <c r="AN35" s="80"/>
      <c r="AO35" s="80"/>
      <c r="AP35" s="80"/>
      <c r="AQ35" s="80"/>
      <c r="AR35" s="80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C35" s="80"/>
      <c r="BD35" s="80"/>
      <c r="BE35" s="80"/>
      <c r="BF35" s="80"/>
      <c r="BG35" s="80"/>
      <c r="BH35" s="80"/>
      <c r="BI35" s="80"/>
      <c r="BJ35" s="80"/>
      <c r="BK35" s="80"/>
      <c r="BL35" s="7">
        <f>COUNTIF(A35:AC35,"1")</f>
        <v>0</v>
      </c>
      <c r="BM35" s="2"/>
    </row>
    <row r="36" spans="1:65" ht="13.5" x14ac:dyDescent="0.2">
      <c r="A36" s="78">
        <f>BDD!A33</f>
        <v>0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7">
        <f>COUNTIF(A36:AC36,"1")</f>
        <v>0</v>
      </c>
      <c r="BM36" s="2"/>
    </row>
    <row r="37" spans="1:65" ht="13.5" x14ac:dyDescent="0.2">
      <c r="A37" s="78">
        <f>BDD!A34</f>
        <v>0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0"/>
      <c r="AE37" s="80"/>
      <c r="AF37" s="80"/>
      <c r="AG37" s="80"/>
      <c r="AH37" s="80"/>
      <c r="AI37" s="80"/>
      <c r="AJ37" s="80"/>
      <c r="AK37" s="80"/>
      <c r="AL37" s="80"/>
      <c r="AM37" s="80"/>
      <c r="AN37" s="80"/>
      <c r="AO37" s="80"/>
      <c r="AP37" s="80"/>
      <c r="AQ37" s="80"/>
      <c r="AR37" s="80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C37" s="80"/>
      <c r="BD37" s="80"/>
      <c r="BE37" s="80"/>
      <c r="BF37" s="80"/>
      <c r="BG37" s="80"/>
      <c r="BH37" s="80"/>
      <c r="BI37" s="80"/>
      <c r="BJ37" s="80"/>
      <c r="BK37" s="80"/>
      <c r="BL37" s="7"/>
      <c r="BM37" s="2"/>
    </row>
    <row r="38" spans="1:65" ht="13.5" x14ac:dyDescent="0.2">
      <c r="A38" s="78">
        <f>BDD!A35</f>
        <v>0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0"/>
      <c r="AE38" s="80"/>
      <c r="AF38" s="80"/>
      <c r="AG38" s="80"/>
      <c r="AH38" s="80"/>
      <c r="AI38" s="80"/>
      <c r="AJ38" s="80"/>
      <c r="AK38" s="80"/>
      <c r="AL38" s="80"/>
      <c r="AM38" s="80"/>
      <c r="AN38" s="80"/>
      <c r="AO38" s="80"/>
      <c r="AP38" s="80"/>
      <c r="AQ38" s="80"/>
      <c r="AR38" s="80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C38" s="80"/>
      <c r="BD38" s="80"/>
      <c r="BE38" s="80"/>
      <c r="BF38" s="80"/>
      <c r="BG38" s="80"/>
      <c r="BH38" s="80"/>
      <c r="BI38" s="80"/>
      <c r="BJ38" s="80"/>
      <c r="BK38" s="80"/>
      <c r="BL38" s="7"/>
      <c r="BM38" s="2"/>
    </row>
    <row r="39" spans="1:65" ht="13.5" x14ac:dyDescent="0.2">
      <c r="A39" s="78">
        <f>BDD!A36</f>
        <v>0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80"/>
      <c r="AH39" s="80"/>
      <c r="AI39" s="80"/>
      <c r="AJ39" s="80"/>
      <c r="AK39" s="80"/>
      <c r="AL39" s="80"/>
      <c r="AM39" s="80"/>
      <c r="AN39" s="80"/>
      <c r="AO39" s="80"/>
      <c r="AP39" s="80"/>
      <c r="AQ39" s="80"/>
      <c r="AR39" s="80"/>
      <c r="AS39" s="80"/>
      <c r="AT39" s="80"/>
      <c r="AU39" s="80"/>
      <c r="AV39" s="80"/>
      <c r="AW39" s="80"/>
      <c r="AX39" s="80"/>
      <c r="AY39" s="80"/>
      <c r="AZ39" s="80"/>
      <c r="BA39" s="80"/>
      <c r="BB39" s="80"/>
      <c r="BC39" s="80"/>
      <c r="BD39" s="80"/>
      <c r="BE39" s="80"/>
      <c r="BF39" s="80"/>
      <c r="BG39" s="80"/>
      <c r="BH39" s="80"/>
      <c r="BI39" s="80"/>
      <c r="BJ39" s="80"/>
      <c r="BK39" s="80"/>
      <c r="BL39" s="7"/>
      <c r="BM39" s="2"/>
    </row>
    <row r="40" spans="1:65" ht="13.5" x14ac:dyDescent="0.2">
      <c r="A40" s="78">
        <f>BDD!A37</f>
        <v>0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80"/>
      <c r="AH40" s="80"/>
      <c r="AI40" s="80"/>
      <c r="AJ40" s="80"/>
      <c r="AK40" s="80"/>
      <c r="AL40" s="80"/>
      <c r="AM40" s="80"/>
      <c r="AN40" s="80"/>
      <c r="AO40" s="80"/>
      <c r="AP40" s="80"/>
      <c r="AQ40" s="80"/>
      <c r="AR40" s="80"/>
      <c r="AS40" s="80"/>
      <c r="AT40" s="80"/>
      <c r="AU40" s="80"/>
      <c r="AV40" s="80"/>
      <c r="AW40" s="80"/>
      <c r="AX40" s="80"/>
      <c r="AY40" s="80"/>
      <c r="AZ40" s="80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7">
        <f>COUNTIF(A40:AC40,"1")</f>
        <v>0</v>
      </c>
      <c r="BM40" s="2"/>
    </row>
    <row r="41" spans="1:65" ht="13.5" x14ac:dyDescent="0.2">
      <c r="A41" s="79">
        <f>BDD!A38</f>
        <v>0</v>
      </c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7"/>
      <c r="BM41" s="2"/>
    </row>
    <row r="42" spans="1:65" ht="13.5" x14ac:dyDescent="0.2">
      <c r="A42" s="15" t="s">
        <v>31</v>
      </c>
      <c r="B42" s="16">
        <f t="shared" ref="B42:BK42" si="6">COUNTIF(B$5:B$41,"1")</f>
        <v>0</v>
      </c>
      <c r="C42" s="16">
        <f t="shared" si="6"/>
        <v>0</v>
      </c>
      <c r="D42" s="16">
        <f t="shared" si="6"/>
        <v>0</v>
      </c>
      <c r="E42" s="16">
        <f t="shared" si="6"/>
        <v>0</v>
      </c>
      <c r="F42" s="16">
        <f t="shared" si="6"/>
        <v>0</v>
      </c>
      <c r="G42" s="16">
        <f t="shared" si="6"/>
        <v>0</v>
      </c>
      <c r="H42" s="16">
        <f t="shared" si="6"/>
        <v>0</v>
      </c>
      <c r="I42" s="16">
        <f t="shared" si="6"/>
        <v>0</v>
      </c>
      <c r="J42" s="16">
        <f t="shared" si="6"/>
        <v>0</v>
      </c>
      <c r="K42" s="16">
        <f t="shared" si="6"/>
        <v>0</v>
      </c>
      <c r="L42" s="16">
        <f t="shared" si="6"/>
        <v>0</v>
      </c>
      <c r="M42" s="16">
        <f t="shared" si="6"/>
        <v>0</v>
      </c>
      <c r="N42" s="16">
        <f t="shared" si="6"/>
        <v>0</v>
      </c>
      <c r="O42" s="16">
        <f t="shared" si="6"/>
        <v>0</v>
      </c>
      <c r="P42" s="16">
        <f t="shared" si="6"/>
        <v>0</v>
      </c>
      <c r="Q42" s="16">
        <f t="shared" si="6"/>
        <v>0</v>
      </c>
      <c r="R42" s="16">
        <f t="shared" si="6"/>
        <v>0</v>
      </c>
      <c r="S42" s="16">
        <f t="shared" si="6"/>
        <v>0</v>
      </c>
      <c r="T42" s="16">
        <f t="shared" si="6"/>
        <v>0</v>
      </c>
      <c r="U42" s="16">
        <f t="shared" si="6"/>
        <v>0</v>
      </c>
      <c r="V42" s="16">
        <f t="shared" si="6"/>
        <v>0</v>
      </c>
      <c r="W42" s="16">
        <f t="shared" si="6"/>
        <v>0</v>
      </c>
      <c r="X42" s="16">
        <f t="shared" si="6"/>
        <v>0</v>
      </c>
      <c r="Y42" s="16">
        <f t="shared" si="6"/>
        <v>0</v>
      </c>
      <c r="Z42" s="16">
        <f t="shared" si="6"/>
        <v>0</v>
      </c>
      <c r="AA42" s="16">
        <f t="shared" si="6"/>
        <v>0</v>
      </c>
      <c r="AB42" s="16">
        <f t="shared" si="6"/>
        <v>0</v>
      </c>
      <c r="AC42" s="16">
        <f t="shared" si="6"/>
        <v>0</v>
      </c>
      <c r="AD42" s="16">
        <f t="shared" si="6"/>
        <v>0</v>
      </c>
      <c r="AE42" s="16">
        <f t="shared" si="6"/>
        <v>0</v>
      </c>
      <c r="AF42" s="16">
        <f t="shared" si="6"/>
        <v>0</v>
      </c>
      <c r="AG42" s="16">
        <f t="shared" si="6"/>
        <v>0</v>
      </c>
      <c r="AH42" s="16">
        <f t="shared" si="6"/>
        <v>0</v>
      </c>
      <c r="AI42" s="16">
        <f t="shared" si="6"/>
        <v>0</v>
      </c>
      <c r="AJ42" s="16">
        <f t="shared" si="6"/>
        <v>0</v>
      </c>
      <c r="AK42" s="16">
        <f t="shared" si="6"/>
        <v>0</v>
      </c>
      <c r="AL42" s="16">
        <f t="shared" si="6"/>
        <v>0</v>
      </c>
      <c r="AM42" s="16">
        <f t="shared" si="6"/>
        <v>0</v>
      </c>
      <c r="AN42" s="16">
        <f t="shared" si="6"/>
        <v>0</v>
      </c>
      <c r="AO42" s="16">
        <f t="shared" si="6"/>
        <v>0</v>
      </c>
      <c r="AP42" s="16">
        <f t="shared" si="6"/>
        <v>0</v>
      </c>
      <c r="AQ42" s="16">
        <f t="shared" si="6"/>
        <v>0</v>
      </c>
      <c r="AR42" s="16">
        <f t="shared" si="6"/>
        <v>0</v>
      </c>
      <c r="AS42" s="16">
        <f t="shared" si="6"/>
        <v>0</v>
      </c>
      <c r="AT42" s="16">
        <f t="shared" si="6"/>
        <v>0</v>
      </c>
      <c r="AU42" s="16">
        <f t="shared" si="6"/>
        <v>0</v>
      </c>
      <c r="AV42" s="16">
        <f t="shared" si="6"/>
        <v>0</v>
      </c>
      <c r="AW42" s="16">
        <f t="shared" si="6"/>
        <v>0</v>
      </c>
      <c r="AX42" s="16">
        <f t="shared" si="6"/>
        <v>0</v>
      </c>
      <c r="AY42" s="16">
        <f t="shared" si="6"/>
        <v>0</v>
      </c>
      <c r="AZ42" s="16">
        <f t="shared" si="6"/>
        <v>0</v>
      </c>
      <c r="BA42" s="16">
        <f t="shared" si="6"/>
        <v>0</v>
      </c>
      <c r="BB42" s="16">
        <f t="shared" si="6"/>
        <v>0</v>
      </c>
      <c r="BC42" s="16">
        <f t="shared" si="6"/>
        <v>0</v>
      </c>
      <c r="BD42" s="16">
        <f t="shared" si="6"/>
        <v>0</v>
      </c>
      <c r="BE42" s="16">
        <f t="shared" si="6"/>
        <v>0</v>
      </c>
      <c r="BF42" s="16">
        <f t="shared" si="6"/>
        <v>0</v>
      </c>
      <c r="BG42" s="16">
        <f t="shared" si="6"/>
        <v>0</v>
      </c>
      <c r="BH42" s="16">
        <f t="shared" si="6"/>
        <v>0</v>
      </c>
      <c r="BI42" s="16">
        <f t="shared" si="6"/>
        <v>0</v>
      </c>
      <c r="BJ42" s="16">
        <f t="shared" si="6"/>
        <v>0</v>
      </c>
      <c r="BK42" s="16">
        <f t="shared" si="6"/>
        <v>0</v>
      </c>
      <c r="BL42" s="10">
        <f>SUM(BL5:BM41)</f>
        <v>0</v>
      </c>
      <c r="BM42" s="2"/>
    </row>
    <row r="43" spans="1:65" ht="13.5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</sheetData>
  <mergeCells count="1">
    <mergeCell ref="A3:A4"/>
  </mergeCells>
  <phoneticPr fontId="0" type="noConversion"/>
  <conditionalFormatting sqref="BN27 B5:AC41">
    <cfRule type="cellIs" dxfId="175" priority="207" stopIfTrue="1" operator="equal">
      <formula>1</formula>
    </cfRule>
  </conditionalFormatting>
  <conditionalFormatting sqref="B3:AC42 BJ3">
    <cfRule type="expression" dxfId="174" priority="208" stopIfTrue="1">
      <formula>WEEKDAY(B$3,2)=6</formula>
    </cfRule>
    <cfRule type="expression" dxfId="173" priority="209" stopIfTrue="1">
      <formula>COUNTIF(Ferie,B$3)</formula>
    </cfRule>
    <cfRule type="expression" dxfId="172" priority="210" stopIfTrue="1">
      <formula>WEEKDAY(B$3,2)=7</formula>
    </cfRule>
  </conditionalFormatting>
  <conditionalFormatting sqref="AJ5:AJ41 BK5:BK41 AY5:AY41">
    <cfRule type="cellIs" dxfId="171" priority="186" stopIfTrue="1" operator="equal">
      <formula>1</formula>
    </cfRule>
  </conditionalFormatting>
  <conditionalFormatting sqref="AJ4:AJ42 BK4:BK42 AY4:AY42">
    <cfRule type="expression" dxfId="170" priority="187" stopIfTrue="1">
      <formula>WEEKDAY(AJ$3,2)=6</formula>
    </cfRule>
    <cfRule type="expression" dxfId="169" priority="188" stopIfTrue="1">
      <formula>COUNTIF(Ferie,AJ$3)</formula>
    </cfRule>
    <cfRule type="expression" dxfId="168" priority="189" stopIfTrue="1">
      <formula>WEEKDAY(AJ$3,2)=7</formula>
    </cfRule>
  </conditionalFormatting>
  <conditionalFormatting sqref="AF5:AG41">
    <cfRule type="cellIs" dxfId="167" priority="182" stopIfTrue="1" operator="equal">
      <formula>1</formula>
    </cfRule>
  </conditionalFormatting>
  <conditionalFormatting sqref="AF4:AG42">
    <cfRule type="expression" dxfId="166" priority="183" stopIfTrue="1">
      <formula>WEEKDAY(AF$3,2)=6</formula>
    </cfRule>
    <cfRule type="expression" dxfId="165" priority="184" stopIfTrue="1">
      <formula>COUNTIF(Ferie,AF$3)</formula>
    </cfRule>
    <cfRule type="expression" dxfId="164" priority="185" stopIfTrue="1">
      <formula>WEEKDAY(AF$3,2)=7</formula>
    </cfRule>
  </conditionalFormatting>
  <conditionalFormatting sqref="AD5:AE41">
    <cfRule type="cellIs" dxfId="163" priority="178" stopIfTrue="1" operator="equal">
      <formula>1</formula>
    </cfRule>
  </conditionalFormatting>
  <conditionalFormatting sqref="AD4:AE42 AD3">
    <cfRule type="expression" dxfId="162" priority="179" stopIfTrue="1">
      <formula>WEEKDAY(AD$3,2)=6</formula>
    </cfRule>
    <cfRule type="expression" dxfId="161" priority="180" stopIfTrue="1">
      <formula>COUNTIF(Ferie,AD$3)</formula>
    </cfRule>
    <cfRule type="expression" dxfId="160" priority="181" stopIfTrue="1">
      <formula>WEEKDAY(AD$3,2)=7</formula>
    </cfRule>
  </conditionalFormatting>
  <conditionalFormatting sqref="AE3:AG3">
    <cfRule type="expression" dxfId="159" priority="175" stopIfTrue="1">
      <formula>WEEKDAY(AE$3,2)=6</formula>
    </cfRule>
    <cfRule type="expression" dxfId="158" priority="176" stopIfTrue="1">
      <formula>COUNTIF(Ferie,AE$3)</formula>
    </cfRule>
    <cfRule type="expression" dxfId="157" priority="177" stopIfTrue="1">
      <formula>WEEKDAY(AE$3,2)=7</formula>
    </cfRule>
  </conditionalFormatting>
  <conditionalFormatting sqref="AH5:AI41">
    <cfRule type="cellIs" dxfId="156" priority="171" stopIfTrue="1" operator="equal">
      <formula>1</formula>
    </cfRule>
  </conditionalFormatting>
  <conditionalFormatting sqref="AH4:AI42">
    <cfRule type="expression" dxfId="155" priority="172" stopIfTrue="1">
      <formula>WEEKDAY(AH$3,2)=6</formula>
    </cfRule>
    <cfRule type="expression" dxfId="154" priority="173" stopIfTrue="1">
      <formula>COUNTIF(Ferie,AH$3)</formula>
    </cfRule>
    <cfRule type="expression" dxfId="153" priority="174" stopIfTrue="1">
      <formula>WEEKDAY(AH$3,2)=7</formula>
    </cfRule>
  </conditionalFormatting>
  <conditionalFormatting sqref="BI5:BI7 BI9:BI41">
    <cfRule type="cellIs" dxfId="152" priority="164" stopIfTrue="1" operator="equal">
      <formula>1</formula>
    </cfRule>
  </conditionalFormatting>
  <conditionalFormatting sqref="BI4:BI7 BI9:BI42">
    <cfRule type="expression" dxfId="151" priority="165" stopIfTrue="1">
      <formula>WEEKDAY(BI$3,2)=6</formula>
    </cfRule>
    <cfRule type="expression" dxfId="150" priority="166" stopIfTrue="1">
      <formula>COUNTIF(Ferie,BI$3)</formula>
    </cfRule>
    <cfRule type="expression" dxfId="149" priority="167" stopIfTrue="1">
      <formula>WEEKDAY(BI$3,2)=7</formula>
    </cfRule>
  </conditionalFormatting>
  <conditionalFormatting sqref="AD2:BK2">
    <cfRule type="expression" dxfId="148" priority="160">
      <formula>IF(MONTH(AD$3)=MONTH(EDATE(B$3,1)),1,0)</formula>
    </cfRule>
  </conditionalFormatting>
  <conditionalFormatting sqref="AH3:AJ3 BK3 BI3 AY3">
    <cfRule type="expression" dxfId="147" priority="157" stopIfTrue="1">
      <formula>WEEKDAY(AH$3,2)=6</formula>
    </cfRule>
    <cfRule type="expression" dxfId="146" priority="158" stopIfTrue="1">
      <formula>COUNTIF(Ferie,AH$3)</formula>
    </cfRule>
    <cfRule type="expression" dxfId="145" priority="159" stopIfTrue="1">
      <formula>WEEKDAY(AH$3,2)=7</formula>
    </cfRule>
  </conditionalFormatting>
  <conditionalFormatting sqref="BI8">
    <cfRule type="cellIs" dxfId="144" priority="153" stopIfTrue="1" operator="equal">
      <formula>1</formula>
    </cfRule>
  </conditionalFormatting>
  <conditionalFormatting sqref="BI8">
    <cfRule type="expression" dxfId="143" priority="154" stopIfTrue="1">
      <formula>WEEKDAY(BI$3,2)=6</formula>
    </cfRule>
    <cfRule type="expression" dxfId="142" priority="155" stopIfTrue="1">
      <formula>COUNTIF(Ferie,BI$3)</formula>
    </cfRule>
    <cfRule type="expression" dxfId="141" priority="156" stopIfTrue="1">
      <formula>WEEKDAY(BI$3,2)=7</formula>
    </cfRule>
  </conditionalFormatting>
  <conditionalFormatting sqref="BJ5:BJ41">
    <cfRule type="cellIs" dxfId="140" priority="145" stopIfTrue="1" operator="equal">
      <formula>1</formula>
    </cfRule>
  </conditionalFormatting>
  <conditionalFormatting sqref="BJ4:BJ42">
    <cfRule type="expression" dxfId="139" priority="146" stopIfTrue="1">
      <formula>WEEKDAY(BJ$3,2)=6</formula>
    </cfRule>
    <cfRule type="expression" dxfId="138" priority="147" stopIfTrue="1">
      <formula>COUNTIF(Ferie,BJ$3)</formula>
    </cfRule>
    <cfRule type="expression" dxfId="137" priority="148" stopIfTrue="1">
      <formula>WEEKDAY(BJ$3,2)=7</formula>
    </cfRule>
  </conditionalFormatting>
  <conditionalFormatting sqref="AZ5:AZ7 AZ9:AZ41">
    <cfRule type="cellIs" dxfId="136" priority="128" stopIfTrue="1" operator="equal">
      <formula>1</formula>
    </cfRule>
  </conditionalFormatting>
  <conditionalFormatting sqref="AZ4:AZ7 AZ9:AZ42">
    <cfRule type="expression" dxfId="135" priority="129" stopIfTrue="1">
      <formula>WEEKDAY(AZ$3,2)=6</formula>
    </cfRule>
    <cfRule type="expression" dxfId="134" priority="130" stopIfTrue="1">
      <formula>COUNTIF(Ferie,AZ$3)</formula>
    </cfRule>
    <cfRule type="expression" dxfId="133" priority="131" stopIfTrue="1">
      <formula>WEEKDAY(AZ$3,2)=7</formula>
    </cfRule>
  </conditionalFormatting>
  <conditionalFormatting sqref="AZ3">
    <cfRule type="expression" dxfId="132" priority="125" stopIfTrue="1">
      <formula>WEEKDAY(AZ$3,2)=6</formula>
    </cfRule>
    <cfRule type="expression" dxfId="131" priority="126" stopIfTrue="1">
      <formula>COUNTIF(Ferie,AZ$3)</formula>
    </cfRule>
    <cfRule type="expression" dxfId="130" priority="127" stopIfTrue="1">
      <formula>WEEKDAY(AZ$3,2)=7</formula>
    </cfRule>
  </conditionalFormatting>
  <conditionalFormatting sqref="AZ8">
    <cfRule type="cellIs" dxfId="129" priority="121" stopIfTrue="1" operator="equal">
      <formula>1</formula>
    </cfRule>
  </conditionalFormatting>
  <conditionalFormatting sqref="AZ8">
    <cfRule type="expression" dxfId="128" priority="122" stopIfTrue="1">
      <formula>WEEKDAY(AZ$3,2)=6</formula>
    </cfRule>
    <cfRule type="expression" dxfId="127" priority="123" stopIfTrue="1">
      <formula>COUNTIF(Ferie,AZ$3)</formula>
    </cfRule>
    <cfRule type="expression" dxfId="126" priority="124" stopIfTrue="1">
      <formula>WEEKDAY(AZ$3,2)=7</formula>
    </cfRule>
  </conditionalFormatting>
  <conditionalFormatting sqref="BB5:BC41">
    <cfRule type="cellIs" dxfId="125" priority="117" stopIfTrue="1" operator="equal">
      <formula>1</formula>
    </cfRule>
  </conditionalFormatting>
  <conditionalFormatting sqref="BB4:BC42">
    <cfRule type="expression" dxfId="124" priority="118" stopIfTrue="1">
      <formula>WEEKDAY(BB$3,2)=6</formula>
    </cfRule>
    <cfRule type="expression" dxfId="123" priority="119" stopIfTrue="1">
      <formula>COUNTIF(Ferie,BB$3)</formula>
    </cfRule>
    <cfRule type="expression" dxfId="122" priority="120" stopIfTrue="1">
      <formula>WEEKDAY(BB$3,2)=7</formula>
    </cfRule>
  </conditionalFormatting>
  <conditionalFormatting sqref="BA5:BA41">
    <cfRule type="cellIs" dxfId="121" priority="113" stopIfTrue="1" operator="equal">
      <formula>1</formula>
    </cfRule>
  </conditionalFormatting>
  <conditionalFormatting sqref="BA4:BA42">
    <cfRule type="expression" dxfId="120" priority="114" stopIfTrue="1">
      <formula>WEEKDAY(BA$3,2)=6</formula>
    </cfRule>
    <cfRule type="expression" dxfId="119" priority="115" stopIfTrue="1">
      <formula>COUNTIF(Ferie,BA$3)</formula>
    </cfRule>
    <cfRule type="expression" dxfId="118" priority="116" stopIfTrue="1">
      <formula>WEEKDAY(BA$3,2)=7</formula>
    </cfRule>
  </conditionalFormatting>
  <conditionalFormatting sqref="BD5:BD7 BD9:BD41">
    <cfRule type="cellIs" dxfId="117" priority="109" stopIfTrue="1" operator="equal">
      <formula>1</formula>
    </cfRule>
  </conditionalFormatting>
  <conditionalFormatting sqref="BD4:BD7 BD9:BD42">
    <cfRule type="expression" dxfId="116" priority="110" stopIfTrue="1">
      <formula>WEEKDAY(BD$3,2)=6</formula>
    </cfRule>
    <cfRule type="expression" dxfId="115" priority="111" stopIfTrue="1">
      <formula>COUNTIF(Ferie,BD$3)</formula>
    </cfRule>
    <cfRule type="expression" dxfId="114" priority="112" stopIfTrue="1">
      <formula>WEEKDAY(BD$3,2)=7</formula>
    </cfRule>
  </conditionalFormatting>
  <conditionalFormatting sqref="BA3:BD3">
    <cfRule type="expression" dxfId="113" priority="106" stopIfTrue="1">
      <formula>WEEKDAY(BA$3,2)=6</formula>
    </cfRule>
    <cfRule type="expression" dxfId="112" priority="107" stopIfTrue="1">
      <formula>COUNTIF(Ferie,BA$3)</formula>
    </cfRule>
    <cfRule type="expression" dxfId="111" priority="108" stopIfTrue="1">
      <formula>WEEKDAY(BA$3,2)=7</formula>
    </cfRule>
  </conditionalFormatting>
  <conditionalFormatting sqref="BD8">
    <cfRule type="cellIs" dxfId="110" priority="102" stopIfTrue="1" operator="equal">
      <formula>1</formula>
    </cfRule>
  </conditionalFormatting>
  <conditionalFormatting sqref="BD8">
    <cfRule type="expression" dxfId="109" priority="103" stopIfTrue="1">
      <formula>WEEKDAY(BD$3,2)=6</formula>
    </cfRule>
    <cfRule type="expression" dxfId="108" priority="104" stopIfTrue="1">
      <formula>COUNTIF(Ferie,BD$3)</formula>
    </cfRule>
    <cfRule type="expression" dxfId="107" priority="105" stopIfTrue="1">
      <formula>WEEKDAY(BD$3,2)=7</formula>
    </cfRule>
  </conditionalFormatting>
  <conditionalFormatting sqref="BF5:BG41">
    <cfRule type="cellIs" dxfId="106" priority="97" stopIfTrue="1" operator="equal">
      <formula>1</formula>
    </cfRule>
  </conditionalFormatting>
  <conditionalFormatting sqref="BF4:BG42">
    <cfRule type="expression" dxfId="105" priority="98" stopIfTrue="1">
      <formula>WEEKDAY(BF$3,2)=6</formula>
    </cfRule>
    <cfRule type="expression" dxfId="104" priority="99" stopIfTrue="1">
      <formula>COUNTIF(Ferie,BF$3)</formula>
    </cfRule>
    <cfRule type="expression" dxfId="103" priority="100" stopIfTrue="1">
      <formula>WEEKDAY(BF$3,2)=7</formula>
    </cfRule>
  </conditionalFormatting>
  <conditionalFormatting sqref="BE5:BE41">
    <cfRule type="cellIs" dxfId="102" priority="93" stopIfTrue="1" operator="equal">
      <formula>1</formula>
    </cfRule>
  </conditionalFormatting>
  <conditionalFormatting sqref="BE4:BE42">
    <cfRule type="expression" dxfId="101" priority="94" stopIfTrue="1">
      <formula>WEEKDAY(BE$3,2)=6</formula>
    </cfRule>
    <cfRule type="expression" dxfId="100" priority="95" stopIfTrue="1">
      <formula>COUNTIF(Ferie,BE$3)</formula>
    </cfRule>
    <cfRule type="expression" dxfId="99" priority="96" stopIfTrue="1">
      <formula>WEEKDAY(BE$3,2)=7</formula>
    </cfRule>
  </conditionalFormatting>
  <conditionalFormatting sqref="BH5:BH7 BH9:BH41">
    <cfRule type="cellIs" dxfId="98" priority="89" stopIfTrue="1" operator="equal">
      <formula>1</formula>
    </cfRule>
  </conditionalFormatting>
  <conditionalFormatting sqref="BH4:BH7 BH9:BH42">
    <cfRule type="expression" dxfId="97" priority="90" stopIfTrue="1">
      <formula>WEEKDAY(BH$3,2)=6</formula>
    </cfRule>
    <cfRule type="expression" dxfId="96" priority="91" stopIfTrue="1">
      <formula>COUNTIF(Ferie,BH$3)</formula>
    </cfRule>
    <cfRule type="expression" dxfId="95" priority="92" stopIfTrue="1">
      <formula>WEEKDAY(BH$3,2)=7</formula>
    </cfRule>
  </conditionalFormatting>
  <conditionalFormatting sqref="BE3:BH3">
    <cfRule type="expression" dxfId="94" priority="86" stopIfTrue="1">
      <formula>WEEKDAY(BE$3,2)=6</formula>
    </cfRule>
    <cfRule type="expression" dxfId="93" priority="87" stopIfTrue="1">
      <formula>COUNTIF(Ferie,BE$3)</formula>
    </cfRule>
    <cfRule type="expression" dxfId="92" priority="88" stopIfTrue="1">
      <formula>WEEKDAY(BE$3,2)=7</formula>
    </cfRule>
  </conditionalFormatting>
  <conditionalFormatting sqref="BH8">
    <cfRule type="cellIs" dxfId="91" priority="82" stopIfTrue="1" operator="equal">
      <formula>1</formula>
    </cfRule>
  </conditionalFormatting>
  <conditionalFormatting sqref="BH8">
    <cfRule type="expression" dxfId="90" priority="83" stopIfTrue="1">
      <formula>WEEKDAY(BH$3,2)=6</formula>
    </cfRule>
    <cfRule type="expression" dxfId="89" priority="84" stopIfTrue="1">
      <formula>COUNTIF(Ferie,BH$3)</formula>
    </cfRule>
    <cfRule type="expression" dxfId="88" priority="85" stopIfTrue="1">
      <formula>WEEKDAY(BH$3,2)=7</formula>
    </cfRule>
  </conditionalFormatting>
  <conditionalFormatting sqref="AY2">
    <cfRule type="expression" dxfId="87" priority="217">
      <formula>IF(MONTH(AY$3)=MONTH(EDATE(I$3,1)),1,0)</formula>
    </cfRule>
  </conditionalFormatting>
  <conditionalFormatting sqref="AZ2:BD2">
    <cfRule type="expression" dxfId="86" priority="218">
      <formula>IF(MONTH(AZ$3)=MONTH(EDATE(E$3,1)),1,0)</formula>
    </cfRule>
  </conditionalFormatting>
  <conditionalFormatting sqref="BE2:BJ2">
    <cfRule type="expression" dxfId="85" priority="219">
      <formula>IF(MONTH(BE$3)=MONTH(EDATE(F$3,1)),1,0)</formula>
    </cfRule>
  </conditionalFormatting>
  <conditionalFormatting sqref="AT5:AT7 AT9:AT41">
    <cfRule type="cellIs" dxfId="84" priority="76" stopIfTrue="1" operator="equal">
      <formula>1</formula>
    </cfRule>
  </conditionalFormatting>
  <conditionalFormatting sqref="AT4:AT7 AT9:AT42">
    <cfRule type="expression" dxfId="83" priority="77" stopIfTrue="1">
      <formula>WEEKDAY(AT$3,2)=6</formula>
    </cfRule>
    <cfRule type="expression" dxfId="82" priority="78" stopIfTrue="1">
      <formula>COUNTIF(Ferie,AT$3)</formula>
    </cfRule>
    <cfRule type="expression" dxfId="81" priority="79" stopIfTrue="1">
      <formula>WEEKDAY(AT$3,2)=7</formula>
    </cfRule>
  </conditionalFormatting>
  <conditionalFormatting sqref="AT3">
    <cfRule type="expression" dxfId="80" priority="73" stopIfTrue="1">
      <formula>WEEKDAY(AT$3,2)=6</formula>
    </cfRule>
    <cfRule type="expression" dxfId="79" priority="74" stopIfTrue="1">
      <formula>COUNTIF(Ferie,AT$3)</formula>
    </cfRule>
    <cfRule type="expression" dxfId="78" priority="75" stopIfTrue="1">
      <formula>WEEKDAY(AT$3,2)=7</formula>
    </cfRule>
  </conditionalFormatting>
  <conditionalFormatting sqref="AT8">
    <cfRule type="cellIs" dxfId="77" priority="69" stopIfTrue="1" operator="equal">
      <formula>1</formula>
    </cfRule>
  </conditionalFormatting>
  <conditionalFormatting sqref="AT8">
    <cfRule type="expression" dxfId="76" priority="70" stopIfTrue="1">
      <formula>WEEKDAY(AT$3,2)=6</formula>
    </cfRule>
    <cfRule type="expression" dxfId="75" priority="71" stopIfTrue="1">
      <formula>COUNTIF(Ferie,AT$3)</formula>
    </cfRule>
    <cfRule type="expression" dxfId="74" priority="72" stopIfTrue="1">
      <formula>WEEKDAY(AT$3,2)=7</formula>
    </cfRule>
  </conditionalFormatting>
  <conditionalFormatting sqref="AV5:AW41">
    <cfRule type="cellIs" dxfId="73" priority="65" stopIfTrue="1" operator="equal">
      <formula>1</formula>
    </cfRule>
  </conditionalFormatting>
  <conditionalFormatting sqref="AV4:AW42">
    <cfRule type="expression" dxfId="72" priority="66" stopIfTrue="1">
      <formula>WEEKDAY(AV$3,2)=6</formula>
    </cfRule>
    <cfRule type="expression" dxfId="71" priority="67" stopIfTrue="1">
      <formula>COUNTIF(Ferie,AV$3)</formula>
    </cfRule>
    <cfRule type="expression" dxfId="70" priority="68" stopIfTrue="1">
      <formula>WEEKDAY(AV$3,2)=7</formula>
    </cfRule>
  </conditionalFormatting>
  <conditionalFormatting sqref="AU5:AU41">
    <cfRule type="cellIs" dxfId="69" priority="61" stopIfTrue="1" operator="equal">
      <formula>1</formula>
    </cfRule>
  </conditionalFormatting>
  <conditionalFormatting sqref="AU4:AU42">
    <cfRule type="expression" dxfId="68" priority="62" stopIfTrue="1">
      <formula>WEEKDAY(AU$3,2)=6</formula>
    </cfRule>
    <cfRule type="expression" dxfId="67" priority="63" stopIfTrue="1">
      <formula>COUNTIF(Ferie,AU$3)</formula>
    </cfRule>
    <cfRule type="expression" dxfId="66" priority="64" stopIfTrue="1">
      <formula>WEEKDAY(AU$3,2)=7</formula>
    </cfRule>
  </conditionalFormatting>
  <conditionalFormatting sqref="AX5:AX7 AX9:AX41">
    <cfRule type="cellIs" dxfId="65" priority="57" stopIfTrue="1" operator="equal">
      <formula>1</formula>
    </cfRule>
  </conditionalFormatting>
  <conditionalFormatting sqref="AX4:AX7 AX9:AX42">
    <cfRule type="expression" dxfId="64" priority="58" stopIfTrue="1">
      <formula>WEEKDAY(AX$3,2)=6</formula>
    </cfRule>
    <cfRule type="expression" dxfId="63" priority="59" stopIfTrue="1">
      <formula>COUNTIF(Ferie,AX$3)</formula>
    </cfRule>
    <cfRule type="expression" dxfId="62" priority="60" stopIfTrue="1">
      <formula>WEEKDAY(AX$3,2)=7</formula>
    </cfRule>
  </conditionalFormatting>
  <conditionalFormatting sqref="AU3:AX3">
    <cfRule type="expression" dxfId="61" priority="54" stopIfTrue="1">
      <formula>WEEKDAY(AU$3,2)=6</formula>
    </cfRule>
    <cfRule type="expression" dxfId="60" priority="55" stopIfTrue="1">
      <formula>COUNTIF(Ferie,AU$3)</formula>
    </cfRule>
    <cfRule type="expression" dxfId="59" priority="56" stopIfTrue="1">
      <formula>WEEKDAY(AU$3,2)=7</formula>
    </cfRule>
  </conditionalFormatting>
  <conditionalFormatting sqref="AX8">
    <cfRule type="cellIs" dxfId="58" priority="50" stopIfTrue="1" operator="equal">
      <formula>1</formula>
    </cfRule>
  </conditionalFormatting>
  <conditionalFormatting sqref="AX8">
    <cfRule type="expression" dxfId="57" priority="51" stopIfTrue="1">
      <formula>WEEKDAY(AX$3,2)=6</formula>
    </cfRule>
    <cfRule type="expression" dxfId="56" priority="52" stopIfTrue="1">
      <formula>COUNTIF(Ferie,AX$3)</formula>
    </cfRule>
    <cfRule type="expression" dxfId="55" priority="53" stopIfTrue="1">
      <formula>WEEKDAY(AX$3,2)=7</formula>
    </cfRule>
  </conditionalFormatting>
  <conditionalFormatting sqref="AK5:AK7 AK9:AK41">
    <cfRule type="cellIs" dxfId="54" priority="46" stopIfTrue="1" operator="equal">
      <formula>1</formula>
    </cfRule>
  </conditionalFormatting>
  <conditionalFormatting sqref="AK4:AK7 AK9:AK42">
    <cfRule type="expression" dxfId="53" priority="47" stopIfTrue="1">
      <formula>WEEKDAY(AK$3,2)=6</formula>
    </cfRule>
    <cfRule type="expression" dxfId="52" priority="48" stopIfTrue="1">
      <formula>COUNTIF(Ferie,AK$3)</formula>
    </cfRule>
    <cfRule type="expression" dxfId="51" priority="49" stopIfTrue="1">
      <formula>WEEKDAY(AK$3,2)=7</formula>
    </cfRule>
  </conditionalFormatting>
  <conditionalFormatting sqref="AK3">
    <cfRule type="expression" dxfId="50" priority="43" stopIfTrue="1">
      <formula>WEEKDAY(AK$3,2)=6</formula>
    </cfRule>
    <cfRule type="expression" dxfId="49" priority="44" stopIfTrue="1">
      <formula>COUNTIF(Ferie,AK$3)</formula>
    </cfRule>
    <cfRule type="expression" dxfId="48" priority="45" stopIfTrue="1">
      <formula>WEEKDAY(AK$3,2)=7</formula>
    </cfRule>
  </conditionalFormatting>
  <conditionalFormatting sqref="AK8">
    <cfRule type="cellIs" dxfId="47" priority="39" stopIfTrue="1" operator="equal">
      <formula>1</formula>
    </cfRule>
  </conditionalFormatting>
  <conditionalFormatting sqref="AK8">
    <cfRule type="expression" dxfId="46" priority="40" stopIfTrue="1">
      <formula>WEEKDAY(AK$3,2)=6</formula>
    </cfRule>
    <cfRule type="expression" dxfId="45" priority="41" stopIfTrue="1">
      <formula>COUNTIF(Ferie,AK$3)</formula>
    </cfRule>
    <cfRule type="expression" dxfId="44" priority="42" stopIfTrue="1">
      <formula>WEEKDAY(AK$3,2)=7</formula>
    </cfRule>
  </conditionalFormatting>
  <conditionalFormatting sqref="AM5:AN41">
    <cfRule type="cellIs" dxfId="43" priority="35" stopIfTrue="1" operator="equal">
      <formula>1</formula>
    </cfRule>
  </conditionalFormatting>
  <conditionalFormatting sqref="AM4:AN42">
    <cfRule type="expression" dxfId="42" priority="36" stopIfTrue="1">
      <formula>WEEKDAY(AM$3,2)=6</formula>
    </cfRule>
    <cfRule type="expression" dxfId="41" priority="37" stopIfTrue="1">
      <formula>COUNTIF(Ferie,AM$3)</formula>
    </cfRule>
    <cfRule type="expression" dxfId="40" priority="38" stopIfTrue="1">
      <formula>WEEKDAY(AM$3,2)=7</formula>
    </cfRule>
  </conditionalFormatting>
  <conditionalFormatting sqref="AL5:AL41">
    <cfRule type="cellIs" dxfId="39" priority="31" stopIfTrue="1" operator="equal">
      <formula>1</formula>
    </cfRule>
  </conditionalFormatting>
  <conditionalFormatting sqref="AL4:AL42">
    <cfRule type="expression" dxfId="38" priority="32" stopIfTrue="1">
      <formula>WEEKDAY(AL$3,2)=6</formula>
    </cfRule>
    <cfRule type="expression" dxfId="37" priority="33" stopIfTrue="1">
      <formula>COUNTIF(Ferie,AL$3)</formula>
    </cfRule>
    <cfRule type="expression" dxfId="36" priority="34" stopIfTrue="1">
      <formula>WEEKDAY(AL$3,2)=7</formula>
    </cfRule>
  </conditionalFormatting>
  <conditionalFormatting sqref="AO5:AO7 AO9:AO41">
    <cfRule type="cellIs" dxfId="35" priority="27" stopIfTrue="1" operator="equal">
      <formula>1</formula>
    </cfRule>
  </conditionalFormatting>
  <conditionalFormatting sqref="AO4:AO7 AO9:AO42">
    <cfRule type="expression" dxfId="34" priority="28" stopIfTrue="1">
      <formula>WEEKDAY(AO$3,2)=6</formula>
    </cfRule>
    <cfRule type="expression" dxfId="33" priority="29" stopIfTrue="1">
      <formula>COUNTIF(Ferie,AO$3)</formula>
    </cfRule>
    <cfRule type="expression" dxfId="32" priority="30" stopIfTrue="1">
      <formula>WEEKDAY(AO$3,2)=7</formula>
    </cfRule>
  </conditionalFormatting>
  <conditionalFormatting sqref="AL3:AO3">
    <cfRule type="expression" dxfId="31" priority="24" stopIfTrue="1">
      <formula>WEEKDAY(AL$3,2)=6</formula>
    </cfRule>
    <cfRule type="expression" dxfId="30" priority="25" stopIfTrue="1">
      <formula>COUNTIF(Ferie,AL$3)</formula>
    </cfRule>
    <cfRule type="expression" dxfId="29" priority="26" stopIfTrue="1">
      <formula>WEEKDAY(AL$3,2)=7</formula>
    </cfRule>
  </conditionalFormatting>
  <conditionalFormatting sqref="AO8">
    <cfRule type="cellIs" dxfId="28" priority="20" stopIfTrue="1" operator="equal">
      <formula>1</formula>
    </cfRule>
  </conditionalFormatting>
  <conditionalFormatting sqref="AO8">
    <cfRule type="expression" dxfId="27" priority="21" stopIfTrue="1">
      <formula>WEEKDAY(AO$3,2)=6</formula>
    </cfRule>
    <cfRule type="expression" dxfId="26" priority="22" stopIfTrue="1">
      <formula>COUNTIF(Ferie,AO$3)</formula>
    </cfRule>
    <cfRule type="expression" dxfId="25" priority="23" stopIfTrue="1">
      <formula>WEEKDAY(AO$3,2)=7</formula>
    </cfRule>
  </conditionalFormatting>
  <conditionalFormatting sqref="AQ5:AR41">
    <cfRule type="cellIs" dxfId="24" priority="16" stopIfTrue="1" operator="equal">
      <formula>1</formula>
    </cfRule>
  </conditionalFormatting>
  <conditionalFormatting sqref="AQ4:AR42">
    <cfRule type="expression" dxfId="23" priority="17" stopIfTrue="1">
      <formula>WEEKDAY(AQ$3,2)=6</formula>
    </cfRule>
    <cfRule type="expression" dxfId="22" priority="18" stopIfTrue="1">
      <formula>COUNTIF(Ferie,AQ$3)</formula>
    </cfRule>
    <cfRule type="expression" dxfId="21" priority="19" stopIfTrue="1">
      <formula>WEEKDAY(AQ$3,2)=7</formula>
    </cfRule>
  </conditionalFormatting>
  <conditionalFormatting sqref="AP5:AP41">
    <cfRule type="cellIs" dxfId="20" priority="12" stopIfTrue="1" operator="equal">
      <formula>1</formula>
    </cfRule>
  </conditionalFormatting>
  <conditionalFormatting sqref="AP4:AP42">
    <cfRule type="expression" dxfId="19" priority="13" stopIfTrue="1">
      <formula>WEEKDAY(AP$3,2)=6</formula>
    </cfRule>
    <cfRule type="expression" dxfId="18" priority="14" stopIfTrue="1">
      <formula>COUNTIF(Ferie,AP$3)</formula>
    </cfRule>
    <cfRule type="expression" dxfId="17" priority="15" stopIfTrue="1">
      <formula>WEEKDAY(AP$3,2)=7</formula>
    </cfRule>
  </conditionalFormatting>
  <conditionalFormatting sqref="AS5:AS7 AS9:AS41">
    <cfRule type="cellIs" dxfId="16" priority="8" stopIfTrue="1" operator="equal">
      <formula>1</formula>
    </cfRule>
  </conditionalFormatting>
  <conditionalFormatting sqref="AS4:AS7 AS9:AS42">
    <cfRule type="expression" dxfId="15" priority="9" stopIfTrue="1">
      <formula>WEEKDAY(AS$3,2)=6</formula>
    </cfRule>
    <cfRule type="expression" dxfId="14" priority="10" stopIfTrue="1">
      <formula>COUNTIF(Ferie,AS$3)</formula>
    </cfRule>
    <cfRule type="expression" dxfId="13" priority="11" stopIfTrue="1">
      <formula>WEEKDAY(AS$3,2)=7</formula>
    </cfRule>
  </conditionalFormatting>
  <conditionalFormatting sqref="AP3:AS3">
    <cfRule type="expression" dxfId="12" priority="5" stopIfTrue="1">
      <formula>WEEKDAY(AP$3,2)=6</formula>
    </cfRule>
    <cfRule type="expression" dxfId="11" priority="6" stopIfTrue="1">
      <formula>COUNTIF(Ferie,AP$3)</formula>
    </cfRule>
    <cfRule type="expression" dxfId="10" priority="7" stopIfTrue="1">
      <formula>WEEKDAY(AP$3,2)=7</formula>
    </cfRule>
  </conditionalFormatting>
  <conditionalFormatting sqref="AS8">
    <cfRule type="cellIs" dxfId="9" priority="1" stopIfTrue="1" operator="equal">
      <formula>1</formula>
    </cfRule>
  </conditionalFormatting>
  <conditionalFormatting sqref="AS8">
    <cfRule type="expression" dxfId="8" priority="2" stopIfTrue="1">
      <formula>WEEKDAY(AS$3,2)=6</formula>
    </cfRule>
    <cfRule type="expression" dxfId="7" priority="3" stopIfTrue="1">
      <formula>COUNTIF(Ferie,AS$3)</formula>
    </cfRule>
    <cfRule type="expression" dxfId="6" priority="4" stopIfTrue="1">
      <formula>WEEKDAY(AS$3,2)=7</formula>
    </cfRule>
  </conditionalFormatting>
  <conditionalFormatting sqref="BK2">
    <cfRule type="expression" dxfId="5" priority="220">
      <formula>IF(MONTH(BK$3)=MONTH(EDATE(K$3,1)),1,0)</formula>
    </cfRule>
  </conditionalFormatting>
  <conditionalFormatting sqref="AK2:AO2">
    <cfRule type="expression" dxfId="4" priority="225">
      <formula>IF(MONTH(AK$3)=MONTH(EDATE(XEQ$3,1)),1,0)</formula>
    </cfRule>
  </conditionalFormatting>
  <conditionalFormatting sqref="AP2:AX2">
    <cfRule type="expression" dxfId="3" priority="226">
      <formula>IF(MONTH(AP$3)=MONTH(EDATE(XER$3,1)),1,0)</formula>
    </cfRule>
  </conditionalFormatting>
  <dataValidations count="2">
    <dataValidation type="list" allowBlank="1" showInputMessage="1" showErrorMessage="1" sqref="A2">
      <formula1>Mois_BDD</formula1>
    </dataValidation>
    <dataValidation type="list" allowBlank="1" showInputMessage="1" showErrorMessage="1" sqref="A1">
      <formula1>Années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8" orientation="landscape" horizontalDpi="300" verticalDpi="300" r:id="rId1"/>
  <headerFooter alignWithMargins="0">
    <oddHeader xml:space="preserve">&amp;L&amp;G&amp;C
</oddHeader>
    <oddFooter>&amp;L&amp;D&amp;R&amp;A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2" r:id="rId5" name="Button 78">
              <controlPr defaultSize="0" print="0" autoFill="0" autoPict="0" macro="[0]!Enreg_PDF">
                <anchor moveWithCells="1" sizeWithCells="1">
                  <from>
                    <xdr:col>68</xdr:col>
                    <xdr:colOff>142875</xdr:colOff>
                    <xdr:row>0</xdr:row>
                    <xdr:rowOff>190500</xdr:rowOff>
                  </from>
                  <to>
                    <xdr:col>70</xdr:col>
                    <xdr:colOff>485775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6" name="Button 131">
              <controlPr defaultSize="0" print="0" autoFill="0" autoPict="0" macro="[0]!Enreg_PDF">
                <anchor moveWithCells="1" sizeWithCells="1">
                  <from>
                    <xdr:col>64</xdr:col>
                    <xdr:colOff>314325</xdr:colOff>
                    <xdr:row>0</xdr:row>
                    <xdr:rowOff>104775</xdr:rowOff>
                  </from>
                  <to>
                    <xdr:col>66</xdr:col>
                    <xdr:colOff>666750</xdr:colOff>
                    <xdr:row>2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J43"/>
  <sheetViews>
    <sheetView showGridLines="0" zoomScaleNormal="100" workbookViewId="0">
      <pane ySplit="2" topLeftCell="A11" activePane="bottomLeft" state="frozen"/>
      <selection pane="bottomLeft" activeCell="A3" sqref="A3:A4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115" customWidth="1"/>
    <col min="4" max="10" width="13.83203125" style="116" customWidth="1"/>
  </cols>
  <sheetData>
    <row r="1" spans="1:10" ht="35.1" customHeight="1" thickBot="1" x14ac:dyDescent="0.25">
      <c r="A1" s="129" t="s">
        <v>76</v>
      </c>
      <c r="B1" s="130"/>
      <c r="C1" s="130"/>
      <c r="D1" s="130"/>
      <c r="E1" s="130"/>
      <c r="F1" s="130"/>
      <c r="G1" s="130"/>
      <c r="H1" s="130"/>
      <c r="I1" s="131"/>
      <c r="J1" s="131"/>
    </row>
    <row r="2" spans="1:10" ht="24.95" customHeight="1" x14ac:dyDescent="0.2">
      <c r="A2" s="71" t="s">
        <v>47</v>
      </c>
      <c r="B2" s="72" t="s">
        <v>29</v>
      </c>
      <c r="C2" s="108" t="s">
        <v>77</v>
      </c>
      <c r="D2" s="108" t="s">
        <v>67</v>
      </c>
      <c r="E2" s="108" t="s">
        <v>78</v>
      </c>
      <c r="F2" s="108" t="s">
        <v>79</v>
      </c>
      <c r="G2" s="108" t="s">
        <v>80</v>
      </c>
      <c r="H2" s="108" t="s">
        <v>81</v>
      </c>
      <c r="I2" s="108" t="s">
        <v>85</v>
      </c>
      <c r="J2" s="108" t="s">
        <v>82</v>
      </c>
    </row>
    <row r="3" spans="1:10" ht="20.100000000000001" customHeight="1" x14ac:dyDescent="0.3">
      <c r="A3" s="42"/>
      <c r="B3" s="43" t="s">
        <v>62</v>
      </c>
      <c r="C3" s="109">
        <f t="array" ref="C3">SUMPRODUCT(IF(congés_absences[NOMS &amp; Prénoms]=$A3,1,0),IF(congés_absences[TYPE CONGÉ/ABSENCE]=C$2,1,0),congés_absences[Nombre de jours])</f>
        <v>7</v>
      </c>
      <c r="D3" s="109">
        <f t="array" ref="D3">SUMPRODUCT(IF(congés_absences[NOMS &amp; Prénoms]=$A3,1,0),IF(congés_absences[TYPE CONGÉ/ABSENCE]=D$2,1,0),congés_absences[Nombre de jours])</f>
        <v>4</v>
      </c>
      <c r="E3" s="109">
        <f t="array" ref="E3">SUMPRODUCT(IF(congés_absences[NOMS &amp; Prénoms]=$A3,1,0),IF(congés_absences[TYPE CONGÉ/ABSENCE]=E$2,1,0),congés_absences[Nombre de jours])</f>
        <v>0</v>
      </c>
      <c r="F3" s="109">
        <f t="array" ref="F3">SUMPRODUCT(IF(congés_absences[NOMS &amp; Prénoms]=$A3,1,0),IF(congés_absences[TYPE CONGÉ/ABSENCE]=F$2,1,0),congés_absences[Nombre de jours])</f>
        <v>12</v>
      </c>
      <c r="G3" s="109">
        <f t="array" ref="G3">SUMPRODUCT(IF(congés_absences[NOMS &amp; Prénoms]=$A3,1,0),IF(congés_absences[TYPE CONGÉ/ABSENCE]=G$2,1,0),congés_absences[Nombre de jours])</f>
        <v>0</v>
      </c>
      <c r="H3" s="109">
        <f t="array" ref="H3">SUMPRODUCT(IF(congés_absences[NOMS &amp; Prénoms]=$A3,1,0),IF(congés_absences[TYPE CONGÉ/ABSENCE]=H$2,1,0),congés_absences[Nombre de jours])</f>
        <v>0</v>
      </c>
      <c r="I3" s="109">
        <f t="array" ref="I3">SUMPRODUCT(IF(congés_absences[NOMS &amp; Prénoms]=$A3,1,0),IF(congés_absences[TYPE CONGÉ/ABSENCE]=I$2,1,0),congés_absences[Nombre de jours])</f>
        <v>0</v>
      </c>
      <c r="J3" s="109">
        <f t="array" ref="J3">SUMPRODUCT(IF(congés_absences[NOMS &amp; Prénoms]=$A3,1,0),IF(congés_absences[TYPE CONGÉ/ABSENCE]=J$2,1,0),congés_absences[Nombre de jours])</f>
        <v>0</v>
      </c>
    </row>
    <row r="4" spans="1:10" ht="20.100000000000001" customHeight="1" x14ac:dyDescent="0.3">
      <c r="A4" s="48"/>
      <c r="B4" s="49" t="s">
        <v>62</v>
      </c>
      <c r="C4" s="109">
        <f t="array" ref="C4">SUMPRODUCT(IF(congés_absences[NOMS &amp; Prénoms]=$A4,1,0),IF(congés_absences[TYPE CONGÉ/ABSENCE]=C$2,1,0),congés_absences[Nombre de jours])</f>
        <v>7</v>
      </c>
      <c r="D4" s="109">
        <f t="array" ref="D4">SUMPRODUCT(IF(congés_absences[NOMS &amp; Prénoms]=$A4,1,0),IF(congés_absences[TYPE CONGÉ/ABSENCE]=D$2,1,0),congés_absences[Nombre de jours])</f>
        <v>4</v>
      </c>
      <c r="E4" s="109">
        <f t="array" ref="E4">SUMPRODUCT(IF(congés_absences[NOMS &amp; Prénoms]=$A4,1,0),IF(congés_absences[TYPE CONGÉ/ABSENCE]=E$2,1,0),congés_absences[Nombre de jours])</f>
        <v>0</v>
      </c>
      <c r="F4" s="109">
        <f t="array" ref="F4">SUMPRODUCT(IF(congés_absences[NOMS &amp; Prénoms]=$A4,1,0),IF(congés_absences[TYPE CONGÉ/ABSENCE]=F$2,1,0),congés_absences[Nombre de jours])</f>
        <v>12</v>
      </c>
      <c r="G4" s="109">
        <f t="array" ref="G4">SUMPRODUCT(IF(congés_absences[NOMS &amp; Prénoms]=$A4,1,0),IF(congés_absences[TYPE CONGÉ/ABSENCE]=G$2,1,0),congés_absences[Nombre de jours])</f>
        <v>0</v>
      </c>
      <c r="H4" s="109">
        <f t="array" ref="H4">SUMPRODUCT(IF(congés_absences[NOMS &amp; Prénoms]=$A4,1,0),IF(congés_absences[TYPE CONGÉ/ABSENCE]=H$2,1,0),congés_absences[Nombre de jours])</f>
        <v>0</v>
      </c>
      <c r="I4" s="109">
        <f t="array" ref="I4">SUMPRODUCT(IF(congés_absences[NOMS &amp; Prénoms]=$A4,1,0),IF(congés_absences[TYPE CONGÉ/ABSENCE]=I$2,1,0),congés_absences[Nombre de jours])</f>
        <v>0</v>
      </c>
      <c r="J4" s="109">
        <f t="array" ref="J4">SUMPRODUCT(IF(congés_absences[NOMS &amp; Prénoms]=$A4,1,0),IF(congés_absences[TYPE CONGÉ/ABSENCE]=J$2,1,0),congés_absences[Nombre de jours])</f>
        <v>0</v>
      </c>
    </row>
    <row r="5" spans="1:10" ht="20.100000000000001" customHeight="1" x14ac:dyDescent="0.3">
      <c r="A5" s="48"/>
      <c r="B5" s="49" t="s">
        <v>62</v>
      </c>
      <c r="C5" s="109">
        <f t="array" ref="C5">SUMPRODUCT(IF(congés_absences[NOMS &amp; Prénoms]=$A5,1,0),IF(congés_absences[TYPE CONGÉ/ABSENCE]=C$2,1,0),congés_absences[Nombre de jours])</f>
        <v>7</v>
      </c>
      <c r="D5" s="109">
        <f t="array" ref="D5">SUMPRODUCT(IF(congés_absences[NOMS &amp; Prénoms]=$A5,1,0),IF(congés_absences[TYPE CONGÉ/ABSENCE]=D$2,1,0),congés_absences[Nombre de jours])</f>
        <v>4</v>
      </c>
      <c r="E5" s="109">
        <f t="array" ref="E5">SUMPRODUCT(IF(congés_absences[NOMS &amp; Prénoms]=$A5,1,0),IF(congés_absences[TYPE CONGÉ/ABSENCE]=E$2,1,0),congés_absences[Nombre de jours])</f>
        <v>0</v>
      </c>
      <c r="F5" s="109">
        <f t="array" ref="F5">SUMPRODUCT(IF(congés_absences[NOMS &amp; Prénoms]=$A5,1,0),IF(congés_absences[TYPE CONGÉ/ABSENCE]=F$2,1,0),congés_absences[Nombre de jours])</f>
        <v>12</v>
      </c>
      <c r="G5" s="109">
        <f t="array" ref="G5">SUMPRODUCT(IF(congés_absences[NOMS &amp; Prénoms]=$A5,1,0),IF(congés_absences[TYPE CONGÉ/ABSENCE]=G$2,1,0),congés_absences[Nombre de jours])</f>
        <v>0</v>
      </c>
      <c r="H5" s="109">
        <f t="array" ref="H5">SUMPRODUCT(IF(congés_absences[NOMS &amp; Prénoms]=$A5,1,0),IF(congés_absences[TYPE CONGÉ/ABSENCE]=H$2,1,0),congés_absences[Nombre de jours])</f>
        <v>0</v>
      </c>
      <c r="I5" s="109">
        <f t="array" ref="I5">SUMPRODUCT(IF(congés_absences[NOMS &amp; Prénoms]=$A5,1,0),IF(congés_absences[TYPE CONGÉ/ABSENCE]=I$2,1,0),congés_absences[Nombre de jours])</f>
        <v>0</v>
      </c>
      <c r="J5" s="109">
        <f t="array" ref="J5">SUMPRODUCT(IF(congés_absences[NOMS &amp; Prénoms]=$A5,1,0),IF(congés_absences[TYPE CONGÉ/ABSENCE]=J$2,1,0),congés_absences[Nombre de jours])</f>
        <v>0</v>
      </c>
    </row>
    <row r="6" spans="1:10" ht="20.100000000000001" customHeight="1" x14ac:dyDescent="0.3">
      <c r="A6" s="48"/>
      <c r="B6" s="49" t="s">
        <v>62</v>
      </c>
      <c r="C6" s="109">
        <f t="array" ref="C6">SUMPRODUCT(IF(congés_absences[NOMS &amp; Prénoms]=$A6,1,0),IF(congés_absences[TYPE CONGÉ/ABSENCE]=C$2,1,0),congés_absences[Nombre de jours])</f>
        <v>7</v>
      </c>
      <c r="D6" s="109">
        <f t="array" ref="D6">SUMPRODUCT(IF(congés_absences[NOMS &amp; Prénoms]=$A6,1,0),IF(congés_absences[TYPE CONGÉ/ABSENCE]=D$2,1,0),congés_absences[Nombre de jours])</f>
        <v>4</v>
      </c>
      <c r="E6" s="109">
        <f t="array" ref="E6">SUMPRODUCT(IF(congés_absences[NOMS &amp; Prénoms]=$A6,1,0),IF(congés_absences[TYPE CONGÉ/ABSENCE]=E$2,1,0),congés_absences[Nombre de jours])</f>
        <v>0</v>
      </c>
      <c r="F6" s="109">
        <f t="array" ref="F6">SUMPRODUCT(IF(congés_absences[NOMS &amp; Prénoms]=$A6,1,0),IF(congés_absences[TYPE CONGÉ/ABSENCE]=F$2,1,0),congés_absences[Nombre de jours])</f>
        <v>12</v>
      </c>
      <c r="G6" s="109">
        <f t="array" ref="G6">SUMPRODUCT(IF(congés_absences[NOMS &amp; Prénoms]=$A6,1,0),IF(congés_absences[TYPE CONGÉ/ABSENCE]=G$2,1,0),congés_absences[Nombre de jours])</f>
        <v>0</v>
      </c>
      <c r="H6" s="109">
        <f t="array" ref="H6">SUMPRODUCT(IF(congés_absences[NOMS &amp; Prénoms]=$A6,1,0),IF(congés_absences[TYPE CONGÉ/ABSENCE]=H$2,1,0),congés_absences[Nombre de jours])</f>
        <v>0</v>
      </c>
      <c r="I6" s="109">
        <f t="array" ref="I6">SUMPRODUCT(IF(congés_absences[NOMS &amp; Prénoms]=$A6,1,0),IF(congés_absences[TYPE CONGÉ/ABSENCE]=I$2,1,0),congés_absences[Nombre de jours])</f>
        <v>0</v>
      </c>
      <c r="J6" s="109">
        <f t="array" ref="J6">SUMPRODUCT(IF(congés_absences[NOMS &amp; Prénoms]=$A6,1,0),IF(congés_absences[TYPE CONGÉ/ABSENCE]=J$2,1,0),congés_absences[Nombre de jours])</f>
        <v>0</v>
      </c>
    </row>
    <row r="7" spans="1:10" ht="20.100000000000001" customHeight="1" x14ac:dyDescent="0.3">
      <c r="A7" s="48"/>
      <c r="B7" s="49" t="s">
        <v>62</v>
      </c>
      <c r="C7" s="109">
        <f t="array" ref="C7">SUMPRODUCT(IF(congés_absences[NOMS &amp; Prénoms]=$A7,1,0),IF(congés_absences[TYPE CONGÉ/ABSENCE]=C$2,1,0),congés_absences[Nombre de jours])</f>
        <v>7</v>
      </c>
      <c r="D7" s="109">
        <f t="array" ref="D7">SUMPRODUCT(IF(congés_absences[NOMS &amp; Prénoms]=$A7,1,0),IF(congés_absences[TYPE CONGÉ/ABSENCE]=D$2,1,0),congés_absences[Nombre de jours])</f>
        <v>4</v>
      </c>
      <c r="E7" s="109">
        <f t="array" ref="E7">SUMPRODUCT(IF(congés_absences[NOMS &amp; Prénoms]=$A7,1,0),IF(congés_absences[TYPE CONGÉ/ABSENCE]=E$2,1,0),congés_absences[Nombre de jours])</f>
        <v>0</v>
      </c>
      <c r="F7" s="109">
        <f t="array" ref="F7">SUMPRODUCT(IF(congés_absences[NOMS &amp; Prénoms]=$A7,1,0),IF(congés_absences[TYPE CONGÉ/ABSENCE]=F$2,1,0),congés_absences[Nombre de jours])</f>
        <v>12</v>
      </c>
      <c r="G7" s="109">
        <f t="array" ref="G7">SUMPRODUCT(IF(congés_absences[NOMS &amp; Prénoms]=$A7,1,0),IF(congés_absences[TYPE CONGÉ/ABSENCE]=G$2,1,0),congés_absences[Nombre de jours])</f>
        <v>0</v>
      </c>
      <c r="H7" s="109">
        <f t="array" ref="H7">SUMPRODUCT(IF(congés_absences[NOMS &amp; Prénoms]=$A7,1,0),IF(congés_absences[TYPE CONGÉ/ABSENCE]=H$2,1,0),congés_absences[Nombre de jours])</f>
        <v>0</v>
      </c>
      <c r="I7" s="109">
        <f t="array" ref="I7">SUMPRODUCT(IF(congés_absences[NOMS &amp; Prénoms]=$A7,1,0),IF(congés_absences[TYPE CONGÉ/ABSENCE]=I$2,1,0),congés_absences[Nombre de jours])</f>
        <v>0</v>
      </c>
      <c r="J7" s="109">
        <f t="array" ref="J7">SUMPRODUCT(IF(congés_absences[NOMS &amp; Prénoms]=$A7,1,0),IF(congés_absences[TYPE CONGÉ/ABSENCE]=J$2,1,0),congés_absences[Nombre de jours])</f>
        <v>0</v>
      </c>
    </row>
    <row r="8" spans="1:10" ht="20.100000000000001" customHeight="1" x14ac:dyDescent="0.3">
      <c r="A8" s="48"/>
      <c r="B8" s="49" t="s">
        <v>62</v>
      </c>
      <c r="C8" s="109">
        <f t="array" ref="C8">SUMPRODUCT(IF(congés_absences[NOMS &amp; Prénoms]=$A8,1,0),IF(congés_absences[TYPE CONGÉ/ABSENCE]=C$2,1,0),congés_absences[Nombre de jours])</f>
        <v>7</v>
      </c>
      <c r="D8" s="109">
        <f t="array" ref="D8">SUMPRODUCT(IF(congés_absences[NOMS &amp; Prénoms]=$A8,1,0),IF(congés_absences[TYPE CONGÉ/ABSENCE]=D$2,1,0),congés_absences[Nombre de jours])</f>
        <v>4</v>
      </c>
      <c r="E8" s="109">
        <f t="array" ref="E8">SUMPRODUCT(IF(congés_absences[NOMS &amp; Prénoms]=$A8,1,0),IF(congés_absences[TYPE CONGÉ/ABSENCE]=E$2,1,0),congés_absences[Nombre de jours])</f>
        <v>0</v>
      </c>
      <c r="F8" s="109">
        <f t="array" ref="F8">SUMPRODUCT(IF(congés_absences[NOMS &amp; Prénoms]=$A8,1,0),IF(congés_absences[TYPE CONGÉ/ABSENCE]=F$2,1,0),congés_absences[Nombre de jours])</f>
        <v>12</v>
      </c>
      <c r="G8" s="109">
        <f t="array" ref="G8">SUMPRODUCT(IF(congés_absences[NOMS &amp; Prénoms]=$A8,1,0),IF(congés_absences[TYPE CONGÉ/ABSENCE]=G$2,1,0),congés_absences[Nombre de jours])</f>
        <v>0</v>
      </c>
      <c r="H8" s="109">
        <f t="array" ref="H8">SUMPRODUCT(IF(congés_absences[NOMS &amp; Prénoms]=$A8,1,0),IF(congés_absences[TYPE CONGÉ/ABSENCE]=H$2,1,0),congés_absences[Nombre de jours])</f>
        <v>0</v>
      </c>
      <c r="I8" s="109">
        <f t="array" ref="I8">SUMPRODUCT(IF(congés_absences[NOMS &amp; Prénoms]=$A8,1,0),IF(congés_absences[TYPE CONGÉ/ABSENCE]=I$2,1,0),congés_absences[Nombre de jours])</f>
        <v>0</v>
      </c>
      <c r="J8" s="109">
        <f t="array" ref="J8">SUMPRODUCT(IF(congés_absences[NOMS &amp; Prénoms]=$A8,1,0),IF(congés_absences[TYPE CONGÉ/ABSENCE]=J$2,1,0),congés_absences[Nombre de jours])</f>
        <v>0</v>
      </c>
    </row>
    <row r="9" spans="1:10" ht="20.100000000000001" customHeight="1" x14ac:dyDescent="0.3">
      <c r="A9" s="48"/>
      <c r="B9" s="49" t="s">
        <v>61</v>
      </c>
      <c r="C9" s="109">
        <f t="array" ref="C9">SUMPRODUCT(IF(congés_absences[NOMS &amp; Prénoms]=$A9,1,0),IF(congés_absences[TYPE CONGÉ/ABSENCE]=C$2,1,0),congés_absences[Nombre de jours])</f>
        <v>7</v>
      </c>
      <c r="D9" s="109">
        <f t="array" ref="D9">SUMPRODUCT(IF(congés_absences[NOMS &amp; Prénoms]=$A9,1,0),IF(congés_absences[TYPE CONGÉ/ABSENCE]=D$2,1,0),congés_absences[Nombre de jours])</f>
        <v>4</v>
      </c>
      <c r="E9" s="109">
        <f t="array" ref="E9">SUMPRODUCT(IF(congés_absences[NOMS &amp; Prénoms]=$A9,1,0),IF(congés_absences[TYPE CONGÉ/ABSENCE]=E$2,1,0),congés_absences[Nombre de jours])</f>
        <v>0</v>
      </c>
      <c r="F9" s="109">
        <f t="array" ref="F9">SUMPRODUCT(IF(congés_absences[NOMS &amp; Prénoms]=$A9,1,0),IF(congés_absences[TYPE CONGÉ/ABSENCE]=F$2,1,0),congés_absences[Nombre de jours])</f>
        <v>12</v>
      </c>
      <c r="G9" s="109">
        <f t="array" ref="G9">SUMPRODUCT(IF(congés_absences[NOMS &amp; Prénoms]=$A9,1,0),IF(congés_absences[TYPE CONGÉ/ABSENCE]=G$2,1,0),congés_absences[Nombre de jours])</f>
        <v>0</v>
      </c>
      <c r="H9" s="109">
        <f t="array" ref="H9">SUMPRODUCT(IF(congés_absences[NOMS &amp; Prénoms]=$A9,1,0),IF(congés_absences[TYPE CONGÉ/ABSENCE]=H$2,1,0),congés_absences[Nombre de jours])</f>
        <v>0</v>
      </c>
      <c r="I9" s="109">
        <f t="array" ref="I9">SUMPRODUCT(IF(congés_absences[NOMS &amp; Prénoms]=$A9,1,0),IF(congés_absences[TYPE CONGÉ/ABSENCE]=I$2,1,0),congés_absences[Nombre de jours])</f>
        <v>0</v>
      </c>
      <c r="J9" s="109">
        <f t="array" ref="J9">SUMPRODUCT(IF(congés_absences[NOMS &amp; Prénoms]=$A9,1,0),IF(congés_absences[TYPE CONGÉ/ABSENCE]=J$2,1,0),congés_absences[Nombre de jours])</f>
        <v>0</v>
      </c>
    </row>
    <row r="10" spans="1:10" ht="20.100000000000001" customHeight="1" x14ac:dyDescent="0.3">
      <c r="A10" s="48"/>
      <c r="B10" s="49" t="s">
        <v>62</v>
      </c>
      <c r="C10" s="109">
        <f t="array" ref="C10">SUMPRODUCT(IF(congés_absences[NOMS &amp; Prénoms]=$A10,1,0),IF(congés_absences[TYPE CONGÉ/ABSENCE]=C$2,1,0),congés_absences[Nombre de jours])</f>
        <v>7</v>
      </c>
      <c r="D10" s="109">
        <f t="array" ref="D10">SUMPRODUCT(IF(congés_absences[NOMS &amp; Prénoms]=$A10,1,0),IF(congés_absences[TYPE CONGÉ/ABSENCE]=D$2,1,0),congés_absences[Nombre de jours])</f>
        <v>4</v>
      </c>
      <c r="E10" s="109">
        <f t="array" ref="E10">SUMPRODUCT(IF(congés_absences[NOMS &amp; Prénoms]=$A10,1,0),IF(congés_absences[TYPE CONGÉ/ABSENCE]=E$2,1,0),congés_absences[Nombre de jours])</f>
        <v>0</v>
      </c>
      <c r="F10" s="109">
        <f t="array" ref="F10">SUMPRODUCT(IF(congés_absences[NOMS &amp; Prénoms]=$A10,1,0),IF(congés_absences[TYPE CONGÉ/ABSENCE]=F$2,1,0),congés_absences[Nombre de jours])</f>
        <v>12</v>
      </c>
      <c r="G10" s="109">
        <f t="array" ref="G10">SUMPRODUCT(IF(congés_absences[NOMS &amp; Prénoms]=$A10,1,0),IF(congés_absences[TYPE CONGÉ/ABSENCE]=G$2,1,0),congés_absences[Nombre de jours])</f>
        <v>0</v>
      </c>
      <c r="H10" s="109">
        <f t="array" ref="H10">SUMPRODUCT(IF(congés_absences[NOMS &amp; Prénoms]=$A10,1,0),IF(congés_absences[TYPE CONGÉ/ABSENCE]=H$2,1,0),congés_absences[Nombre de jours])</f>
        <v>0</v>
      </c>
      <c r="I10" s="109">
        <f t="array" ref="I10">SUMPRODUCT(IF(congés_absences[NOMS &amp; Prénoms]=$A10,1,0),IF(congés_absences[TYPE CONGÉ/ABSENCE]=I$2,1,0),congés_absences[Nombre de jours])</f>
        <v>0</v>
      </c>
      <c r="J10" s="109">
        <f t="array" ref="J10">SUMPRODUCT(IF(congés_absences[NOMS &amp; Prénoms]=$A10,1,0),IF(congés_absences[TYPE CONGÉ/ABSENCE]=J$2,1,0),congés_absences[Nombre de jours])</f>
        <v>0</v>
      </c>
    </row>
    <row r="11" spans="1:10" ht="20.100000000000001" customHeight="1" x14ac:dyDescent="0.3">
      <c r="A11" s="48"/>
      <c r="B11" s="49" t="s">
        <v>62</v>
      </c>
      <c r="C11" s="109">
        <f t="array" ref="C11">SUMPRODUCT(IF(congés_absences[NOMS &amp; Prénoms]=$A11,1,0),IF(congés_absences[TYPE CONGÉ/ABSENCE]=C$2,1,0),congés_absences[Nombre de jours])</f>
        <v>7</v>
      </c>
      <c r="D11" s="109">
        <f t="array" ref="D11">SUMPRODUCT(IF(congés_absences[NOMS &amp; Prénoms]=$A11,1,0),IF(congés_absences[TYPE CONGÉ/ABSENCE]=D$2,1,0),congés_absences[Nombre de jours])</f>
        <v>4</v>
      </c>
      <c r="E11" s="109">
        <f t="array" ref="E11">SUMPRODUCT(IF(congés_absences[NOMS &amp; Prénoms]=$A11,1,0),IF(congés_absences[TYPE CONGÉ/ABSENCE]=E$2,1,0),congés_absences[Nombre de jours])</f>
        <v>0</v>
      </c>
      <c r="F11" s="109">
        <f t="array" ref="F11">SUMPRODUCT(IF(congés_absences[NOMS &amp; Prénoms]=$A11,1,0),IF(congés_absences[TYPE CONGÉ/ABSENCE]=F$2,1,0),congés_absences[Nombre de jours])</f>
        <v>12</v>
      </c>
      <c r="G11" s="109">
        <f t="array" ref="G11">SUMPRODUCT(IF(congés_absences[NOMS &amp; Prénoms]=$A11,1,0),IF(congés_absences[TYPE CONGÉ/ABSENCE]=G$2,1,0),congés_absences[Nombre de jours])</f>
        <v>0</v>
      </c>
      <c r="H11" s="109">
        <f t="array" ref="H11">SUMPRODUCT(IF(congés_absences[NOMS &amp; Prénoms]=$A11,1,0),IF(congés_absences[TYPE CONGÉ/ABSENCE]=H$2,1,0),congés_absences[Nombre de jours])</f>
        <v>0</v>
      </c>
      <c r="I11" s="109">
        <f t="array" ref="I11">SUMPRODUCT(IF(congés_absences[NOMS &amp; Prénoms]=$A11,1,0),IF(congés_absences[TYPE CONGÉ/ABSENCE]=I$2,1,0),congés_absences[Nombre de jours])</f>
        <v>0</v>
      </c>
      <c r="J11" s="109">
        <f t="array" ref="J11">SUMPRODUCT(IF(congés_absences[NOMS &amp; Prénoms]=$A11,1,0),IF(congés_absences[TYPE CONGÉ/ABSENCE]=J$2,1,0),congés_absences[Nombre de jours])</f>
        <v>0</v>
      </c>
    </row>
    <row r="12" spans="1:10" ht="20.100000000000001" customHeight="1" x14ac:dyDescent="0.3">
      <c r="A12" s="48"/>
      <c r="B12" s="49" t="s">
        <v>62</v>
      </c>
      <c r="C12" s="109">
        <f t="array" ref="C12">SUMPRODUCT(IF(congés_absences[NOMS &amp; Prénoms]=$A12,1,0),IF(congés_absences[TYPE CONGÉ/ABSENCE]=C$2,1,0),congés_absences[Nombre de jours])</f>
        <v>7</v>
      </c>
      <c r="D12" s="109">
        <f t="array" ref="D12">SUMPRODUCT(IF(congés_absences[NOMS &amp; Prénoms]=$A12,1,0),IF(congés_absences[TYPE CONGÉ/ABSENCE]=D$2,1,0),congés_absences[Nombre de jours])</f>
        <v>4</v>
      </c>
      <c r="E12" s="109">
        <f t="array" ref="E12">SUMPRODUCT(IF(congés_absences[NOMS &amp; Prénoms]=$A12,1,0),IF(congés_absences[TYPE CONGÉ/ABSENCE]=E$2,1,0),congés_absences[Nombre de jours])</f>
        <v>0</v>
      </c>
      <c r="F12" s="109">
        <f t="array" ref="F12">SUMPRODUCT(IF(congés_absences[NOMS &amp; Prénoms]=$A12,1,0),IF(congés_absences[TYPE CONGÉ/ABSENCE]=F$2,1,0),congés_absences[Nombre de jours])</f>
        <v>12</v>
      </c>
      <c r="G12" s="109">
        <f t="array" ref="G12">SUMPRODUCT(IF(congés_absences[NOMS &amp; Prénoms]=$A12,1,0),IF(congés_absences[TYPE CONGÉ/ABSENCE]=G$2,1,0),congés_absences[Nombre de jours])</f>
        <v>0</v>
      </c>
      <c r="H12" s="109">
        <f t="array" ref="H12">SUMPRODUCT(IF(congés_absences[NOMS &amp; Prénoms]=$A12,1,0),IF(congés_absences[TYPE CONGÉ/ABSENCE]=H$2,1,0),congés_absences[Nombre de jours])</f>
        <v>0</v>
      </c>
      <c r="I12" s="109">
        <f t="array" ref="I12">SUMPRODUCT(IF(congés_absences[NOMS &amp; Prénoms]=$A12,1,0),IF(congés_absences[TYPE CONGÉ/ABSENCE]=I$2,1,0),congés_absences[Nombre de jours])</f>
        <v>0</v>
      </c>
      <c r="J12" s="109">
        <f t="array" ref="J12">SUMPRODUCT(IF(congés_absences[NOMS &amp; Prénoms]=$A12,1,0),IF(congés_absences[TYPE CONGÉ/ABSENCE]=J$2,1,0),congés_absences[Nombre de jours])</f>
        <v>0</v>
      </c>
    </row>
    <row r="13" spans="1:10" ht="20.100000000000001" customHeight="1" x14ac:dyDescent="0.3">
      <c r="A13" s="48"/>
      <c r="B13" s="49" t="s">
        <v>62</v>
      </c>
      <c r="C13" s="109">
        <f t="array" ref="C13">SUMPRODUCT(IF(congés_absences[NOMS &amp; Prénoms]=$A13,1,0),IF(congés_absences[TYPE CONGÉ/ABSENCE]=C$2,1,0),congés_absences[Nombre de jours])</f>
        <v>7</v>
      </c>
      <c r="D13" s="109">
        <f t="array" ref="D13">SUMPRODUCT(IF(congés_absences[NOMS &amp; Prénoms]=$A13,1,0),IF(congés_absences[TYPE CONGÉ/ABSENCE]=D$2,1,0),congés_absences[Nombre de jours])</f>
        <v>4</v>
      </c>
      <c r="E13" s="109">
        <f t="array" ref="E13">SUMPRODUCT(IF(congés_absences[NOMS &amp; Prénoms]=$A13,1,0),IF(congés_absences[TYPE CONGÉ/ABSENCE]=E$2,1,0),congés_absences[Nombre de jours])</f>
        <v>0</v>
      </c>
      <c r="F13" s="109">
        <f t="array" ref="F13">SUMPRODUCT(IF(congés_absences[NOMS &amp; Prénoms]=$A13,1,0),IF(congés_absences[TYPE CONGÉ/ABSENCE]=F$2,1,0),congés_absences[Nombre de jours])</f>
        <v>12</v>
      </c>
      <c r="G13" s="109">
        <f t="array" ref="G13">SUMPRODUCT(IF(congés_absences[NOMS &amp; Prénoms]=$A13,1,0),IF(congés_absences[TYPE CONGÉ/ABSENCE]=G$2,1,0),congés_absences[Nombre de jours])</f>
        <v>0</v>
      </c>
      <c r="H13" s="109">
        <f t="array" ref="H13">SUMPRODUCT(IF(congés_absences[NOMS &amp; Prénoms]=$A13,1,0),IF(congés_absences[TYPE CONGÉ/ABSENCE]=H$2,1,0),congés_absences[Nombre de jours])</f>
        <v>0</v>
      </c>
      <c r="I13" s="109">
        <f t="array" ref="I13">SUMPRODUCT(IF(congés_absences[NOMS &amp; Prénoms]=$A13,1,0),IF(congés_absences[TYPE CONGÉ/ABSENCE]=I$2,1,0),congés_absences[Nombre de jours])</f>
        <v>0</v>
      </c>
      <c r="J13" s="109">
        <f t="array" ref="J13">SUMPRODUCT(IF(congés_absences[NOMS &amp; Prénoms]=$A13,1,0),IF(congés_absences[TYPE CONGÉ/ABSENCE]=J$2,1,0),congés_absences[Nombre de jours])</f>
        <v>0</v>
      </c>
    </row>
    <row r="14" spans="1:10" ht="20.100000000000001" customHeight="1" x14ac:dyDescent="0.3">
      <c r="A14" s="48"/>
      <c r="B14" s="49" t="s">
        <v>64</v>
      </c>
      <c r="C14" s="109">
        <f t="array" ref="C14">SUMPRODUCT(IF(congés_absences[NOMS &amp; Prénoms]=$A14,1,0),IF(congés_absences[TYPE CONGÉ/ABSENCE]=C$2,1,0),congés_absences[Nombre de jours])</f>
        <v>7</v>
      </c>
      <c r="D14" s="109">
        <f t="array" ref="D14">SUMPRODUCT(IF(congés_absences[NOMS &amp; Prénoms]=$A14,1,0),IF(congés_absences[TYPE CONGÉ/ABSENCE]=D$2,1,0),congés_absences[Nombre de jours])</f>
        <v>4</v>
      </c>
      <c r="E14" s="109">
        <f t="array" ref="E14">SUMPRODUCT(IF(congés_absences[NOMS &amp; Prénoms]=$A14,1,0),IF(congés_absences[TYPE CONGÉ/ABSENCE]=E$2,1,0),congés_absences[Nombre de jours])</f>
        <v>0</v>
      </c>
      <c r="F14" s="109">
        <f t="array" ref="F14">SUMPRODUCT(IF(congés_absences[NOMS &amp; Prénoms]=$A14,1,0),IF(congés_absences[TYPE CONGÉ/ABSENCE]=F$2,1,0),congés_absences[Nombre de jours])</f>
        <v>12</v>
      </c>
      <c r="G14" s="109">
        <f t="array" ref="G14">SUMPRODUCT(IF(congés_absences[NOMS &amp; Prénoms]=$A14,1,0),IF(congés_absences[TYPE CONGÉ/ABSENCE]=G$2,1,0),congés_absences[Nombre de jours])</f>
        <v>0</v>
      </c>
      <c r="H14" s="109">
        <f t="array" ref="H14">SUMPRODUCT(IF(congés_absences[NOMS &amp; Prénoms]=$A14,1,0),IF(congés_absences[TYPE CONGÉ/ABSENCE]=H$2,1,0),congés_absences[Nombre de jours])</f>
        <v>0</v>
      </c>
      <c r="I14" s="109">
        <f t="array" ref="I14">SUMPRODUCT(IF(congés_absences[NOMS &amp; Prénoms]=$A14,1,0),IF(congés_absences[TYPE CONGÉ/ABSENCE]=I$2,1,0),congés_absences[Nombre de jours])</f>
        <v>0</v>
      </c>
      <c r="J14" s="109">
        <f t="array" ref="J14">SUMPRODUCT(IF(congés_absences[NOMS &amp; Prénoms]=$A14,1,0),IF(congés_absences[TYPE CONGÉ/ABSENCE]=J$2,1,0),congés_absences[Nombre de jours])</f>
        <v>0</v>
      </c>
    </row>
    <row r="15" spans="1:10" ht="20.100000000000001" customHeight="1" x14ac:dyDescent="0.3">
      <c r="A15" s="48"/>
      <c r="B15" s="49" t="s">
        <v>61</v>
      </c>
      <c r="C15" s="109">
        <f t="array" ref="C15">SUMPRODUCT(IF(congés_absences[NOMS &amp; Prénoms]=$A15,1,0),IF(congés_absences[TYPE CONGÉ/ABSENCE]=C$2,1,0),congés_absences[Nombre de jours])</f>
        <v>7</v>
      </c>
      <c r="D15" s="109">
        <f t="array" ref="D15">SUMPRODUCT(IF(congés_absences[NOMS &amp; Prénoms]=$A15,1,0),IF(congés_absences[TYPE CONGÉ/ABSENCE]=D$2,1,0),congés_absences[Nombre de jours])</f>
        <v>4</v>
      </c>
      <c r="E15" s="109">
        <f t="array" ref="E15">SUMPRODUCT(IF(congés_absences[NOMS &amp; Prénoms]=$A15,1,0),IF(congés_absences[TYPE CONGÉ/ABSENCE]=E$2,1,0),congés_absences[Nombre de jours])</f>
        <v>0</v>
      </c>
      <c r="F15" s="109">
        <f t="array" ref="F15">SUMPRODUCT(IF(congés_absences[NOMS &amp; Prénoms]=$A15,1,0),IF(congés_absences[TYPE CONGÉ/ABSENCE]=F$2,1,0),congés_absences[Nombre de jours])</f>
        <v>12</v>
      </c>
      <c r="G15" s="109">
        <f t="array" ref="G15">SUMPRODUCT(IF(congés_absences[NOMS &amp; Prénoms]=$A15,1,0),IF(congés_absences[TYPE CONGÉ/ABSENCE]=G$2,1,0),congés_absences[Nombre de jours])</f>
        <v>0</v>
      </c>
      <c r="H15" s="109">
        <f t="array" ref="H15">SUMPRODUCT(IF(congés_absences[NOMS &amp; Prénoms]=$A15,1,0),IF(congés_absences[TYPE CONGÉ/ABSENCE]=H$2,1,0),congés_absences[Nombre de jours])</f>
        <v>0</v>
      </c>
      <c r="I15" s="109">
        <f t="array" ref="I15">SUMPRODUCT(IF(congés_absences[NOMS &amp; Prénoms]=$A15,1,0),IF(congés_absences[TYPE CONGÉ/ABSENCE]=I$2,1,0),congés_absences[Nombre de jours])</f>
        <v>0</v>
      </c>
      <c r="J15" s="109">
        <f t="array" ref="J15">SUMPRODUCT(IF(congés_absences[NOMS &amp; Prénoms]=$A15,1,0),IF(congés_absences[TYPE CONGÉ/ABSENCE]=J$2,1,0),congés_absences[Nombre de jours])</f>
        <v>0</v>
      </c>
    </row>
    <row r="16" spans="1:10" ht="20.100000000000001" customHeight="1" x14ac:dyDescent="0.3">
      <c r="A16" s="48"/>
      <c r="B16" s="49" t="s">
        <v>63</v>
      </c>
      <c r="C16" s="109">
        <f t="array" ref="C16">SUMPRODUCT(IF(congés_absences[NOMS &amp; Prénoms]=$A16,1,0),IF(congés_absences[TYPE CONGÉ/ABSENCE]=C$2,1,0),congés_absences[Nombre de jours])</f>
        <v>7</v>
      </c>
      <c r="D16" s="109">
        <f t="array" ref="D16">SUMPRODUCT(IF(congés_absences[NOMS &amp; Prénoms]=$A16,1,0),IF(congés_absences[TYPE CONGÉ/ABSENCE]=D$2,1,0),congés_absences[Nombre de jours])</f>
        <v>4</v>
      </c>
      <c r="E16" s="109">
        <f t="array" ref="E16">SUMPRODUCT(IF(congés_absences[NOMS &amp; Prénoms]=$A16,1,0),IF(congés_absences[TYPE CONGÉ/ABSENCE]=E$2,1,0),congés_absences[Nombre de jours])</f>
        <v>0</v>
      </c>
      <c r="F16" s="109">
        <f t="array" ref="F16">SUMPRODUCT(IF(congés_absences[NOMS &amp; Prénoms]=$A16,1,0),IF(congés_absences[TYPE CONGÉ/ABSENCE]=F$2,1,0),congés_absences[Nombre de jours])</f>
        <v>12</v>
      </c>
      <c r="G16" s="109">
        <f t="array" ref="G16">SUMPRODUCT(IF(congés_absences[NOMS &amp; Prénoms]=$A16,1,0),IF(congés_absences[TYPE CONGÉ/ABSENCE]=G$2,1,0),congés_absences[Nombre de jours])</f>
        <v>0</v>
      </c>
      <c r="H16" s="109">
        <f t="array" ref="H16">SUMPRODUCT(IF(congés_absences[NOMS &amp; Prénoms]=$A16,1,0),IF(congés_absences[TYPE CONGÉ/ABSENCE]=H$2,1,0),congés_absences[Nombre de jours])</f>
        <v>0</v>
      </c>
      <c r="I16" s="109">
        <f t="array" ref="I16">SUMPRODUCT(IF(congés_absences[NOMS &amp; Prénoms]=$A16,1,0),IF(congés_absences[TYPE CONGÉ/ABSENCE]=I$2,1,0),congés_absences[Nombre de jours])</f>
        <v>0</v>
      </c>
      <c r="J16" s="109">
        <f t="array" ref="J16">SUMPRODUCT(IF(congés_absences[NOMS &amp; Prénoms]=$A16,1,0),IF(congés_absences[TYPE CONGÉ/ABSENCE]=J$2,1,0),congés_absences[Nombre de jours])</f>
        <v>0</v>
      </c>
    </row>
    <row r="17" spans="1:10" ht="20.100000000000001" customHeight="1" x14ac:dyDescent="0.3">
      <c r="A17" s="48"/>
      <c r="B17" s="49" t="s">
        <v>62</v>
      </c>
      <c r="C17" s="109">
        <f t="array" ref="C17">SUMPRODUCT(IF(congés_absences[NOMS &amp; Prénoms]=$A17,1,0),IF(congés_absences[TYPE CONGÉ/ABSENCE]=C$2,1,0),congés_absences[Nombre de jours])</f>
        <v>7</v>
      </c>
      <c r="D17" s="109">
        <f t="array" ref="D17">SUMPRODUCT(IF(congés_absences[NOMS &amp; Prénoms]=$A17,1,0),IF(congés_absences[TYPE CONGÉ/ABSENCE]=D$2,1,0),congés_absences[Nombre de jours])</f>
        <v>4</v>
      </c>
      <c r="E17" s="109">
        <f t="array" ref="E17">SUMPRODUCT(IF(congés_absences[NOMS &amp; Prénoms]=$A17,1,0),IF(congés_absences[TYPE CONGÉ/ABSENCE]=E$2,1,0),congés_absences[Nombre de jours])</f>
        <v>0</v>
      </c>
      <c r="F17" s="109">
        <f t="array" ref="F17">SUMPRODUCT(IF(congés_absences[NOMS &amp; Prénoms]=$A17,1,0),IF(congés_absences[TYPE CONGÉ/ABSENCE]=F$2,1,0),congés_absences[Nombre de jours])</f>
        <v>12</v>
      </c>
      <c r="G17" s="109">
        <f t="array" ref="G17">SUMPRODUCT(IF(congés_absences[NOMS &amp; Prénoms]=$A17,1,0),IF(congés_absences[TYPE CONGÉ/ABSENCE]=G$2,1,0),congés_absences[Nombre de jours])</f>
        <v>0</v>
      </c>
      <c r="H17" s="109">
        <f t="array" ref="H17">SUMPRODUCT(IF(congés_absences[NOMS &amp; Prénoms]=$A17,1,0),IF(congés_absences[TYPE CONGÉ/ABSENCE]=H$2,1,0),congés_absences[Nombre de jours])</f>
        <v>0</v>
      </c>
      <c r="I17" s="109">
        <f t="array" ref="I17">SUMPRODUCT(IF(congés_absences[NOMS &amp; Prénoms]=$A17,1,0),IF(congés_absences[TYPE CONGÉ/ABSENCE]=I$2,1,0),congés_absences[Nombre de jours])</f>
        <v>0</v>
      </c>
      <c r="J17" s="109">
        <f t="array" ref="J17">SUMPRODUCT(IF(congés_absences[NOMS &amp; Prénoms]=$A17,1,0),IF(congés_absences[TYPE CONGÉ/ABSENCE]=J$2,1,0),congés_absences[Nombre de jours])</f>
        <v>0</v>
      </c>
    </row>
    <row r="18" spans="1:10" ht="16.5" x14ac:dyDescent="0.3">
      <c r="A18" s="48"/>
      <c r="B18" s="54" t="s">
        <v>62</v>
      </c>
      <c r="C18" s="110">
        <f t="array" ref="C18">SUMPRODUCT(IF(congés_absences[NOMS &amp; Prénoms]=$A18,1,0),IF(congés_absences[TYPE CONGÉ/ABSENCE]=C$2,1,0),congés_absences[Nombre de jours])</f>
        <v>7</v>
      </c>
      <c r="D18" s="110">
        <f t="array" ref="D18">SUMPRODUCT(IF(congés_absences[NOMS &amp; Prénoms]=$A18,1,0),IF(congés_absences[TYPE CONGÉ/ABSENCE]=D$2,1,0),congés_absences[Nombre de jours])</f>
        <v>4</v>
      </c>
      <c r="E18" s="110">
        <f t="array" ref="E18">SUMPRODUCT(IF(congés_absences[NOMS &amp; Prénoms]=$A18,1,0),IF(congés_absences[TYPE CONGÉ/ABSENCE]=E$2,1,0),congés_absences[Nombre de jours])</f>
        <v>0</v>
      </c>
      <c r="F18" s="110">
        <f t="array" ref="F18">SUMPRODUCT(IF(congés_absences[NOMS &amp; Prénoms]=$A18,1,0),IF(congés_absences[TYPE CONGÉ/ABSENCE]=F$2,1,0),congés_absences[Nombre de jours])</f>
        <v>12</v>
      </c>
      <c r="G18" s="110">
        <f t="array" ref="G18">SUMPRODUCT(IF(congés_absences[NOMS &amp; Prénoms]=$A18,1,0),IF(congés_absences[TYPE CONGÉ/ABSENCE]=G$2,1,0),congés_absences[Nombre de jours])</f>
        <v>0</v>
      </c>
      <c r="H18" s="110">
        <f t="array" ref="H18">SUMPRODUCT(IF(congés_absences[NOMS &amp; Prénoms]=$A18,1,0),IF(congés_absences[TYPE CONGÉ/ABSENCE]=H$2,1,0),congés_absences[Nombre de jours])</f>
        <v>0</v>
      </c>
      <c r="I18" s="110">
        <f t="array" ref="I18">SUMPRODUCT(IF(congés_absences[NOMS &amp; Prénoms]=$A18,1,0),IF(congés_absences[TYPE CONGÉ/ABSENCE]=I$2,1,0),congés_absences[Nombre de jours])</f>
        <v>0</v>
      </c>
      <c r="J18" s="110">
        <f t="array" ref="J18">SUMPRODUCT(IF(congés_absences[NOMS &amp; Prénoms]=$A18,1,0),IF(congés_absences[TYPE CONGÉ/ABSENCE]=J$2,1,0),congés_absences[Nombre de jours])</f>
        <v>0</v>
      </c>
    </row>
    <row r="19" spans="1:10" ht="16.5" x14ac:dyDescent="0.3">
      <c r="A19" s="48"/>
      <c r="B19" s="54" t="s">
        <v>62</v>
      </c>
      <c r="C19" s="110">
        <f t="array" ref="C19">SUMPRODUCT(IF(congés_absences[NOMS &amp; Prénoms]=$A19,1,0),IF(congés_absences[TYPE CONGÉ/ABSENCE]=C$2,1,0),congés_absences[Nombre de jours])</f>
        <v>7</v>
      </c>
      <c r="D19" s="110">
        <f t="array" ref="D19">SUMPRODUCT(IF(congés_absences[NOMS &amp; Prénoms]=$A19,1,0),IF(congés_absences[TYPE CONGÉ/ABSENCE]=D$2,1,0),congés_absences[Nombre de jours])</f>
        <v>4</v>
      </c>
      <c r="E19" s="110">
        <f t="array" ref="E19">SUMPRODUCT(IF(congés_absences[NOMS &amp; Prénoms]=$A19,1,0),IF(congés_absences[TYPE CONGÉ/ABSENCE]=E$2,1,0),congés_absences[Nombre de jours])</f>
        <v>0</v>
      </c>
      <c r="F19" s="110">
        <f t="array" ref="F19">SUMPRODUCT(IF(congés_absences[NOMS &amp; Prénoms]=$A19,1,0),IF(congés_absences[TYPE CONGÉ/ABSENCE]=F$2,1,0),congés_absences[Nombre de jours])</f>
        <v>12</v>
      </c>
      <c r="G19" s="110">
        <f t="array" ref="G19">SUMPRODUCT(IF(congés_absences[NOMS &amp; Prénoms]=$A19,1,0),IF(congés_absences[TYPE CONGÉ/ABSENCE]=G$2,1,0),congés_absences[Nombre de jours])</f>
        <v>0</v>
      </c>
      <c r="H19" s="110">
        <f t="array" ref="H19">SUMPRODUCT(IF(congés_absences[NOMS &amp; Prénoms]=$A19,1,0),IF(congés_absences[TYPE CONGÉ/ABSENCE]=H$2,1,0),congés_absences[Nombre de jours])</f>
        <v>0</v>
      </c>
      <c r="I19" s="110">
        <f t="array" ref="I19">SUMPRODUCT(IF(congés_absences[NOMS &amp; Prénoms]=$A19,1,0),IF(congés_absences[TYPE CONGÉ/ABSENCE]=I$2,1,0),congés_absences[Nombre de jours])</f>
        <v>0</v>
      </c>
      <c r="J19" s="110">
        <f t="array" ref="J19">SUMPRODUCT(IF(congés_absences[NOMS &amp; Prénoms]=$A19,1,0),IF(congés_absences[TYPE CONGÉ/ABSENCE]=J$2,1,0),congés_absences[Nombre de jours])</f>
        <v>0</v>
      </c>
    </row>
    <row r="20" spans="1:10" ht="16.5" x14ac:dyDescent="0.3">
      <c r="A20" s="48"/>
      <c r="B20" s="54" t="s">
        <v>61</v>
      </c>
      <c r="C20" s="110">
        <f t="array" ref="C20">SUMPRODUCT(IF(congés_absences[NOMS &amp; Prénoms]=$A20,1,0),IF(congés_absences[TYPE CONGÉ/ABSENCE]=C$2,1,0),congés_absences[Nombre de jours])</f>
        <v>7</v>
      </c>
      <c r="D20" s="110">
        <f t="array" ref="D20">SUMPRODUCT(IF(congés_absences[NOMS &amp; Prénoms]=$A20,1,0),IF(congés_absences[TYPE CONGÉ/ABSENCE]=D$2,1,0),congés_absences[Nombre de jours])</f>
        <v>4</v>
      </c>
      <c r="E20" s="110">
        <f t="array" ref="E20">SUMPRODUCT(IF(congés_absences[NOMS &amp; Prénoms]=$A20,1,0),IF(congés_absences[TYPE CONGÉ/ABSENCE]=E$2,1,0),congés_absences[Nombre de jours])</f>
        <v>0</v>
      </c>
      <c r="F20" s="110">
        <f t="array" ref="F20">SUMPRODUCT(IF(congés_absences[NOMS &amp; Prénoms]=$A20,1,0),IF(congés_absences[TYPE CONGÉ/ABSENCE]=F$2,1,0),congés_absences[Nombre de jours])</f>
        <v>12</v>
      </c>
      <c r="G20" s="110">
        <f t="array" ref="G20">SUMPRODUCT(IF(congés_absences[NOMS &amp; Prénoms]=$A20,1,0),IF(congés_absences[TYPE CONGÉ/ABSENCE]=G$2,1,0),congés_absences[Nombre de jours])</f>
        <v>0</v>
      </c>
      <c r="H20" s="110">
        <f t="array" ref="H20">SUMPRODUCT(IF(congés_absences[NOMS &amp; Prénoms]=$A20,1,0),IF(congés_absences[TYPE CONGÉ/ABSENCE]=H$2,1,0),congés_absences[Nombre de jours])</f>
        <v>0</v>
      </c>
      <c r="I20" s="110">
        <f t="array" ref="I20">SUMPRODUCT(IF(congés_absences[NOMS &amp; Prénoms]=$A20,1,0),IF(congés_absences[TYPE CONGÉ/ABSENCE]=I$2,1,0),congés_absences[Nombre de jours])</f>
        <v>0</v>
      </c>
      <c r="J20" s="110">
        <f t="array" ref="J20">SUMPRODUCT(IF(congés_absences[NOMS &amp; Prénoms]=$A20,1,0),IF(congés_absences[TYPE CONGÉ/ABSENCE]=J$2,1,0),congés_absences[Nombre de jours])</f>
        <v>0</v>
      </c>
    </row>
    <row r="21" spans="1:10" ht="16.5" x14ac:dyDescent="0.3">
      <c r="A21" s="48"/>
      <c r="B21" s="54" t="s">
        <v>62</v>
      </c>
      <c r="C21" s="110">
        <f t="array" ref="C21">SUMPRODUCT(IF(congés_absences[NOMS &amp; Prénoms]=$A21,1,0),IF(congés_absences[TYPE CONGÉ/ABSENCE]=C$2,1,0),congés_absences[Nombre de jours])</f>
        <v>7</v>
      </c>
      <c r="D21" s="110">
        <f t="array" ref="D21">SUMPRODUCT(IF(congés_absences[NOMS &amp; Prénoms]=$A21,1,0),IF(congés_absences[TYPE CONGÉ/ABSENCE]=D$2,1,0),congés_absences[Nombre de jours])</f>
        <v>4</v>
      </c>
      <c r="E21" s="110">
        <f t="array" ref="E21">SUMPRODUCT(IF(congés_absences[NOMS &amp; Prénoms]=$A21,1,0),IF(congés_absences[TYPE CONGÉ/ABSENCE]=E$2,1,0),congés_absences[Nombre de jours])</f>
        <v>0</v>
      </c>
      <c r="F21" s="110">
        <f t="array" ref="F21">SUMPRODUCT(IF(congés_absences[NOMS &amp; Prénoms]=$A21,1,0),IF(congés_absences[TYPE CONGÉ/ABSENCE]=F$2,1,0),congés_absences[Nombre de jours])</f>
        <v>12</v>
      </c>
      <c r="G21" s="110">
        <f t="array" ref="G21">SUMPRODUCT(IF(congés_absences[NOMS &amp; Prénoms]=$A21,1,0),IF(congés_absences[TYPE CONGÉ/ABSENCE]=G$2,1,0),congés_absences[Nombre de jours])</f>
        <v>0</v>
      </c>
      <c r="H21" s="110">
        <f t="array" ref="H21">SUMPRODUCT(IF(congés_absences[NOMS &amp; Prénoms]=$A21,1,0),IF(congés_absences[TYPE CONGÉ/ABSENCE]=H$2,1,0),congés_absences[Nombre de jours])</f>
        <v>0</v>
      </c>
      <c r="I21" s="110">
        <f t="array" ref="I21">SUMPRODUCT(IF(congés_absences[NOMS &amp; Prénoms]=$A21,1,0),IF(congés_absences[TYPE CONGÉ/ABSENCE]=I$2,1,0),congés_absences[Nombre de jours])</f>
        <v>0</v>
      </c>
      <c r="J21" s="110">
        <f t="array" ref="J21">SUMPRODUCT(IF(congés_absences[NOMS &amp; Prénoms]=$A21,1,0),IF(congés_absences[TYPE CONGÉ/ABSENCE]=J$2,1,0),congés_absences[Nombre de jours])</f>
        <v>0</v>
      </c>
    </row>
    <row r="22" spans="1:10" ht="16.5" x14ac:dyDescent="0.3">
      <c r="A22" s="48"/>
      <c r="B22" s="54" t="s">
        <v>62</v>
      </c>
      <c r="C22" s="110">
        <f t="array" ref="C22">SUMPRODUCT(IF(congés_absences[NOMS &amp; Prénoms]=$A22,1,0),IF(congés_absences[TYPE CONGÉ/ABSENCE]=C$2,1,0),congés_absences[Nombre de jours])</f>
        <v>7</v>
      </c>
      <c r="D22" s="110">
        <f t="array" ref="D22">SUMPRODUCT(IF(congés_absences[NOMS &amp; Prénoms]=$A22,1,0),IF(congés_absences[TYPE CONGÉ/ABSENCE]=D$2,1,0),congés_absences[Nombre de jours])</f>
        <v>4</v>
      </c>
      <c r="E22" s="110">
        <f t="array" ref="E22">SUMPRODUCT(IF(congés_absences[NOMS &amp; Prénoms]=$A22,1,0),IF(congés_absences[TYPE CONGÉ/ABSENCE]=E$2,1,0),congés_absences[Nombre de jours])</f>
        <v>0</v>
      </c>
      <c r="F22" s="110">
        <f t="array" ref="F22">SUMPRODUCT(IF(congés_absences[NOMS &amp; Prénoms]=$A22,1,0),IF(congés_absences[TYPE CONGÉ/ABSENCE]=F$2,1,0),congés_absences[Nombre de jours])</f>
        <v>12</v>
      </c>
      <c r="G22" s="110">
        <f t="array" ref="G22">SUMPRODUCT(IF(congés_absences[NOMS &amp; Prénoms]=$A22,1,0),IF(congés_absences[TYPE CONGÉ/ABSENCE]=G$2,1,0),congés_absences[Nombre de jours])</f>
        <v>0</v>
      </c>
      <c r="H22" s="110">
        <f t="array" ref="H22">SUMPRODUCT(IF(congés_absences[NOMS &amp; Prénoms]=$A22,1,0),IF(congés_absences[TYPE CONGÉ/ABSENCE]=H$2,1,0),congés_absences[Nombre de jours])</f>
        <v>0</v>
      </c>
      <c r="I22" s="110">
        <f t="array" ref="I22">SUMPRODUCT(IF(congés_absences[NOMS &amp; Prénoms]=$A22,1,0),IF(congés_absences[TYPE CONGÉ/ABSENCE]=I$2,1,0),congés_absences[Nombre de jours])</f>
        <v>0</v>
      </c>
      <c r="J22" s="110">
        <f t="array" ref="J22">SUMPRODUCT(IF(congés_absences[NOMS &amp; Prénoms]=$A22,1,0),IF(congés_absences[TYPE CONGÉ/ABSENCE]=J$2,1,0),congés_absences[Nombre de jours])</f>
        <v>0</v>
      </c>
    </row>
    <row r="23" spans="1:10" ht="16.5" x14ac:dyDescent="0.3">
      <c r="A23" s="48"/>
      <c r="B23" s="54" t="s">
        <v>61</v>
      </c>
      <c r="C23" s="110">
        <f t="array" ref="C23">SUMPRODUCT(IF(congés_absences[NOMS &amp; Prénoms]=$A23,1,0),IF(congés_absences[TYPE CONGÉ/ABSENCE]=C$2,1,0),congés_absences[Nombre de jours])</f>
        <v>7</v>
      </c>
      <c r="D23" s="110">
        <f t="array" ref="D23">SUMPRODUCT(IF(congés_absences[NOMS &amp; Prénoms]=$A23,1,0),IF(congés_absences[TYPE CONGÉ/ABSENCE]=D$2,1,0),congés_absences[Nombre de jours])</f>
        <v>4</v>
      </c>
      <c r="E23" s="110">
        <f t="array" ref="E23">SUMPRODUCT(IF(congés_absences[NOMS &amp; Prénoms]=$A23,1,0),IF(congés_absences[TYPE CONGÉ/ABSENCE]=E$2,1,0),congés_absences[Nombre de jours])</f>
        <v>0</v>
      </c>
      <c r="F23" s="110">
        <f t="array" ref="F23">SUMPRODUCT(IF(congés_absences[NOMS &amp; Prénoms]=$A23,1,0),IF(congés_absences[TYPE CONGÉ/ABSENCE]=F$2,1,0),congés_absences[Nombre de jours])</f>
        <v>12</v>
      </c>
      <c r="G23" s="110">
        <f t="array" ref="G23">SUMPRODUCT(IF(congés_absences[NOMS &amp; Prénoms]=$A23,1,0),IF(congés_absences[TYPE CONGÉ/ABSENCE]=G$2,1,0),congés_absences[Nombre de jours])</f>
        <v>0</v>
      </c>
      <c r="H23" s="110">
        <f t="array" ref="H23">SUMPRODUCT(IF(congés_absences[NOMS &amp; Prénoms]=$A23,1,0),IF(congés_absences[TYPE CONGÉ/ABSENCE]=H$2,1,0),congés_absences[Nombre de jours])</f>
        <v>0</v>
      </c>
      <c r="I23" s="110">
        <f t="array" ref="I23">SUMPRODUCT(IF(congés_absences[NOMS &amp; Prénoms]=$A23,1,0),IF(congés_absences[TYPE CONGÉ/ABSENCE]=I$2,1,0),congés_absences[Nombre de jours])</f>
        <v>0</v>
      </c>
      <c r="J23" s="110">
        <f t="array" ref="J23">SUMPRODUCT(IF(congés_absences[NOMS &amp; Prénoms]=$A23,1,0),IF(congés_absences[TYPE CONGÉ/ABSENCE]=J$2,1,0),congés_absences[Nombre de jours])</f>
        <v>0</v>
      </c>
    </row>
    <row r="24" spans="1:10" ht="16.5" x14ac:dyDescent="0.3">
      <c r="A24" s="48"/>
      <c r="B24" s="54" t="s">
        <v>61</v>
      </c>
      <c r="C24" s="110">
        <f t="array" ref="C24">SUMPRODUCT(IF(congés_absences[NOMS &amp; Prénoms]=$A24,1,0),IF(congés_absences[TYPE CONGÉ/ABSENCE]=C$2,1,0),congés_absences[Nombre de jours])</f>
        <v>7</v>
      </c>
      <c r="D24" s="110">
        <f t="array" ref="D24">SUMPRODUCT(IF(congés_absences[NOMS &amp; Prénoms]=$A24,1,0),IF(congés_absences[TYPE CONGÉ/ABSENCE]=D$2,1,0),congés_absences[Nombre de jours])</f>
        <v>4</v>
      </c>
      <c r="E24" s="110">
        <f t="array" ref="E24">SUMPRODUCT(IF(congés_absences[NOMS &amp; Prénoms]=$A24,1,0),IF(congés_absences[TYPE CONGÉ/ABSENCE]=E$2,1,0),congés_absences[Nombre de jours])</f>
        <v>0</v>
      </c>
      <c r="F24" s="110">
        <f t="array" ref="F24">SUMPRODUCT(IF(congés_absences[NOMS &amp; Prénoms]=$A24,1,0),IF(congés_absences[TYPE CONGÉ/ABSENCE]=F$2,1,0),congés_absences[Nombre de jours])</f>
        <v>12</v>
      </c>
      <c r="G24" s="110">
        <f t="array" ref="G24">SUMPRODUCT(IF(congés_absences[NOMS &amp; Prénoms]=$A24,1,0),IF(congés_absences[TYPE CONGÉ/ABSENCE]=G$2,1,0),congés_absences[Nombre de jours])</f>
        <v>0</v>
      </c>
      <c r="H24" s="110">
        <f t="array" ref="H24">SUMPRODUCT(IF(congés_absences[NOMS &amp; Prénoms]=$A24,1,0),IF(congés_absences[TYPE CONGÉ/ABSENCE]=H$2,1,0),congés_absences[Nombre de jours])</f>
        <v>0</v>
      </c>
      <c r="I24" s="110">
        <f t="array" ref="I24">SUMPRODUCT(IF(congés_absences[NOMS &amp; Prénoms]=$A24,1,0),IF(congés_absences[TYPE CONGÉ/ABSENCE]=I$2,1,0),congés_absences[Nombre de jours])</f>
        <v>0</v>
      </c>
      <c r="J24" s="110">
        <f t="array" ref="J24">SUMPRODUCT(IF(congés_absences[NOMS &amp; Prénoms]=$A24,1,0),IF(congés_absences[TYPE CONGÉ/ABSENCE]=J$2,1,0),congés_absences[Nombre de jours])</f>
        <v>0</v>
      </c>
    </row>
    <row r="25" spans="1:10" ht="16.5" x14ac:dyDescent="0.3">
      <c r="A25" s="48"/>
      <c r="B25" s="54" t="s">
        <v>62</v>
      </c>
      <c r="C25" s="110">
        <f t="array" ref="C25">SUMPRODUCT(IF(congés_absences[NOMS &amp; Prénoms]=$A25,1,0),IF(congés_absences[TYPE CONGÉ/ABSENCE]=C$2,1,0),congés_absences[Nombre de jours])</f>
        <v>7</v>
      </c>
      <c r="D25" s="110">
        <f t="array" ref="D25">SUMPRODUCT(IF(congés_absences[NOMS &amp; Prénoms]=$A25,1,0),IF(congés_absences[TYPE CONGÉ/ABSENCE]=D$2,1,0),congés_absences[Nombre de jours])</f>
        <v>4</v>
      </c>
      <c r="E25" s="110">
        <f t="array" ref="E25">SUMPRODUCT(IF(congés_absences[NOMS &amp; Prénoms]=$A25,1,0),IF(congés_absences[TYPE CONGÉ/ABSENCE]=E$2,1,0),congés_absences[Nombre de jours])</f>
        <v>0</v>
      </c>
      <c r="F25" s="110">
        <f t="array" ref="F25">SUMPRODUCT(IF(congés_absences[NOMS &amp; Prénoms]=$A25,1,0),IF(congés_absences[TYPE CONGÉ/ABSENCE]=F$2,1,0),congés_absences[Nombre de jours])</f>
        <v>12</v>
      </c>
      <c r="G25" s="110">
        <f t="array" ref="G25">SUMPRODUCT(IF(congés_absences[NOMS &amp; Prénoms]=$A25,1,0),IF(congés_absences[TYPE CONGÉ/ABSENCE]=G$2,1,0),congés_absences[Nombre de jours])</f>
        <v>0</v>
      </c>
      <c r="H25" s="110">
        <f t="array" ref="H25">SUMPRODUCT(IF(congés_absences[NOMS &amp; Prénoms]=$A25,1,0),IF(congés_absences[TYPE CONGÉ/ABSENCE]=H$2,1,0),congés_absences[Nombre de jours])</f>
        <v>0</v>
      </c>
      <c r="I25" s="110">
        <f t="array" ref="I25">SUMPRODUCT(IF(congés_absences[NOMS &amp; Prénoms]=$A25,1,0),IF(congés_absences[TYPE CONGÉ/ABSENCE]=I$2,1,0),congés_absences[Nombre de jours])</f>
        <v>0</v>
      </c>
      <c r="J25" s="110">
        <f t="array" ref="J25">SUMPRODUCT(IF(congés_absences[NOMS &amp; Prénoms]=$A25,1,0),IF(congés_absences[TYPE CONGÉ/ABSENCE]=J$2,1,0),congés_absences[Nombre de jours])</f>
        <v>0</v>
      </c>
    </row>
    <row r="26" spans="1:10" ht="16.5" x14ac:dyDescent="0.3">
      <c r="A26" s="48"/>
      <c r="B26" s="54" t="s">
        <v>61</v>
      </c>
      <c r="C26" s="110">
        <f t="array" ref="C26">SUMPRODUCT(IF(congés_absences[NOMS &amp; Prénoms]=$A26,1,0),IF(congés_absences[TYPE CONGÉ/ABSENCE]=C$2,1,0),congés_absences[Nombre de jours])</f>
        <v>7</v>
      </c>
      <c r="D26" s="110">
        <f t="array" ref="D26">SUMPRODUCT(IF(congés_absences[NOMS &amp; Prénoms]=$A26,1,0),IF(congés_absences[TYPE CONGÉ/ABSENCE]=D$2,1,0),congés_absences[Nombre de jours])</f>
        <v>4</v>
      </c>
      <c r="E26" s="110">
        <f t="array" ref="E26">SUMPRODUCT(IF(congés_absences[NOMS &amp; Prénoms]=$A26,1,0),IF(congés_absences[TYPE CONGÉ/ABSENCE]=E$2,1,0),congés_absences[Nombre de jours])</f>
        <v>0</v>
      </c>
      <c r="F26" s="110">
        <f t="array" ref="F26">SUMPRODUCT(IF(congés_absences[NOMS &amp; Prénoms]=$A26,1,0),IF(congés_absences[TYPE CONGÉ/ABSENCE]=F$2,1,0),congés_absences[Nombre de jours])</f>
        <v>12</v>
      </c>
      <c r="G26" s="110">
        <f t="array" ref="G26">SUMPRODUCT(IF(congés_absences[NOMS &amp; Prénoms]=$A26,1,0),IF(congés_absences[TYPE CONGÉ/ABSENCE]=G$2,1,0),congés_absences[Nombre de jours])</f>
        <v>0</v>
      </c>
      <c r="H26" s="110">
        <f t="array" ref="H26">SUMPRODUCT(IF(congés_absences[NOMS &amp; Prénoms]=$A26,1,0),IF(congés_absences[TYPE CONGÉ/ABSENCE]=H$2,1,0),congés_absences[Nombre de jours])</f>
        <v>0</v>
      </c>
      <c r="I26" s="110">
        <f t="array" ref="I26">SUMPRODUCT(IF(congés_absences[NOMS &amp; Prénoms]=$A26,1,0),IF(congés_absences[TYPE CONGÉ/ABSENCE]=I$2,1,0),congés_absences[Nombre de jours])</f>
        <v>0</v>
      </c>
      <c r="J26" s="110">
        <f t="array" ref="J26">SUMPRODUCT(IF(congés_absences[NOMS &amp; Prénoms]=$A26,1,0),IF(congés_absences[TYPE CONGÉ/ABSENCE]=J$2,1,0),congés_absences[Nombre de jours])</f>
        <v>0</v>
      </c>
    </row>
    <row r="27" spans="1:10" ht="16.5" x14ac:dyDescent="0.3">
      <c r="A27" s="48"/>
      <c r="B27" s="54" t="s">
        <v>62</v>
      </c>
      <c r="C27" s="110">
        <f t="array" ref="C27">SUMPRODUCT(IF(congés_absences[NOMS &amp; Prénoms]=$A27,1,0),IF(congés_absences[TYPE CONGÉ/ABSENCE]=C$2,1,0),congés_absences[Nombre de jours])</f>
        <v>7</v>
      </c>
      <c r="D27" s="110">
        <f t="array" ref="D27">SUMPRODUCT(IF(congés_absences[NOMS &amp; Prénoms]=$A27,1,0),IF(congés_absences[TYPE CONGÉ/ABSENCE]=D$2,1,0),congés_absences[Nombre de jours])</f>
        <v>4</v>
      </c>
      <c r="E27" s="110">
        <f t="array" ref="E27">SUMPRODUCT(IF(congés_absences[NOMS &amp; Prénoms]=$A27,1,0),IF(congés_absences[TYPE CONGÉ/ABSENCE]=E$2,1,0),congés_absences[Nombre de jours])</f>
        <v>0</v>
      </c>
      <c r="F27" s="110">
        <f t="array" ref="F27">SUMPRODUCT(IF(congés_absences[NOMS &amp; Prénoms]=$A27,1,0),IF(congés_absences[TYPE CONGÉ/ABSENCE]=F$2,1,0),congés_absences[Nombre de jours])</f>
        <v>12</v>
      </c>
      <c r="G27" s="110">
        <f t="array" ref="G27">SUMPRODUCT(IF(congés_absences[NOMS &amp; Prénoms]=$A27,1,0),IF(congés_absences[TYPE CONGÉ/ABSENCE]=G$2,1,0),congés_absences[Nombre de jours])</f>
        <v>0</v>
      </c>
      <c r="H27" s="110">
        <f t="array" ref="H27">SUMPRODUCT(IF(congés_absences[NOMS &amp; Prénoms]=$A27,1,0),IF(congés_absences[TYPE CONGÉ/ABSENCE]=H$2,1,0),congés_absences[Nombre de jours])</f>
        <v>0</v>
      </c>
      <c r="I27" s="110">
        <f t="array" ref="I27">SUMPRODUCT(IF(congés_absences[NOMS &amp; Prénoms]=$A27,1,0),IF(congés_absences[TYPE CONGÉ/ABSENCE]=I$2,1,0),congés_absences[Nombre de jours])</f>
        <v>0</v>
      </c>
      <c r="J27" s="110">
        <f t="array" ref="J27">SUMPRODUCT(IF(congés_absences[NOMS &amp; Prénoms]=$A27,1,0),IF(congés_absences[TYPE CONGÉ/ABSENCE]=J$2,1,0),congés_absences[Nombre de jours])</f>
        <v>0</v>
      </c>
    </row>
    <row r="28" spans="1:10" ht="16.5" x14ac:dyDescent="0.3">
      <c r="A28" s="48"/>
      <c r="B28" s="54" t="s">
        <v>61</v>
      </c>
      <c r="C28" s="110">
        <f t="array" ref="C28">SUMPRODUCT(IF(congés_absences[NOMS &amp; Prénoms]=$A28,1,0),IF(congés_absences[TYPE CONGÉ/ABSENCE]=C$2,1,0),congés_absences[Nombre de jours])</f>
        <v>7</v>
      </c>
      <c r="D28" s="110">
        <f t="array" ref="D28">SUMPRODUCT(IF(congés_absences[NOMS &amp; Prénoms]=$A28,1,0),IF(congés_absences[TYPE CONGÉ/ABSENCE]=D$2,1,0),congés_absences[Nombre de jours])</f>
        <v>4</v>
      </c>
      <c r="E28" s="110">
        <f t="array" ref="E28">SUMPRODUCT(IF(congés_absences[NOMS &amp; Prénoms]=$A28,1,0),IF(congés_absences[TYPE CONGÉ/ABSENCE]=E$2,1,0),congés_absences[Nombre de jours])</f>
        <v>0</v>
      </c>
      <c r="F28" s="110">
        <f t="array" ref="F28">SUMPRODUCT(IF(congés_absences[NOMS &amp; Prénoms]=$A28,1,0),IF(congés_absences[TYPE CONGÉ/ABSENCE]=F$2,1,0),congés_absences[Nombre de jours])</f>
        <v>12</v>
      </c>
      <c r="G28" s="110">
        <f t="array" ref="G28">SUMPRODUCT(IF(congés_absences[NOMS &amp; Prénoms]=$A28,1,0),IF(congés_absences[TYPE CONGÉ/ABSENCE]=G$2,1,0),congés_absences[Nombre de jours])</f>
        <v>0</v>
      </c>
      <c r="H28" s="110">
        <f t="array" ref="H28">SUMPRODUCT(IF(congés_absences[NOMS &amp; Prénoms]=$A28,1,0),IF(congés_absences[TYPE CONGÉ/ABSENCE]=H$2,1,0),congés_absences[Nombre de jours])</f>
        <v>0</v>
      </c>
      <c r="I28" s="110">
        <f t="array" ref="I28">SUMPRODUCT(IF(congés_absences[NOMS &amp; Prénoms]=$A28,1,0),IF(congés_absences[TYPE CONGÉ/ABSENCE]=I$2,1,0),congés_absences[Nombre de jours])</f>
        <v>0</v>
      </c>
      <c r="J28" s="110">
        <f t="array" ref="J28">SUMPRODUCT(IF(congés_absences[NOMS &amp; Prénoms]=$A28,1,0),IF(congés_absences[TYPE CONGÉ/ABSENCE]=J$2,1,0),congés_absences[Nombre de jours])</f>
        <v>0</v>
      </c>
    </row>
    <row r="29" spans="1:10" ht="16.5" x14ac:dyDescent="0.3">
      <c r="A29" s="48"/>
      <c r="B29" s="54" t="s">
        <v>64</v>
      </c>
      <c r="C29" s="110">
        <f t="array" ref="C29">SUMPRODUCT(IF(congés_absences[NOMS &amp; Prénoms]=$A29,1,0),IF(congés_absences[TYPE CONGÉ/ABSENCE]=C$2,1,0),congés_absences[Nombre de jours])</f>
        <v>7</v>
      </c>
      <c r="D29" s="110">
        <f t="array" ref="D29">SUMPRODUCT(IF(congés_absences[NOMS &amp; Prénoms]=$A29,1,0),IF(congés_absences[TYPE CONGÉ/ABSENCE]=D$2,1,0),congés_absences[Nombre de jours])</f>
        <v>4</v>
      </c>
      <c r="E29" s="110">
        <f t="array" ref="E29">SUMPRODUCT(IF(congés_absences[NOMS &amp; Prénoms]=$A29,1,0),IF(congés_absences[TYPE CONGÉ/ABSENCE]=E$2,1,0),congés_absences[Nombre de jours])</f>
        <v>0</v>
      </c>
      <c r="F29" s="110">
        <f t="array" ref="F29">SUMPRODUCT(IF(congés_absences[NOMS &amp; Prénoms]=$A29,1,0),IF(congés_absences[TYPE CONGÉ/ABSENCE]=F$2,1,0),congés_absences[Nombre de jours])</f>
        <v>12</v>
      </c>
      <c r="G29" s="110">
        <f t="array" ref="G29">SUMPRODUCT(IF(congés_absences[NOMS &amp; Prénoms]=$A29,1,0),IF(congés_absences[TYPE CONGÉ/ABSENCE]=G$2,1,0),congés_absences[Nombre de jours])</f>
        <v>0</v>
      </c>
      <c r="H29" s="110">
        <f t="array" ref="H29">SUMPRODUCT(IF(congés_absences[NOMS &amp; Prénoms]=$A29,1,0),IF(congés_absences[TYPE CONGÉ/ABSENCE]=H$2,1,0),congés_absences[Nombre de jours])</f>
        <v>0</v>
      </c>
      <c r="I29" s="110">
        <f t="array" ref="I29">SUMPRODUCT(IF(congés_absences[NOMS &amp; Prénoms]=$A29,1,0),IF(congés_absences[TYPE CONGÉ/ABSENCE]=I$2,1,0),congés_absences[Nombre de jours])</f>
        <v>0</v>
      </c>
      <c r="J29" s="110">
        <f t="array" ref="J29">SUMPRODUCT(IF(congés_absences[NOMS &amp; Prénoms]=$A29,1,0),IF(congés_absences[TYPE CONGÉ/ABSENCE]=J$2,1,0),congés_absences[Nombre de jours])</f>
        <v>0</v>
      </c>
    </row>
    <row r="30" spans="1:10" ht="16.5" x14ac:dyDescent="0.3">
      <c r="A30" s="48"/>
      <c r="B30" s="54" t="s">
        <v>61</v>
      </c>
      <c r="C30" s="110">
        <f t="array" ref="C30">SUMPRODUCT(IF(congés_absences[NOMS &amp; Prénoms]=$A30,1,0),IF(congés_absences[TYPE CONGÉ/ABSENCE]=C$2,1,0),congés_absences[Nombre de jours])</f>
        <v>7</v>
      </c>
      <c r="D30" s="110">
        <f t="array" ref="D30">SUMPRODUCT(IF(congés_absences[NOMS &amp; Prénoms]=$A30,1,0),IF(congés_absences[TYPE CONGÉ/ABSENCE]=D$2,1,0),congés_absences[Nombre de jours])</f>
        <v>4</v>
      </c>
      <c r="E30" s="110">
        <f t="array" ref="E30">SUMPRODUCT(IF(congés_absences[NOMS &amp; Prénoms]=$A30,1,0),IF(congés_absences[TYPE CONGÉ/ABSENCE]=E$2,1,0),congés_absences[Nombre de jours])</f>
        <v>0</v>
      </c>
      <c r="F30" s="110">
        <f t="array" ref="F30">SUMPRODUCT(IF(congés_absences[NOMS &amp; Prénoms]=$A30,1,0),IF(congés_absences[TYPE CONGÉ/ABSENCE]=F$2,1,0),congés_absences[Nombre de jours])</f>
        <v>12</v>
      </c>
      <c r="G30" s="110">
        <f t="array" ref="G30">SUMPRODUCT(IF(congés_absences[NOMS &amp; Prénoms]=$A30,1,0),IF(congés_absences[TYPE CONGÉ/ABSENCE]=G$2,1,0),congés_absences[Nombre de jours])</f>
        <v>0</v>
      </c>
      <c r="H30" s="110">
        <f t="array" ref="H30">SUMPRODUCT(IF(congés_absences[NOMS &amp; Prénoms]=$A30,1,0),IF(congés_absences[TYPE CONGÉ/ABSENCE]=H$2,1,0),congés_absences[Nombre de jours])</f>
        <v>0</v>
      </c>
      <c r="I30" s="110">
        <f t="array" ref="I30">SUMPRODUCT(IF(congés_absences[NOMS &amp; Prénoms]=$A30,1,0),IF(congés_absences[TYPE CONGÉ/ABSENCE]=I$2,1,0),congés_absences[Nombre de jours])</f>
        <v>0</v>
      </c>
      <c r="J30" s="110">
        <f t="array" ref="J30">SUMPRODUCT(IF(congés_absences[NOMS &amp; Prénoms]=$A30,1,0),IF(congés_absences[TYPE CONGÉ/ABSENCE]=J$2,1,0),congés_absences[Nombre de jours])</f>
        <v>0</v>
      </c>
    </row>
    <row r="31" spans="1:10" ht="16.5" x14ac:dyDescent="0.3">
      <c r="A31" s="48"/>
      <c r="B31" s="54" t="s">
        <v>61</v>
      </c>
      <c r="C31" s="110">
        <f t="array" ref="C31">SUMPRODUCT(IF(congés_absences[NOMS &amp; Prénoms]=$A31,1,0),IF(congés_absences[TYPE CONGÉ/ABSENCE]=C$2,1,0),congés_absences[Nombre de jours])</f>
        <v>7</v>
      </c>
      <c r="D31" s="110">
        <f t="array" ref="D31">SUMPRODUCT(IF(congés_absences[NOMS &amp; Prénoms]=$A31,1,0),IF(congés_absences[TYPE CONGÉ/ABSENCE]=D$2,1,0),congés_absences[Nombre de jours])</f>
        <v>4</v>
      </c>
      <c r="E31" s="110">
        <f t="array" ref="E31">SUMPRODUCT(IF(congés_absences[NOMS &amp; Prénoms]=$A31,1,0),IF(congés_absences[TYPE CONGÉ/ABSENCE]=E$2,1,0),congés_absences[Nombre de jours])</f>
        <v>0</v>
      </c>
      <c r="F31" s="110">
        <f t="array" ref="F31">SUMPRODUCT(IF(congés_absences[NOMS &amp; Prénoms]=$A31,1,0),IF(congés_absences[TYPE CONGÉ/ABSENCE]=F$2,1,0),congés_absences[Nombre de jours])</f>
        <v>12</v>
      </c>
      <c r="G31" s="110">
        <f t="array" ref="G31">SUMPRODUCT(IF(congés_absences[NOMS &amp; Prénoms]=$A31,1,0),IF(congés_absences[TYPE CONGÉ/ABSENCE]=G$2,1,0),congés_absences[Nombre de jours])</f>
        <v>0</v>
      </c>
      <c r="H31" s="110">
        <f t="array" ref="H31">SUMPRODUCT(IF(congés_absences[NOMS &amp; Prénoms]=$A31,1,0),IF(congés_absences[TYPE CONGÉ/ABSENCE]=H$2,1,0),congés_absences[Nombre de jours])</f>
        <v>0</v>
      </c>
      <c r="I31" s="110">
        <f t="array" ref="I31">SUMPRODUCT(IF(congés_absences[NOMS &amp; Prénoms]=$A31,1,0),IF(congés_absences[TYPE CONGÉ/ABSENCE]=I$2,1,0),congés_absences[Nombre de jours])</f>
        <v>0</v>
      </c>
      <c r="J31" s="110">
        <f t="array" ref="J31">SUMPRODUCT(IF(congés_absences[NOMS &amp; Prénoms]=$A31,1,0),IF(congés_absences[TYPE CONGÉ/ABSENCE]=J$2,1,0),congés_absences[Nombre de jours])</f>
        <v>0</v>
      </c>
    </row>
    <row r="32" spans="1:10" ht="16.5" x14ac:dyDescent="0.3">
      <c r="A32" s="48"/>
      <c r="B32" s="54" t="s">
        <v>62</v>
      </c>
      <c r="C32" s="110">
        <f t="array" ref="C32">SUMPRODUCT(IF(congés_absences[NOMS &amp; Prénoms]=$A32,1,0),IF(congés_absences[TYPE CONGÉ/ABSENCE]=C$2,1,0),congés_absences[Nombre de jours])</f>
        <v>7</v>
      </c>
      <c r="D32" s="110">
        <f t="array" ref="D32">SUMPRODUCT(IF(congés_absences[NOMS &amp; Prénoms]=$A32,1,0),IF(congés_absences[TYPE CONGÉ/ABSENCE]=D$2,1,0),congés_absences[Nombre de jours])</f>
        <v>4</v>
      </c>
      <c r="E32" s="110">
        <f t="array" ref="E32">SUMPRODUCT(IF(congés_absences[NOMS &amp; Prénoms]=$A32,1,0),IF(congés_absences[TYPE CONGÉ/ABSENCE]=E$2,1,0),congés_absences[Nombre de jours])</f>
        <v>0</v>
      </c>
      <c r="F32" s="110">
        <f t="array" ref="F32">SUMPRODUCT(IF(congés_absences[NOMS &amp; Prénoms]=$A32,1,0),IF(congés_absences[TYPE CONGÉ/ABSENCE]=F$2,1,0),congés_absences[Nombre de jours])</f>
        <v>12</v>
      </c>
      <c r="G32" s="110">
        <f t="array" ref="G32">SUMPRODUCT(IF(congés_absences[NOMS &amp; Prénoms]=$A32,1,0),IF(congés_absences[TYPE CONGÉ/ABSENCE]=G$2,1,0),congés_absences[Nombre de jours])</f>
        <v>0</v>
      </c>
      <c r="H32" s="110">
        <f t="array" ref="H32">SUMPRODUCT(IF(congés_absences[NOMS &amp; Prénoms]=$A32,1,0),IF(congés_absences[TYPE CONGÉ/ABSENCE]=H$2,1,0),congés_absences[Nombre de jours])</f>
        <v>0</v>
      </c>
      <c r="I32" s="110">
        <f t="array" ref="I32">SUMPRODUCT(IF(congés_absences[NOMS &amp; Prénoms]=$A32,1,0),IF(congés_absences[TYPE CONGÉ/ABSENCE]=I$2,1,0),congés_absences[Nombre de jours])</f>
        <v>0</v>
      </c>
      <c r="J32" s="110">
        <f t="array" ref="J32">SUMPRODUCT(IF(congés_absences[NOMS &amp; Prénoms]=$A32,1,0),IF(congés_absences[TYPE CONGÉ/ABSENCE]=J$2,1,0),congés_absences[Nombre de jours])</f>
        <v>0</v>
      </c>
    </row>
    <row r="33" spans="1:10" ht="16.5" x14ac:dyDescent="0.3">
      <c r="A33" s="48"/>
      <c r="B33" s="54" t="s">
        <v>63</v>
      </c>
      <c r="C33" s="110">
        <f t="array" ref="C33">SUMPRODUCT(IF(congés_absences[NOMS &amp; Prénoms]=$A33,1,0),IF(congés_absences[TYPE CONGÉ/ABSENCE]=C$2,1,0),congés_absences[Nombre de jours])</f>
        <v>7</v>
      </c>
      <c r="D33" s="110">
        <f t="array" ref="D33">SUMPRODUCT(IF(congés_absences[NOMS &amp; Prénoms]=$A33,1,0),IF(congés_absences[TYPE CONGÉ/ABSENCE]=D$2,1,0),congés_absences[Nombre de jours])</f>
        <v>4</v>
      </c>
      <c r="E33" s="110">
        <f t="array" ref="E33">SUMPRODUCT(IF(congés_absences[NOMS &amp; Prénoms]=$A33,1,0),IF(congés_absences[TYPE CONGÉ/ABSENCE]=E$2,1,0),congés_absences[Nombre de jours])</f>
        <v>0</v>
      </c>
      <c r="F33" s="110">
        <f t="array" ref="F33">SUMPRODUCT(IF(congés_absences[NOMS &amp; Prénoms]=$A33,1,0),IF(congés_absences[TYPE CONGÉ/ABSENCE]=F$2,1,0),congés_absences[Nombre de jours])</f>
        <v>12</v>
      </c>
      <c r="G33" s="110">
        <f t="array" ref="G33">SUMPRODUCT(IF(congés_absences[NOMS &amp; Prénoms]=$A33,1,0),IF(congés_absences[TYPE CONGÉ/ABSENCE]=G$2,1,0),congés_absences[Nombre de jours])</f>
        <v>0</v>
      </c>
      <c r="H33" s="110">
        <f t="array" ref="H33">SUMPRODUCT(IF(congés_absences[NOMS &amp; Prénoms]=$A33,1,0),IF(congés_absences[TYPE CONGÉ/ABSENCE]=H$2,1,0),congés_absences[Nombre de jours])</f>
        <v>0</v>
      </c>
      <c r="I33" s="110">
        <f t="array" ref="I33">SUMPRODUCT(IF(congés_absences[NOMS &amp; Prénoms]=$A33,1,0),IF(congés_absences[TYPE CONGÉ/ABSENCE]=I$2,1,0),congés_absences[Nombre de jours])</f>
        <v>0</v>
      </c>
      <c r="J33" s="110">
        <f t="array" ref="J33">SUMPRODUCT(IF(congés_absences[NOMS &amp; Prénoms]=$A33,1,0),IF(congés_absences[TYPE CONGÉ/ABSENCE]=J$2,1,0),congés_absences[Nombre de jours])</f>
        <v>0</v>
      </c>
    </row>
    <row r="34" spans="1:10" ht="16.5" x14ac:dyDescent="0.3">
      <c r="A34" s="48"/>
      <c r="B34" s="54" t="s">
        <v>61</v>
      </c>
      <c r="C34" s="110">
        <f t="array" ref="C34">SUMPRODUCT(IF(congés_absences[NOMS &amp; Prénoms]=$A34,1,0),IF(congés_absences[TYPE CONGÉ/ABSENCE]=C$2,1,0),congés_absences[Nombre de jours])</f>
        <v>7</v>
      </c>
      <c r="D34" s="110">
        <f t="array" ref="D34">SUMPRODUCT(IF(congés_absences[NOMS &amp; Prénoms]=$A34,1,0),IF(congés_absences[TYPE CONGÉ/ABSENCE]=D$2,1,0),congés_absences[Nombre de jours])</f>
        <v>4</v>
      </c>
      <c r="E34" s="110">
        <f t="array" ref="E34">SUMPRODUCT(IF(congés_absences[NOMS &amp; Prénoms]=$A34,1,0),IF(congés_absences[TYPE CONGÉ/ABSENCE]=E$2,1,0),congés_absences[Nombre de jours])</f>
        <v>0</v>
      </c>
      <c r="F34" s="110">
        <f t="array" ref="F34">SUMPRODUCT(IF(congés_absences[NOMS &amp; Prénoms]=$A34,1,0),IF(congés_absences[TYPE CONGÉ/ABSENCE]=F$2,1,0),congés_absences[Nombre de jours])</f>
        <v>12</v>
      </c>
      <c r="G34" s="110">
        <f t="array" ref="G34">SUMPRODUCT(IF(congés_absences[NOMS &amp; Prénoms]=$A34,1,0),IF(congés_absences[TYPE CONGÉ/ABSENCE]=G$2,1,0),congés_absences[Nombre de jours])</f>
        <v>0</v>
      </c>
      <c r="H34" s="110">
        <f t="array" ref="H34">SUMPRODUCT(IF(congés_absences[NOMS &amp; Prénoms]=$A34,1,0),IF(congés_absences[TYPE CONGÉ/ABSENCE]=H$2,1,0),congés_absences[Nombre de jours])</f>
        <v>0</v>
      </c>
      <c r="I34" s="110">
        <f t="array" ref="I34">SUMPRODUCT(IF(congés_absences[NOMS &amp; Prénoms]=$A34,1,0),IF(congés_absences[TYPE CONGÉ/ABSENCE]=I$2,1,0),congés_absences[Nombre de jours])</f>
        <v>0</v>
      </c>
      <c r="J34" s="110">
        <f t="array" ref="J34">SUMPRODUCT(IF(congés_absences[NOMS &amp; Prénoms]=$A34,1,0),IF(congés_absences[TYPE CONGÉ/ABSENCE]=J$2,1,0),congés_absences[Nombre de jours])</f>
        <v>0</v>
      </c>
    </row>
    <row r="35" spans="1:10" ht="16.5" x14ac:dyDescent="0.3">
      <c r="A35" s="48"/>
      <c r="B35" s="54" t="s">
        <v>61</v>
      </c>
      <c r="C35" s="110">
        <f t="array" ref="C35">SUMPRODUCT(IF(congés_absences[NOMS &amp; Prénoms]=$A35,1,0),IF(congés_absences[TYPE CONGÉ/ABSENCE]=C$2,1,0),congés_absences[Nombre de jours])</f>
        <v>7</v>
      </c>
      <c r="D35" s="110">
        <f t="array" ref="D35">SUMPRODUCT(IF(congés_absences[NOMS &amp; Prénoms]=$A35,1,0),IF(congés_absences[TYPE CONGÉ/ABSENCE]=D$2,1,0),congés_absences[Nombre de jours])</f>
        <v>4</v>
      </c>
      <c r="E35" s="110">
        <f t="array" ref="E35">SUMPRODUCT(IF(congés_absences[NOMS &amp; Prénoms]=$A35,1,0),IF(congés_absences[TYPE CONGÉ/ABSENCE]=E$2,1,0),congés_absences[Nombre de jours])</f>
        <v>0</v>
      </c>
      <c r="F35" s="110">
        <f t="array" ref="F35">SUMPRODUCT(IF(congés_absences[NOMS &amp; Prénoms]=$A35,1,0),IF(congés_absences[TYPE CONGÉ/ABSENCE]=F$2,1,0),congés_absences[Nombre de jours])</f>
        <v>12</v>
      </c>
      <c r="G35" s="110">
        <f t="array" ref="G35">SUMPRODUCT(IF(congés_absences[NOMS &amp; Prénoms]=$A35,1,0),IF(congés_absences[TYPE CONGÉ/ABSENCE]=G$2,1,0),congés_absences[Nombre de jours])</f>
        <v>0</v>
      </c>
      <c r="H35" s="110">
        <f t="array" ref="H35">SUMPRODUCT(IF(congés_absences[NOMS &amp; Prénoms]=$A35,1,0),IF(congés_absences[TYPE CONGÉ/ABSENCE]=H$2,1,0),congés_absences[Nombre de jours])</f>
        <v>0</v>
      </c>
      <c r="I35" s="110">
        <f t="array" ref="I35">SUMPRODUCT(IF(congés_absences[NOMS &amp; Prénoms]=$A35,1,0),IF(congés_absences[TYPE CONGÉ/ABSENCE]=I$2,1,0),congés_absences[Nombre de jours])</f>
        <v>0</v>
      </c>
      <c r="J35" s="110">
        <f t="array" ref="J35">SUMPRODUCT(IF(congés_absences[NOMS &amp; Prénoms]=$A35,1,0),IF(congés_absences[TYPE CONGÉ/ABSENCE]=J$2,1,0),congés_absences[Nombre de jours])</f>
        <v>0</v>
      </c>
    </row>
    <row r="36" spans="1:10" ht="16.5" x14ac:dyDescent="0.3">
      <c r="A36" s="48"/>
      <c r="B36" s="54" t="s">
        <v>62</v>
      </c>
      <c r="C36" s="110">
        <f t="array" ref="C36">SUMPRODUCT(IF(congés_absences[NOMS &amp; Prénoms]=$A36,1,0),IF(congés_absences[TYPE CONGÉ/ABSENCE]=C$2,1,0),congés_absences[Nombre de jours])</f>
        <v>7</v>
      </c>
      <c r="D36" s="110">
        <f t="array" ref="D36">SUMPRODUCT(IF(congés_absences[NOMS &amp; Prénoms]=$A36,1,0),IF(congés_absences[TYPE CONGÉ/ABSENCE]=D$2,1,0),congés_absences[Nombre de jours])</f>
        <v>4</v>
      </c>
      <c r="E36" s="110">
        <f t="array" ref="E36">SUMPRODUCT(IF(congés_absences[NOMS &amp; Prénoms]=$A36,1,0),IF(congés_absences[TYPE CONGÉ/ABSENCE]=E$2,1,0),congés_absences[Nombre de jours])</f>
        <v>0</v>
      </c>
      <c r="F36" s="110">
        <f t="array" ref="F36">SUMPRODUCT(IF(congés_absences[NOMS &amp; Prénoms]=$A36,1,0),IF(congés_absences[TYPE CONGÉ/ABSENCE]=F$2,1,0),congés_absences[Nombre de jours])</f>
        <v>12</v>
      </c>
      <c r="G36" s="110">
        <f t="array" ref="G36">SUMPRODUCT(IF(congés_absences[NOMS &amp; Prénoms]=$A36,1,0),IF(congés_absences[TYPE CONGÉ/ABSENCE]=G$2,1,0),congés_absences[Nombre de jours])</f>
        <v>0</v>
      </c>
      <c r="H36" s="110">
        <f t="array" ref="H36">SUMPRODUCT(IF(congés_absences[NOMS &amp; Prénoms]=$A36,1,0),IF(congés_absences[TYPE CONGÉ/ABSENCE]=H$2,1,0),congés_absences[Nombre de jours])</f>
        <v>0</v>
      </c>
      <c r="I36" s="110">
        <f t="array" ref="I36">SUMPRODUCT(IF(congés_absences[NOMS &amp; Prénoms]=$A36,1,0),IF(congés_absences[TYPE CONGÉ/ABSENCE]=I$2,1,0),congés_absences[Nombre de jours])</f>
        <v>0</v>
      </c>
      <c r="J36" s="110">
        <f t="array" ref="J36">SUMPRODUCT(IF(congés_absences[NOMS &amp; Prénoms]=$A36,1,0),IF(congés_absences[TYPE CONGÉ/ABSENCE]=J$2,1,0),congés_absences[Nombre de jours])</f>
        <v>0</v>
      </c>
    </row>
    <row r="37" spans="1:10" ht="16.5" x14ac:dyDescent="0.3">
      <c r="A37" s="48"/>
      <c r="B37" s="54" t="s">
        <v>61</v>
      </c>
      <c r="C37" s="110">
        <f t="array" ref="C37">SUMPRODUCT(IF(congés_absences[NOMS &amp; Prénoms]=$A37,1,0),IF(congés_absences[TYPE CONGÉ/ABSENCE]=C$2,1,0),congés_absences[Nombre de jours])</f>
        <v>7</v>
      </c>
      <c r="D37" s="110">
        <f t="array" ref="D37">SUMPRODUCT(IF(congés_absences[NOMS &amp; Prénoms]=$A37,1,0),IF(congés_absences[TYPE CONGÉ/ABSENCE]=D$2,1,0),congés_absences[Nombre de jours])</f>
        <v>4</v>
      </c>
      <c r="E37" s="110">
        <f t="array" ref="E37">SUMPRODUCT(IF(congés_absences[NOMS &amp; Prénoms]=$A37,1,0),IF(congés_absences[TYPE CONGÉ/ABSENCE]=E$2,1,0),congés_absences[Nombre de jours])</f>
        <v>0</v>
      </c>
      <c r="F37" s="110">
        <f t="array" ref="F37">SUMPRODUCT(IF(congés_absences[NOMS &amp; Prénoms]=$A37,1,0),IF(congés_absences[TYPE CONGÉ/ABSENCE]=F$2,1,0),congés_absences[Nombre de jours])</f>
        <v>12</v>
      </c>
      <c r="G37" s="110">
        <f t="array" ref="G37">SUMPRODUCT(IF(congés_absences[NOMS &amp; Prénoms]=$A37,1,0),IF(congés_absences[TYPE CONGÉ/ABSENCE]=G$2,1,0),congés_absences[Nombre de jours])</f>
        <v>0</v>
      </c>
      <c r="H37" s="110">
        <f t="array" ref="H37">SUMPRODUCT(IF(congés_absences[NOMS &amp; Prénoms]=$A37,1,0),IF(congés_absences[TYPE CONGÉ/ABSENCE]=H$2,1,0),congés_absences[Nombre de jours])</f>
        <v>0</v>
      </c>
      <c r="I37" s="110">
        <f t="array" ref="I37">SUMPRODUCT(IF(congés_absences[NOMS &amp; Prénoms]=$A37,1,0),IF(congés_absences[TYPE CONGÉ/ABSENCE]=I$2,1,0),congés_absences[Nombre de jours])</f>
        <v>0</v>
      </c>
      <c r="J37" s="110">
        <f t="array" ref="J37">SUMPRODUCT(IF(congés_absences[NOMS &amp; Prénoms]=$A37,1,0),IF(congés_absences[TYPE CONGÉ/ABSENCE]=J$2,1,0),congés_absences[Nombre de jours])</f>
        <v>0</v>
      </c>
    </row>
    <row r="38" spans="1:10" ht="16.5" x14ac:dyDescent="0.3">
      <c r="A38" s="48"/>
      <c r="B38" s="54" t="s">
        <v>64</v>
      </c>
      <c r="C38" s="110">
        <f t="array" ref="C38">SUMPRODUCT(IF(congés_absences[NOMS &amp; Prénoms]=$A38,1,0),IF(congés_absences[TYPE CONGÉ/ABSENCE]=C$2,1,0),congés_absences[Nombre de jours])</f>
        <v>7</v>
      </c>
      <c r="D38" s="110">
        <f t="array" ref="D38">SUMPRODUCT(IF(congés_absences[NOMS &amp; Prénoms]=$A38,1,0),IF(congés_absences[TYPE CONGÉ/ABSENCE]=D$2,1,0),congés_absences[Nombre de jours])</f>
        <v>4</v>
      </c>
      <c r="E38" s="110">
        <f t="array" ref="E38">SUMPRODUCT(IF(congés_absences[NOMS &amp; Prénoms]=$A38,1,0),IF(congés_absences[TYPE CONGÉ/ABSENCE]=E$2,1,0),congés_absences[Nombre de jours])</f>
        <v>0</v>
      </c>
      <c r="F38" s="110">
        <f t="array" ref="F38">SUMPRODUCT(IF(congés_absences[NOMS &amp; Prénoms]=$A38,1,0),IF(congés_absences[TYPE CONGÉ/ABSENCE]=F$2,1,0),congés_absences[Nombre de jours])</f>
        <v>12</v>
      </c>
      <c r="G38" s="110">
        <f t="array" ref="G38">SUMPRODUCT(IF(congés_absences[NOMS &amp; Prénoms]=$A38,1,0),IF(congés_absences[TYPE CONGÉ/ABSENCE]=G$2,1,0),congés_absences[Nombre de jours])</f>
        <v>0</v>
      </c>
      <c r="H38" s="110">
        <f t="array" ref="H38">SUMPRODUCT(IF(congés_absences[NOMS &amp; Prénoms]=$A38,1,0),IF(congés_absences[TYPE CONGÉ/ABSENCE]=H$2,1,0),congés_absences[Nombre de jours])</f>
        <v>0</v>
      </c>
      <c r="I38" s="110">
        <f t="array" ref="I38">SUMPRODUCT(IF(congés_absences[NOMS &amp; Prénoms]=$A38,1,0),IF(congés_absences[TYPE CONGÉ/ABSENCE]=I$2,1,0),congés_absences[Nombre de jours])</f>
        <v>0</v>
      </c>
      <c r="J38" s="110">
        <f t="array" ref="J38">SUMPRODUCT(IF(congés_absences[NOMS &amp; Prénoms]=$A38,1,0),IF(congés_absences[TYPE CONGÉ/ABSENCE]=J$2,1,0),congés_absences[Nombre de jours])</f>
        <v>0</v>
      </c>
    </row>
    <row r="39" spans="1:10" ht="16.5" x14ac:dyDescent="0.3">
      <c r="A39" s="48"/>
      <c r="B39" s="54" t="s">
        <v>62</v>
      </c>
      <c r="C39" s="110">
        <f t="array" ref="C39">SUMPRODUCT(IF(congés_absences[NOMS &amp; Prénoms]=$A39,1,0),IF(congés_absences[TYPE CONGÉ/ABSENCE]=C$2,1,0),congés_absences[Nombre de jours])</f>
        <v>7</v>
      </c>
      <c r="D39" s="110">
        <f t="array" ref="D39">SUMPRODUCT(IF(congés_absences[NOMS &amp; Prénoms]=$A39,1,0),IF(congés_absences[TYPE CONGÉ/ABSENCE]=D$2,1,0),congés_absences[Nombre de jours])</f>
        <v>4</v>
      </c>
      <c r="E39" s="110">
        <f t="array" ref="E39">SUMPRODUCT(IF(congés_absences[NOMS &amp; Prénoms]=$A39,1,0),IF(congés_absences[TYPE CONGÉ/ABSENCE]=E$2,1,0),congés_absences[Nombre de jours])</f>
        <v>0</v>
      </c>
      <c r="F39" s="110">
        <f t="array" ref="F39">SUMPRODUCT(IF(congés_absences[NOMS &amp; Prénoms]=$A39,1,0),IF(congés_absences[TYPE CONGÉ/ABSENCE]=F$2,1,0),congés_absences[Nombre de jours])</f>
        <v>12</v>
      </c>
      <c r="G39" s="110">
        <f t="array" ref="G39">SUMPRODUCT(IF(congés_absences[NOMS &amp; Prénoms]=$A39,1,0),IF(congés_absences[TYPE CONGÉ/ABSENCE]=G$2,1,0),congés_absences[Nombre de jours])</f>
        <v>0</v>
      </c>
      <c r="H39" s="110">
        <f t="array" ref="H39">SUMPRODUCT(IF(congés_absences[NOMS &amp; Prénoms]=$A39,1,0),IF(congés_absences[TYPE CONGÉ/ABSENCE]=H$2,1,0),congés_absences[Nombre de jours])</f>
        <v>0</v>
      </c>
      <c r="I39" s="110">
        <f t="array" ref="I39">SUMPRODUCT(IF(congés_absences[NOMS &amp; Prénoms]=$A39,1,0),IF(congés_absences[TYPE CONGÉ/ABSENCE]=I$2,1,0),congés_absences[Nombre de jours])</f>
        <v>0</v>
      </c>
      <c r="J39" s="110">
        <f t="array" ref="J39">SUMPRODUCT(IF(congés_absences[NOMS &amp; Prénoms]=$A39,1,0),IF(congés_absences[TYPE CONGÉ/ABSENCE]=J$2,1,0),congés_absences[Nombre de jours])</f>
        <v>0</v>
      </c>
    </row>
    <row r="40" spans="1:10" ht="16.5" x14ac:dyDescent="0.3">
      <c r="A40" s="48"/>
      <c r="B40" s="54" t="s">
        <v>62</v>
      </c>
      <c r="C40" s="110">
        <f t="array" ref="C40">SUMPRODUCT(IF(congés_absences[NOMS &amp; Prénoms]=$A40,1,0),IF(congés_absences[TYPE CONGÉ/ABSENCE]=C$2,1,0),congés_absences[Nombre de jours])</f>
        <v>7</v>
      </c>
      <c r="D40" s="110">
        <f t="array" ref="D40">SUMPRODUCT(IF(congés_absences[NOMS &amp; Prénoms]=$A40,1,0),IF(congés_absences[TYPE CONGÉ/ABSENCE]=D$2,1,0),congés_absences[Nombre de jours])</f>
        <v>4</v>
      </c>
      <c r="E40" s="110">
        <f t="array" ref="E40">SUMPRODUCT(IF(congés_absences[NOMS &amp; Prénoms]=$A40,1,0),IF(congés_absences[TYPE CONGÉ/ABSENCE]=E$2,1,0),congés_absences[Nombre de jours])</f>
        <v>0</v>
      </c>
      <c r="F40" s="110">
        <f t="array" ref="F40">SUMPRODUCT(IF(congés_absences[NOMS &amp; Prénoms]=$A40,1,0),IF(congés_absences[TYPE CONGÉ/ABSENCE]=F$2,1,0),congés_absences[Nombre de jours])</f>
        <v>12</v>
      </c>
      <c r="G40" s="110">
        <f t="array" ref="G40">SUMPRODUCT(IF(congés_absences[NOMS &amp; Prénoms]=$A40,1,0),IF(congés_absences[TYPE CONGÉ/ABSENCE]=G$2,1,0),congés_absences[Nombre de jours])</f>
        <v>0</v>
      </c>
      <c r="H40" s="110">
        <f t="array" ref="H40">SUMPRODUCT(IF(congés_absences[NOMS &amp; Prénoms]=$A40,1,0),IF(congés_absences[TYPE CONGÉ/ABSENCE]=H$2,1,0),congés_absences[Nombre de jours])</f>
        <v>0</v>
      </c>
      <c r="I40" s="110">
        <f t="array" ref="I40">SUMPRODUCT(IF(congés_absences[NOMS &amp; Prénoms]=$A40,1,0),IF(congés_absences[TYPE CONGÉ/ABSENCE]=I$2,1,0),congés_absences[Nombre de jours])</f>
        <v>0</v>
      </c>
      <c r="J40" s="110">
        <f t="array" ref="J40">SUMPRODUCT(IF(congés_absences[NOMS &amp; Prénoms]=$A40,1,0),IF(congés_absences[TYPE CONGÉ/ABSENCE]=J$2,1,0),congés_absences[Nombre de jours])</f>
        <v>0</v>
      </c>
    </row>
    <row r="41" spans="1:10" ht="16.5" x14ac:dyDescent="0.3">
      <c r="A41" s="48"/>
      <c r="B41" s="54" t="s">
        <v>62</v>
      </c>
      <c r="C41" s="110">
        <f t="array" ref="C41">SUMPRODUCT(IF(congés_absences[NOMS &amp; Prénoms]=$A41,1,0),IF(congés_absences[TYPE CONGÉ/ABSENCE]=C$2,1,0),congés_absences[Nombre de jours])</f>
        <v>7</v>
      </c>
      <c r="D41" s="110">
        <f t="array" ref="D41">SUMPRODUCT(IF(congés_absences[NOMS &amp; Prénoms]=$A41,1,0),IF(congés_absences[TYPE CONGÉ/ABSENCE]=D$2,1,0),congés_absences[Nombre de jours])</f>
        <v>4</v>
      </c>
      <c r="E41" s="110">
        <f t="array" ref="E41">SUMPRODUCT(IF(congés_absences[NOMS &amp; Prénoms]=$A41,1,0),IF(congés_absences[TYPE CONGÉ/ABSENCE]=E$2,1,0),congés_absences[Nombre de jours])</f>
        <v>0</v>
      </c>
      <c r="F41" s="110">
        <f t="array" ref="F41">SUMPRODUCT(IF(congés_absences[NOMS &amp; Prénoms]=$A41,1,0),IF(congés_absences[TYPE CONGÉ/ABSENCE]=F$2,1,0),congés_absences[Nombre de jours])</f>
        <v>12</v>
      </c>
      <c r="G41" s="110">
        <f t="array" ref="G41">SUMPRODUCT(IF(congés_absences[NOMS &amp; Prénoms]=$A41,1,0),IF(congés_absences[TYPE CONGÉ/ABSENCE]=G$2,1,0),congés_absences[Nombre de jours])</f>
        <v>0</v>
      </c>
      <c r="H41" s="110">
        <f t="array" ref="H41">SUMPRODUCT(IF(congés_absences[NOMS &amp; Prénoms]=$A41,1,0),IF(congés_absences[TYPE CONGÉ/ABSENCE]=H$2,1,0),congés_absences[Nombre de jours])</f>
        <v>0</v>
      </c>
      <c r="I41" s="110">
        <f t="array" ref="I41">SUMPRODUCT(IF(congés_absences[NOMS &amp; Prénoms]=$A41,1,0),IF(congés_absences[TYPE CONGÉ/ABSENCE]=I$2,1,0),congés_absences[Nombre de jours])</f>
        <v>0</v>
      </c>
      <c r="J41" s="110">
        <f t="array" ref="J41">SUMPRODUCT(IF(congés_absences[NOMS &amp; Prénoms]=$A41,1,0),IF(congés_absences[TYPE CONGÉ/ABSENCE]=J$2,1,0),congés_absences[Nombre de jours])</f>
        <v>0</v>
      </c>
    </row>
    <row r="42" spans="1:10" ht="16.5" x14ac:dyDescent="0.3">
      <c r="A42" s="57"/>
      <c r="B42" s="58" t="s">
        <v>61</v>
      </c>
      <c r="C42" s="111">
        <f t="array" ref="C42">SUMPRODUCT(IF(congés_absences[NOMS &amp; Prénoms]=$A42,1,0),IF(congés_absences[TYPE CONGÉ/ABSENCE]=C$2,1,0),congés_absences[Nombre de jours])</f>
        <v>7</v>
      </c>
      <c r="D42" s="111">
        <f t="array" ref="D42">SUMPRODUCT(IF(congés_absences[NOMS &amp; Prénoms]=$A42,1,0),IF(congés_absences[TYPE CONGÉ/ABSENCE]=D$2,1,0),congés_absences[Nombre de jours])</f>
        <v>4</v>
      </c>
      <c r="E42" s="111">
        <f t="array" ref="E42">SUMPRODUCT(IF(congés_absences[NOMS &amp; Prénoms]=$A42,1,0),IF(congés_absences[TYPE CONGÉ/ABSENCE]=E$2,1,0),congés_absences[Nombre de jours])</f>
        <v>0</v>
      </c>
      <c r="F42" s="111">
        <f t="array" ref="F42">SUMPRODUCT(IF(congés_absences[NOMS &amp; Prénoms]=$A42,1,0),IF(congés_absences[TYPE CONGÉ/ABSENCE]=F$2,1,0),congés_absences[Nombre de jours])</f>
        <v>12</v>
      </c>
      <c r="G42" s="111">
        <f t="array" ref="G42">SUMPRODUCT(IF(congés_absences[NOMS &amp; Prénoms]=$A42,1,0),IF(congés_absences[TYPE CONGÉ/ABSENCE]=G$2,1,0),congés_absences[Nombre de jours])</f>
        <v>0</v>
      </c>
      <c r="H42" s="111">
        <f t="array" ref="H42">SUMPRODUCT(IF(congés_absences[NOMS &amp; Prénoms]=$A42,1,0),IF(congés_absences[TYPE CONGÉ/ABSENCE]=H$2,1,0),congés_absences[Nombre de jours])</f>
        <v>0</v>
      </c>
      <c r="I42" s="111">
        <f t="array" ref="I42">SUMPRODUCT(IF(congés_absences[NOMS &amp; Prénoms]=$A42,1,0),IF(congés_absences[TYPE CONGÉ/ABSENCE]=I$2,1,0),congés_absences[Nombre de jours])</f>
        <v>0</v>
      </c>
      <c r="J42" s="111">
        <f t="array" ref="J42">SUMPRODUCT(IF(congés_absences[NOMS &amp; Prénoms]=$A42,1,0),IF(congés_absences[TYPE CONGÉ/ABSENCE]=J$2,1,0),congés_absences[Nombre de jours])</f>
        <v>0</v>
      </c>
    </row>
    <row r="43" spans="1:10" ht="16.5" x14ac:dyDescent="0.3">
      <c r="A43" s="41"/>
      <c r="B43" s="39"/>
      <c r="C43" s="113"/>
      <c r="D43" s="114"/>
      <c r="E43" s="114"/>
      <c r="F43" s="114"/>
      <c r="G43" s="114"/>
      <c r="H43" s="114"/>
      <c r="I43" s="114"/>
      <c r="J43" s="114"/>
    </row>
  </sheetData>
  <autoFilter ref="A2:J42"/>
  <mergeCells count="1">
    <mergeCell ref="A1:J1"/>
  </mergeCells>
  <dataValidations disablePrompts="1" count="1">
    <dataValidation type="list" allowBlank="1" showInputMessage="1" showErrorMessage="1" sqref="B3:B42">
      <formula1>Profil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I43"/>
  <sheetViews>
    <sheetView showGridLines="0" zoomScaleNormal="100" workbookViewId="0">
      <pane ySplit="2" topLeftCell="A12" activePane="bottomLeft" state="frozen"/>
      <selection pane="bottomLeft" activeCell="A3" sqref="A3:A42"/>
    </sheetView>
  </sheetViews>
  <sheetFormatPr baseColWidth="10" defaultRowHeight="12.75" x14ac:dyDescent="0.2"/>
  <cols>
    <col min="1" max="1" width="32.33203125" style="11" bestFit="1" customWidth="1"/>
    <col min="2" max="2" width="18" style="6" bestFit="1" customWidth="1"/>
    <col min="3" max="3" width="13.83203125" style="6" customWidth="1"/>
    <col min="4" max="8" width="13.83203125" style="4" customWidth="1"/>
    <col min="9" max="9" width="13.83203125" customWidth="1"/>
  </cols>
  <sheetData>
    <row r="1" spans="1:9" ht="35.1" customHeight="1" thickBot="1" x14ac:dyDescent="0.25">
      <c r="A1" s="129" t="s">
        <v>50</v>
      </c>
      <c r="B1" s="130"/>
      <c r="C1" s="130"/>
      <c r="D1" s="130"/>
      <c r="E1" s="130"/>
      <c r="F1" s="130"/>
      <c r="G1" s="130"/>
      <c r="H1" s="130"/>
      <c r="I1" s="132"/>
    </row>
    <row r="2" spans="1:9" ht="24.95" customHeight="1" x14ac:dyDescent="0.2">
      <c r="A2" s="71" t="s">
        <v>47</v>
      </c>
      <c r="B2" s="72" t="s">
        <v>29</v>
      </c>
      <c r="C2" s="72" t="s">
        <v>41</v>
      </c>
      <c r="D2" s="72" t="s">
        <v>42</v>
      </c>
      <c r="E2" s="72" t="s">
        <v>30</v>
      </c>
      <c r="F2" s="72" t="s">
        <v>46</v>
      </c>
      <c r="G2" s="72" t="s">
        <v>44</v>
      </c>
      <c r="H2" s="72" t="s">
        <v>45</v>
      </c>
      <c r="I2" s="72" t="s">
        <v>43</v>
      </c>
    </row>
    <row r="3" spans="1:9" ht="20.100000000000001" hidden="1" customHeight="1" x14ac:dyDescent="0.3">
      <c r="A3" s="42"/>
      <c r="B3" s="43" t="s">
        <v>62</v>
      </c>
      <c r="C3" s="44"/>
      <c r="D3" s="45"/>
      <c r="E3" s="46">
        <f t="shared" ref="E3:E11" si="0">IF($B3="","",30)</f>
        <v>30</v>
      </c>
      <c r="F3" s="46">
        <f t="shared" ref="F3:F8" ca="1" si="1">IF($B3="","",IF($B3="Chantier",IF(AND(TODAY()&gt;=DATE(An,6,1),TODAY()&lt;=DATE(An+1,5,31)),DATEDIF(DATE(An,6,1),TODAY(),"D")*(30/364),0)))</f>
        <v>0</v>
      </c>
      <c r="G3" s="47">
        <f t="shared" ref="G3:G12" ca="1" si="2">IF($B3="","",IF($B3="Embauché",$E3,$E3+$F3))</f>
        <v>30</v>
      </c>
      <c r="H3" s="109">
        <f t="array" ref="H3">SUMPRODUCT(IF(congés_absences[NOMS &amp; Prénoms]=$A3,1,0),IF(congés_absences[TYPE CONGÉ/ABSENCE]=LEFT(H$2,2),1,0),congés_absences[Nombre de jours])</f>
        <v>18</v>
      </c>
      <c r="I3" s="47">
        <f t="shared" ref="I3:I12" ca="1" si="3">IF($B3="","",$G3-$H3)</f>
        <v>12</v>
      </c>
    </row>
    <row r="4" spans="1:9" ht="20.100000000000001" hidden="1" customHeight="1" x14ac:dyDescent="0.3">
      <c r="A4" s="48"/>
      <c r="B4" s="49" t="s">
        <v>62</v>
      </c>
      <c r="C4" s="50"/>
      <c r="D4" s="51"/>
      <c r="E4" s="52">
        <f t="shared" si="0"/>
        <v>30</v>
      </c>
      <c r="F4" s="52">
        <f t="shared" ca="1" si="1"/>
        <v>0</v>
      </c>
      <c r="G4" s="53">
        <f t="shared" ca="1" si="2"/>
        <v>30</v>
      </c>
      <c r="H4" s="109">
        <f t="array" ref="H4">SUMPRODUCT(IF(congés_absences[NOMS &amp; Prénoms]=$A4,1,0),IF(congés_absences[TYPE CONGÉ/ABSENCE]=LEFT(H$2,2),1,0),congés_absences[Nombre de jours])</f>
        <v>18</v>
      </c>
      <c r="I4" s="53">
        <f t="shared" ca="1" si="3"/>
        <v>12</v>
      </c>
    </row>
    <row r="5" spans="1:9" ht="20.100000000000001" hidden="1" customHeight="1" x14ac:dyDescent="0.3">
      <c r="A5" s="48"/>
      <c r="B5" s="49" t="s">
        <v>62</v>
      </c>
      <c r="C5" s="50"/>
      <c r="D5" s="51"/>
      <c r="E5" s="52">
        <f t="shared" si="0"/>
        <v>30</v>
      </c>
      <c r="F5" s="52">
        <f t="shared" ca="1" si="1"/>
        <v>0</v>
      </c>
      <c r="G5" s="53">
        <f t="shared" ca="1" si="2"/>
        <v>30</v>
      </c>
      <c r="H5" s="109">
        <f t="array" ref="H5">SUMPRODUCT(IF(congés_absences[NOMS &amp; Prénoms]=$A5,1,0),IF(congés_absences[TYPE CONGÉ/ABSENCE]=LEFT(H$2,2),1,0),congés_absences[Nombre de jours])</f>
        <v>18</v>
      </c>
      <c r="I5" s="53">
        <f t="shared" ca="1" si="3"/>
        <v>12</v>
      </c>
    </row>
    <row r="6" spans="1:9" ht="20.100000000000001" hidden="1" customHeight="1" x14ac:dyDescent="0.3">
      <c r="A6" s="48"/>
      <c r="B6" s="49" t="s">
        <v>62</v>
      </c>
      <c r="C6" s="50"/>
      <c r="D6" s="51"/>
      <c r="E6" s="52">
        <f t="shared" si="0"/>
        <v>30</v>
      </c>
      <c r="F6" s="52">
        <f t="shared" ca="1" si="1"/>
        <v>0</v>
      </c>
      <c r="G6" s="53">
        <f t="shared" ca="1" si="2"/>
        <v>30</v>
      </c>
      <c r="H6" s="109">
        <f t="array" ref="H6">SUMPRODUCT(IF(congés_absences[NOMS &amp; Prénoms]=$A6,1,0),IF(congés_absences[TYPE CONGÉ/ABSENCE]=LEFT(H$2,2),1,0),congés_absences[Nombre de jours])</f>
        <v>18</v>
      </c>
      <c r="I6" s="53">
        <f t="shared" ca="1" si="3"/>
        <v>12</v>
      </c>
    </row>
    <row r="7" spans="1:9" ht="20.100000000000001" hidden="1" customHeight="1" x14ac:dyDescent="0.3">
      <c r="A7" s="48"/>
      <c r="B7" s="49" t="s">
        <v>62</v>
      </c>
      <c r="C7" s="50"/>
      <c r="D7" s="51"/>
      <c r="E7" s="52">
        <f t="shared" si="0"/>
        <v>30</v>
      </c>
      <c r="F7" s="52">
        <f t="shared" ca="1" si="1"/>
        <v>0</v>
      </c>
      <c r="G7" s="53">
        <f t="shared" ca="1" si="2"/>
        <v>30</v>
      </c>
      <c r="H7" s="109">
        <f t="array" ref="H7">SUMPRODUCT(IF(congés_absences[NOMS &amp; Prénoms]=$A7,1,0),IF(congés_absences[TYPE CONGÉ/ABSENCE]=LEFT(H$2,2),1,0),congés_absences[Nombre de jours])</f>
        <v>18</v>
      </c>
      <c r="I7" s="53">
        <f t="shared" ca="1" si="3"/>
        <v>12</v>
      </c>
    </row>
    <row r="8" spans="1:9" ht="20.100000000000001" hidden="1" customHeight="1" x14ac:dyDescent="0.3">
      <c r="A8" s="48"/>
      <c r="B8" s="49" t="s">
        <v>62</v>
      </c>
      <c r="C8" s="50"/>
      <c r="D8" s="51"/>
      <c r="E8" s="52">
        <f t="shared" si="0"/>
        <v>30</v>
      </c>
      <c r="F8" s="52">
        <f t="shared" ca="1" si="1"/>
        <v>0</v>
      </c>
      <c r="G8" s="53">
        <f t="shared" ca="1" si="2"/>
        <v>30</v>
      </c>
      <c r="H8" s="109">
        <f t="array" ref="H8">SUMPRODUCT(IF(congés_absences[NOMS &amp; Prénoms]=$A8,1,0),IF(congés_absences[TYPE CONGÉ/ABSENCE]=LEFT(H$2,2),1,0),congés_absences[Nombre de jours])</f>
        <v>18</v>
      </c>
      <c r="I8" s="53">
        <f t="shared" ca="1" si="3"/>
        <v>12</v>
      </c>
    </row>
    <row r="9" spans="1:9" ht="20.100000000000001" hidden="1" customHeight="1" x14ac:dyDescent="0.3">
      <c r="A9" s="48"/>
      <c r="B9" s="49" t="s">
        <v>61</v>
      </c>
      <c r="C9" s="50"/>
      <c r="D9" s="51"/>
      <c r="E9" s="52">
        <f t="shared" si="0"/>
        <v>30</v>
      </c>
      <c r="F9" s="52">
        <f ca="1">IF($B9="","",IF($B9="Bureau",IF(AND(TODAY()&gt;=DATE(An,6,1),TODAY()&lt;=DATE(An+1,5,31)),DATEDIF(DATE(An,6,1),TODAY(),"D")*(30/364),0)))</f>
        <v>0</v>
      </c>
      <c r="G9" s="53">
        <f t="shared" ca="1" si="2"/>
        <v>30</v>
      </c>
      <c r="H9" s="109">
        <f t="array" ref="H9">SUMPRODUCT(IF(congés_absences[NOMS &amp; Prénoms]=$A9,1,0),IF(congés_absences[TYPE CONGÉ/ABSENCE]=LEFT(H$2,2),1,0),congés_absences[Nombre de jours])</f>
        <v>18</v>
      </c>
      <c r="I9" s="53">
        <f t="shared" ca="1" si="3"/>
        <v>12</v>
      </c>
    </row>
    <row r="10" spans="1:9" ht="20.100000000000001" hidden="1" customHeight="1" x14ac:dyDescent="0.3">
      <c r="A10" s="48"/>
      <c r="B10" s="49" t="s">
        <v>62</v>
      </c>
      <c r="C10" s="50"/>
      <c r="D10" s="51"/>
      <c r="E10" s="52">
        <f t="shared" si="0"/>
        <v>30</v>
      </c>
      <c r="F10" s="52">
        <f ca="1">IF($B10="","",IF($B10="Chantier",IF(AND(TODAY()&gt;=DATE(An,6,1),TODAY()&lt;=DATE(An+1,5,31)),DATEDIF(DATE(An,6,1),TODAY(),"D")*(30/364),0)))</f>
        <v>0</v>
      </c>
      <c r="G10" s="53">
        <f t="shared" ca="1" si="2"/>
        <v>30</v>
      </c>
      <c r="H10" s="109">
        <f t="array" ref="H10">SUMPRODUCT(IF(congés_absences[NOMS &amp; Prénoms]=$A10,1,0),IF(congés_absences[TYPE CONGÉ/ABSENCE]=LEFT(H$2,2),1,0),congés_absences[Nombre de jours])</f>
        <v>18</v>
      </c>
      <c r="I10" s="53">
        <f t="shared" ca="1" si="3"/>
        <v>12</v>
      </c>
    </row>
    <row r="11" spans="1:9" ht="20.100000000000001" hidden="1" customHeight="1" x14ac:dyDescent="0.3">
      <c r="A11" s="48"/>
      <c r="B11" s="49" t="s">
        <v>62</v>
      </c>
      <c r="C11" s="50"/>
      <c r="D11" s="51"/>
      <c r="E11" s="52">
        <f t="shared" si="0"/>
        <v>30</v>
      </c>
      <c r="F11" s="52">
        <f ca="1">IF($B11="","",IF($B11="Chantier",IF(AND(TODAY()&gt;=DATE(An,6,1),TODAY()&lt;=DATE(An+1,5,31)),DATEDIF(DATE(An,6,1),TODAY(),"D")*(30/364),0)))</f>
        <v>0</v>
      </c>
      <c r="G11" s="53">
        <f t="shared" ca="1" si="2"/>
        <v>30</v>
      </c>
      <c r="H11" s="109">
        <f t="array" ref="H11">SUMPRODUCT(IF(congés_absences[NOMS &amp; Prénoms]=$A11,1,0),IF(congés_absences[TYPE CONGÉ/ABSENCE]=LEFT(H$2,2),1,0),congés_absences[Nombre de jours])</f>
        <v>18</v>
      </c>
      <c r="I11" s="53">
        <f t="shared" ca="1" si="3"/>
        <v>12</v>
      </c>
    </row>
    <row r="12" spans="1:9" ht="20.100000000000001" hidden="1" customHeight="1" x14ac:dyDescent="0.3">
      <c r="A12" s="48"/>
      <c r="B12" s="49" t="s">
        <v>62</v>
      </c>
      <c r="C12" s="50"/>
      <c r="D12" s="51"/>
      <c r="E12" s="52">
        <f>IF($B12="","",30)</f>
        <v>30</v>
      </c>
      <c r="F12" s="52">
        <f ca="1">IF($B12="","",IF($B12="Chantier",IF(AND(TODAY()&gt;=DATE(An,6,1),TODAY()&lt;=DATE(An+1,5,31)),DATEDIF(DATE(An,6,1),TODAY(),"D")*(30/364),0)))</f>
        <v>0</v>
      </c>
      <c r="G12" s="53">
        <f t="shared" ca="1" si="2"/>
        <v>30</v>
      </c>
      <c r="H12" s="109">
        <f t="array" ref="H12">SUMPRODUCT(IF(congés_absences[NOMS &amp; Prénoms]=$A12,1,0),IF(congés_absences[TYPE CONGÉ/ABSENCE]=LEFT(H$2,2),1,0),congés_absences[Nombre de jours])</f>
        <v>18</v>
      </c>
      <c r="I12" s="53">
        <f t="shared" ca="1" si="3"/>
        <v>12</v>
      </c>
    </row>
    <row r="13" spans="1:9" ht="20.100000000000001" hidden="1" customHeight="1" x14ac:dyDescent="0.3">
      <c r="A13" s="48"/>
      <c r="B13" s="49" t="s">
        <v>62</v>
      </c>
      <c r="C13" s="50"/>
      <c r="D13" s="51"/>
      <c r="E13" s="52">
        <f t="shared" ref="E13:E42" si="4">IF($B13="","",30)</f>
        <v>30</v>
      </c>
      <c r="F13" s="52">
        <f ca="1">IF($B13="","",IF($B13="Chantier",IF(AND(TODAY()&gt;=DATE(An,6,1),TODAY()&lt;=DATE(An+1,5,31)),DATEDIF(DATE(An,6,1),TODAY(),"D")*(30/364),0)))</f>
        <v>0</v>
      </c>
      <c r="G13" s="53">
        <f ca="1">IF($B13="","",IF($B13="Embauché",$E13,$E13+$F13))</f>
        <v>30</v>
      </c>
      <c r="H13" s="109">
        <f t="array" ref="H13">SUMPRODUCT(IF(congés_absences[NOMS &amp; Prénoms]=$A13,1,0),IF(congés_absences[TYPE CONGÉ/ABSENCE]=LEFT(H$2,2),1,0),congés_absences[Nombre de jours])</f>
        <v>18</v>
      </c>
      <c r="I13" s="53">
        <f ca="1">IF($B13="","",$G13-$H13)</f>
        <v>12</v>
      </c>
    </row>
    <row r="14" spans="1:9" ht="20.100000000000001" hidden="1" customHeight="1" x14ac:dyDescent="0.3">
      <c r="A14" s="48"/>
      <c r="B14" s="49" t="s">
        <v>64</v>
      </c>
      <c r="C14" s="50"/>
      <c r="D14" s="51"/>
      <c r="E14" s="52">
        <f t="shared" si="4"/>
        <v>30</v>
      </c>
      <c r="F14" s="52">
        <f ca="1">IF($B14="","",IF($B14="Maintenance",IF(AND(TODAY()&gt;=DATE(An,6,1),TODAY()&lt;=DATE(An+1,5,31)),DATEDIF(DATE(An,6,1),TODAY(),"D")*(30/364),0)))</f>
        <v>0</v>
      </c>
      <c r="G14" s="53">
        <f ca="1">IF($B14="","",IF($B14="Embauché",$E14,$E14+$F14))</f>
        <v>30</v>
      </c>
      <c r="H14" s="109">
        <f t="array" ref="H14">SUMPRODUCT(IF(congés_absences[NOMS &amp; Prénoms]=$A14,1,0),IF(congés_absences[TYPE CONGÉ/ABSENCE]=LEFT(H$2,2),1,0),congés_absences[Nombre de jours])</f>
        <v>18</v>
      </c>
      <c r="I14" s="53">
        <f ca="1">IF($B14="","",$G14-$H14)</f>
        <v>12</v>
      </c>
    </row>
    <row r="15" spans="1:9" ht="20.100000000000001" hidden="1" customHeight="1" x14ac:dyDescent="0.3">
      <c r="A15" s="48"/>
      <c r="B15" s="49" t="s">
        <v>61</v>
      </c>
      <c r="C15" s="50"/>
      <c r="D15" s="51"/>
      <c r="E15" s="52">
        <f t="shared" si="4"/>
        <v>30</v>
      </c>
      <c r="F15" s="52">
        <f ca="1">IF($B15="","",IF($B15="Bureau",IF(AND(TODAY()&gt;=DATE(An,6,1),TODAY()&lt;=DATE(An+1,5,31)),DATEDIF(DATE(An,6,1),TODAY(),"D")*(30/364),0)))</f>
        <v>0</v>
      </c>
      <c r="G15" s="53">
        <f>IF($B15="","",IF($B15="Bureau",$E15,$E15+$F15))</f>
        <v>30</v>
      </c>
      <c r="H15" s="109">
        <f t="array" ref="H15">SUMPRODUCT(IF(congés_absences[NOMS &amp; Prénoms]=$A15,1,0),IF(congés_absences[TYPE CONGÉ/ABSENCE]=LEFT(H$2,2),1,0),congés_absences[Nombre de jours])</f>
        <v>18</v>
      </c>
      <c r="I15" s="53">
        <f>IF($B15="","",$G15-$H15)</f>
        <v>12</v>
      </c>
    </row>
    <row r="16" spans="1:9" ht="20.100000000000001" hidden="1" customHeight="1" x14ac:dyDescent="0.3">
      <c r="A16" s="48"/>
      <c r="B16" s="49" t="s">
        <v>63</v>
      </c>
      <c r="C16" s="50"/>
      <c r="D16" s="51"/>
      <c r="E16" s="52">
        <f t="shared" si="4"/>
        <v>30</v>
      </c>
      <c r="F16" s="52">
        <f ca="1">IF($B16="","",IF($B16="Magasin",IF(AND(TODAY()&gt;=DATE(An,6,1),TODAY()&lt;=DATE(An+1,5,31)),DATEDIF(DATE(An,6,1),TODAY(),"D")*(30/364),0)))</f>
        <v>0</v>
      </c>
      <c r="G16" s="53">
        <f>IF($B16="","",IF($B16="Magasin",$E16,$E16+$F16))</f>
        <v>30</v>
      </c>
      <c r="H16" s="109">
        <f t="array" ref="H16">SUMPRODUCT(IF(congés_absences[NOMS &amp; Prénoms]=$A16,1,0),IF(congés_absences[TYPE CONGÉ/ABSENCE]=LEFT(H$2,2),1,0),congés_absences[Nombre de jours])</f>
        <v>18</v>
      </c>
      <c r="I16" s="53">
        <f>IF($B16="","",$G16-$H16)</f>
        <v>12</v>
      </c>
    </row>
    <row r="17" spans="1:9" ht="20.100000000000001" hidden="1" customHeight="1" x14ac:dyDescent="0.3">
      <c r="A17" s="48"/>
      <c r="B17" s="49" t="s">
        <v>62</v>
      </c>
      <c r="C17" s="50"/>
      <c r="D17" s="51"/>
      <c r="E17" s="52">
        <f t="shared" si="4"/>
        <v>30</v>
      </c>
      <c r="F17" s="52">
        <f ca="1">IF($B17="","",IF($B17="Chantier",IF(AND(TODAY()&gt;=DATE(An,6,1),TODAY()&lt;=DATE(An+1,5,31)),DATEDIF(DATE(An,6,1),TODAY(),"D")*(30/364),0)))</f>
        <v>0</v>
      </c>
      <c r="G17" s="53">
        <f t="shared" ref="G17:G28" si="5">IF($B17="","",IF($B17="Chantier",$E17,$E17+$F17))</f>
        <v>30</v>
      </c>
      <c r="H17" s="109">
        <f t="array" ref="H17">SUMPRODUCT(IF(congés_absences[NOMS &amp; Prénoms]=$A17,1,0),IF(congés_absences[TYPE CONGÉ/ABSENCE]=LEFT(H$2,2),1,0),congés_absences[Nombre de jours])</f>
        <v>18</v>
      </c>
      <c r="I17" s="53">
        <f>IF($B17="","",$G17-$H17)</f>
        <v>12</v>
      </c>
    </row>
    <row r="18" spans="1:9" ht="16.5" x14ac:dyDescent="0.3">
      <c r="A18" s="48"/>
      <c r="B18" s="54" t="s">
        <v>62</v>
      </c>
      <c r="C18" s="55"/>
      <c r="D18" s="56"/>
      <c r="E18" s="52">
        <f t="shared" si="4"/>
        <v>30</v>
      </c>
      <c r="F18" s="52">
        <f ca="1">IF($B18="","",IF($B18="Chantier",IF(AND(TODAY()&gt;=DATE(An,6,1),TODAY()&lt;=DATE(An+1,5,31)),DATEDIF(DATE(An,6,1),TODAY(),"D")*(30/364),0)))</f>
        <v>0</v>
      </c>
      <c r="G18" s="53">
        <f t="shared" si="5"/>
        <v>30</v>
      </c>
      <c r="H18" s="109">
        <f t="array" ref="H18">SUMPRODUCT(IF(congés_absences[NOMS &amp; Prénoms]=$A18,1,0),IF(congés_absences[TYPE CONGÉ/ABSENCE]=LEFT(H$2,2),1,0),congés_absences[Nombre de jours])</f>
        <v>18</v>
      </c>
      <c r="I18" s="53">
        <f t="shared" ref="I18:I42" si="6">IF($B18="","",$G18-$H18)</f>
        <v>12</v>
      </c>
    </row>
    <row r="19" spans="1:9" ht="16.5" x14ac:dyDescent="0.3">
      <c r="A19" s="48"/>
      <c r="B19" s="54" t="s">
        <v>62</v>
      </c>
      <c r="C19" s="55"/>
      <c r="D19" s="56"/>
      <c r="E19" s="52">
        <f t="shared" si="4"/>
        <v>30</v>
      </c>
      <c r="F19" s="52">
        <f ca="1">IF($B19="","",IF($B19="Chantier",IF(AND(TODAY()&gt;=DATE(An,6,1),TODAY()&lt;=DATE(An+1,5,31)),DATEDIF(DATE(An,6,1),TODAY(),"D")*(30/364),0)))</f>
        <v>0</v>
      </c>
      <c r="G19" s="53">
        <f t="shared" si="5"/>
        <v>30</v>
      </c>
      <c r="H19" s="109">
        <f t="array" ref="H19">SUMPRODUCT(IF(congés_absences[NOMS &amp; Prénoms]=$A19,1,0),IF(congés_absences[TYPE CONGÉ/ABSENCE]=LEFT(H$2,2),1,0),congés_absences[Nombre de jours])</f>
        <v>18</v>
      </c>
      <c r="I19" s="53">
        <f t="shared" si="6"/>
        <v>12</v>
      </c>
    </row>
    <row r="20" spans="1:9" ht="16.5" x14ac:dyDescent="0.3">
      <c r="A20" s="48"/>
      <c r="B20" s="54" t="s">
        <v>61</v>
      </c>
      <c r="C20" s="55"/>
      <c r="D20" s="56"/>
      <c r="E20" s="52">
        <f t="shared" si="4"/>
        <v>30</v>
      </c>
      <c r="F20" s="52">
        <f ca="1">IF($B20="","",IF($B20="Bureau",IF(AND(TODAY()&gt;=DATE(An,6,1),TODAY()&lt;=DATE(An+1,5,31)),DATEDIF(DATE(An,6,1),TODAY(),"D")*(30/364),0)))</f>
        <v>0</v>
      </c>
      <c r="G20" s="53">
        <f t="shared" ca="1" si="5"/>
        <v>30</v>
      </c>
      <c r="H20" s="109">
        <f t="array" ref="H20">SUMPRODUCT(IF(congés_absences[NOMS &amp; Prénoms]=$A20,1,0),IF(congés_absences[TYPE CONGÉ/ABSENCE]=LEFT(H$2,2),1,0),congés_absences[Nombre de jours])</f>
        <v>18</v>
      </c>
      <c r="I20" s="53">
        <f t="shared" ca="1" si="6"/>
        <v>12</v>
      </c>
    </row>
    <row r="21" spans="1:9" ht="16.5" x14ac:dyDescent="0.3">
      <c r="A21" s="48"/>
      <c r="B21" s="54" t="s">
        <v>62</v>
      </c>
      <c r="C21" s="55"/>
      <c r="D21" s="56"/>
      <c r="E21" s="52">
        <f t="shared" si="4"/>
        <v>30</v>
      </c>
      <c r="F21" s="52">
        <f ca="1">IF($B21="","",IF($B21="Chantier",IF(AND(TODAY()&gt;=DATE(An,6,1),TODAY()&lt;=DATE(An+1,5,31)),DATEDIF(DATE(An,6,1),TODAY(),"D")*(30/364),0)))</f>
        <v>0</v>
      </c>
      <c r="G21" s="53">
        <f t="shared" si="5"/>
        <v>30</v>
      </c>
      <c r="H21" s="109">
        <f t="array" ref="H21">SUMPRODUCT(IF(congés_absences[NOMS &amp; Prénoms]=$A21,1,0),IF(congés_absences[TYPE CONGÉ/ABSENCE]=LEFT(H$2,2),1,0),congés_absences[Nombre de jours])</f>
        <v>18</v>
      </c>
      <c r="I21" s="53">
        <f t="shared" si="6"/>
        <v>12</v>
      </c>
    </row>
    <row r="22" spans="1:9" ht="16.5" x14ac:dyDescent="0.3">
      <c r="A22" s="48"/>
      <c r="B22" s="54" t="s">
        <v>62</v>
      </c>
      <c r="C22" s="55"/>
      <c r="D22" s="56"/>
      <c r="E22" s="52">
        <f t="shared" si="4"/>
        <v>30</v>
      </c>
      <c r="F22" s="52">
        <f ca="1">IF($B22="","",IF($B22="Chantier",IF(AND(TODAY()&gt;=DATE(An,6,1),TODAY()&lt;=DATE(An+1,5,31)),DATEDIF(DATE(An,6,1),TODAY(),"D")*(30/364),0)))</f>
        <v>0</v>
      </c>
      <c r="G22" s="53">
        <f t="shared" si="5"/>
        <v>30</v>
      </c>
      <c r="H22" s="109">
        <f t="array" ref="H22">SUMPRODUCT(IF(congés_absences[NOMS &amp; Prénoms]=$A22,1,0),IF(congés_absences[TYPE CONGÉ/ABSENCE]=LEFT(H$2,2),1,0),congés_absences[Nombre de jours])</f>
        <v>18</v>
      </c>
      <c r="I22" s="53">
        <f t="shared" si="6"/>
        <v>12</v>
      </c>
    </row>
    <row r="23" spans="1:9" ht="16.5" x14ac:dyDescent="0.3">
      <c r="A23" s="48"/>
      <c r="B23" s="54" t="s">
        <v>61</v>
      </c>
      <c r="C23" s="55"/>
      <c r="D23" s="56"/>
      <c r="E23" s="52">
        <f t="shared" si="4"/>
        <v>30</v>
      </c>
      <c r="F23" s="52">
        <f ca="1">IF($B23="","",IF($B23="Bureau",IF(AND(TODAY()&gt;=DATE(An,6,1),TODAY()&lt;=DATE(An+1,5,31)),DATEDIF(DATE(An,6,1),TODAY(),"D")*(30/364),0)))</f>
        <v>0</v>
      </c>
      <c r="G23" s="53">
        <f t="shared" ca="1" si="5"/>
        <v>30</v>
      </c>
      <c r="H23" s="109">
        <f t="array" ref="H23">SUMPRODUCT(IF(congés_absences[NOMS &amp; Prénoms]=$A23,1,0),IF(congés_absences[TYPE CONGÉ/ABSENCE]=LEFT(H$2,2),1,0),congés_absences[Nombre de jours])</f>
        <v>18</v>
      </c>
      <c r="I23" s="53">
        <f t="shared" ca="1" si="6"/>
        <v>12</v>
      </c>
    </row>
    <row r="24" spans="1:9" ht="16.5" x14ac:dyDescent="0.3">
      <c r="A24" s="48"/>
      <c r="B24" s="54" t="s">
        <v>61</v>
      </c>
      <c r="C24" s="55"/>
      <c r="D24" s="56"/>
      <c r="E24" s="52">
        <f t="shared" si="4"/>
        <v>30</v>
      </c>
      <c r="F24" s="52">
        <f ca="1">IF($B24="","",IF($B24="Bureau",IF(AND(TODAY()&gt;=DATE(An,6,1),TODAY()&lt;=DATE(An+1,5,31)),DATEDIF(DATE(An,6,1),TODAY(),"D")*(30/364),0)))</f>
        <v>0</v>
      </c>
      <c r="G24" s="53">
        <f t="shared" ca="1" si="5"/>
        <v>30</v>
      </c>
      <c r="H24" s="109">
        <f t="array" ref="H24">SUMPRODUCT(IF(congés_absences[NOMS &amp; Prénoms]=$A24,1,0),IF(congés_absences[TYPE CONGÉ/ABSENCE]=LEFT(H$2,2),1,0),congés_absences[Nombre de jours])</f>
        <v>18</v>
      </c>
      <c r="I24" s="53">
        <f t="shared" ca="1" si="6"/>
        <v>12</v>
      </c>
    </row>
    <row r="25" spans="1:9" ht="16.5" x14ac:dyDescent="0.3">
      <c r="A25" s="48"/>
      <c r="B25" s="54" t="s">
        <v>62</v>
      </c>
      <c r="C25" s="55"/>
      <c r="D25" s="56"/>
      <c r="E25" s="52">
        <f t="shared" si="4"/>
        <v>30</v>
      </c>
      <c r="F25" s="52">
        <f ca="1">IF($B25="","",IF($B25="Chantier",IF(AND(TODAY()&gt;=DATE(An,6,1),TODAY()&lt;=DATE(An+1,5,31)),DATEDIF(DATE(An,6,1),TODAY(),"D")*(30/364),0)))</f>
        <v>0</v>
      </c>
      <c r="G25" s="53">
        <f t="shared" si="5"/>
        <v>30</v>
      </c>
      <c r="H25" s="109">
        <f t="array" ref="H25">SUMPRODUCT(IF(congés_absences[NOMS &amp; Prénoms]=$A25,1,0),IF(congés_absences[TYPE CONGÉ/ABSENCE]=LEFT(H$2,2),1,0),congés_absences[Nombre de jours])</f>
        <v>18</v>
      </c>
      <c r="I25" s="53">
        <f t="shared" si="6"/>
        <v>12</v>
      </c>
    </row>
    <row r="26" spans="1:9" ht="16.5" x14ac:dyDescent="0.3">
      <c r="A26" s="48"/>
      <c r="B26" s="54" t="s">
        <v>61</v>
      </c>
      <c r="C26" s="55"/>
      <c r="D26" s="56"/>
      <c r="E26" s="52">
        <f t="shared" si="4"/>
        <v>30</v>
      </c>
      <c r="F26" s="52">
        <f ca="1">IF($B26="","",IF($B26="Bureau",IF(AND(TODAY()&gt;=DATE(An,6,1),TODAY()&lt;=DATE(An+1,5,31)),DATEDIF(DATE(An,6,1),TODAY(),"D")*(30/364),0)))</f>
        <v>0</v>
      </c>
      <c r="G26" s="53">
        <f t="shared" ca="1" si="5"/>
        <v>30</v>
      </c>
      <c r="H26" s="109">
        <f t="array" ref="H26">SUMPRODUCT(IF(congés_absences[NOMS &amp; Prénoms]=$A26,1,0),IF(congés_absences[TYPE CONGÉ/ABSENCE]=LEFT(H$2,2),1,0),congés_absences[Nombre de jours])</f>
        <v>18</v>
      </c>
      <c r="I26" s="53">
        <f t="shared" ca="1" si="6"/>
        <v>12</v>
      </c>
    </row>
    <row r="27" spans="1:9" ht="16.5" x14ac:dyDescent="0.3">
      <c r="A27" s="48"/>
      <c r="B27" s="54" t="s">
        <v>62</v>
      </c>
      <c r="C27" s="55"/>
      <c r="D27" s="56"/>
      <c r="E27" s="52">
        <f t="shared" si="4"/>
        <v>30</v>
      </c>
      <c r="F27" s="52">
        <f ca="1">IF($B27="","",IF($B27="Chantier",IF(AND(TODAY()&gt;=DATE(An,6,1),TODAY()&lt;=DATE(An+1,5,31)),DATEDIF(DATE(An,6,1),TODAY(),"D")*(30/364),0)))</f>
        <v>0</v>
      </c>
      <c r="G27" s="53">
        <f t="shared" si="5"/>
        <v>30</v>
      </c>
      <c r="H27" s="109">
        <f t="array" ref="H27">SUMPRODUCT(IF(congés_absences[NOMS &amp; Prénoms]=$A27,1,0),IF(congés_absences[TYPE CONGÉ/ABSENCE]=LEFT(H$2,2),1,0),congés_absences[Nombre de jours])</f>
        <v>18</v>
      </c>
      <c r="I27" s="53">
        <f t="shared" si="6"/>
        <v>12</v>
      </c>
    </row>
    <row r="28" spans="1:9" ht="16.5" x14ac:dyDescent="0.3">
      <c r="A28" s="48"/>
      <c r="B28" s="54" t="s">
        <v>61</v>
      </c>
      <c r="C28" s="55"/>
      <c r="D28" s="56"/>
      <c r="E28" s="52">
        <f t="shared" si="4"/>
        <v>30</v>
      </c>
      <c r="F28" s="52">
        <f ca="1">IF($B28="","",IF($B28="Bureau",IF(AND(TODAY()&gt;=DATE(An,6,1),TODAY()&lt;=DATE(An+1,5,31)),DATEDIF(DATE(An,6,1),TODAY(),"D")*(30/364),0)))</f>
        <v>0</v>
      </c>
      <c r="G28" s="53">
        <f t="shared" ca="1" si="5"/>
        <v>30</v>
      </c>
      <c r="H28" s="109">
        <f t="array" ref="H28">SUMPRODUCT(IF(congés_absences[NOMS &amp; Prénoms]=$A28,1,0),IF(congés_absences[TYPE CONGÉ/ABSENCE]=LEFT(H$2,2),1,0),congés_absences[Nombre de jours])</f>
        <v>18</v>
      </c>
      <c r="I28" s="53">
        <f t="shared" ca="1" si="6"/>
        <v>12</v>
      </c>
    </row>
    <row r="29" spans="1:9" ht="16.5" x14ac:dyDescent="0.3">
      <c r="A29" s="48"/>
      <c r="B29" s="54" t="s">
        <v>64</v>
      </c>
      <c r="C29" s="55"/>
      <c r="D29" s="56"/>
      <c r="E29" s="52">
        <f t="shared" si="4"/>
        <v>30</v>
      </c>
      <c r="F29" s="52">
        <f ca="1">IF($B29="","",IF($B29="Maintenance",IF(AND(TODAY()&gt;=DATE(An,6,1),TODAY()&lt;=DATE(An+1,5,31)),DATEDIF(DATE(An,6,1),TODAY(),"D")*(30/364),0)))</f>
        <v>0</v>
      </c>
      <c r="G29" s="53">
        <f>IF($B29="","",IF($B29="Maintenance",$E29,$E29+$F29))</f>
        <v>30</v>
      </c>
      <c r="H29" s="109">
        <f t="array" ref="H29">SUMPRODUCT(IF(congés_absences[NOMS &amp; Prénoms]=$A29,1,0),IF(congés_absences[TYPE CONGÉ/ABSENCE]=LEFT(H$2,2),1,0),congés_absences[Nombre de jours])</f>
        <v>18</v>
      </c>
      <c r="I29" s="53">
        <f t="shared" si="6"/>
        <v>12</v>
      </c>
    </row>
    <row r="30" spans="1:9" ht="16.5" x14ac:dyDescent="0.3">
      <c r="A30" s="48"/>
      <c r="B30" s="54" t="s">
        <v>61</v>
      </c>
      <c r="C30" s="55"/>
      <c r="D30" s="56"/>
      <c r="E30" s="52">
        <f t="shared" si="4"/>
        <v>30</v>
      </c>
      <c r="F30" s="52">
        <f ca="1">IF($B30="","",IF($B30="Bureau",IF(AND(TODAY()&gt;=DATE(An,6,1),TODAY()&lt;=DATE(An+1,5,31)),DATEDIF(DATE(An,6,1),TODAY(),"D")*(30/364),0)))</f>
        <v>0</v>
      </c>
      <c r="G30" s="53">
        <f t="shared" ref="G30:G37" ca="1" si="7">IF($B30="","",IF($B30="Chantier",$E30,$E30+$F30))</f>
        <v>30</v>
      </c>
      <c r="H30" s="109">
        <f t="array" ref="H30">SUMPRODUCT(IF(congés_absences[NOMS &amp; Prénoms]=$A30,1,0),IF(congés_absences[TYPE CONGÉ/ABSENCE]=LEFT(H$2,2),1,0),congés_absences[Nombre de jours])</f>
        <v>18</v>
      </c>
      <c r="I30" s="53">
        <f t="shared" ca="1" si="6"/>
        <v>12</v>
      </c>
    </row>
    <row r="31" spans="1:9" ht="16.5" x14ac:dyDescent="0.3">
      <c r="A31" s="48"/>
      <c r="B31" s="54" t="s">
        <v>61</v>
      </c>
      <c r="C31" s="55"/>
      <c r="D31" s="56"/>
      <c r="E31" s="52">
        <f t="shared" si="4"/>
        <v>30</v>
      </c>
      <c r="F31" s="52">
        <f ca="1">IF($B31="","",IF($B31="Bureau",IF(AND(TODAY()&gt;=DATE(An,6,1),TODAY()&lt;=DATE(An+1,5,31)),DATEDIF(DATE(An,6,1),TODAY(),"D")*(30/364),0)))</f>
        <v>0</v>
      </c>
      <c r="G31" s="53">
        <f t="shared" ca="1" si="7"/>
        <v>30</v>
      </c>
      <c r="H31" s="109">
        <f t="array" ref="H31">SUMPRODUCT(IF(congés_absences[NOMS &amp; Prénoms]=$A31,1,0),IF(congés_absences[TYPE CONGÉ/ABSENCE]=LEFT(H$2,2),1,0),congés_absences[Nombre de jours])</f>
        <v>18</v>
      </c>
      <c r="I31" s="53">
        <f t="shared" ca="1" si="6"/>
        <v>12</v>
      </c>
    </row>
    <row r="32" spans="1:9" ht="16.5" x14ac:dyDescent="0.3">
      <c r="A32" s="48"/>
      <c r="B32" s="54" t="s">
        <v>62</v>
      </c>
      <c r="C32" s="55"/>
      <c r="D32" s="56"/>
      <c r="E32" s="52">
        <f t="shared" si="4"/>
        <v>30</v>
      </c>
      <c r="F32" s="52">
        <f ca="1">IF($B32="","",IF($B32="Chantier",IF(AND(TODAY()&gt;=DATE(An,6,1),TODAY()&lt;=DATE(An+1,5,31)),DATEDIF(DATE(An,6,1),TODAY(),"D")*(30/364),0)))</f>
        <v>0</v>
      </c>
      <c r="G32" s="53">
        <f t="shared" si="7"/>
        <v>30</v>
      </c>
      <c r="H32" s="109">
        <f t="array" ref="H32">SUMPRODUCT(IF(congés_absences[NOMS &amp; Prénoms]=$A32,1,0),IF(congés_absences[TYPE CONGÉ/ABSENCE]=LEFT(H$2,2),1,0),congés_absences[Nombre de jours])</f>
        <v>18</v>
      </c>
      <c r="I32" s="53">
        <f t="shared" si="6"/>
        <v>12</v>
      </c>
    </row>
    <row r="33" spans="1:9" ht="16.5" x14ac:dyDescent="0.3">
      <c r="A33" s="48"/>
      <c r="B33" s="54" t="s">
        <v>63</v>
      </c>
      <c r="C33" s="55"/>
      <c r="D33" s="56"/>
      <c r="E33" s="52">
        <f t="shared" si="4"/>
        <v>30</v>
      </c>
      <c r="F33" s="52">
        <f ca="1">IF($B33="","",IF($B33="Magasin",IF(AND(TODAY()&gt;=DATE(An,6,1),TODAY()&lt;=DATE(An+1,5,31)),DATEDIF(DATE(An,6,1),TODAY(),"D")*(30/364),0)))</f>
        <v>0</v>
      </c>
      <c r="G33" s="53">
        <f t="shared" ca="1" si="7"/>
        <v>30</v>
      </c>
      <c r="H33" s="109">
        <f t="array" ref="H33">SUMPRODUCT(IF(congés_absences[NOMS &amp; Prénoms]=$A33,1,0),IF(congés_absences[TYPE CONGÉ/ABSENCE]=LEFT(H$2,2),1,0),congés_absences[Nombre de jours])</f>
        <v>18</v>
      </c>
      <c r="I33" s="53">
        <f t="shared" ca="1" si="6"/>
        <v>12</v>
      </c>
    </row>
    <row r="34" spans="1:9" ht="16.5" x14ac:dyDescent="0.3">
      <c r="A34" s="48"/>
      <c r="B34" s="54" t="s">
        <v>61</v>
      </c>
      <c r="C34" s="55"/>
      <c r="D34" s="56"/>
      <c r="E34" s="52">
        <f t="shared" si="4"/>
        <v>30</v>
      </c>
      <c r="F34" s="52">
        <f ca="1">IF($B34="","",IF($B34="Bureau",IF(AND(TODAY()&gt;=DATE(An,6,1),TODAY()&lt;=DATE(An+1,5,31)),DATEDIF(DATE(An,6,1),TODAY(),"D")*(30/364),0)))</f>
        <v>0</v>
      </c>
      <c r="G34" s="53">
        <f t="shared" ca="1" si="7"/>
        <v>30</v>
      </c>
      <c r="H34" s="109">
        <f t="array" ref="H34">SUMPRODUCT(IF(congés_absences[NOMS &amp; Prénoms]=$A34,1,0),IF(congés_absences[TYPE CONGÉ/ABSENCE]=LEFT(H$2,2),1,0),congés_absences[Nombre de jours])</f>
        <v>18</v>
      </c>
      <c r="I34" s="53">
        <f t="shared" ca="1" si="6"/>
        <v>12</v>
      </c>
    </row>
    <row r="35" spans="1:9" ht="16.5" x14ac:dyDescent="0.3">
      <c r="A35" s="48"/>
      <c r="B35" s="54" t="s">
        <v>61</v>
      </c>
      <c r="C35" s="55"/>
      <c r="D35" s="56"/>
      <c r="E35" s="52">
        <f t="shared" si="4"/>
        <v>30</v>
      </c>
      <c r="F35" s="52">
        <f ca="1">IF($B35="","",IF($B35="Bureau",IF(AND(TODAY()&gt;=DATE(An,6,1),TODAY()&lt;=DATE(An+1,5,31)),DATEDIF(DATE(An,6,1),TODAY(),"D")*(30/364),0)))</f>
        <v>0</v>
      </c>
      <c r="G35" s="53">
        <f t="shared" ca="1" si="7"/>
        <v>30</v>
      </c>
      <c r="H35" s="109">
        <f t="array" ref="H35">SUMPRODUCT(IF(congés_absences[NOMS &amp; Prénoms]=$A35,1,0),IF(congés_absences[TYPE CONGÉ/ABSENCE]=LEFT(H$2,2),1,0),congés_absences[Nombre de jours])</f>
        <v>18</v>
      </c>
      <c r="I35" s="53">
        <f t="shared" ca="1" si="6"/>
        <v>12</v>
      </c>
    </row>
    <row r="36" spans="1:9" ht="16.5" x14ac:dyDescent="0.3">
      <c r="A36" s="48"/>
      <c r="B36" s="54" t="s">
        <v>62</v>
      </c>
      <c r="C36" s="55"/>
      <c r="D36" s="56"/>
      <c r="E36" s="52">
        <f t="shared" si="4"/>
        <v>30</v>
      </c>
      <c r="F36" s="52">
        <f ca="1">IF($B36="","",IF($B36="Chantier",IF(AND(TODAY()&gt;=DATE(An,6,1),TODAY()&lt;=DATE(An+1,5,31)),DATEDIF(DATE(An,6,1),TODAY(),"D")*(30/364),0)))</f>
        <v>0</v>
      </c>
      <c r="G36" s="53">
        <f t="shared" si="7"/>
        <v>30</v>
      </c>
      <c r="H36" s="109">
        <f t="array" ref="H36">SUMPRODUCT(IF(congés_absences[NOMS &amp; Prénoms]=$A36,1,0),IF(congés_absences[TYPE CONGÉ/ABSENCE]=LEFT(H$2,2),1,0),congés_absences[Nombre de jours])</f>
        <v>18</v>
      </c>
      <c r="I36" s="53">
        <f t="shared" si="6"/>
        <v>12</v>
      </c>
    </row>
    <row r="37" spans="1:9" ht="16.5" x14ac:dyDescent="0.3">
      <c r="A37" s="48"/>
      <c r="B37" s="54" t="s">
        <v>61</v>
      </c>
      <c r="C37" s="55"/>
      <c r="D37" s="56"/>
      <c r="E37" s="52">
        <f t="shared" si="4"/>
        <v>30</v>
      </c>
      <c r="F37" s="52">
        <f ca="1">IF($B37="","",IF($B37="Bureau",IF(AND(TODAY()&gt;=DATE(An,6,1),TODAY()&lt;=DATE(An+1,5,31)),DATEDIF(DATE(An,6,1),TODAY(),"D")*(30/364),0)))</f>
        <v>0</v>
      </c>
      <c r="G37" s="53">
        <f t="shared" ca="1" si="7"/>
        <v>30</v>
      </c>
      <c r="H37" s="109">
        <f t="array" ref="H37">SUMPRODUCT(IF(congés_absences[NOMS &amp; Prénoms]=$A37,1,0),IF(congés_absences[TYPE CONGÉ/ABSENCE]=LEFT(H$2,2),1,0),congés_absences[Nombre de jours])</f>
        <v>18</v>
      </c>
      <c r="I37" s="53">
        <f t="shared" ca="1" si="6"/>
        <v>12</v>
      </c>
    </row>
    <row r="38" spans="1:9" ht="16.5" x14ac:dyDescent="0.3">
      <c r="A38" s="48"/>
      <c r="B38" s="54" t="s">
        <v>64</v>
      </c>
      <c r="C38" s="55"/>
      <c r="D38" s="56"/>
      <c r="E38" s="52">
        <f t="shared" si="4"/>
        <v>30</v>
      </c>
      <c r="F38" s="52">
        <f ca="1">IF($B38="","",IF($B38="Maintenance",IF(AND(TODAY()&gt;=DATE(An,6,1),TODAY()&lt;=DATE(An+1,5,31)),DATEDIF(DATE(An,6,1),TODAY(),"D")*(30/364),0)))</f>
        <v>0</v>
      </c>
      <c r="G38" s="53">
        <f>IF($B38="","",IF($B38="Maintenance",$E38,$E38+$F38))</f>
        <v>30</v>
      </c>
      <c r="H38" s="109">
        <f t="array" ref="H38">SUMPRODUCT(IF(congés_absences[NOMS &amp; Prénoms]=$A38,1,0),IF(congés_absences[TYPE CONGÉ/ABSENCE]=LEFT(H$2,2),1,0),congés_absences[Nombre de jours])</f>
        <v>18</v>
      </c>
      <c r="I38" s="53">
        <f t="shared" si="6"/>
        <v>12</v>
      </c>
    </row>
    <row r="39" spans="1:9" ht="16.5" x14ac:dyDescent="0.3">
      <c r="A39" s="48"/>
      <c r="B39" s="54" t="s">
        <v>62</v>
      </c>
      <c r="C39" s="55"/>
      <c r="D39" s="56"/>
      <c r="E39" s="52">
        <f t="shared" si="4"/>
        <v>30</v>
      </c>
      <c r="F39" s="52">
        <f ca="1">IF($B39="","",IF($B39="Chantier",IF(AND(TODAY()&gt;=DATE(An,6,1),TODAY()&lt;=DATE(An+1,5,31)),DATEDIF(DATE(An,6,1),TODAY(),"D")*(30/364),0)))</f>
        <v>0</v>
      </c>
      <c r="G39" s="53">
        <f>IF($B39="","",IF($B39="Chantier",$E39,$E39+$F39))</f>
        <v>30</v>
      </c>
      <c r="H39" s="109">
        <f t="array" ref="H39">SUMPRODUCT(IF(congés_absences[NOMS &amp; Prénoms]=$A39,1,0),IF(congés_absences[TYPE CONGÉ/ABSENCE]=LEFT(H$2,2),1,0),congés_absences[Nombre de jours])</f>
        <v>18</v>
      </c>
      <c r="I39" s="53">
        <f t="shared" si="6"/>
        <v>12</v>
      </c>
    </row>
    <row r="40" spans="1:9" ht="16.5" x14ac:dyDescent="0.3">
      <c r="A40" s="48"/>
      <c r="B40" s="54" t="s">
        <v>62</v>
      </c>
      <c r="C40" s="55"/>
      <c r="D40" s="56"/>
      <c r="E40" s="52">
        <f t="shared" si="4"/>
        <v>30</v>
      </c>
      <c r="F40" s="52">
        <f ca="1">IF($B40="","",IF($B40="Chantier",IF(AND(TODAY()&gt;=DATE(An,6,1),TODAY()&lt;=DATE(An+1,5,31)),DATEDIF(DATE(An,6,1),TODAY(),"D")*(30/364),0)))</f>
        <v>0</v>
      </c>
      <c r="G40" s="53">
        <f>IF($B40="","",IF($B40="Chantier",$E40,$E40+$F40))</f>
        <v>30</v>
      </c>
      <c r="H40" s="109">
        <f t="array" ref="H40">SUMPRODUCT(IF(congés_absences[NOMS &amp; Prénoms]=$A40,1,0),IF(congés_absences[TYPE CONGÉ/ABSENCE]=LEFT(H$2,2),1,0),congés_absences[Nombre de jours])</f>
        <v>18</v>
      </c>
      <c r="I40" s="53">
        <f t="shared" si="6"/>
        <v>12</v>
      </c>
    </row>
    <row r="41" spans="1:9" ht="16.5" x14ac:dyDescent="0.3">
      <c r="A41" s="48"/>
      <c r="B41" s="54" t="s">
        <v>62</v>
      </c>
      <c r="C41" s="55"/>
      <c r="D41" s="56"/>
      <c r="E41" s="52">
        <f t="shared" si="4"/>
        <v>30</v>
      </c>
      <c r="F41" s="52">
        <f ca="1">IF($B41="","",IF($B41="Chantier",IF(AND(TODAY()&gt;=DATE(An,6,1),TODAY()&lt;=DATE(An+1,5,31)),DATEDIF(DATE(An,6,1),TODAY(),"D")*(30/364),0)))</f>
        <v>0</v>
      </c>
      <c r="G41" s="53">
        <f>IF($B41="","",IF($B41="Chantier",$E41,$E41+$F41))</f>
        <v>30</v>
      </c>
      <c r="H41" s="109">
        <f t="array" ref="H41">SUMPRODUCT(IF(congés_absences[NOMS &amp; Prénoms]=$A41,1,0),IF(congés_absences[TYPE CONGÉ/ABSENCE]=LEFT(H$2,2),1,0),congés_absences[Nombre de jours])</f>
        <v>18</v>
      </c>
      <c r="I41" s="53">
        <f t="shared" si="6"/>
        <v>12</v>
      </c>
    </row>
    <row r="42" spans="1:9" ht="16.5" x14ac:dyDescent="0.3">
      <c r="A42" s="57"/>
      <c r="B42" s="58" t="s">
        <v>61</v>
      </c>
      <c r="C42" s="59"/>
      <c r="D42" s="60"/>
      <c r="E42" s="61">
        <f t="shared" si="4"/>
        <v>30</v>
      </c>
      <c r="F42" s="61">
        <f ca="1">IF($B42="","",IF($B42="Bureau",IF(AND(TODAY()&gt;=DATE(An,6,1),TODAY()&lt;=DATE(An+1,5,31)),DATEDIF(DATE(An,6,1),TODAY(),"D")*(30/364),0)))</f>
        <v>0</v>
      </c>
      <c r="G42" s="62">
        <f ca="1">IF($B42="","",IF($B42="Chantier",$E42,$E42+$F42))</f>
        <v>30</v>
      </c>
      <c r="H42" s="112">
        <f t="array" ref="H42">SUMPRODUCT(IF(congés_absences[NOMS &amp; Prénoms]=$A42,1,0),IF(congés_absences[TYPE CONGÉ/ABSENCE]=LEFT(H$2,2),1,0),congés_absences[Nombre de jours])</f>
        <v>18</v>
      </c>
      <c r="I42" s="62">
        <f t="shared" ca="1" si="6"/>
        <v>12</v>
      </c>
    </row>
    <row r="43" spans="1:9" ht="16.5" x14ac:dyDescent="0.3">
      <c r="A43" s="41"/>
      <c r="B43" s="39"/>
      <c r="C43" s="39"/>
      <c r="D43" s="18"/>
      <c r="E43" s="18"/>
      <c r="F43" s="18"/>
      <c r="G43" s="18"/>
      <c r="H43" s="18"/>
      <c r="I43" s="40"/>
    </row>
  </sheetData>
  <autoFilter ref="A2:I42"/>
  <mergeCells count="1">
    <mergeCell ref="A1:I1"/>
  </mergeCells>
  <conditionalFormatting sqref="I3:I42">
    <cfRule type="cellIs" dxfId="2" priority="1" stopIfTrue="1" operator="greaterThan">
      <formula>0</formula>
    </cfRule>
    <cfRule type="cellIs" dxfId="1" priority="2" stopIfTrue="1" operator="equal">
      <formula>0</formula>
    </cfRule>
    <cfRule type="cellIs" dxfId="0" priority="3" stopIfTrue="1" operator="lessThan">
      <formula>0</formula>
    </cfRule>
  </conditionalFormatting>
  <dataValidations count="2">
    <dataValidation type="list" allowBlank="1" showInputMessage="1" showErrorMessage="1" sqref="B3:B42">
      <formula1>Profil</formula1>
    </dataValidation>
    <dataValidation type="list" allowBlank="1" showInputMessage="1" showErrorMessage="1" sqref="A1:I1">
      <formula1>Bilan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&amp;C&amp;F
&amp;G</oddHeader>
    <oddFooter>&amp;L&amp;D&amp;C&amp;"Times New Roman,Gras"CLP - ESCALE en Baie de Somme&amp;R&amp;A</oddFooter>
  </headerFooter>
  <ignoredErrors>
    <ignoredError sqref="G13 I13" formula="1"/>
  </ignoredError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R44"/>
  <sheetViews>
    <sheetView showGridLines="0" zoomScale="90" zoomScaleNormal="90" workbookViewId="0">
      <selection activeCell="A2" sqref="A2:A41"/>
    </sheetView>
  </sheetViews>
  <sheetFormatPr baseColWidth="10" defaultColWidth="13.33203125" defaultRowHeight="17.25" x14ac:dyDescent="0.3"/>
  <cols>
    <col min="1" max="1" width="32.33203125" style="24" bestFit="1" customWidth="1"/>
    <col min="2" max="2" width="5.83203125" style="24" customWidth="1"/>
    <col min="3" max="3" width="16.33203125" style="20" bestFit="1" customWidth="1"/>
    <col min="4" max="4" width="5.83203125" style="20" customWidth="1"/>
    <col min="5" max="5" width="18.33203125" style="20" bestFit="1" customWidth="1"/>
    <col min="6" max="6" width="26.5" style="20" bestFit="1" customWidth="1"/>
    <col min="7" max="7" width="15.83203125" style="20" customWidth="1"/>
    <col min="8" max="8" width="13.6640625" style="20" bestFit="1" customWidth="1"/>
    <col min="9" max="9" width="7.1640625" style="20" customWidth="1"/>
    <col min="10" max="10" width="25.83203125" style="20" customWidth="1"/>
    <col min="11" max="11" width="80" style="20" customWidth="1"/>
    <col min="12" max="12" width="5.83203125" style="20" customWidth="1"/>
    <col min="13" max="13" width="25.83203125" style="20" customWidth="1"/>
    <col min="14" max="14" width="13.33203125" style="20"/>
    <col min="15" max="15" width="19.5" style="20" bestFit="1" customWidth="1"/>
    <col min="16" max="17" width="13.33203125" style="20"/>
    <col min="18" max="18" width="39.5" style="20" bestFit="1" customWidth="1"/>
    <col min="19" max="16384" width="13.33203125" style="20"/>
  </cols>
  <sheetData>
    <row r="1" spans="1:18" ht="20.100000000000001" customHeight="1" thickBot="1" x14ac:dyDescent="0.35">
      <c r="A1" s="25" t="s">
        <v>47</v>
      </c>
      <c r="B1" s="19"/>
      <c r="C1" s="25" t="s">
        <v>0</v>
      </c>
      <c r="D1" s="19"/>
      <c r="E1" s="133" t="s">
        <v>75</v>
      </c>
      <c r="F1" s="134"/>
      <c r="H1" s="126" t="s">
        <v>10</v>
      </c>
      <c r="J1" s="133" t="s">
        <v>20</v>
      </c>
      <c r="K1" s="134"/>
      <c r="L1" s="21"/>
      <c r="M1" s="65" t="s">
        <v>96</v>
      </c>
      <c r="O1" s="65" t="s">
        <v>49</v>
      </c>
      <c r="Q1" s="65" t="s">
        <v>84</v>
      </c>
      <c r="R1" s="65" t="s">
        <v>74</v>
      </c>
    </row>
    <row r="2" spans="1:18" x14ac:dyDescent="0.3">
      <c r="A2" s="42"/>
      <c r="B2" s="22"/>
      <c r="C2" s="29" t="s">
        <v>40</v>
      </c>
      <c r="D2" s="22"/>
      <c r="E2" s="32">
        <f>DATE(An,1,1)</f>
        <v>43101</v>
      </c>
      <c r="F2" s="66" t="s">
        <v>25</v>
      </c>
      <c r="H2" s="26">
        <v>2017</v>
      </c>
      <c r="J2" s="125" t="s">
        <v>11</v>
      </c>
      <c r="K2" s="85" t="s">
        <v>97</v>
      </c>
      <c r="M2" s="26" t="s">
        <v>51</v>
      </c>
      <c r="O2" s="29" t="s">
        <v>61</v>
      </c>
      <c r="Q2" s="83" t="s">
        <v>83</v>
      </c>
      <c r="R2" s="29" t="s">
        <v>65</v>
      </c>
    </row>
    <row r="3" spans="1:18" x14ac:dyDescent="0.3">
      <c r="A3" s="48"/>
      <c r="B3" s="22"/>
      <c r="C3" s="30" t="s">
        <v>32</v>
      </c>
      <c r="D3" s="22"/>
      <c r="E3" s="33">
        <f>Paques(An)</f>
        <v>43191</v>
      </c>
      <c r="F3" s="67" t="s">
        <v>1</v>
      </c>
      <c r="H3" s="27">
        <v>2018</v>
      </c>
      <c r="J3" s="63" t="s">
        <v>10</v>
      </c>
      <c r="K3" s="84" t="s">
        <v>12</v>
      </c>
      <c r="M3" s="27" t="s">
        <v>50</v>
      </c>
      <c r="O3" s="30" t="s">
        <v>62</v>
      </c>
      <c r="Q3" s="88" t="s">
        <v>77</v>
      </c>
      <c r="R3" s="30" t="s">
        <v>66</v>
      </c>
    </row>
    <row r="4" spans="1:18" x14ac:dyDescent="0.3">
      <c r="A4" s="48"/>
      <c r="B4" s="22"/>
      <c r="C4" s="30" t="s">
        <v>33</v>
      </c>
      <c r="D4" s="22"/>
      <c r="E4" s="33">
        <f>E3+1</f>
        <v>43192</v>
      </c>
      <c r="F4" s="67" t="s">
        <v>2</v>
      </c>
      <c r="H4" s="27">
        <v>2019</v>
      </c>
      <c r="J4" s="63" t="s">
        <v>8</v>
      </c>
      <c r="K4" s="84" t="s">
        <v>13</v>
      </c>
      <c r="M4" s="27" t="s">
        <v>52</v>
      </c>
      <c r="O4" s="30" t="s">
        <v>63</v>
      </c>
      <c r="Q4" s="93" t="s">
        <v>67</v>
      </c>
      <c r="R4" s="30" t="s">
        <v>67</v>
      </c>
    </row>
    <row r="5" spans="1:18" x14ac:dyDescent="0.3">
      <c r="A5" s="48"/>
      <c r="B5" s="22"/>
      <c r="C5" s="30" t="s">
        <v>91</v>
      </c>
      <c r="D5" s="22"/>
      <c r="E5" s="33">
        <f>DATE(An,5,1)</f>
        <v>43221</v>
      </c>
      <c r="F5" s="67" t="s">
        <v>24</v>
      </c>
      <c r="H5" s="27">
        <v>2020</v>
      </c>
      <c r="J5" s="63" t="s">
        <v>14</v>
      </c>
      <c r="K5" s="84" t="s">
        <v>15</v>
      </c>
      <c r="M5" s="27" t="s">
        <v>53</v>
      </c>
      <c r="O5" s="31" t="s">
        <v>64</v>
      </c>
      <c r="Q5" s="91" t="s">
        <v>94</v>
      </c>
      <c r="R5" s="30" t="s">
        <v>68</v>
      </c>
    </row>
    <row r="6" spans="1:18" x14ac:dyDescent="0.3">
      <c r="A6" s="48"/>
      <c r="B6" s="22"/>
      <c r="C6" s="30" t="s">
        <v>34</v>
      </c>
      <c r="D6" s="22"/>
      <c r="E6" s="33">
        <f>DATE(An,5,8)</f>
        <v>43228</v>
      </c>
      <c r="F6" s="67" t="s">
        <v>26</v>
      </c>
      <c r="H6" s="27">
        <v>2021</v>
      </c>
      <c r="J6" s="63" t="s">
        <v>9</v>
      </c>
      <c r="K6" s="84" t="s">
        <v>16</v>
      </c>
      <c r="M6" s="27" t="s">
        <v>54</v>
      </c>
      <c r="Q6" s="92" t="s">
        <v>79</v>
      </c>
      <c r="R6" s="30" t="s">
        <v>69</v>
      </c>
    </row>
    <row r="7" spans="1:18" x14ac:dyDescent="0.3">
      <c r="A7" s="48"/>
      <c r="B7" s="22"/>
      <c r="C7" s="30" t="s">
        <v>35</v>
      </c>
      <c r="D7" s="22"/>
      <c r="E7" s="33">
        <f>E3+39</f>
        <v>43230</v>
      </c>
      <c r="F7" s="67" t="s">
        <v>3</v>
      </c>
      <c r="H7" s="27">
        <v>2022</v>
      </c>
      <c r="J7" s="63" t="s">
        <v>0</v>
      </c>
      <c r="K7" s="84" t="s">
        <v>17</v>
      </c>
      <c r="M7" s="27" t="s">
        <v>55</v>
      </c>
      <c r="Q7" s="90" t="s">
        <v>81</v>
      </c>
      <c r="R7" s="30" t="s">
        <v>70</v>
      </c>
    </row>
    <row r="8" spans="1:18" x14ac:dyDescent="0.3">
      <c r="A8" s="48"/>
      <c r="B8" s="22"/>
      <c r="C8" s="30" t="s">
        <v>36</v>
      </c>
      <c r="D8" s="22"/>
      <c r="E8" s="33">
        <f>E3+49</f>
        <v>43240</v>
      </c>
      <c r="F8" s="67" t="s">
        <v>4</v>
      </c>
      <c r="H8" s="27">
        <v>2023</v>
      </c>
      <c r="J8" s="63" t="s">
        <v>18</v>
      </c>
      <c r="K8" s="84" t="s">
        <v>19</v>
      </c>
      <c r="M8" s="27" t="s">
        <v>56</v>
      </c>
      <c r="Q8" s="89" t="s">
        <v>80</v>
      </c>
      <c r="R8" s="30" t="s">
        <v>71</v>
      </c>
    </row>
    <row r="9" spans="1:18" x14ac:dyDescent="0.3">
      <c r="A9" s="48"/>
      <c r="B9" s="22"/>
      <c r="C9" s="30" t="s">
        <v>92</v>
      </c>
      <c r="D9" s="22"/>
      <c r="E9" s="33">
        <f>E8+1</f>
        <v>43241</v>
      </c>
      <c r="F9" s="67" t="s">
        <v>27</v>
      </c>
      <c r="H9" s="27">
        <v>2024</v>
      </c>
      <c r="J9" s="63" t="s">
        <v>87</v>
      </c>
      <c r="K9" s="84" t="s">
        <v>86</v>
      </c>
      <c r="M9" s="27" t="s">
        <v>57</v>
      </c>
      <c r="Q9" s="87" t="s">
        <v>85</v>
      </c>
      <c r="R9" s="30" t="s">
        <v>72</v>
      </c>
    </row>
    <row r="10" spans="1:18" x14ac:dyDescent="0.3">
      <c r="A10" s="48"/>
      <c r="B10" s="22"/>
      <c r="C10" s="30" t="s">
        <v>37</v>
      </c>
      <c r="D10" s="22"/>
      <c r="E10" s="33">
        <f>DATE(An,7,14)</f>
        <v>43295</v>
      </c>
      <c r="F10" s="67" t="s">
        <v>23</v>
      </c>
      <c r="H10" s="27">
        <v>2025</v>
      </c>
      <c r="J10" s="63" t="s">
        <v>88</v>
      </c>
      <c r="K10" s="84" t="s">
        <v>98</v>
      </c>
      <c r="M10" s="27" t="s">
        <v>58</v>
      </c>
      <c r="Q10" s="94" t="s">
        <v>82</v>
      </c>
      <c r="R10" s="31" t="s">
        <v>73</v>
      </c>
    </row>
    <row r="11" spans="1:18" ht="18" thickBot="1" x14ac:dyDescent="0.35">
      <c r="A11" s="48"/>
      <c r="B11" s="22"/>
      <c r="C11" s="30" t="s">
        <v>93</v>
      </c>
      <c r="D11" s="22"/>
      <c r="E11" s="33">
        <f>DATE(An,8,15)</f>
        <v>43327</v>
      </c>
      <c r="F11" s="67" t="s">
        <v>5</v>
      </c>
      <c r="H11" s="27">
        <v>2026</v>
      </c>
      <c r="J11" s="64" t="s">
        <v>89</v>
      </c>
      <c r="K11" s="86" t="s">
        <v>99</v>
      </c>
      <c r="M11" s="27" t="s">
        <v>59</v>
      </c>
    </row>
    <row r="12" spans="1:18" x14ac:dyDescent="0.3">
      <c r="A12" s="48"/>
      <c r="B12" s="22"/>
      <c r="C12" s="30" t="s">
        <v>38</v>
      </c>
      <c r="D12" s="22"/>
      <c r="E12" s="33">
        <f>DATE(An,11,1)</f>
        <v>43405</v>
      </c>
      <c r="F12" s="67" t="s">
        <v>6</v>
      </c>
      <c r="H12" s="28">
        <v>2027</v>
      </c>
      <c r="M12" s="28" t="s">
        <v>60</v>
      </c>
    </row>
    <row r="13" spans="1:18" x14ac:dyDescent="0.3">
      <c r="A13" s="48"/>
      <c r="B13" s="22"/>
      <c r="C13" s="31" t="s">
        <v>39</v>
      </c>
      <c r="D13" s="22"/>
      <c r="E13" s="33">
        <f>DATE(An,11,11)</f>
        <v>43415</v>
      </c>
      <c r="F13" s="67" t="s">
        <v>28</v>
      </c>
    </row>
    <row r="14" spans="1:18" ht="18" thickBot="1" x14ac:dyDescent="0.35">
      <c r="A14" s="48"/>
      <c r="B14" s="22"/>
      <c r="C14" s="22"/>
      <c r="D14" s="22"/>
      <c r="E14" s="34">
        <f>DATE(An,12,25)</f>
        <v>43459</v>
      </c>
      <c r="F14" s="68" t="s">
        <v>22</v>
      </c>
    </row>
    <row r="15" spans="1:18" x14ac:dyDescent="0.3">
      <c r="A15" s="48"/>
      <c r="B15" s="22"/>
      <c r="C15" s="22"/>
      <c r="D15" s="22"/>
      <c r="E15" s="35">
        <f>DATE(An+1,1,1)</f>
        <v>43466</v>
      </c>
      <c r="F15" s="69" t="s">
        <v>25</v>
      </c>
    </row>
    <row r="16" spans="1:18" x14ac:dyDescent="0.3">
      <c r="A16" s="48"/>
      <c r="B16" s="22"/>
      <c r="C16" s="22"/>
      <c r="D16" s="22"/>
      <c r="E16" s="36">
        <f>Paques(An+1)</f>
        <v>43576</v>
      </c>
      <c r="F16" s="69" t="s">
        <v>1</v>
      </c>
    </row>
    <row r="17" spans="1:9" x14ac:dyDescent="0.3">
      <c r="A17" s="48"/>
      <c r="B17" s="22"/>
      <c r="C17" s="22"/>
      <c r="D17" s="22"/>
      <c r="E17" s="36">
        <f>E16+1</f>
        <v>43577</v>
      </c>
      <c r="F17" s="69" t="s">
        <v>2</v>
      </c>
    </row>
    <row r="18" spans="1:9" x14ac:dyDescent="0.3">
      <c r="A18" s="48"/>
      <c r="B18" s="22"/>
      <c r="C18" s="22"/>
      <c r="D18" s="22"/>
      <c r="E18" s="36">
        <f>DATE(An+1,5,1)</f>
        <v>43586</v>
      </c>
      <c r="F18" s="69" t="s">
        <v>24</v>
      </c>
      <c r="I18" s="38"/>
    </row>
    <row r="19" spans="1:9" x14ac:dyDescent="0.3">
      <c r="A19" s="48"/>
      <c r="B19" s="22"/>
      <c r="C19" s="22"/>
      <c r="D19" s="22"/>
      <c r="E19" s="36">
        <f>DATE(An+1,5,8)</f>
        <v>43593</v>
      </c>
      <c r="F19" s="69" t="s">
        <v>26</v>
      </c>
    </row>
    <row r="20" spans="1:9" x14ac:dyDescent="0.3">
      <c r="A20" s="48"/>
      <c r="B20" s="22"/>
      <c r="C20" s="22"/>
      <c r="D20" s="22"/>
      <c r="E20" s="36">
        <f>E16+39</f>
        <v>43615</v>
      </c>
      <c r="F20" s="69" t="s">
        <v>3</v>
      </c>
    </row>
    <row r="21" spans="1:9" x14ac:dyDescent="0.3">
      <c r="A21" s="48"/>
      <c r="B21" s="22"/>
      <c r="C21" s="22"/>
      <c r="D21" s="22"/>
      <c r="E21" s="36">
        <f>E16+49</f>
        <v>43625</v>
      </c>
      <c r="F21" s="69" t="s">
        <v>4</v>
      </c>
    </row>
    <row r="22" spans="1:9" x14ac:dyDescent="0.3">
      <c r="A22" s="48"/>
      <c r="B22" s="22"/>
      <c r="C22" s="22"/>
      <c r="D22" s="22"/>
      <c r="E22" s="36">
        <f>E21+1</f>
        <v>43626</v>
      </c>
      <c r="F22" s="69" t="s">
        <v>27</v>
      </c>
    </row>
    <row r="23" spans="1:9" x14ac:dyDescent="0.3">
      <c r="A23" s="48"/>
      <c r="B23" s="22"/>
      <c r="C23" s="22"/>
      <c r="D23" s="22"/>
      <c r="E23" s="36">
        <f>DATE(An+1,7,14)</f>
        <v>43660</v>
      </c>
      <c r="F23" s="69" t="s">
        <v>23</v>
      </c>
    </row>
    <row r="24" spans="1:9" x14ac:dyDescent="0.3">
      <c r="A24" s="48"/>
      <c r="B24" s="22"/>
      <c r="C24" s="22"/>
      <c r="D24" s="22"/>
      <c r="E24" s="36">
        <f>DATE(An+1,8,15)</f>
        <v>43692</v>
      </c>
      <c r="F24" s="69" t="s">
        <v>5</v>
      </c>
    </row>
    <row r="25" spans="1:9" x14ac:dyDescent="0.3">
      <c r="A25" s="48"/>
      <c r="B25" s="22"/>
      <c r="C25" s="22"/>
      <c r="D25" s="22"/>
      <c r="E25" s="36">
        <f>DATE(An+1,11,1)</f>
        <v>43770</v>
      </c>
      <c r="F25" s="69" t="s">
        <v>6</v>
      </c>
    </row>
    <row r="26" spans="1:9" x14ac:dyDescent="0.3">
      <c r="A26" s="48"/>
      <c r="B26" s="22"/>
      <c r="C26" s="22"/>
      <c r="D26" s="22"/>
      <c r="E26" s="36">
        <f>DATE(An+1,11,11)</f>
        <v>43780</v>
      </c>
      <c r="F26" s="69" t="s">
        <v>7</v>
      </c>
    </row>
    <row r="27" spans="1:9" ht="18" thickBot="1" x14ac:dyDescent="0.35">
      <c r="A27" s="48"/>
      <c r="B27" s="22"/>
      <c r="C27" s="22"/>
      <c r="D27" s="22"/>
      <c r="E27" s="37">
        <f>DATE(An+1,12,25)</f>
        <v>43824</v>
      </c>
      <c r="F27" s="70" t="s">
        <v>22</v>
      </c>
    </row>
    <row r="28" spans="1:9" x14ac:dyDescent="0.3">
      <c r="A28" s="48"/>
      <c r="B28" s="22"/>
      <c r="C28" s="22"/>
      <c r="D28" s="22"/>
      <c r="E28" s="23"/>
    </row>
    <row r="29" spans="1:9" x14ac:dyDescent="0.3">
      <c r="A29" s="48"/>
      <c r="B29" s="22"/>
      <c r="C29" s="22"/>
      <c r="D29" s="22"/>
      <c r="E29" s="23"/>
    </row>
    <row r="30" spans="1:9" x14ac:dyDescent="0.3">
      <c r="A30" s="48"/>
      <c r="B30" s="22"/>
      <c r="C30" s="22"/>
      <c r="D30" s="22"/>
      <c r="E30" s="23"/>
    </row>
    <row r="31" spans="1:9" x14ac:dyDescent="0.3">
      <c r="A31" s="48"/>
      <c r="B31" s="22"/>
      <c r="C31" s="22"/>
      <c r="D31" s="22"/>
      <c r="E31" s="23"/>
    </row>
    <row r="32" spans="1:9" x14ac:dyDescent="0.3">
      <c r="A32" s="48"/>
      <c r="B32" s="22"/>
      <c r="C32" s="22"/>
      <c r="D32" s="22"/>
      <c r="E32" s="23"/>
    </row>
    <row r="33" spans="1:5" x14ac:dyDescent="0.3">
      <c r="A33" s="48"/>
      <c r="B33" s="22"/>
      <c r="C33" s="22"/>
      <c r="D33" s="22"/>
      <c r="E33" s="23"/>
    </row>
    <row r="34" spans="1:5" x14ac:dyDescent="0.3">
      <c r="A34" s="48"/>
      <c r="B34" s="22"/>
      <c r="D34" s="22"/>
      <c r="E34" s="23"/>
    </row>
    <row r="35" spans="1:5" x14ac:dyDescent="0.3">
      <c r="A35" s="48"/>
      <c r="B35" s="20"/>
      <c r="E35" s="23"/>
    </row>
    <row r="36" spans="1:5" x14ac:dyDescent="0.3">
      <c r="A36" s="48"/>
      <c r="B36" s="20"/>
      <c r="E36" s="23"/>
    </row>
    <row r="37" spans="1:5" x14ac:dyDescent="0.3">
      <c r="A37" s="48"/>
      <c r="B37" s="20"/>
      <c r="E37" s="23"/>
    </row>
    <row r="38" spans="1:5" x14ac:dyDescent="0.3">
      <c r="A38" s="48"/>
      <c r="B38" s="20"/>
      <c r="E38" s="23"/>
    </row>
    <row r="39" spans="1:5" x14ac:dyDescent="0.3">
      <c r="A39" s="48"/>
      <c r="B39" s="20"/>
      <c r="E39" s="23"/>
    </row>
    <row r="40" spans="1:5" x14ac:dyDescent="0.3">
      <c r="A40" s="48"/>
      <c r="B40" s="20"/>
      <c r="E40" s="23"/>
    </row>
    <row r="41" spans="1:5" x14ac:dyDescent="0.3">
      <c r="A41" s="57"/>
      <c r="E41" s="23"/>
    </row>
    <row r="42" spans="1:5" x14ac:dyDescent="0.3">
      <c r="E42" s="23"/>
    </row>
    <row r="43" spans="1:5" x14ac:dyDescent="0.3">
      <c r="E43" s="23"/>
    </row>
    <row r="44" spans="1:5" x14ac:dyDescent="0.3">
      <c r="E44" s="23"/>
    </row>
  </sheetData>
  <autoFilter ref="A1:A10">
    <sortState ref="A2:A10">
      <sortCondition ref="A1:A10"/>
    </sortState>
  </autoFilter>
  <mergeCells count="2">
    <mergeCell ref="E1:F1"/>
    <mergeCell ref="J1:K1"/>
  </mergeCells>
  <phoneticPr fontId="0" type="noConversion"/>
  <pageMargins left="0.7" right="0.7" top="0.75" bottom="0.75" header="0.3" footer="0.3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Saisie CP</vt:lpstr>
      <vt:lpstr>Planning CP</vt:lpstr>
      <vt:lpstr>Bilan ABSENCE</vt:lpstr>
      <vt:lpstr>Bilan CP</vt:lpstr>
      <vt:lpstr>BDD</vt:lpstr>
      <vt:lpstr>'Planning CP'!An</vt:lpstr>
      <vt:lpstr>An</vt:lpstr>
      <vt:lpstr>Années</vt:lpstr>
      <vt:lpstr>Bilan</vt:lpstr>
      <vt:lpstr>codes</vt:lpstr>
      <vt:lpstr>ColA</vt:lpstr>
      <vt:lpstr>'Planning CP'!dates_planning</vt:lpstr>
      <vt:lpstr>'Planning CP'!Mois</vt:lpstr>
      <vt:lpstr>Mois_BDD</vt:lpstr>
      <vt:lpstr>'Planning CP'!mois_planning</vt:lpstr>
      <vt:lpstr>Profil</vt:lpstr>
      <vt:lpstr>Type</vt:lpstr>
      <vt:lpstr>'Planning CP'!Zone_d_impression</vt:lpstr>
      <vt:lpstr>'Saisie CP'!Zone_d_impression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</dc:creator>
  <cp:lastModifiedBy>Cadot Guillet Christelle</cp:lastModifiedBy>
  <cp:lastPrinted>2018-04-26T12:55:27Z</cp:lastPrinted>
  <dcterms:created xsi:type="dcterms:W3CDTF">2009-05-19T05:49:18Z</dcterms:created>
  <dcterms:modified xsi:type="dcterms:W3CDTF">2018-05-18T13:43:44Z</dcterms:modified>
</cp:coreProperties>
</file>