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2710" windowHeight="8505"/>
  </bookViews>
  <sheets>
    <sheet name="Saisie CP" sheetId="5" r:id="rId1"/>
    <sheet name="Planning CP" sheetId="1" r:id="rId2"/>
    <sheet name="Bilan ABSENCE" sheetId="8" r:id="rId3"/>
    <sheet name="Bilan CP" sheetId="7" r:id="rId4"/>
    <sheet name="BDD" sheetId="4" r:id="rId5"/>
  </sheets>
  <externalReferences>
    <externalReference r:id="rId6"/>
  </externalReferences>
  <definedNames>
    <definedName name="_xlnm._FilterDatabase" localSheetId="4" hidden="1">BDD!$A$1:$A$10</definedName>
    <definedName name="_xlnm._FilterDatabase" localSheetId="2" hidden="1">'Bilan ABSENCE'!$A$2:$J$42</definedName>
    <definedName name="_xlnm._FilterDatabase" localSheetId="3" hidden="1">'Bilan CP'!$A$2:$I$42</definedName>
    <definedName name="_xlnm._FilterDatabase" localSheetId="1" hidden="1">'Planning CP'!$A$1:$AG$42</definedName>
    <definedName name="_xlnm._FilterDatabase" localSheetId="0" hidden="1">'Saisie CP'!$A$2:$C$5</definedName>
    <definedName name="An">'Planning CP'!$A$1</definedName>
    <definedName name="Années">BDD!$H$2:$H$12</definedName>
    <definedName name="Bilan">BDD!$M$2:$M$12</definedName>
    <definedName name="ColA">'Saisie CP'!$A:$A</definedName>
    <definedName name="Debut">OFFSET('Saisie CP'!$B$3,,,COUNTA('Saisie CP'!$B:$B)-1)</definedName>
    <definedName name="Ferie">OFFSET(BDD!$E$2,,,COUNTA(BDD!$E:$E)-1)</definedName>
    <definedName name="Fin">OFFSET('Saisie CP'!$C$3,,,COUNTA('Saisie CP'!$C:$C)-1)</definedName>
    <definedName name="Mois">BDD!$C$2:$C$13</definedName>
    <definedName name="Nom">OFFSET(BDD!$A$2,,,COUNTA(BDD!$A:$A)-1)</definedName>
    <definedName name="Noms">OFFSET('Saisie CP'!$A$3,,,COUNTA('Saisie CP'!$A:$A)-1)</definedName>
    <definedName name="Profil">BDD!$O$2:$O$5</definedName>
    <definedName name="Type">BDD!$R$2:$R$10</definedName>
    <definedName name="_xlnm.Print_Area" localSheetId="1">'Planning CP'!$A$1:$AF$42</definedName>
    <definedName name="_xlnm.Print_Area" localSheetId="0">'Saisie CP'!$A$2:$D$21</definedName>
  </definedNames>
  <calcPr calcId="145621"/>
</workbook>
</file>

<file path=xl/calcChain.xml><?xml version="1.0" encoding="utf-8"?>
<calcChain xmlns="http://schemas.openxmlformats.org/spreadsheetml/2006/main">
  <c r="A4" i="7" l="1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3" i="7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3" i="8"/>
  <c r="D5" i="5" l="1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 l="1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5" i="1"/>
  <c r="H34" i="7" l="1"/>
  <c r="H35" i="7"/>
  <c r="H36" i="7"/>
  <c r="H37" i="7"/>
  <c r="H38" i="7"/>
  <c r="H39" i="7"/>
  <c r="H40" i="7"/>
  <c r="H41" i="7"/>
  <c r="H42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F14" i="7"/>
  <c r="H33" i="7"/>
  <c r="F33" i="7"/>
  <c r="F42" i="7"/>
  <c r="F38" i="7"/>
  <c r="F37" i="7"/>
  <c r="F35" i="7"/>
  <c r="F34" i="7"/>
  <c r="F31" i="7"/>
  <c r="F30" i="7"/>
  <c r="F29" i="7"/>
  <c r="F28" i="7"/>
  <c r="F26" i="7"/>
  <c r="F24" i="7"/>
  <c r="F23" i="7"/>
  <c r="F20" i="7"/>
  <c r="F16" i="7"/>
  <c r="F15" i="7"/>
  <c r="F9" i="7"/>
  <c r="F3" i="7"/>
  <c r="F4" i="7"/>
  <c r="F5" i="7"/>
  <c r="F6" i="7"/>
  <c r="F7" i="7"/>
  <c r="F8" i="7"/>
  <c r="F10" i="7"/>
  <c r="F11" i="7"/>
  <c r="E3" i="7"/>
  <c r="E4" i="7"/>
  <c r="E5" i="7"/>
  <c r="E6" i="7"/>
  <c r="E7" i="7"/>
  <c r="E8" i="7"/>
  <c r="E9" i="7"/>
  <c r="E10" i="7"/>
  <c r="E11" i="7"/>
  <c r="F13" i="7"/>
  <c r="F17" i="7"/>
  <c r="F18" i="7"/>
  <c r="F19" i="7"/>
  <c r="F21" i="7"/>
  <c r="F22" i="7"/>
  <c r="F25" i="7"/>
  <c r="F27" i="7"/>
  <c r="F32" i="7"/>
  <c r="F36" i="7"/>
  <c r="F39" i="7"/>
  <c r="F40" i="7"/>
  <c r="F41" i="7"/>
  <c r="F12" i="7"/>
  <c r="E13" i="7"/>
  <c r="E14" i="7"/>
  <c r="E15" i="7"/>
  <c r="G15" i="7" s="1"/>
  <c r="E16" i="7"/>
  <c r="G16" i="7" s="1"/>
  <c r="E17" i="7"/>
  <c r="G17" i="7" s="1"/>
  <c r="E18" i="7"/>
  <c r="G18" i="7" s="1"/>
  <c r="E19" i="7"/>
  <c r="G19" i="7" s="1"/>
  <c r="E20" i="7"/>
  <c r="E21" i="7"/>
  <c r="G21" i="7" s="1"/>
  <c r="E22" i="7"/>
  <c r="G22" i="7" s="1"/>
  <c r="E23" i="7"/>
  <c r="E24" i="7"/>
  <c r="E25" i="7"/>
  <c r="G25" i="7" s="1"/>
  <c r="E26" i="7"/>
  <c r="E27" i="7"/>
  <c r="G27" i="7" s="1"/>
  <c r="E28" i="7"/>
  <c r="E29" i="7"/>
  <c r="G29" i="7" s="1"/>
  <c r="E30" i="7"/>
  <c r="E31" i="7"/>
  <c r="E32" i="7"/>
  <c r="G32" i="7" s="1"/>
  <c r="E33" i="7"/>
  <c r="E34" i="7"/>
  <c r="E35" i="7"/>
  <c r="E36" i="7"/>
  <c r="G36" i="7" s="1"/>
  <c r="E37" i="7"/>
  <c r="E38" i="7"/>
  <c r="G38" i="7" s="1"/>
  <c r="E39" i="7"/>
  <c r="G39" i="7" s="1"/>
  <c r="E40" i="7"/>
  <c r="G40" i="7" s="1"/>
  <c r="E41" i="7"/>
  <c r="G41" i="7" s="1"/>
  <c r="E42" i="7"/>
  <c r="E12" i="7"/>
  <c r="D1" i="5"/>
  <c r="H16" i="7"/>
  <c r="H17" i="7"/>
  <c r="H7" i="7"/>
  <c r="H14" i="7"/>
  <c r="H15" i="7"/>
  <c r="H13" i="7"/>
  <c r="E2" i="4"/>
  <c r="E3" i="4"/>
  <c r="E4" i="4" s="1"/>
  <c r="E5" i="4"/>
  <c r="E6" i="4"/>
  <c r="E10" i="4"/>
  <c r="E11" i="4"/>
  <c r="E12" i="4"/>
  <c r="E13" i="4"/>
  <c r="E14" i="4"/>
  <c r="E15" i="4"/>
  <c r="E16" i="4"/>
  <c r="E21" i="4" s="1"/>
  <c r="E22" i="4" s="1"/>
  <c r="E18" i="4"/>
  <c r="E19" i="4"/>
  <c r="E23" i="4"/>
  <c r="E24" i="4"/>
  <c r="E25" i="4"/>
  <c r="E26" i="4"/>
  <c r="E27" i="4"/>
  <c r="B3" i="1"/>
  <c r="H10" i="7"/>
  <c r="H11" i="7"/>
  <c r="H4" i="7"/>
  <c r="H12" i="7"/>
  <c r="H5" i="7"/>
  <c r="H9" i="7"/>
  <c r="B4" i="1" l="1"/>
  <c r="I39" i="7"/>
  <c r="I21" i="7"/>
  <c r="I29" i="7"/>
  <c r="I25" i="7"/>
  <c r="I38" i="7"/>
  <c r="I22" i="7"/>
  <c r="I18" i="7"/>
  <c r="I32" i="7"/>
  <c r="I27" i="7"/>
  <c r="I19" i="7"/>
  <c r="I41" i="7"/>
  <c r="I40" i="7"/>
  <c r="I36" i="7"/>
  <c r="G14" i="7"/>
  <c r="I14" i="7" s="1"/>
  <c r="G30" i="7"/>
  <c r="I30" i="7" s="1"/>
  <c r="G34" i="7"/>
  <c r="I34" i="7" s="1"/>
  <c r="G42" i="7"/>
  <c r="I42" i="7" s="1"/>
  <c r="G20" i="7"/>
  <c r="I20" i="7" s="1"/>
  <c r="G28" i="7"/>
  <c r="I28" i="7" s="1"/>
  <c r="G33" i="7"/>
  <c r="I33" i="7" s="1"/>
  <c r="G23" i="7"/>
  <c r="I23" i="7" s="1"/>
  <c r="G24" i="7"/>
  <c r="I24" i="7" s="1"/>
  <c r="G35" i="7"/>
  <c r="I35" i="7" s="1"/>
  <c r="G13" i="7"/>
  <c r="I13" i="7" s="1"/>
  <c r="G26" i="7"/>
  <c r="I26" i="7" s="1"/>
  <c r="G31" i="7"/>
  <c r="I31" i="7" s="1"/>
  <c r="G37" i="7"/>
  <c r="I37" i="7" s="1"/>
  <c r="I17" i="7"/>
  <c r="I16" i="7"/>
  <c r="I15" i="7"/>
  <c r="G12" i="7"/>
  <c r="I12" i="7" s="1"/>
  <c r="G8" i="7"/>
  <c r="G9" i="7"/>
  <c r="I9" i="7" s="1"/>
  <c r="G3" i="7"/>
  <c r="G6" i="7"/>
  <c r="G7" i="7"/>
  <c r="I7" i="7" s="1"/>
  <c r="E17" i="4"/>
  <c r="B9" i="1" s="1"/>
  <c r="E8" i="4"/>
  <c r="E9" i="4" s="1"/>
  <c r="E7" i="4"/>
  <c r="B7" i="1" s="1"/>
  <c r="G10" i="7"/>
  <c r="I10" i="7" s="1"/>
  <c r="E20" i="4"/>
  <c r="B35" i="1" s="1"/>
  <c r="G5" i="7"/>
  <c r="I5" i="7" s="1"/>
  <c r="G4" i="7"/>
  <c r="I4" i="7" s="1"/>
  <c r="C3" i="1"/>
  <c r="G11" i="7"/>
  <c r="I11" i="7" s="1"/>
  <c r="B31" i="1" l="1"/>
  <c r="B19" i="1"/>
  <c r="B13" i="1"/>
  <c r="B8" i="1"/>
  <c r="B29" i="1"/>
  <c r="B33" i="1"/>
  <c r="B11" i="1"/>
  <c r="B30" i="1"/>
  <c r="C6" i="1" a="1"/>
  <c r="C6" i="1" s="1"/>
  <c r="C9" i="1" a="1"/>
  <c r="C9" i="1" s="1"/>
  <c r="C13" i="1" a="1"/>
  <c r="C13" i="1" s="1"/>
  <c r="C7" i="1" a="1"/>
  <c r="C7" i="1" s="1"/>
  <c r="C10" i="1" a="1"/>
  <c r="C10" i="1" s="1"/>
  <c r="C14" i="1" a="1"/>
  <c r="C14" i="1" s="1"/>
  <c r="C17" i="1" a="1"/>
  <c r="C17" i="1" s="1"/>
  <c r="C21" i="1" a="1"/>
  <c r="C21" i="1" s="1"/>
  <c r="C8" i="1" a="1"/>
  <c r="C8" i="1" s="1"/>
  <c r="C12" i="1" a="1"/>
  <c r="C12" i="1" s="1"/>
  <c r="C20" i="1" a="1"/>
  <c r="C20" i="1" s="1"/>
  <c r="C11" i="1" a="1"/>
  <c r="C11" i="1" s="1"/>
  <c r="C16" i="1" a="1"/>
  <c r="C16" i="1" s="1"/>
  <c r="C19" i="1" a="1"/>
  <c r="C19" i="1" s="1"/>
  <c r="C15" i="1" a="1"/>
  <c r="C15" i="1" s="1"/>
  <c r="C18" i="1" a="1"/>
  <c r="C18" i="1" s="1"/>
  <c r="C24" i="1" a="1"/>
  <c r="C24" i="1" s="1"/>
  <c r="C27" i="1" a="1"/>
  <c r="C27" i="1" s="1"/>
  <c r="C31" i="1" a="1"/>
  <c r="C31" i="1" s="1"/>
  <c r="C23" i="1" a="1"/>
  <c r="C23" i="1" s="1"/>
  <c r="C26" i="1" a="1"/>
  <c r="C26" i="1" s="1"/>
  <c r="C30" i="1" a="1"/>
  <c r="C30" i="1" s="1"/>
  <c r="C22" i="1" a="1"/>
  <c r="C22" i="1" s="1"/>
  <c r="C25" i="1" a="1"/>
  <c r="C25" i="1" s="1"/>
  <c r="C29" i="1" a="1"/>
  <c r="C29" i="1" s="1"/>
  <c r="C28" i="1" a="1"/>
  <c r="C28" i="1" s="1"/>
  <c r="C32" i="1" a="1"/>
  <c r="C32" i="1" s="1"/>
  <c r="C33" i="1" a="1"/>
  <c r="C33" i="1" s="1"/>
  <c r="C35" i="1" a="1"/>
  <c r="C35" i="1" s="1"/>
  <c r="C39" i="1" a="1"/>
  <c r="C39" i="1" s="1"/>
  <c r="C5" i="1" a="1"/>
  <c r="C5" i="1" s="1"/>
  <c r="C38" i="1" a="1"/>
  <c r="C38" i="1" s="1"/>
  <c r="C41" i="1" a="1"/>
  <c r="C41" i="1" s="1"/>
  <c r="C37" i="1" a="1"/>
  <c r="C37" i="1" s="1"/>
  <c r="C34" i="1" a="1"/>
  <c r="C34" i="1" s="1"/>
  <c r="C36" i="1" a="1"/>
  <c r="C36" i="1" s="1"/>
  <c r="C40" i="1" a="1"/>
  <c r="C40" i="1" s="1"/>
  <c r="D3" i="5"/>
  <c r="B27" i="1"/>
  <c r="B26" i="1"/>
  <c r="B16" i="1"/>
  <c r="D4" i="5"/>
  <c r="B41" i="1"/>
  <c r="B22" i="1"/>
  <c r="B24" i="1"/>
  <c r="B12" i="1"/>
  <c r="B32" i="1"/>
  <c r="B14" i="1"/>
  <c r="B40" i="1"/>
  <c r="B25" i="1"/>
  <c r="B10" i="1"/>
  <c r="B36" i="1"/>
  <c r="B21" i="1"/>
  <c r="B23" i="1"/>
  <c r="B18" i="1"/>
  <c r="B6" i="1"/>
  <c r="B39" i="1"/>
  <c r="B37" i="1"/>
  <c r="B38" i="1"/>
  <c r="B28" i="1"/>
  <c r="B34" i="1"/>
  <c r="B17" i="1"/>
  <c r="B15" i="1"/>
  <c r="B20" i="1"/>
  <c r="H3" i="7"/>
  <c r="I3" i="7" s="1"/>
  <c r="B5" i="1"/>
  <c r="H8" i="7"/>
  <c r="I8" i="7" s="1"/>
  <c r="D3" i="1"/>
  <c r="C4" i="1"/>
  <c r="D7" i="1" l="1" a="1"/>
  <c r="D7" i="1" s="1"/>
  <c r="D10" i="1" a="1"/>
  <c r="D10" i="1" s="1"/>
  <c r="D14" i="1" a="1"/>
  <c r="D14" i="1" s="1"/>
  <c r="D6" i="1" a="1"/>
  <c r="D6" i="1" s="1"/>
  <c r="D9" i="1" a="1"/>
  <c r="D9" i="1" s="1"/>
  <c r="D15" i="1" a="1"/>
  <c r="D15" i="1" s="1"/>
  <c r="D18" i="1" a="1"/>
  <c r="D18" i="1" s="1"/>
  <c r="D22" i="1" a="1"/>
  <c r="D22" i="1" s="1"/>
  <c r="D13" i="1" a="1"/>
  <c r="D13" i="1" s="1"/>
  <c r="D17" i="1" a="1"/>
  <c r="D17" i="1" s="1"/>
  <c r="D8" i="1" a="1"/>
  <c r="D8" i="1" s="1"/>
  <c r="D12" i="1" a="1"/>
  <c r="D12" i="1" s="1"/>
  <c r="D20" i="1" a="1"/>
  <c r="D20" i="1" s="1"/>
  <c r="D11" i="1" a="1"/>
  <c r="D11" i="1" s="1"/>
  <c r="D16" i="1" a="1"/>
  <c r="D16" i="1" s="1"/>
  <c r="D19" i="1" a="1"/>
  <c r="D19" i="1" s="1"/>
  <c r="D21" i="1" a="1"/>
  <c r="D21" i="1" s="1"/>
  <c r="D28" i="1" a="1"/>
  <c r="D28" i="1" s="1"/>
  <c r="D32" i="1" a="1"/>
  <c r="D32" i="1" s="1"/>
  <c r="D24" i="1" a="1"/>
  <c r="D24" i="1" s="1"/>
  <c r="D27" i="1" a="1"/>
  <c r="D27" i="1" s="1"/>
  <c r="D31" i="1" a="1"/>
  <c r="D31" i="1" s="1"/>
  <c r="D23" i="1" a="1"/>
  <c r="D23" i="1" s="1"/>
  <c r="D26" i="1" a="1"/>
  <c r="D26" i="1" s="1"/>
  <c r="D30" i="1" a="1"/>
  <c r="D30" i="1" s="1"/>
  <c r="D25" i="1" a="1"/>
  <c r="D25" i="1" s="1"/>
  <c r="D29" i="1" a="1"/>
  <c r="D29" i="1" s="1"/>
  <c r="D34" i="1" a="1"/>
  <c r="D34" i="1" s="1"/>
  <c r="D36" i="1" a="1"/>
  <c r="D36" i="1" s="1"/>
  <c r="D40" i="1" a="1"/>
  <c r="D40" i="1" s="1"/>
  <c r="D5" i="1" a="1"/>
  <c r="D5" i="1" s="1"/>
  <c r="D33" i="1" a="1"/>
  <c r="D33" i="1" s="1"/>
  <c r="D35" i="1" a="1"/>
  <c r="D35" i="1" s="1"/>
  <c r="D39" i="1" a="1"/>
  <c r="D39" i="1" s="1"/>
  <c r="D38" i="1" a="1"/>
  <c r="D38" i="1" s="1"/>
  <c r="D37" i="1" a="1"/>
  <c r="D37" i="1" s="1"/>
  <c r="D41" i="1" a="1"/>
  <c r="D41" i="1" s="1"/>
  <c r="H6" i="7"/>
  <c r="I6" i="7" s="1"/>
  <c r="D4" i="1"/>
  <c r="E3" i="1"/>
  <c r="E8" i="1" l="1" a="1"/>
  <c r="E8" i="1" s="1"/>
  <c r="E11" i="1" a="1"/>
  <c r="E11" i="1" s="1"/>
  <c r="E15" i="1" a="1"/>
  <c r="E15" i="1" s="1"/>
  <c r="E7" i="1" a="1"/>
  <c r="E7" i="1" s="1"/>
  <c r="E10" i="1" a="1"/>
  <c r="E10" i="1" s="1"/>
  <c r="E6" i="1" a="1"/>
  <c r="E6" i="1" s="1"/>
  <c r="E16" i="1" a="1"/>
  <c r="E16" i="1" s="1"/>
  <c r="E19" i="1" a="1"/>
  <c r="E19" i="1" s="1"/>
  <c r="E23" i="1" a="1"/>
  <c r="E23" i="1" s="1"/>
  <c r="E9" i="1" a="1"/>
  <c r="E9" i="1" s="1"/>
  <c r="E14" i="1" a="1"/>
  <c r="E14" i="1" s="1"/>
  <c r="E18" i="1" a="1"/>
  <c r="E18" i="1" s="1"/>
  <c r="E13" i="1" a="1"/>
  <c r="E13" i="1" s="1"/>
  <c r="E17" i="1" a="1"/>
  <c r="E17" i="1" s="1"/>
  <c r="E21" i="1" a="1"/>
  <c r="E21" i="1" s="1"/>
  <c r="E12" i="1" a="1"/>
  <c r="E12" i="1" s="1"/>
  <c r="E25" i="1" a="1"/>
  <c r="E25" i="1" s="1"/>
  <c r="E29" i="1" a="1"/>
  <c r="E29" i="1" s="1"/>
  <c r="E33" i="1" a="1"/>
  <c r="E33" i="1" s="1"/>
  <c r="E28" i="1" a="1"/>
  <c r="E28" i="1" s="1"/>
  <c r="E20" i="1" a="1"/>
  <c r="E20" i="1" s="1"/>
  <c r="E24" i="1" a="1"/>
  <c r="E24" i="1" s="1"/>
  <c r="E27" i="1" a="1"/>
  <c r="E27" i="1" s="1"/>
  <c r="E31" i="1" a="1"/>
  <c r="E31" i="1" s="1"/>
  <c r="E22" i="1" a="1"/>
  <c r="E22" i="1" s="1"/>
  <c r="E26" i="1" a="1"/>
  <c r="E26" i="1" s="1"/>
  <c r="E30" i="1" a="1"/>
  <c r="E30" i="1" s="1"/>
  <c r="E37" i="1" a="1"/>
  <c r="E37" i="1" s="1"/>
  <c r="E41" i="1" a="1"/>
  <c r="E41" i="1" s="1"/>
  <c r="E5" i="1" a="1"/>
  <c r="E5" i="1" s="1"/>
  <c r="E34" i="1" a="1"/>
  <c r="E34" i="1" s="1"/>
  <c r="E36" i="1" a="1"/>
  <c r="E36" i="1" s="1"/>
  <c r="E40" i="1" a="1"/>
  <c r="E40" i="1" s="1"/>
  <c r="E32" i="1" a="1"/>
  <c r="E32" i="1" s="1"/>
  <c r="E35" i="1" a="1"/>
  <c r="E35" i="1" s="1"/>
  <c r="E39" i="1" a="1"/>
  <c r="E39" i="1" s="1"/>
  <c r="E38" i="1" a="1"/>
  <c r="E38" i="1" s="1"/>
  <c r="E4" i="1"/>
  <c r="F3" i="1"/>
  <c r="F12" i="1" l="1" a="1"/>
  <c r="F12" i="1" s="1"/>
  <c r="F16" i="1" a="1"/>
  <c r="F16" i="1" s="1"/>
  <c r="F8" i="1" a="1"/>
  <c r="F8" i="1" s="1"/>
  <c r="F7" i="1" a="1"/>
  <c r="F7" i="1" s="1"/>
  <c r="F6" i="1" a="1"/>
  <c r="F6" i="1" s="1"/>
  <c r="F11" i="1" a="1"/>
  <c r="F11" i="1" s="1"/>
  <c r="F20" i="1" a="1"/>
  <c r="F20" i="1" s="1"/>
  <c r="F24" i="1" a="1"/>
  <c r="F24" i="1" s="1"/>
  <c r="F10" i="1" a="1"/>
  <c r="F10" i="1" s="1"/>
  <c r="F15" i="1" a="1"/>
  <c r="F15" i="1" s="1"/>
  <c r="F19" i="1" a="1"/>
  <c r="F19" i="1" s="1"/>
  <c r="F9" i="1" a="1"/>
  <c r="F9" i="1" s="1"/>
  <c r="F14" i="1" a="1"/>
  <c r="F14" i="1" s="1"/>
  <c r="F18" i="1" a="1"/>
  <c r="F18" i="1" s="1"/>
  <c r="F13" i="1" a="1"/>
  <c r="F13" i="1" s="1"/>
  <c r="F17" i="1" a="1"/>
  <c r="F17" i="1" s="1"/>
  <c r="F22" i="1" a="1"/>
  <c r="F22" i="1" s="1"/>
  <c r="F26" i="1" a="1"/>
  <c r="F26" i="1" s="1"/>
  <c r="F30" i="1" a="1"/>
  <c r="F30" i="1" s="1"/>
  <c r="F34" i="1" a="1"/>
  <c r="F34" i="1" s="1"/>
  <c r="F21" i="1" a="1"/>
  <c r="F21" i="1" s="1"/>
  <c r="F25" i="1" a="1"/>
  <c r="F25" i="1" s="1"/>
  <c r="F29" i="1" a="1"/>
  <c r="F29" i="1" s="1"/>
  <c r="F28" i="1" a="1"/>
  <c r="F28" i="1" s="1"/>
  <c r="F23" i="1" a="1"/>
  <c r="F23" i="1" s="1"/>
  <c r="F27" i="1" a="1"/>
  <c r="F27" i="1" s="1"/>
  <c r="F31" i="1" a="1"/>
  <c r="F31" i="1" s="1"/>
  <c r="F38" i="1" a="1"/>
  <c r="F38" i="1" s="1"/>
  <c r="F41" i="1" a="1"/>
  <c r="F41" i="1" s="1"/>
  <c r="F37" i="1" a="1"/>
  <c r="F37" i="1" s="1"/>
  <c r="F40" i="1" a="1"/>
  <c r="F40" i="1" s="1"/>
  <c r="F33" i="1" a="1"/>
  <c r="F33" i="1" s="1"/>
  <c r="F36" i="1" a="1"/>
  <c r="F36" i="1" s="1"/>
  <c r="F5" i="1" a="1"/>
  <c r="F5" i="1" s="1"/>
  <c r="F32" i="1" a="1"/>
  <c r="F32" i="1" s="1"/>
  <c r="F35" i="1" a="1"/>
  <c r="F35" i="1" s="1"/>
  <c r="F39" i="1" a="1"/>
  <c r="F39" i="1" s="1"/>
  <c r="F4" i="1"/>
  <c r="G3" i="1"/>
  <c r="G6" i="1" l="1" a="1"/>
  <c r="G6" i="1" s="1"/>
  <c r="G9" i="1" a="1"/>
  <c r="G9" i="1" s="1"/>
  <c r="G13" i="1" a="1"/>
  <c r="G13" i="1" s="1"/>
  <c r="G7" i="1" a="1"/>
  <c r="G7" i="1" s="1"/>
  <c r="G12" i="1" a="1"/>
  <c r="G12" i="1" s="1"/>
  <c r="G17" i="1" a="1"/>
  <c r="G17" i="1" s="1"/>
  <c r="G21" i="1" a="1"/>
  <c r="G21" i="1" s="1"/>
  <c r="G11" i="1" a="1"/>
  <c r="G11" i="1" s="1"/>
  <c r="G16" i="1" a="1"/>
  <c r="G16" i="1" s="1"/>
  <c r="G20" i="1" a="1"/>
  <c r="G20" i="1" s="1"/>
  <c r="G10" i="1" a="1"/>
  <c r="G10" i="1" s="1"/>
  <c r="G15" i="1" a="1"/>
  <c r="G15" i="1" s="1"/>
  <c r="G19" i="1" a="1"/>
  <c r="G19" i="1" s="1"/>
  <c r="G8" i="1" a="1"/>
  <c r="G8" i="1" s="1"/>
  <c r="G14" i="1" a="1"/>
  <c r="G14" i="1" s="1"/>
  <c r="G18" i="1" a="1"/>
  <c r="G18" i="1" s="1"/>
  <c r="G23" i="1" a="1"/>
  <c r="G23" i="1" s="1"/>
  <c r="G27" i="1" a="1"/>
  <c r="G27" i="1" s="1"/>
  <c r="G31" i="1" a="1"/>
  <c r="G31" i="1" s="1"/>
  <c r="G22" i="1" a="1"/>
  <c r="G22" i="1" s="1"/>
  <c r="G26" i="1" a="1"/>
  <c r="G26" i="1" s="1"/>
  <c r="G30" i="1" a="1"/>
  <c r="G30" i="1" s="1"/>
  <c r="G25" i="1" a="1"/>
  <c r="G25" i="1" s="1"/>
  <c r="G29" i="1" a="1"/>
  <c r="G29" i="1" s="1"/>
  <c r="G24" i="1" a="1"/>
  <c r="G24" i="1" s="1"/>
  <c r="G28" i="1" a="1"/>
  <c r="G28" i="1" s="1"/>
  <c r="G32" i="1" a="1"/>
  <c r="G32" i="1" s="1"/>
  <c r="G35" i="1" a="1"/>
  <c r="G35" i="1" s="1"/>
  <c r="G39" i="1" a="1"/>
  <c r="G39" i="1" s="1"/>
  <c r="G41" i="1" a="1"/>
  <c r="G41" i="1" s="1"/>
  <c r="G38" i="1" a="1"/>
  <c r="G38" i="1" s="1"/>
  <c r="G5" i="1" a="1"/>
  <c r="G5" i="1" s="1"/>
  <c r="G34" i="1" a="1"/>
  <c r="G34" i="1" s="1"/>
  <c r="G37" i="1" a="1"/>
  <c r="G37" i="1" s="1"/>
  <c r="G33" i="1" a="1"/>
  <c r="G33" i="1" s="1"/>
  <c r="G36" i="1" a="1"/>
  <c r="G36" i="1" s="1"/>
  <c r="G40" i="1" a="1"/>
  <c r="G40" i="1" s="1"/>
  <c r="G4" i="1"/>
  <c r="H3" i="1"/>
  <c r="H8" i="1" l="1"/>
  <c r="H7" i="1" a="1"/>
  <c r="H7" i="1" s="1"/>
  <c r="H10" i="1" a="1"/>
  <c r="H10" i="1" s="1"/>
  <c r="H14" i="1" a="1"/>
  <c r="H14" i="1" s="1"/>
  <c r="H6" i="1" a="1"/>
  <c r="H6" i="1" s="1"/>
  <c r="H9" i="1" a="1"/>
  <c r="H9" i="1" s="1"/>
  <c r="H13" i="1" a="1"/>
  <c r="H13" i="1" s="1"/>
  <c r="H18" i="1" a="1"/>
  <c r="H18" i="1" s="1"/>
  <c r="H22" i="1" a="1"/>
  <c r="H22" i="1" s="1"/>
  <c r="H12" i="1" a="1"/>
  <c r="H12" i="1" s="1"/>
  <c r="H17" i="1" a="1"/>
  <c r="H17" i="1" s="1"/>
  <c r="H11" i="1" a="1"/>
  <c r="H11" i="1" s="1"/>
  <c r="H16" i="1" a="1"/>
  <c r="H16" i="1" s="1"/>
  <c r="H20" i="1" a="1"/>
  <c r="H20" i="1" s="1"/>
  <c r="H15" i="1" a="1"/>
  <c r="H15" i="1" s="1"/>
  <c r="H19" i="1" a="1"/>
  <c r="H19" i="1" s="1"/>
  <c r="H24" i="1" a="1"/>
  <c r="H24" i="1" s="1"/>
  <c r="H28" i="1" a="1"/>
  <c r="H28" i="1" s="1"/>
  <c r="H32" i="1" a="1"/>
  <c r="H32" i="1" s="1"/>
  <c r="H23" i="1" a="1"/>
  <c r="H23" i="1" s="1"/>
  <c r="H27" i="1" a="1"/>
  <c r="H27" i="1" s="1"/>
  <c r="H31" i="1" a="1"/>
  <c r="H31" i="1" s="1"/>
  <c r="H21" i="1" a="1"/>
  <c r="H21" i="1" s="1"/>
  <c r="H26" i="1" a="1"/>
  <c r="H26" i="1" s="1"/>
  <c r="H30" i="1" a="1"/>
  <c r="H30" i="1" s="1"/>
  <c r="H25" i="1" a="1"/>
  <c r="H25" i="1" s="1"/>
  <c r="H29" i="1" a="1"/>
  <c r="H29" i="1" s="1"/>
  <c r="H33" i="1" a="1"/>
  <c r="H33" i="1" s="1"/>
  <c r="H36" i="1" a="1"/>
  <c r="H36" i="1" s="1"/>
  <c r="H40" i="1" a="1"/>
  <c r="H40" i="1" s="1"/>
  <c r="H5" i="1" a="1"/>
  <c r="H5" i="1" s="1"/>
  <c r="H35" i="1" a="1"/>
  <c r="H35" i="1" s="1"/>
  <c r="H39" i="1" a="1"/>
  <c r="H39" i="1" s="1"/>
  <c r="H38" i="1" a="1"/>
  <c r="H38" i="1" s="1"/>
  <c r="H34" i="1" a="1"/>
  <c r="H34" i="1" s="1"/>
  <c r="H37" i="1" a="1"/>
  <c r="H37" i="1" s="1"/>
  <c r="H41" i="1" a="1"/>
  <c r="H41" i="1" s="1"/>
  <c r="H4" i="1"/>
  <c r="I3" i="1"/>
  <c r="I11" i="1" l="1"/>
  <c r="I15" i="1"/>
  <c r="I7" i="1"/>
  <c r="I10" i="1"/>
  <c r="I6" i="1"/>
  <c r="I8" i="1"/>
  <c r="I14" i="1"/>
  <c r="I19" i="1"/>
  <c r="I23" i="1"/>
  <c r="I13" i="1"/>
  <c r="I18" i="1"/>
  <c r="I12" i="1"/>
  <c r="I17" i="1"/>
  <c r="I21" i="1"/>
  <c r="I9" i="1"/>
  <c r="I16" i="1"/>
  <c r="I25" i="1"/>
  <c r="I29" i="1"/>
  <c r="I33" i="1"/>
  <c r="I24" i="1"/>
  <c r="I28" i="1"/>
  <c r="I22" i="1"/>
  <c r="I27" i="1"/>
  <c r="I31" i="1"/>
  <c r="I20" i="1"/>
  <c r="I26" i="1"/>
  <c r="I30" i="1"/>
  <c r="I32" i="1"/>
  <c r="I34" i="1"/>
  <c r="I37" i="1"/>
  <c r="I41" i="1"/>
  <c r="I40" i="1"/>
  <c r="I36" i="1"/>
  <c r="I35" i="1"/>
  <c r="I39" i="1"/>
  <c r="I38" i="1"/>
  <c r="J3" i="1"/>
  <c r="I4" i="1"/>
  <c r="I5" i="1"/>
  <c r="J8" i="1" l="1"/>
  <c r="J12" i="1"/>
  <c r="J16" i="1"/>
  <c r="J7" i="1"/>
  <c r="J6" i="1"/>
  <c r="J9" i="1"/>
  <c r="J15" i="1"/>
  <c r="J20" i="1"/>
  <c r="J14" i="1"/>
  <c r="J19" i="1"/>
  <c r="J13" i="1"/>
  <c r="J18" i="1"/>
  <c r="J10" i="1"/>
  <c r="J11" i="1"/>
  <c r="J17" i="1"/>
  <c r="J26" i="1"/>
  <c r="J30" i="1"/>
  <c r="J34" i="1"/>
  <c r="J25" i="1"/>
  <c r="J29" i="1"/>
  <c r="J23" i="1"/>
  <c r="J24" i="1"/>
  <c r="J28" i="1"/>
  <c r="J21" i="1"/>
  <c r="J22" i="1"/>
  <c r="J27" i="1"/>
  <c r="J31" i="1"/>
  <c r="J38" i="1"/>
  <c r="J40" i="1"/>
  <c r="J32" i="1"/>
  <c r="J33" i="1"/>
  <c r="J37" i="1"/>
  <c r="J41" i="1"/>
  <c r="J36" i="1"/>
  <c r="J35" i="1"/>
  <c r="J39" i="1"/>
  <c r="J4" i="1"/>
  <c r="K3" i="1"/>
  <c r="J5" i="1"/>
  <c r="K6" i="1" l="1"/>
  <c r="K9" i="1"/>
  <c r="K13" i="1"/>
  <c r="K8" i="1"/>
  <c r="K7" i="1"/>
  <c r="K10" i="1"/>
  <c r="K11" i="1"/>
  <c r="K16" i="1"/>
  <c r="K17" i="1"/>
  <c r="K21" i="1"/>
  <c r="K15" i="1"/>
  <c r="K20" i="1"/>
  <c r="K14" i="1"/>
  <c r="K19" i="1"/>
  <c r="K12" i="1"/>
  <c r="K18" i="1"/>
  <c r="K22" i="1"/>
  <c r="K27" i="1"/>
  <c r="K31" i="1"/>
  <c r="K26" i="1"/>
  <c r="K30" i="1"/>
  <c r="K25" i="1"/>
  <c r="K29" i="1"/>
  <c r="K23" i="1"/>
  <c r="K24" i="1"/>
  <c r="K28" i="1"/>
  <c r="K32" i="1"/>
  <c r="K35" i="1"/>
  <c r="K39" i="1"/>
  <c r="K34" i="1"/>
  <c r="K38" i="1"/>
  <c r="K33" i="1"/>
  <c r="K37" i="1"/>
  <c r="K41" i="1"/>
  <c r="K36" i="1"/>
  <c r="K40" i="1"/>
  <c r="K4" i="1"/>
  <c r="L3" i="1"/>
  <c r="K5" i="1"/>
  <c r="L7" i="1" l="1"/>
  <c r="L10" i="1"/>
  <c r="L14" i="1"/>
  <c r="L6" i="1"/>
  <c r="L9" i="1"/>
  <c r="L12" i="1"/>
  <c r="L18" i="1"/>
  <c r="L22" i="1"/>
  <c r="L8" i="1"/>
  <c r="L11" i="1"/>
  <c r="L16" i="1"/>
  <c r="L17" i="1"/>
  <c r="L15" i="1"/>
  <c r="L20" i="1"/>
  <c r="L13" i="1"/>
  <c r="L19" i="1"/>
  <c r="L21" i="1"/>
  <c r="L23" i="1"/>
  <c r="L24" i="1"/>
  <c r="L28" i="1"/>
  <c r="L32" i="1"/>
  <c r="L27" i="1"/>
  <c r="L31" i="1"/>
  <c r="L26" i="1"/>
  <c r="L30" i="1"/>
  <c r="L25" i="1"/>
  <c r="L29" i="1"/>
  <c r="L36" i="1"/>
  <c r="L40" i="1"/>
  <c r="L35" i="1"/>
  <c r="L39" i="1"/>
  <c r="L34" i="1"/>
  <c r="L38" i="1"/>
  <c r="L33" i="1"/>
  <c r="L37" i="1"/>
  <c r="L41" i="1"/>
  <c r="L4" i="1"/>
  <c r="M3" i="1"/>
  <c r="L5" i="1"/>
  <c r="M11" i="1" l="1"/>
  <c r="M15" i="1"/>
  <c r="M7" i="1"/>
  <c r="M10" i="1"/>
  <c r="M6" i="1"/>
  <c r="M13" i="1"/>
  <c r="M19" i="1"/>
  <c r="M23" i="1"/>
  <c r="M9" i="1"/>
  <c r="M12" i="1"/>
  <c r="M18" i="1"/>
  <c r="M8" i="1"/>
  <c r="M16" i="1"/>
  <c r="M17" i="1"/>
  <c r="M21" i="1"/>
  <c r="M14" i="1"/>
  <c r="M20" i="1"/>
  <c r="M25" i="1"/>
  <c r="M29" i="1"/>
  <c r="M33" i="1"/>
  <c r="M22" i="1"/>
  <c r="M24" i="1"/>
  <c r="M28" i="1"/>
  <c r="M27" i="1"/>
  <c r="M31" i="1"/>
  <c r="M26" i="1"/>
  <c r="M30" i="1"/>
  <c r="M37" i="1"/>
  <c r="M41" i="1"/>
  <c r="M36" i="1"/>
  <c r="M40" i="1"/>
  <c r="M32" i="1"/>
  <c r="M35" i="1"/>
  <c r="M39" i="1"/>
  <c r="M34" i="1"/>
  <c r="M38" i="1"/>
  <c r="N3" i="1"/>
  <c r="M4" i="1"/>
  <c r="M5" i="1"/>
  <c r="N8" i="1" l="1"/>
  <c r="N12" i="1"/>
  <c r="N16" i="1"/>
  <c r="N7" i="1"/>
  <c r="N6" i="1"/>
  <c r="N14" i="1"/>
  <c r="N20" i="1"/>
  <c r="N10" i="1"/>
  <c r="N13" i="1"/>
  <c r="N19" i="1"/>
  <c r="N9" i="1"/>
  <c r="N11" i="1"/>
  <c r="N18" i="1"/>
  <c r="N15" i="1"/>
  <c r="N17" i="1"/>
  <c r="N26" i="1"/>
  <c r="N30" i="1"/>
  <c r="N21" i="1"/>
  <c r="N23" i="1"/>
  <c r="N25" i="1"/>
  <c r="N29" i="1"/>
  <c r="N22" i="1"/>
  <c r="N24" i="1"/>
  <c r="N28" i="1"/>
  <c r="N27" i="1"/>
  <c r="N31" i="1"/>
  <c r="N33" i="1"/>
  <c r="N34" i="1"/>
  <c r="N38" i="1"/>
  <c r="N41" i="1"/>
  <c r="N37" i="1"/>
  <c r="N36" i="1"/>
  <c r="N40" i="1"/>
  <c r="N32" i="1"/>
  <c r="N35" i="1"/>
  <c r="N39" i="1"/>
  <c r="N4" i="1"/>
  <c r="O3" i="1"/>
  <c r="N5" i="1"/>
  <c r="O6" i="1" l="1"/>
  <c r="O9" i="1"/>
  <c r="O13" i="1"/>
  <c r="O8" i="1"/>
  <c r="O7" i="1"/>
  <c r="O15" i="1"/>
  <c r="O17" i="1"/>
  <c r="O21" i="1"/>
  <c r="O14" i="1"/>
  <c r="O20" i="1"/>
  <c r="O10" i="1"/>
  <c r="O12" i="1"/>
  <c r="O19" i="1"/>
  <c r="O11" i="1"/>
  <c r="O16" i="1"/>
  <c r="O18" i="1"/>
  <c r="O27" i="1"/>
  <c r="O31" i="1"/>
  <c r="O26" i="1"/>
  <c r="O30" i="1"/>
  <c r="O23" i="1"/>
  <c r="O25" i="1"/>
  <c r="O29" i="1"/>
  <c r="O22" i="1"/>
  <c r="O24" i="1"/>
  <c r="O28" i="1"/>
  <c r="O32" i="1"/>
  <c r="O35" i="1"/>
  <c r="O39" i="1"/>
  <c r="O33" i="1"/>
  <c r="O34" i="1"/>
  <c r="O38" i="1"/>
  <c r="O41" i="1"/>
  <c r="O37" i="1"/>
  <c r="O36" i="1"/>
  <c r="O40" i="1"/>
  <c r="P3" i="1"/>
  <c r="O4" i="1"/>
  <c r="O5" i="1"/>
  <c r="C42" i="1"/>
  <c r="M42" i="1"/>
  <c r="J42" i="1"/>
  <c r="I42" i="1"/>
  <c r="K42" i="1"/>
  <c r="H42" i="1"/>
  <c r="D42" i="1"/>
  <c r="B42" i="1"/>
  <c r="G42" i="1"/>
  <c r="L42" i="1"/>
  <c r="F42" i="1"/>
  <c r="N42" i="1"/>
  <c r="E42" i="1"/>
  <c r="P7" i="1" l="1"/>
  <c r="P10" i="1"/>
  <c r="P14" i="1"/>
  <c r="P6" i="1"/>
  <c r="P9" i="1"/>
  <c r="P11" i="1"/>
  <c r="P16" i="1"/>
  <c r="P18" i="1"/>
  <c r="P22" i="1"/>
  <c r="P15" i="1"/>
  <c r="P17" i="1"/>
  <c r="P13" i="1"/>
  <c r="P20" i="1"/>
  <c r="P8" i="1"/>
  <c r="P12" i="1"/>
  <c r="P19" i="1"/>
  <c r="P24" i="1"/>
  <c r="P28" i="1"/>
  <c r="P32" i="1"/>
  <c r="P27" i="1"/>
  <c r="P21" i="1"/>
  <c r="P26" i="1"/>
  <c r="P30" i="1"/>
  <c r="P23" i="1"/>
  <c r="P25" i="1"/>
  <c r="P29" i="1"/>
  <c r="P31" i="1"/>
  <c r="P36" i="1"/>
  <c r="P40" i="1"/>
  <c r="P35" i="1"/>
  <c r="P39" i="1"/>
  <c r="P33" i="1"/>
  <c r="P34" i="1"/>
  <c r="P38" i="1"/>
  <c r="P37" i="1"/>
  <c r="P41" i="1"/>
  <c r="O42" i="1"/>
  <c r="Q3" i="1"/>
  <c r="P4" i="1"/>
  <c r="P5" i="1"/>
  <c r="Q11" i="1" l="1"/>
  <c r="Q15" i="1"/>
  <c r="Q7" i="1"/>
  <c r="Q10" i="1"/>
  <c r="Q6" i="1"/>
  <c r="Q8" i="1"/>
  <c r="Q12" i="1"/>
  <c r="Q19" i="1"/>
  <c r="Q23" i="1"/>
  <c r="Q16" i="1"/>
  <c r="Q18" i="1"/>
  <c r="Q14" i="1"/>
  <c r="Q17" i="1"/>
  <c r="Q21" i="1"/>
  <c r="Q9" i="1"/>
  <c r="Q13" i="1"/>
  <c r="Q22" i="1"/>
  <c r="Q25" i="1"/>
  <c r="Q29" i="1"/>
  <c r="Q33" i="1"/>
  <c r="Q20" i="1"/>
  <c r="Q24" i="1"/>
  <c r="Q28" i="1"/>
  <c r="Q27" i="1"/>
  <c r="Q31" i="1"/>
  <c r="Q26" i="1"/>
  <c r="Q30" i="1"/>
  <c r="Q32" i="1"/>
  <c r="Q37" i="1"/>
  <c r="Q41" i="1"/>
  <c r="Q40" i="1"/>
  <c r="Q36" i="1"/>
  <c r="Q35" i="1"/>
  <c r="Q39" i="1"/>
  <c r="Q34" i="1"/>
  <c r="Q38" i="1"/>
  <c r="P42" i="1"/>
  <c r="R3" i="1"/>
  <c r="Q4" i="1"/>
  <c r="Q5" i="1"/>
  <c r="R8" i="1" l="1"/>
  <c r="R12" i="1"/>
  <c r="R16" i="1"/>
  <c r="R7" i="1"/>
  <c r="R6" i="1"/>
  <c r="R9" i="1"/>
  <c r="R13" i="1"/>
  <c r="R20" i="1"/>
  <c r="R11" i="1"/>
  <c r="R19" i="1"/>
  <c r="R15" i="1"/>
  <c r="R18" i="1"/>
  <c r="R10" i="1"/>
  <c r="R14" i="1"/>
  <c r="R17" i="1"/>
  <c r="R23" i="1"/>
  <c r="R26" i="1"/>
  <c r="R30" i="1"/>
  <c r="R22" i="1"/>
  <c r="R25" i="1"/>
  <c r="R29" i="1"/>
  <c r="R24" i="1"/>
  <c r="R28" i="1"/>
  <c r="R21" i="1"/>
  <c r="R27" i="1"/>
  <c r="R31" i="1"/>
  <c r="R34" i="1"/>
  <c r="R38" i="1"/>
  <c r="R40" i="1"/>
  <c r="R32" i="1"/>
  <c r="R37" i="1"/>
  <c r="R41" i="1"/>
  <c r="R36" i="1"/>
  <c r="R33" i="1"/>
  <c r="R35" i="1"/>
  <c r="R39" i="1"/>
  <c r="Q42" i="1"/>
  <c r="S3" i="1"/>
  <c r="R4" i="1"/>
  <c r="R5" i="1"/>
  <c r="S6" i="1" l="1"/>
  <c r="S9" i="1"/>
  <c r="S13" i="1"/>
  <c r="S8" i="1"/>
  <c r="S7" i="1"/>
  <c r="S10" i="1"/>
  <c r="S14" i="1"/>
  <c r="S17" i="1"/>
  <c r="S21" i="1"/>
  <c r="S12" i="1"/>
  <c r="S20" i="1"/>
  <c r="S11" i="1"/>
  <c r="S16" i="1"/>
  <c r="S19" i="1"/>
  <c r="S15" i="1"/>
  <c r="S18" i="1"/>
  <c r="S27" i="1"/>
  <c r="S31" i="1"/>
  <c r="S23" i="1"/>
  <c r="S26" i="1"/>
  <c r="S30" i="1"/>
  <c r="S22" i="1"/>
  <c r="S25" i="1"/>
  <c r="S29" i="1"/>
  <c r="S24" i="1"/>
  <c r="S28" i="1"/>
  <c r="S32" i="1"/>
  <c r="S33" i="1"/>
  <c r="S35" i="1"/>
  <c r="S39" i="1"/>
  <c r="S41" i="1"/>
  <c r="S34" i="1"/>
  <c r="S38" i="1"/>
  <c r="S37" i="1"/>
  <c r="S36" i="1"/>
  <c r="S40" i="1"/>
  <c r="R42" i="1"/>
  <c r="S4" i="1"/>
  <c r="T3" i="1"/>
  <c r="S5" i="1"/>
  <c r="T7" i="1" l="1"/>
  <c r="T10" i="1"/>
  <c r="T14" i="1"/>
  <c r="T6" i="1"/>
  <c r="T9" i="1"/>
  <c r="T15" i="1"/>
  <c r="T18" i="1"/>
  <c r="T22" i="1"/>
  <c r="T8" i="1"/>
  <c r="T13" i="1"/>
  <c r="T17" i="1"/>
  <c r="T12" i="1"/>
  <c r="T20" i="1"/>
  <c r="T11" i="1"/>
  <c r="T16" i="1"/>
  <c r="T19" i="1"/>
  <c r="T21" i="1"/>
  <c r="T24" i="1"/>
  <c r="T28" i="1"/>
  <c r="T32" i="1"/>
  <c r="T27" i="1"/>
  <c r="T23" i="1"/>
  <c r="T26" i="1"/>
  <c r="T30" i="1"/>
  <c r="T25" i="1"/>
  <c r="T29" i="1"/>
  <c r="T36" i="1"/>
  <c r="T40" i="1"/>
  <c r="T31" i="1"/>
  <c r="T33" i="1"/>
  <c r="T35" i="1"/>
  <c r="T39" i="1"/>
  <c r="T34" i="1"/>
  <c r="T38" i="1"/>
  <c r="T37" i="1"/>
  <c r="T41" i="1"/>
  <c r="S42" i="1"/>
  <c r="T4" i="1"/>
  <c r="U3" i="1"/>
  <c r="T5" i="1"/>
  <c r="U11" i="1" l="1"/>
  <c r="U15" i="1"/>
  <c r="U7" i="1"/>
  <c r="U10" i="1"/>
  <c r="U6" i="1"/>
  <c r="U16" i="1"/>
  <c r="U19" i="1"/>
  <c r="U23" i="1"/>
  <c r="U9" i="1"/>
  <c r="U14" i="1"/>
  <c r="U18" i="1"/>
  <c r="U8" i="1"/>
  <c r="U13" i="1"/>
  <c r="U17" i="1"/>
  <c r="U21" i="1"/>
  <c r="U12" i="1"/>
  <c r="U25" i="1"/>
  <c r="U29" i="1"/>
  <c r="U33" i="1"/>
  <c r="U24" i="1"/>
  <c r="U28" i="1"/>
  <c r="U20" i="1"/>
  <c r="U27" i="1"/>
  <c r="U31" i="1"/>
  <c r="U22" i="1"/>
  <c r="U26" i="1"/>
  <c r="U30" i="1"/>
  <c r="U37" i="1"/>
  <c r="U41" i="1"/>
  <c r="U39" i="1"/>
  <c r="U36" i="1"/>
  <c r="U40" i="1"/>
  <c r="U32" i="1"/>
  <c r="U35" i="1"/>
  <c r="U34" i="1"/>
  <c r="U38" i="1"/>
  <c r="V3" i="1"/>
  <c r="U4" i="1"/>
  <c r="U5" i="1"/>
  <c r="T42" i="1"/>
  <c r="V8" i="1" l="1"/>
  <c r="V12" i="1"/>
  <c r="V16" i="1"/>
  <c r="V6" i="1"/>
  <c r="V7" i="1"/>
  <c r="V11" i="1"/>
  <c r="V20" i="1"/>
  <c r="V10" i="1"/>
  <c r="V15" i="1"/>
  <c r="V19" i="1"/>
  <c r="V9" i="1"/>
  <c r="V14" i="1"/>
  <c r="V18" i="1"/>
  <c r="V13" i="1"/>
  <c r="V17" i="1"/>
  <c r="V22" i="1"/>
  <c r="V26" i="1"/>
  <c r="V30" i="1"/>
  <c r="V21" i="1"/>
  <c r="V25" i="1"/>
  <c r="V29" i="1"/>
  <c r="V24" i="1"/>
  <c r="V28" i="1"/>
  <c r="V23" i="1"/>
  <c r="V27" i="1"/>
  <c r="V31" i="1"/>
  <c r="V34" i="1"/>
  <c r="V38" i="1"/>
  <c r="V41" i="1"/>
  <c r="V37" i="1"/>
  <c r="V40" i="1"/>
  <c r="V33" i="1"/>
  <c r="V36" i="1"/>
  <c r="V32" i="1"/>
  <c r="V35" i="1"/>
  <c r="V39" i="1"/>
  <c r="U42" i="1"/>
  <c r="V5" i="1"/>
  <c r="W3" i="1"/>
  <c r="V4" i="1"/>
  <c r="W6" i="1" l="1"/>
  <c r="W9" i="1"/>
  <c r="W13" i="1"/>
  <c r="W8" i="1"/>
  <c r="W7" i="1"/>
  <c r="W12" i="1"/>
  <c r="W17" i="1"/>
  <c r="W21" i="1"/>
  <c r="W11" i="1"/>
  <c r="W16" i="1"/>
  <c r="W20" i="1"/>
  <c r="W10" i="1"/>
  <c r="W15" i="1"/>
  <c r="W19" i="1"/>
  <c r="W14" i="1"/>
  <c r="W18" i="1"/>
  <c r="W23" i="1"/>
  <c r="W27" i="1"/>
  <c r="W31" i="1"/>
  <c r="W22" i="1"/>
  <c r="W26" i="1"/>
  <c r="W30" i="1"/>
  <c r="W25" i="1"/>
  <c r="W29" i="1"/>
  <c r="W24" i="1"/>
  <c r="W28" i="1"/>
  <c r="W32" i="1"/>
  <c r="W35" i="1"/>
  <c r="W39" i="1"/>
  <c r="W34" i="1"/>
  <c r="W38" i="1"/>
  <c r="W37" i="1"/>
  <c r="W41" i="1"/>
  <c r="W33" i="1"/>
  <c r="W36" i="1"/>
  <c r="W40" i="1"/>
  <c r="V42" i="1"/>
  <c r="X3" i="1"/>
  <c r="W4" i="1"/>
  <c r="W5" i="1"/>
  <c r="X7" i="1" l="1"/>
  <c r="X10" i="1"/>
  <c r="X14" i="1"/>
  <c r="X6" i="1"/>
  <c r="X9" i="1"/>
  <c r="X13" i="1"/>
  <c r="X18" i="1"/>
  <c r="X22" i="1"/>
  <c r="X12" i="1"/>
  <c r="X17" i="1"/>
  <c r="X11" i="1"/>
  <c r="X16" i="1"/>
  <c r="X20" i="1"/>
  <c r="X8" i="1"/>
  <c r="X15" i="1"/>
  <c r="X19" i="1"/>
  <c r="X24" i="1"/>
  <c r="X28" i="1"/>
  <c r="X32" i="1"/>
  <c r="X23" i="1"/>
  <c r="X27" i="1"/>
  <c r="X21" i="1"/>
  <c r="X26" i="1"/>
  <c r="X30" i="1"/>
  <c r="X25" i="1"/>
  <c r="X29" i="1"/>
  <c r="X33" i="1"/>
  <c r="X36" i="1"/>
  <c r="X40" i="1"/>
  <c r="X41" i="1"/>
  <c r="X35" i="1"/>
  <c r="X39" i="1"/>
  <c r="X31" i="1"/>
  <c r="X34" i="1"/>
  <c r="X38" i="1"/>
  <c r="X37" i="1"/>
  <c r="W42" i="1"/>
  <c r="Y3" i="1"/>
  <c r="X4" i="1"/>
  <c r="X5" i="1"/>
  <c r="Y11" i="1" l="1"/>
  <c r="Y15" i="1"/>
  <c r="Y7" i="1"/>
  <c r="Y6" i="1"/>
  <c r="Y8" i="1"/>
  <c r="Y14" i="1"/>
  <c r="Y19" i="1"/>
  <c r="Y23" i="1"/>
  <c r="Y13" i="1"/>
  <c r="Y18" i="1"/>
  <c r="Y12" i="1"/>
  <c r="Y17" i="1"/>
  <c r="Y9" i="1"/>
  <c r="Y10" i="1"/>
  <c r="Y16" i="1"/>
  <c r="Y25" i="1"/>
  <c r="Y29" i="1"/>
  <c r="Y33" i="1"/>
  <c r="Y24" i="1"/>
  <c r="Y28" i="1"/>
  <c r="Y22" i="1"/>
  <c r="Y27" i="1"/>
  <c r="Y31" i="1"/>
  <c r="Y20" i="1"/>
  <c r="Y21" i="1"/>
  <c r="Y26" i="1"/>
  <c r="Y30" i="1"/>
  <c r="Y37" i="1"/>
  <c r="Y41" i="1"/>
  <c r="Y40" i="1"/>
  <c r="Y32" i="1"/>
  <c r="Y36" i="1"/>
  <c r="Y39" i="1"/>
  <c r="Y35" i="1"/>
  <c r="Y34" i="1"/>
  <c r="Y38" i="1"/>
  <c r="X42" i="1"/>
  <c r="Z3" i="1"/>
  <c r="Y4" i="1"/>
  <c r="Y5" i="1"/>
  <c r="Z8" i="1" l="1"/>
  <c r="Z12" i="1"/>
  <c r="Z6" i="1"/>
  <c r="Z9" i="1"/>
  <c r="Z10" i="1"/>
  <c r="Z15" i="1"/>
  <c r="Z16" i="1"/>
  <c r="Z20" i="1"/>
  <c r="Z7" i="1"/>
  <c r="Z14" i="1"/>
  <c r="Z19" i="1"/>
  <c r="Z13" i="1"/>
  <c r="Z18" i="1"/>
  <c r="Z11" i="1"/>
  <c r="Z17" i="1"/>
  <c r="Z21" i="1"/>
  <c r="Z26" i="1"/>
  <c r="Z30" i="1"/>
  <c r="Z25" i="1"/>
  <c r="Z29" i="1"/>
  <c r="Z23" i="1"/>
  <c r="Z24" i="1"/>
  <c r="Z28" i="1"/>
  <c r="Z22" i="1"/>
  <c r="Z27" i="1"/>
  <c r="Z31" i="1"/>
  <c r="Z34" i="1"/>
  <c r="Z38" i="1"/>
  <c r="Z33" i="1"/>
  <c r="Z37" i="1"/>
  <c r="Z41" i="1"/>
  <c r="Z32" i="1"/>
  <c r="Z36" i="1"/>
  <c r="Z40" i="1"/>
  <c r="Z35" i="1"/>
  <c r="Z39" i="1"/>
  <c r="Y42" i="1"/>
  <c r="Z5" i="1"/>
  <c r="Z4" i="1"/>
  <c r="AA3" i="1"/>
  <c r="AA6" i="1" l="1"/>
  <c r="AA9" i="1"/>
  <c r="AA13" i="1"/>
  <c r="AA8" i="1"/>
  <c r="AA11" i="1"/>
  <c r="AA17" i="1"/>
  <c r="AA21" i="1"/>
  <c r="AA10" i="1"/>
  <c r="AA15" i="1"/>
  <c r="AA16" i="1"/>
  <c r="AA7" i="1"/>
  <c r="AA14" i="1"/>
  <c r="AA19" i="1"/>
  <c r="AA12" i="1"/>
  <c r="AA18" i="1"/>
  <c r="AA20" i="1"/>
  <c r="AA22" i="1"/>
  <c r="AA27" i="1"/>
  <c r="AA31" i="1"/>
  <c r="AA26" i="1"/>
  <c r="AA30" i="1"/>
  <c r="AA25" i="1"/>
  <c r="AA29" i="1"/>
  <c r="AA23" i="1"/>
  <c r="AA24" i="1"/>
  <c r="AA28" i="1"/>
  <c r="AA35" i="1"/>
  <c r="AA39" i="1"/>
  <c r="AA41" i="1"/>
  <c r="AA34" i="1"/>
  <c r="AA38" i="1"/>
  <c r="AA33" i="1"/>
  <c r="AA37" i="1"/>
  <c r="AA32" i="1"/>
  <c r="AA36" i="1"/>
  <c r="AA40" i="1"/>
  <c r="Z42" i="1"/>
  <c r="AB3" i="1"/>
  <c r="AA4" i="1"/>
  <c r="AA5" i="1"/>
  <c r="AB7" i="1" l="1"/>
  <c r="AB10" i="1"/>
  <c r="AB14" i="1"/>
  <c r="AB6" i="1"/>
  <c r="AB9" i="1"/>
  <c r="AB12" i="1"/>
  <c r="AB18" i="1"/>
  <c r="AB22" i="1"/>
  <c r="AB8" i="1"/>
  <c r="AB11" i="1"/>
  <c r="AB17" i="1"/>
  <c r="AB15" i="1"/>
  <c r="AB16" i="1"/>
  <c r="AB20" i="1"/>
  <c r="AB13" i="1"/>
  <c r="AB19" i="1"/>
  <c r="AB23" i="1"/>
  <c r="AB24" i="1"/>
  <c r="AB28" i="1"/>
  <c r="AB32" i="1"/>
  <c r="AB21" i="1"/>
  <c r="AB27" i="1"/>
  <c r="AB26" i="1"/>
  <c r="AB30" i="1"/>
  <c r="AB25" i="1"/>
  <c r="AB29" i="1"/>
  <c r="AB36" i="1"/>
  <c r="AB40" i="1"/>
  <c r="AB35" i="1"/>
  <c r="AB39" i="1"/>
  <c r="AB34" i="1"/>
  <c r="AB38" i="1"/>
  <c r="AB31" i="1"/>
  <c r="AB33" i="1"/>
  <c r="AB37" i="1"/>
  <c r="AB41" i="1"/>
  <c r="AA42" i="1"/>
  <c r="AB4" i="1"/>
  <c r="AC3" i="1"/>
  <c r="AB5" i="1"/>
  <c r="AC11" i="1" l="1"/>
  <c r="AC15" i="1"/>
  <c r="AC7" i="1"/>
  <c r="AC6" i="1"/>
  <c r="AC13" i="1"/>
  <c r="AC19" i="1"/>
  <c r="AC23" i="1"/>
  <c r="AC9" i="1"/>
  <c r="AC12" i="1"/>
  <c r="AC18" i="1"/>
  <c r="AC8" i="1"/>
  <c r="AC10" i="1"/>
  <c r="AC17" i="1"/>
  <c r="AC14" i="1"/>
  <c r="AC16" i="1"/>
  <c r="AC25" i="1"/>
  <c r="AC29" i="1"/>
  <c r="AC33" i="1"/>
  <c r="AC20" i="1"/>
  <c r="AC22" i="1"/>
  <c r="AC24" i="1"/>
  <c r="AC28" i="1"/>
  <c r="AC21" i="1"/>
  <c r="AC27" i="1"/>
  <c r="AC31" i="1"/>
  <c r="AC26" i="1"/>
  <c r="AC30" i="1"/>
  <c r="AC32" i="1"/>
  <c r="AC37" i="1"/>
  <c r="AC41" i="1"/>
  <c r="AC36" i="1"/>
  <c r="AC40" i="1"/>
  <c r="AC35" i="1"/>
  <c r="AC39" i="1"/>
  <c r="AC34" i="1"/>
  <c r="AC38" i="1"/>
  <c r="AD3" i="1"/>
  <c r="AC4" i="1"/>
  <c r="AC5" i="1"/>
  <c r="AB42" i="1"/>
  <c r="AD8" i="1" l="1"/>
  <c r="AD12" i="1"/>
  <c r="AD6" i="1"/>
  <c r="AD14" i="1"/>
  <c r="AD16" i="1"/>
  <c r="AD20" i="1"/>
  <c r="AD13" i="1"/>
  <c r="AD19" i="1"/>
  <c r="AD9" i="1"/>
  <c r="AD11" i="1"/>
  <c r="AD18" i="1"/>
  <c r="AD7" i="1"/>
  <c r="AD10" i="1"/>
  <c r="AD15" i="1"/>
  <c r="AD17" i="1"/>
  <c r="AD26" i="1"/>
  <c r="AD30" i="1"/>
  <c r="AD23" i="1"/>
  <c r="AD25" i="1"/>
  <c r="AD29" i="1"/>
  <c r="AD22" i="1"/>
  <c r="AD24" i="1"/>
  <c r="AD28" i="1"/>
  <c r="AD21" i="1"/>
  <c r="AD27" i="1"/>
  <c r="AD31" i="1"/>
  <c r="AD33" i="1"/>
  <c r="AD34" i="1"/>
  <c r="AD38" i="1"/>
  <c r="AD41" i="1"/>
  <c r="AD40" i="1"/>
  <c r="AD32" i="1"/>
  <c r="AD37" i="1"/>
  <c r="AD36" i="1"/>
  <c r="AD35" i="1"/>
  <c r="AD39" i="1"/>
  <c r="AC42" i="1"/>
  <c r="AD4" i="1"/>
  <c r="AE3" i="1"/>
  <c r="AD5" i="1"/>
  <c r="AE6" i="1" l="1"/>
  <c r="AE9" i="1"/>
  <c r="AE13" i="1"/>
  <c r="AE8" i="1"/>
  <c r="AE7" i="1"/>
  <c r="AE10" i="1"/>
  <c r="AE15" i="1"/>
  <c r="AE17" i="1"/>
  <c r="AE21" i="1"/>
  <c r="AE14" i="1"/>
  <c r="AE16" i="1"/>
  <c r="AE12" i="1"/>
  <c r="AE19" i="1"/>
  <c r="AE11" i="1"/>
  <c r="AE18" i="1"/>
  <c r="AE27" i="1"/>
  <c r="AE31" i="1"/>
  <c r="AE26" i="1"/>
  <c r="AE30" i="1"/>
  <c r="AE20" i="1"/>
  <c r="AE23" i="1"/>
  <c r="AE25" i="1"/>
  <c r="AE29" i="1"/>
  <c r="AE22" i="1"/>
  <c r="AE24" i="1"/>
  <c r="AE28" i="1"/>
  <c r="AE35" i="1"/>
  <c r="AE39" i="1"/>
  <c r="AE33" i="1"/>
  <c r="AE34" i="1"/>
  <c r="AE38" i="1"/>
  <c r="AE41" i="1"/>
  <c r="AE32" i="1"/>
  <c r="AE37" i="1"/>
  <c r="AE36" i="1"/>
  <c r="AE40" i="1"/>
  <c r="AE4" i="1"/>
  <c r="AF3" i="1"/>
  <c r="AE5" i="1"/>
  <c r="AD42" i="1"/>
  <c r="AF7" i="1" l="1"/>
  <c r="AF10" i="1"/>
  <c r="AF14" i="1"/>
  <c r="AF6" i="1"/>
  <c r="AG6" i="1" s="1"/>
  <c r="AF9" i="1"/>
  <c r="AF11" i="1"/>
  <c r="AF18" i="1"/>
  <c r="AF22" i="1"/>
  <c r="AF15" i="1"/>
  <c r="AF17" i="1"/>
  <c r="AF13" i="1"/>
  <c r="AF16" i="1"/>
  <c r="AF20" i="1"/>
  <c r="AF8" i="1"/>
  <c r="AF12" i="1"/>
  <c r="AF21" i="1"/>
  <c r="AF24" i="1"/>
  <c r="AG24" i="1" s="1"/>
  <c r="AF28" i="1"/>
  <c r="AG28" i="1" s="1"/>
  <c r="AF32" i="1"/>
  <c r="AG32" i="1" s="1"/>
  <c r="AF19" i="1"/>
  <c r="AF27" i="1"/>
  <c r="AG27" i="1" s="1"/>
  <c r="AF26" i="1"/>
  <c r="AF30" i="1"/>
  <c r="AF23" i="1"/>
  <c r="AG23" i="1" s="1"/>
  <c r="AF25" i="1"/>
  <c r="AG25" i="1" s="1"/>
  <c r="AF29" i="1"/>
  <c r="AG29" i="1" s="1"/>
  <c r="AF31" i="1"/>
  <c r="AG31" i="1" s="1"/>
  <c r="AF36" i="1"/>
  <c r="AG36" i="1" s="1"/>
  <c r="AF40" i="1"/>
  <c r="AG40" i="1" s="1"/>
  <c r="AF39" i="1"/>
  <c r="AF35" i="1"/>
  <c r="AG35" i="1" s="1"/>
  <c r="AF41" i="1"/>
  <c r="AF33" i="1"/>
  <c r="AG33" i="1" s="1"/>
  <c r="AF34" i="1"/>
  <c r="AF38" i="1"/>
  <c r="AF37" i="1"/>
  <c r="AF4" i="1"/>
  <c r="AF5" i="1"/>
  <c r="AG5" i="1" s="1"/>
  <c r="AE42" i="1"/>
  <c r="AF42" i="1" l="1"/>
  <c r="AG42" i="1"/>
</calcChain>
</file>

<file path=xl/sharedStrings.xml><?xml version="1.0" encoding="utf-8"?>
<sst xmlns="http://schemas.openxmlformats.org/spreadsheetml/2006/main" count="252" uniqueCount="138">
  <si>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</si>
  <si>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</si>
  <si>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</si>
  <si>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</si>
  <si>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</si>
  <si>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</si>
  <si>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</si>
  <si>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</si>
  <si>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Noms</t>
  </si>
  <si>
    <t>Debut</t>
  </si>
  <si>
    <t>Fin</t>
  </si>
  <si>
    <t>Années</t>
  </si>
  <si>
    <t>An</t>
  </si>
  <si>
    <t>=Planning!$A$1</t>
  </si>
  <si>
    <t>=Listes!$I$2:$I$9</t>
  </si>
  <si>
    <t>ColA</t>
  </si>
  <si>
    <t>=Saisie!$A:$A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</si>
  <si>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</si>
  <si>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</si>
  <si>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</si>
  <si>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</si>
  <si>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</si>
  <si>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</si>
  <si>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</si>
  <si>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=DECALER(Saisie!$A$3;;;NBVAL(Saisie!$A:$A)-1)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</si>
  <si>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</si>
  <si>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</si>
  <si>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</si>
  <si>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</si>
  <si>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</si>
  <si>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</si>
  <si>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</si>
  <si>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</si>
  <si>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</si>
  <si>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</si>
  <si>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</si>
  <si>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</si>
  <si>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CP en jours ouvrables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</si>
  <si>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</si>
  <si>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</si>
  <si>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</si>
  <si>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</si>
  <si>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</si>
  <si>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</si>
  <si>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</si>
  <si>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</si>
  <si>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</si>
  <si>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</si>
  <si>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</si>
  <si>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</si>
  <si>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</si>
  <si>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</si>
  <si>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</si>
  <si>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</si>
  <si>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</si>
  <si>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</si>
  <si>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</si>
  <si>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</si>
  <si>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</si>
  <si>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</si>
  <si>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</si>
  <si>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</si>
  <si>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</si>
  <si>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</si>
  <si>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</si>
  <si>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</si>
  <si>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</si>
  <si>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</si>
  <si>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</si>
  <si>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</si>
  <si>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</si>
  <si>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</si>
  <si>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</si>
  <si>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</si>
  <si>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</si>
  <si>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</si>
  <si>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</si>
  <si>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</si>
  <si>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</si>
  <si>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</si>
  <si>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</si>
  <si>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</si>
  <si>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</si>
  <si>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TYPE DE CONGES OU ABSENCE</t>
  </si>
  <si>
    <t>AOUT</t>
  </si>
  <si>
    <t>DECEMBRE</t>
  </si>
  <si>
    <t>FEVRIER</t>
  </si>
  <si>
    <t>BILAN ABSENCE</t>
  </si>
  <si>
    <t>CSS</t>
  </si>
  <si>
    <t>MA</t>
  </si>
  <si>
    <t>AT</t>
  </si>
  <si>
    <t>ANA</t>
  </si>
  <si>
    <t>AA</t>
  </si>
  <si>
    <t>EF</t>
  </si>
  <si>
    <t>CP</t>
  </si>
  <si>
    <t>RR</t>
  </si>
  <si>
    <t>CODE</t>
  </si>
  <si>
    <t>F</t>
  </si>
  <si>
    <t xml:space="preserve">Dimitri  </t>
  </si>
  <si>
    <t>Alexandre</t>
  </si>
  <si>
    <t>Anthony</t>
  </si>
  <si>
    <t>Jean-Louis</t>
  </si>
  <si>
    <t>Fabien</t>
  </si>
  <si>
    <t>Maxime</t>
  </si>
  <si>
    <t>Christelle</t>
  </si>
  <si>
    <t>Thomas</t>
  </si>
  <si>
    <t>Frédéric</t>
  </si>
  <si>
    <t>Ludovic</t>
  </si>
  <si>
    <t>Matthieu</t>
  </si>
  <si>
    <t>Guillaume</t>
  </si>
  <si>
    <t>Yoan</t>
  </si>
  <si>
    <t>Mickël</t>
  </si>
  <si>
    <t>Clément</t>
  </si>
  <si>
    <t>Olivier</t>
  </si>
  <si>
    <t>Jean-Michel</t>
  </si>
  <si>
    <t>Marc</t>
  </si>
  <si>
    <t>Clément2</t>
  </si>
  <si>
    <t>Simon</t>
  </si>
  <si>
    <t>Jérôme</t>
  </si>
  <si>
    <t>Alexandre2</t>
  </si>
  <si>
    <t>Patrice</t>
  </si>
  <si>
    <t>Cyril</t>
  </si>
  <si>
    <t>Christian Benjamin</t>
  </si>
  <si>
    <t xml:space="preserve"> Yannick</t>
  </si>
  <si>
    <t>Mathieu</t>
  </si>
  <si>
    <t>Valérie</t>
  </si>
  <si>
    <t>Sylvain</t>
  </si>
  <si>
    <t>Baptiste</t>
  </si>
  <si>
    <t>Marc2</t>
  </si>
  <si>
    <t>Sandrine</t>
  </si>
  <si>
    <t>Karine</t>
  </si>
  <si>
    <t>Freddy</t>
  </si>
  <si>
    <t>Franck</t>
  </si>
  <si>
    <t>Maxime2</t>
  </si>
  <si>
    <t>Sébastien</t>
  </si>
  <si>
    <t>Alexis</t>
  </si>
  <si>
    <t>Arnaud</t>
  </si>
  <si>
    <t>Cédric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</si>
</sst>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[=0]&quot;&quot;;General"/>
  </numFmts>
  <fonts count="27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333333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2"/>
      <color indexed="9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4"/>
      <color rgb="FF8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6" fillId="4" borderId="12" xfId="0" applyFont="1" applyFill="1" applyBorder="1" applyAlignment="1">
      <alignment vertical="center" wrapText="1"/>
    </xf>
    <xf numFmtId="165" fontId="9" fillId="0" borderId="10" xfId="0" applyNumberFormat="1" applyFont="1" applyBorder="1" applyAlignment="1" applyProtection="1">
      <alignment horizontal="center" vertical="center"/>
      <protection hidden="1"/>
    </xf>
    <xf numFmtId="164" fontId="10" fillId="0" borderId="9" xfId="0" applyNumberFormat="1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13" fillId="0" borderId="0" xfId="0" applyFont="1" applyAlignment="1">
      <alignment horizontal="center"/>
    </xf>
    <xf numFmtId="0" fontId="14" fillId="0" borderId="0" xfId="2" applyFont="1" applyBorder="1" applyAlignment="1">
      <alignment horizontal="center"/>
    </xf>
    <xf numFmtId="0" fontId="15" fillId="0" borderId="0" xfId="2" applyFont="1" applyAlignment="1">
      <alignment horizontal="center"/>
    </xf>
    <xf numFmtId="0" fontId="16" fillId="0" borderId="0" xfId="1" applyFont="1" applyAlignment="1" applyProtection="1">
      <alignment horizontal="center"/>
    </xf>
    <xf numFmtId="0" fontId="15" fillId="0" borderId="0" xfId="2" applyFont="1" applyBorder="1" applyAlignment="1">
      <alignment horizontal="center"/>
    </xf>
    <xf numFmtId="0" fontId="15" fillId="0" borderId="0" xfId="2" applyNumberFormat="1" applyFont="1" applyFill="1" applyBorder="1" applyAlignment="1">
      <alignment horizontal="center"/>
    </xf>
    <xf numFmtId="166" fontId="15" fillId="0" borderId="0" xfId="2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5" fillId="0" borderId="23" xfId="2" applyFont="1" applyBorder="1" applyAlignment="1">
      <alignment horizontal="center"/>
    </xf>
    <xf numFmtId="0" fontId="15" fillId="0" borderId="24" xfId="2" applyFont="1" applyBorder="1" applyAlignment="1">
      <alignment horizontal="center"/>
    </xf>
    <xf numFmtId="0" fontId="15" fillId="0" borderId="25" xfId="2" applyFont="1" applyBorder="1" applyAlignment="1">
      <alignment horizontal="center"/>
    </xf>
    <xf numFmtId="0" fontId="12" fillId="0" borderId="23" xfId="0" applyFont="1" applyFill="1" applyBorder="1"/>
    <xf numFmtId="0" fontId="12" fillId="0" borderId="24" xfId="0" applyFont="1" applyFill="1" applyBorder="1"/>
    <xf numFmtId="0" fontId="12" fillId="0" borderId="25" xfId="0" applyFont="1" applyFill="1" applyBorder="1"/>
    <xf numFmtId="0" fontId="15" fillId="0" borderId="23" xfId="2" applyFont="1" applyBorder="1" applyAlignment="1">
      <alignment horizontal="left"/>
    </xf>
    <xf numFmtId="0" fontId="15" fillId="0" borderId="24" xfId="2" applyFont="1" applyBorder="1" applyAlignment="1">
      <alignment horizontal="left"/>
    </xf>
    <xf numFmtId="0" fontId="15" fillId="0" borderId="25" xfId="2" applyFont="1" applyBorder="1" applyAlignment="1">
      <alignment horizontal="left"/>
    </xf>
    <xf numFmtId="166" fontId="15" fillId="3" borderId="3" xfId="0" applyNumberFormat="1" applyFont="1" applyFill="1" applyBorder="1" applyAlignment="1">
      <alignment horizontal="center"/>
    </xf>
    <xf numFmtId="166" fontId="15" fillId="3" borderId="4" xfId="0" applyNumberFormat="1" applyFont="1" applyFill="1" applyBorder="1" applyAlignment="1">
      <alignment horizontal="center"/>
    </xf>
    <xf numFmtId="166" fontId="15" fillId="3" borderId="5" xfId="0" applyNumberFormat="1" applyFont="1" applyFill="1" applyBorder="1" applyAlignment="1">
      <alignment horizontal="center"/>
    </xf>
    <xf numFmtId="166" fontId="15" fillId="6" borderId="3" xfId="2" applyNumberFormat="1" applyFont="1" applyFill="1" applyBorder="1" applyAlignment="1">
      <alignment horizontal="center"/>
    </xf>
    <xf numFmtId="166" fontId="15" fillId="6" borderId="4" xfId="0" applyNumberFormat="1" applyFont="1" applyFill="1" applyBorder="1" applyAlignment="1">
      <alignment horizontal="center"/>
    </xf>
    <xf numFmtId="166" fontId="15" fillId="6" borderId="5" xfId="0" applyNumberFormat="1" applyFont="1" applyFill="1" applyBorder="1" applyAlignment="1">
      <alignment horizontal="center"/>
    </xf>
    <xf numFmtId="0" fontId="17" fillId="0" borderId="0" xfId="2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/>
    <xf numFmtId="169" fontId="13" fillId="0" borderId="0" xfId="0" applyNumberFormat="1" applyFont="1" applyAlignment="1">
      <alignment horizontal="center"/>
    </xf>
    <xf numFmtId="0" fontId="12" fillId="0" borderId="26" xfId="0" applyFont="1" applyFill="1" applyBorder="1"/>
    <xf numFmtId="0" fontId="13" fillId="0" borderId="26" xfId="0" applyFont="1" applyFill="1" applyBorder="1" applyAlignment="1">
      <alignment horizontal="left" vertical="center"/>
    </xf>
    <xf numFmtId="14" fontId="13" fillId="0" borderId="26" xfId="0" applyNumberFormat="1" applyFont="1" applyFill="1" applyBorder="1" applyAlignment="1">
      <alignment horizontal="center" vertical="center"/>
    </xf>
    <xf numFmtId="14" fontId="13" fillId="0" borderId="26" xfId="0" applyNumberFormat="1" applyFont="1" applyBorder="1" applyAlignment="1">
      <alignment horizontal="center" vertical="center"/>
    </xf>
    <xf numFmtId="167" fontId="13" fillId="0" borderId="26" xfId="0" applyNumberFormat="1" applyFont="1" applyFill="1" applyBorder="1" applyAlignment="1">
      <alignment horizontal="center" vertical="center"/>
    </xf>
    <xf numFmtId="167" fontId="13" fillId="0" borderId="26" xfId="0" applyNumberFormat="1" applyFont="1" applyBorder="1" applyAlignment="1">
      <alignment horizontal="center" vertical="center"/>
    </xf>
    <xf numFmtId="0" fontId="12" fillId="0" borderId="27" xfId="0" applyFont="1" applyFill="1" applyBorder="1"/>
    <xf numFmtId="0" fontId="13" fillId="0" borderId="27" xfId="0" applyFont="1" applyFill="1" applyBorder="1" applyAlignment="1">
      <alignment horizontal="left" vertical="center"/>
    </xf>
    <xf numFmtId="14" fontId="13" fillId="0" borderId="27" xfId="0" applyNumberFormat="1" applyFont="1" applyFill="1" applyBorder="1" applyAlignment="1">
      <alignment horizontal="center" vertical="center"/>
    </xf>
    <xf numFmtId="14" fontId="13" fillId="0" borderId="27" xfId="0" applyNumberFormat="1" applyFont="1" applyBorder="1" applyAlignment="1">
      <alignment horizontal="center" vertical="center"/>
    </xf>
    <xf numFmtId="167" fontId="13" fillId="0" borderId="27" xfId="0" applyNumberFormat="1" applyFont="1" applyFill="1" applyBorder="1" applyAlignment="1">
      <alignment horizontal="center" vertical="center"/>
    </xf>
    <xf numFmtId="167" fontId="13" fillId="0" borderId="27" xfId="0" applyNumberFormat="1" applyFont="1" applyBorder="1" applyAlignment="1">
      <alignment horizontal="center" vertical="center"/>
    </xf>
    <xf numFmtId="0" fontId="13" fillId="0" borderId="27" xfId="0" applyFont="1" applyFill="1" applyBorder="1" applyAlignment="1">
      <alignment horizontal="left"/>
    </xf>
    <xf numFmtId="0" fontId="13" fillId="0" borderId="27" xfId="0" applyFont="1" applyFill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2" fillId="0" borderId="28" xfId="0" applyFont="1" applyFill="1" applyBorder="1"/>
    <xf numFmtId="0" fontId="13" fillId="0" borderId="28" xfId="0" applyFont="1" applyFill="1" applyBorder="1" applyAlignment="1">
      <alignment horizontal="left"/>
    </xf>
    <xf numFmtId="0" fontId="13" fillId="0" borderId="28" xfId="0" applyFont="1" applyFill="1" applyBorder="1" applyAlignment="1">
      <alignment horizontal="center"/>
    </xf>
    <xf numFmtId="0" fontId="13" fillId="0" borderId="28" xfId="0" applyFont="1" applyBorder="1" applyAlignment="1">
      <alignment horizontal="center"/>
    </xf>
    <xf numFmtId="167" fontId="13" fillId="0" borderId="28" xfId="0" applyNumberFormat="1" applyFont="1" applyFill="1" applyBorder="1" applyAlignment="1">
      <alignment horizontal="center" vertical="center"/>
    </xf>
    <xf numFmtId="167" fontId="13" fillId="0" borderId="28" xfId="0" applyNumberFormat="1" applyFont="1" applyBorder="1" applyAlignment="1">
      <alignment horizontal="center" vertical="center"/>
    </xf>
    <xf numFmtId="0" fontId="15" fillId="3" borderId="11" xfId="2" applyNumberFormat="1" applyFont="1" applyFill="1" applyBorder="1" applyAlignment="1">
      <alignment horizontal="center" vertical="center"/>
    </xf>
    <xf numFmtId="0" fontId="15" fillId="3" borderId="6" xfId="2" applyNumberFormat="1" applyFont="1" applyFill="1" applyBorder="1" applyAlignment="1">
      <alignment horizontal="left" vertical="center"/>
    </xf>
    <xf numFmtId="0" fontId="15" fillId="3" borderId="12" xfId="2" applyNumberFormat="1" applyFont="1" applyFill="1" applyBorder="1" applyAlignment="1">
      <alignment horizontal="center" vertical="center"/>
    </xf>
    <xf numFmtId="0" fontId="15" fillId="3" borderId="7" xfId="2" applyNumberFormat="1" applyFont="1" applyFill="1" applyBorder="1" applyAlignment="1">
      <alignment horizontal="left" vertical="center"/>
    </xf>
    <xf numFmtId="0" fontId="15" fillId="3" borderId="13" xfId="2" applyNumberFormat="1" applyFont="1" applyFill="1" applyBorder="1" applyAlignment="1">
      <alignment horizontal="center" vertical="center"/>
    </xf>
    <xf numFmtId="0" fontId="15" fillId="3" borderId="8" xfId="2" applyNumberFormat="1" applyFont="1" applyFill="1" applyBorder="1" applyAlignment="1">
      <alignment horizontal="left" vertical="center"/>
    </xf>
    <xf numFmtId="0" fontId="14" fillId="7" borderId="2" xfId="2" applyFont="1" applyFill="1" applyBorder="1" applyAlignment="1">
      <alignment horizontal="center"/>
    </xf>
    <xf numFmtId="14" fontId="15" fillId="3" borderId="6" xfId="0" applyNumberFormat="1" applyFont="1" applyFill="1" applyBorder="1" applyAlignment="1">
      <alignment horizontal="left"/>
    </xf>
    <xf numFmtId="14" fontId="15" fillId="3" borderId="7" xfId="0" applyNumberFormat="1" applyFont="1" applyFill="1" applyBorder="1" applyAlignment="1">
      <alignment horizontal="left"/>
    </xf>
    <xf numFmtId="14" fontId="15" fillId="3" borderId="8" xfId="0" applyNumberFormat="1" applyFont="1" applyFill="1" applyBorder="1" applyAlignment="1">
      <alignment horizontal="left"/>
    </xf>
    <xf numFmtId="14" fontId="15" fillId="6" borderId="7" xfId="0" applyNumberFormat="1" applyFont="1" applyFill="1" applyBorder="1" applyAlignment="1">
      <alignment horizontal="left"/>
    </xf>
    <xf numFmtId="14" fontId="15" fillId="6" borderId="8" xfId="0" applyNumberFormat="1" applyFont="1" applyFill="1" applyBorder="1" applyAlignment="1">
      <alignment horizontal="left"/>
    </xf>
    <xf numFmtId="169" fontId="8" fillId="7" borderId="29" xfId="0" applyNumberFormat="1" applyFont="1" applyFill="1" applyBorder="1" applyAlignment="1">
      <alignment horizontal="center" vertical="center" wrapText="1"/>
    </xf>
    <xf numFmtId="0" fontId="8" fillId="7" borderId="29" xfId="0" applyFont="1" applyFill="1" applyBorder="1" applyAlignment="1">
      <alignment horizontal="center" vertical="center" wrapText="1"/>
    </xf>
    <xf numFmtId="0" fontId="20" fillId="7" borderId="6" xfId="0" applyFont="1" applyFill="1" applyBorder="1" applyAlignment="1" applyProtection="1">
      <alignment vertical="center"/>
      <protection locked="0"/>
    </xf>
    <xf numFmtId="0" fontId="21" fillId="0" borderId="0" xfId="0" applyFont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168" fontId="22" fillId="0" borderId="0" xfId="0" applyNumberFormat="1" applyFont="1" applyAlignment="1">
      <alignment horizontal="center" vertical="center"/>
    </xf>
    <xf numFmtId="0" fontId="23" fillId="0" borderId="0" xfId="0" applyFont="1"/>
    <xf numFmtId="168" fontId="21" fillId="0" borderId="0" xfId="0" applyNumberFormat="1" applyFont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14" fontId="24" fillId="4" borderId="1" xfId="0" applyNumberFormat="1" applyFont="1" applyFill="1" applyBorder="1" applyAlignment="1">
      <alignment horizontal="center" vertical="center"/>
    </xf>
    <xf numFmtId="168" fontId="25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4" fontId="17" fillId="0" borderId="0" xfId="0" applyNumberFormat="1" applyFont="1" applyAlignment="1">
      <alignment horizontal="center" vertical="center"/>
    </xf>
    <xf numFmtId="0" fontId="9" fillId="0" borderId="23" xfId="0" applyNumberFormat="1" applyFont="1" applyBorder="1" applyAlignment="1" applyProtection="1">
      <alignment horizontal="center" vertical="center"/>
      <protection hidden="1"/>
    </xf>
    <xf numFmtId="0" fontId="9" fillId="0" borderId="24" xfId="0" applyNumberFormat="1" applyFont="1" applyBorder="1" applyAlignment="1" applyProtection="1">
      <alignment horizontal="center" vertical="center"/>
      <protection hidden="1"/>
    </xf>
    <xf numFmtId="0" fontId="9" fillId="0" borderId="25" xfId="0" applyNumberFormat="1" applyFont="1" applyBorder="1" applyAlignment="1" applyProtection="1">
      <alignment horizontal="center" vertical="center"/>
      <protection hidden="1"/>
    </xf>
    <xf numFmtId="169" fontId="9" fillId="0" borderId="23" xfId="0" applyNumberFormat="1" applyFont="1" applyBorder="1" applyAlignment="1">
      <alignment horizontal="left" vertical="center"/>
    </xf>
    <xf numFmtId="169" fontId="9" fillId="0" borderId="24" xfId="0" applyNumberFormat="1" applyFont="1" applyBorder="1" applyAlignment="1">
      <alignment horizontal="left" vertical="center"/>
    </xf>
    <xf numFmtId="169" fontId="9" fillId="0" borderId="25" xfId="0" applyNumberFormat="1" applyFont="1" applyBorder="1" applyAlignment="1">
      <alignment horizontal="left" vertical="center"/>
    </xf>
    <xf numFmtId="2" fontId="13" fillId="0" borderId="26" xfId="0" applyNumberFormat="1" applyFont="1" applyFill="1" applyBorder="1" applyAlignment="1">
      <alignment horizontal="center" vertical="center"/>
    </xf>
    <xf numFmtId="2" fontId="13" fillId="0" borderId="26" xfId="0" applyNumberFormat="1" applyFont="1" applyBorder="1" applyAlignment="1">
      <alignment horizontal="center" vertical="center"/>
    </xf>
    <xf numFmtId="2" fontId="13" fillId="0" borderId="27" xfId="0" applyNumberFormat="1" applyFont="1" applyFill="1" applyBorder="1" applyAlignment="1">
      <alignment horizontal="center" vertical="center"/>
    </xf>
    <xf numFmtId="2" fontId="13" fillId="0" borderId="27" xfId="0" applyNumberFormat="1" applyFont="1" applyBorder="1" applyAlignment="1">
      <alignment horizontal="center" vertical="center"/>
    </xf>
    <xf numFmtId="2" fontId="13" fillId="0" borderId="27" xfId="0" applyNumberFormat="1" applyFont="1" applyFill="1" applyBorder="1" applyAlignment="1">
      <alignment horizontal="center"/>
    </xf>
    <xf numFmtId="2" fontId="13" fillId="0" borderId="27" xfId="0" applyNumberFormat="1" applyFont="1" applyBorder="1" applyAlignment="1">
      <alignment horizontal="center"/>
    </xf>
    <xf numFmtId="2" fontId="13" fillId="0" borderId="28" xfId="0" applyNumberFormat="1" applyFont="1" applyFill="1" applyBorder="1" applyAlignment="1">
      <alignment horizontal="center"/>
    </xf>
    <xf numFmtId="2" fontId="13" fillId="0" borderId="28" xfId="0" applyNumberFormat="1" applyFont="1" applyBorder="1" applyAlignment="1">
      <alignment horizontal="center"/>
    </xf>
    <xf numFmtId="2" fontId="13" fillId="0" borderId="28" xfId="0" applyNumberFormat="1" applyFont="1" applyFill="1" applyBorder="1" applyAlignment="1">
      <alignment horizontal="center" vertical="center"/>
    </xf>
    <xf numFmtId="2" fontId="13" fillId="0" borderId="28" xfId="0" applyNumberFormat="1" applyFont="1" applyBorder="1" applyAlignment="1">
      <alignment horizontal="center" vertical="center"/>
    </xf>
    <xf numFmtId="164" fontId="19" fillId="7" borderId="21" xfId="0" applyNumberFormat="1" applyFont="1" applyFill="1" applyBorder="1" applyAlignment="1">
      <alignment horizontal="center" vertical="center"/>
    </xf>
    <xf numFmtId="164" fontId="19" fillId="7" borderId="0" xfId="0" applyNumberFormat="1" applyFont="1" applyFill="1" applyBorder="1" applyAlignment="1">
      <alignment horizontal="center" vertical="center"/>
    </xf>
    <xf numFmtId="164" fontId="19" fillId="7" borderId="14" xfId="0" applyNumberFormat="1" applyFont="1" applyFill="1" applyBorder="1" applyAlignment="1">
      <alignment horizontal="center" vertical="center"/>
    </xf>
    <xf numFmtId="0" fontId="20" fillId="7" borderId="11" xfId="0" applyFont="1" applyFill="1" applyBorder="1" applyAlignment="1" applyProtection="1">
      <alignment horizontal="center" vertical="center"/>
      <protection locked="0"/>
    </xf>
    <xf numFmtId="0" fontId="20" fillId="7" borderId="15" xfId="0" applyFont="1" applyFill="1" applyBorder="1" applyAlignment="1" applyProtection="1">
      <alignment horizontal="center" vertical="center"/>
      <protection locked="0"/>
    </xf>
    <xf numFmtId="0" fontId="18" fillId="3" borderId="22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14" fillId="5" borderId="19" xfId="0" applyFont="1" applyFill="1" applyBorder="1" applyAlignment="1">
      <alignment horizontal="center"/>
    </xf>
    <xf numFmtId="0" fontId="14" fillId="5" borderId="20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276226</xdr:colOff>
      <xdr:row>1</xdr:row>
      <xdr:rowOff>333375</xdr:rowOff>
    </xdr:from>
    <xdr:to>
      <xdr:col>10</xdr:col>
      <xdr:colOff>361950</xdr:colOff>
      <xdr:row>6</xdr:row>
      <xdr:rowOff>9525</xdr:rowOff>
    </xdr:to>
    <xdr:sp macro="[0]!Nouveaux_congés" textlink="">
      <xdr:nvSpPr>
        <xdr:cNvPr id="2" name="ZoneTexte 1"/>
        <xdr:cNvSpPr txBox="1"/>
      </xdr:nvSpPr>
      <xdr:spPr>
        <a:xfrm>
          <a:off x="7981951" y="514350"/>
          <a:ext cx="2143124" cy="98107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142875</xdr:colOff>
          <xdr:row>0</xdr:row>
          <xdr:rowOff>190500</xdr:rowOff>
        </xdr:from>
        <xdr:to>
          <xdr:col>39</xdr:col>
          <xdr:colOff>485775</xdr:colOff>
          <xdr:row>2</xdr:row>
          <xdr:rowOff>161925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314325</xdr:colOff>
          <xdr:row>0</xdr:row>
          <xdr:rowOff>104775</xdr:rowOff>
        </xdr:from>
        <xdr:to>
          <xdr:col>35</xdr:col>
          <xdr:colOff>666750</xdr:colOff>
          <xdr:row>2</xdr:row>
          <xdr:rowOff>200025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cadotguillet\Downloads\Planning%20Cong&#233;s%20V2-D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CP"/>
      <sheetName val="Planning CP"/>
      <sheetName val="Bilan CP"/>
      <sheetName val="Datas"/>
      <sheetName val="Planning Congés V2-DEV"/>
    </sheetNames>
    <definedNames>
      <definedName name="Enreg_PDF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L44"/>
  <sheetViews>
    <sheetView showGridLines="0" tabSelected="1" workbookViewId="0">
      <pane ySplit="2" topLeftCell="A3" activePane="bottomLeft" state="frozen"/>
      <selection activeCell="A2" sqref="A2"/>
      <selection pane="bottomLeft" activeCell="C6" sqref="C6"/>
    </sheetView>
  </sheetViews>
  <sheetFormatPr baseColWidth="10" defaultRowHeight="13.5" x14ac:dyDescent="0.2"/>
  <cols>
    <col min="1" max="1" width="29.1640625" style="82" bestFit="1" customWidth="1"/>
    <col min="2" max="3" width="15.83203125" style="83" customWidth="1"/>
    <col min="4" max="4" width="15.83203125" style="86" customWidth="1"/>
    <col min="5" max="5" width="34.1640625" style="82" bestFit="1" customWidth="1"/>
    <col min="6" max="16384" width="12" style="82"/>
  </cols>
  <sheetData>
    <row r="1" spans="1:12" ht="14.25" thickBot="1" x14ac:dyDescent="0.25">
      <c r="D1" s="84" t="str">
        <f t="shared" ref="D1:D44" si="0">IF(B1&amp;C1="","",$C1-$B1-INT(($C1-$B1-IF(WEEKDAY($B1)=1,0,8-WEEKDAY($B1)))/7)
-SUMPRODUCT((Ferie&gt;=$B1)*(Ferie&lt;=$C1)*(WEEKDAY(Ferie)&lt;&gt;1)))</f>
        <v/>
      </c>
    </row>
    <row r="2" spans="1:12" ht="33.75" customHeight="1" thickBot="1" x14ac:dyDescent="0.25">
      <c r="A2" s="87" t="s">
        <v>53</v>
      </c>
      <c r="B2" s="88" t="s">
        <v>26</v>
      </c>
      <c r="C2" s="88" t="s">
        <v>10</v>
      </c>
      <c r="D2" s="89" t="s">
        <v>37</v>
      </c>
      <c r="E2" s="89" t="s">
        <v>83</v>
      </c>
    </row>
    <row r="3" spans="1:12" ht="17.25" x14ac:dyDescent="0.25">
      <c r="A3" s="90" t="s">
        <v>101</v>
      </c>
      <c r="B3" s="91">
        <v>43227</v>
      </c>
      <c r="C3" s="91">
        <v>43227</v>
      </c>
      <c r="D3" s="84">
        <f t="shared" ca="1" si="0"/>
        <v>1</v>
      </c>
      <c r="E3" s="82" t="s">
        <v>94</v>
      </c>
      <c r="L3" s="85"/>
    </row>
    <row r="4" spans="1:12" ht="17.25" x14ac:dyDescent="0.25">
      <c r="A4" s="90" t="s">
        <v>101</v>
      </c>
      <c r="B4" s="91">
        <v>43229</v>
      </c>
      <c r="C4" s="91">
        <v>43229</v>
      </c>
      <c r="D4" s="84">
        <f t="shared" ca="1" si="0"/>
        <v>1</v>
      </c>
      <c r="E4" s="82" t="s">
        <v>94</v>
      </c>
      <c r="L4" s="85"/>
    </row>
    <row r="5" spans="1:12" ht="17.25" x14ac:dyDescent="0.25">
      <c r="A5" s="90"/>
      <c r="B5" s="91"/>
      <c r="C5" s="91"/>
      <c r="D5" s="84" t="str">
        <f t="shared" si="0"/>
        <v/>
      </c>
      <c r="L5" s="85"/>
    </row>
    <row r="6" spans="1:12" ht="17.25" x14ac:dyDescent="0.25">
      <c r="A6" s="90"/>
      <c r="B6" s="91"/>
      <c r="C6" s="91"/>
      <c r="D6" s="84" t="str">
        <f t="shared" si="0"/>
        <v/>
      </c>
      <c r="L6" s="85"/>
    </row>
    <row r="7" spans="1:12" x14ac:dyDescent="0.2">
      <c r="D7" s="84" t="str">
        <f t="shared" si="0"/>
        <v/>
      </c>
    </row>
    <row r="8" spans="1:12" x14ac:dyDescent="0.2">
      <c r="D8" s="84" t="str">
        <f t="shared" si="0"/>
        <v/>
      </c>
    </row>
    <row r="9" spans="1:12" x14ac:dyDescent="0.2">
      <c r="D9" s="84" t="str">
        <f t="shared" si="0"/>
        <v/>
      </c>
    </row>
    <row r="10" spans="1:12" x14ac:dyDescent="0.2">
      <c r="D10" s="84" t="str">
        <f t="shared" si="0"/>
        <v/>
      </c>
    </row>
    <row r="11" spans="1:12" x14ac:dyDescent="0.2">
      <c r="D11" s="84" t="str">
        <f t="shared" si="0"/>
        <v/>
      </c>
    </row>
    <row r="12" spans="1:12" x14ac:dyDescent="0.2">
      <c r="D12" s="84" t="str">
        <f t="shared" si="0"/>
        <v/>
      </c>
    </row>
    <row r="13" spans="1:12" x14ac:dyDescent="0.2">
      <c r="D13" s="84" t="str">
        <f t="shared" si="0"/>
        <v/>
      </c>
    </row>
    <row r="14" spans="1:12" x14ac:dyDescent="0.2">
      <c r="D14" s="84" t="str">
        <f t="shared" si="0"/>
        <v/>
      </c>
    </row>
    <row r="15" spans="1:12" x14ac:dyDescent="0.2">
      <c r="D15" s="84" t="str">
        <f t="shared" si="0"/>
        <v/>
      </c>
    </row>
    <row r="16" spans="1:12" x14ac:dyDescent="0.2">
      <c r="D16" s="84" t="str">
        <f t="shared" si="0"/>
        <v/>
      </c>
    </row>
    <row r="17" spans="4:4" x14ac:dyDescent="0.2">
      <c r="D17" s="84" t="str">
        <f t="shared" si="0"/>
        <v/>
      </c>
    </row>
    <row r="18" spans="4:4" x14ac:dyDescent="0.2">
      <c r="D18" s="84" t="str">
        <f t="shared" si="0"/>
        <v/>
      </c>
    </row>
    <row r="19" spans="4:4" x14ac:dyDescent="0.2">
      <c r="D19" s="84" t="str">
        <f t="shared" si="0"/>
        <v/>
      </c>
    </row>
    <row r="20" spans="4:4" x14ac:dyDescent="0.2">
      <c r="D20" s="84" t="str">
        <f t="shared" si="0"/>
        <v/>
      </c>
    </row>
    <row r="21" spans="4:4" x14ac:dyDescent="0.2">
      <c r="D21" s="84" t="str">
        <f t="shared" si="0"/>
        <v/>
      </c>
    </row>
    <row r="22" spans="4:4" x14ac:dyDescent="0.2">
      <c r="D22" s="84" t="str">
        <f t="shared" si="0"/>
        <v/>
      </c>
    </row>
    <row r="23" spans="4:4" x14ac:dyDescent="0.2">
      <c r="D23" s="84" t="str">
        <f t="shared" si="0"/>
        <v/>
      </c>
    </row>
    <row r="24" spans="4:4" x14ac:dyDescent="0.2">
      <c r="D24" s="84" t="str">
        <f t="shared" si="0"/>
        <v/>
      </c>
    </row>
    <row r="25" spans="4:4" x14ac:dyDescent="0.2">
      <c r="D25" s="84" t="str">
        <f t="shared" si="0"/>
        <v/>
      </c>
    </row>
    <row r="26" spans="4:4" x14ac:dyDescent="0.2">
      <c r="D26" s="84" t="str">
        <f t="shared" si="0"/>
        <v/>
      </c>
    </row>
    <row r="27" spans="4:4" x14ac:dyDescent="0.2">
      <c r="D27" s="84" t="str">
        <f t="shared" si="0"/>
        <v/>
      </c>
    </row>
    <row r="28" spans="4:4" x14ac:dyDescent="0.2">
      <c r="D28" s="84" t="str">
        <f t="shared" si="0"/>
        <v/>
      </c>
    </row>
    <row r="29" spans="4:4" x14ac:dyDescent="0.2">
      <c r="D29" s="84" t="str">
        <f t="shared" si="0"/>
        <v/>
      </c>
    </row>
    <row r="30" spans="4:4" x14ac:dyDescent="0.2">
      <c r="D30" s="84" t="str">
        <f t="shared" si="0"/>
        <v/>
      </c>
    </row>
    <row r="31" spans="4:4" x14ac:dyDescent="0.2">
      <c r="D31" s="84" t="str">
        <f t="shared" si="0"/>
        <v/>
      </c>
    </row>
    <row r="32" spans="4:4" x14ac:dyDescent="0.2">
      <c r="D32" s="84" t="str">
        <f t="shared" si="0"/>
        <v/>
      </c>
    </row>
    <row r="33" spans="4:4" x14ac:dyDescent="0.2">
      <c r="D33" s="84" t="str">
        <f t="shared" si="0"/>
        <v/>
      </c>
    </row>
    <row r="34" spans="4:4" x14ac:dyDescent="0.2">
      <c r="D34" s="84" t="str">
        <f t="shared" si="0"/>
        <v/>
      </c>
    </row>
    <row r="35" spans="4:4" x14ac:dyDescent="0.2">
      <c r="D35" s="84" t="str">
        <f t="shared" si="0"/>
        <v/>
      </c>
    </row>
    <row r="36" spans="4:4" x14ac:dyDescent="0.2">
      <c r="D36" s="84" t="str">
        <f t="shared" si="0"/>
        <v/>
      </c>
    </row>
    <row r="37" spans="4:4" x14ac:dyDescent="0.2">
      <c r="D37" s="84" t="str">
        <f t="shared" si="0"/>
        <v/>
      </c>
    </row>
    <row r="38" spans="4:4" x14ac:dyDescent="0.2">
      <c r="D38" s="84" t="str">
        <f t="shared" si="0"/>
        <v/>
      </c>
    </row>
    <row r="39" spans="4:4" x14ac:dyDescent="0.2">
      <c r="D39" s="84" t="str">
        <f t="shared" si="0"/>
        <v/>
      </c>
    </row>
    <row r="40" spans="4:4" x14ac:dyDescent="0.2">
      <c r="D40" s="84" t="str">
        <f t="shared" si="0"/>
        <v/>
      </c>
    </row>
    <row r="41" spans="4:4" x14ac:dyDescent="0.2">
      <c r="D41" s="84" t="str">
        <f t="shared" si="0"/>
        <v/>
      </c>
    </row>
    <row r="42" spans="4:4" x14ac:dyDescent="0.2">
      <c r="D42" s="84" t="str">
        <f t="shared" si="0"/>
        <v/>
      </c>
    </row>
    <row r="43" spans="4:4" x14ac:dyDescent="0.2">
      <c r="D43" s="84" t="str">
        <f t="shared" si="0"/>
        <v/>
      </c>
    </row>
    <row r="44" spans="4:4" x14ac:dyDescent="0.2">
      <c r="D44" s="84" t="str">
        <f t="shared" si="0"/>
        <v/>
      </c>
    </row>
  </sheetData>
  <autoFilter ref="A2:C5"/>
  <phoneticPr fontId="3" type="noConversion"/>
  <dataValidations count="1">
    <dataValidation type="list" allowBlank="1" showInputMessage="1" showErrorMessage="1" sqref="A3:A44">
      <formula1>Nom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I43"/>
  <sheetViews>
    <sheetView showGridLines="0" showZeros="0" zoomScaleNormal="100" workbookViewId="0">
      <pane ySplit="4" topLeftCell="A5" activePane="bottomLeft" state="frozen"/>
      <selection pane="bottomLeft" activeCell="S25" sqref="S25"/>
    </sheetView>
  </sheetViews>
  <sheetFormatPr baseColWidth="10" defaultRowHeight="12.75" x14ac:dyDescent="0.2"/>
  <cols>
    <col min="1" max="1" width="30.6640625" style="1" bestFit="1" customWidth="1"/>
    <col min="2" max="30" width="7.1640625" style="1" customWidth="1"/>
    <col min="31" max="31" width="6.5" style="1" bestFit="1" customWidth="1"/>
    <col min="32" max="32" width="7.1640625" style="1" customWidth="1"/>
    <col min="33" max="33" width="19.5" style="3" bestFit="1" customWidth="1"/>
    <col min="34" max="34" width="12" style="3"/>
    <col min="35" max="16384" width="12" style="1"/>
  </cols>
  <sheetData>
    <row r="1" spans="1:35" ht="30" thickBot="1" x14ac:dyDescent="0.25">
      <c r="A1" s="113">
        <v>2018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I1" s="3"/>
    </row>
    <row r="2" spans="1:35" ht="20.100000000000001" customHeight="1" x14ac:dyDescent="0.2">
      <c r="A2" s="108" t="s">
        <v>53</v>
      </c>
      <c r="B2" s="111" t="s">
        <v>46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81"/>
      <c r="AG2" s="12" t="s">
        <v>54</v>
      </c>
      <c r="AH2" s="8"/>
    </row>
    <row r="3" spans="1:35" s="2" customFormat="1" ht="20.100000000000001" customHeight="1" x14ac:dyDescent="0.2">
      <c r="A3" s="109"/>
      <c r="B3" s="13">
        <f>DATE(An,MONTH(1&amp;B2),1)</f>
        <v>43221</v>
      </c>
      <c r="C3" s="13">
        <f>B3+1</f>
        <v>43222</v>
      </c>
      <c r="D3" s="13">
        <f t="shared" ref="D3:AC3" si="0">C3+1</f>
        <v>43223</v>
      </c>
      <c r="E3" s="13">
        <f t="shared" si="0"/>
        <v>43224</v>
      </c>
      <c r="F3" s="13">
        <f t="shared" si="0"/>
        <v>43225</v>
      </c>
      <c r="G3" s="13">
        <f t="shared" si="0"/>
        <v>43226</v>
      </c>
      <c r="H3" s="13">
        <f t="shared" si="0"/>
        <v>43227</v>
      </c>
      <c r="I3" s="13">
        <f t="shared" si="0"/>
        <v>43228</v>
      </c>
      <c r="J3" s="13">
        <f t="shared" si="0"/>
        <v>43229</v>
      </c>
      <c r="K3" s="13">
        <f t="shared" si="0"/>
        <v>43230</v>
      </c>
      <c r="L3" s="13">
        <f t="shared" si="0"/>
        <v>43231</v>
      </c>
      <c r="M3" s="13">
        <f>L3+1</f>
        <v>43232</v>
      </c>
      <c r="N3" s="13">
        <f t="shared" si="0"/>
        <v>43233</v>
      </c>
      <c r="O3" s="13">
        <f>N3+1</f>
        <v>43234</v>
      </c>
      <c r="P3" s="13">
        <f t="shared" si="0"/>
        <v>43235</v>
      </c>
      <c r="Q3" s="13">
        <f t="shared" si="0"/>
        <v>43236</v>
      </c>
      <c r="R3" s="13">
        <f t="shared" si="0"/>
        <v>43237</v>
      </c>
      <c r="S3" s="13">
        <f t="shared" si="0"/>
        <v>43238</v>
      </c>
      <c r="T3" s="13">
        <f t="shared" si="0"/>
        <v>43239</v>
      </c>
      <c r="U3" s="13">
        <f t="shared" si="0"/>
        <v>43240</v>
      </c>
      <c r="V3" s="13">
        <f t="shared" si="0"/>
        <v>43241</v>
      </c>
      <c r="W3" s="13">
        <f t="shared" si="0"/>
        <v>43242</v>
      </c>
      <c r="X3" s="13">
        <f t="shared" si="0"/>
        <v>43243</v>
      </c>
      <c r="Y3" s="13">
        <f t="shared" si="0"/>
        <v>43244</v>
      </c>
      <c r="Z3" s="13">
        <f t="shared" si="0"/>
        <v>43245</v>
      </c>
      <c r="AA3" s="13">
        <f t="shared" si="0"/>
        <v>43246</v>
      </c>
      <c r="AB3" s="13">
        <f t="shared" si="0"/>
        <v>43247</v>
      </c>
      <c r="AC3" s="13">
        <f t="shared" si="0"/>
        <v>43248</v>
      </c>
      <c r="AD3" s="13">
        <f>IF(AC3=0,0,IF(MONTH(AC3)&lt;&gt;MONTH(AC3+1),0,AC3+1))</f>
        <v>43249</v>
      </c>
      <c r="AE3" s="13">
        <f>IF(AD3=0,0,IF(MONTH(AD3)&lt;&gt;MONTH(AD3+1),0,AD3+1))</f>
        <v>43250</v>
      </c>
      <c r="AF3" s="13">
        <f>IF(AE3=0,0,IF(MONTH(AE3)&lt;&gt;MONTH(AE3+1),0,AE3+1))</f>
        <v>43251</v>
      </c>
      <c r="AG3" s="7"/>
      <c r="AH3" s="3"/>
    </row>
    <row r="4" spans="1:35" s="2" customFormat="1" ht="13.5" x14ac:dyDescent="0.2">
      <c r="A4" s="110"/>
      <c r="B4" s="14">
        <f t="shared" ref="B4:AF4" si="1">B3</f>
        <v>43221</v>
      </c>
      <c r="C4" s="14">
        <f t="shared" si="1"/>
        <v>43222</v>
      </c>
      <c r="D4" s="14">
        <f t="shared" si="1"/>
        <v>43223</v>
      </c>
      <c r="E4" s="14">
        <f t="shared" si="1"/>
        <v>43224</v>
      </c>
      <c r="F4" s="14">
        <f t="shared" si="1"/>
        <v>43225</v>
      </c>
      <c r="G4" s="14">
        <f t="shared" si="1"/>
        <v>43226</v>
      </c>
      <c r="H4" s="14">
        <f t="shared" si="1"/>
        <v>43227</v>
      </c>
      <c r="I4" s="14">
        <f t="shared" si="1"/>
        <v>43228</v>
      </c>
      <c r="J4" s="14">
        <f t="shared" si="1"/>
        <v>43229</v>
      </c>
      <c r="K4" s="14">
        <f t="shared" si="1"/>
        <v>43230</v>
      </c>
      <c r="L4" s="14">
        <f t="shared" si="1"/>
        <v>43231</v>
      </c>
      <c r="M4" s="14">
        <f t="shared" si="1"/>
        <v>43232</v>
      </c>
      <c r="N4" s="14">
        <f t="shared" si="1"/>
        <v>43233</v>
      </c>
      <c r="O4" s="14">
        <f t="shared" si="1"/>
        <v>43234</v>
      </c>
      <c r="P4" s="14">
        <f t="shared" si="1"/>
        <v>43235</v>
      </c>
      <c r="Q4" s="14">
        <f t="shared" si="1"/>
        <v>43236</v>
      </c>
      <c r="R4" s="14">
        <f t="shared" si="1"/>
        <v>43237</v>
      </c>
      <c r="S4" s="14">
        <f t="shared" si="1"/>
        <v>43238</v>
      </c>
      <c r="T4" s="14">
        <f t="shared" si="1"/>
        <v>43239</v>
      </c>
      <c r="U4" s="14">
        <f t="shared" si="1"/>
        <v>43240</v>
      </c>
      <c r="V4" s="14">
        <f t="shared" si="1"/>
        <v>43241</v>
      </c>
      <c r="W4" s="14">
        <f t="shared" si="1"/>
        <v>43242</v>
      </c>
      <c r="X4" s="14">
        <f t="shared" si="1"/>
        <v>43243</v>
      </c>
      <c r="Y4" s="14">
        <f t="shared" si="1"/>
        <v>43244</v>
      </c>
      <c r="Z4" s="14">
        <f t="shared" si="1"/>
        <v>43245</v>
      </c>
      <c r="AA4" s="14">
        <f t="shared" si="1"/>
        <v>43246</v>
      </c>
      <c r="AB4" s="14">
        <f t="shared" si="1"/>
        <v>43247</v>
      </c>
      <c r="AC4" s="14">
        <f t="shared" si="1"/>
        <v>43248</v>
      </c>
      <c r="AD4" s="14">
        <f t="shared" si="1"/>
        <v>43249</v>
      </c>
      <c r="AE4" s="14">
        <f t="shared" si="1"/>
        <v>43250</v>
      </c>
      <c r="AF4" s="14">
        <f t="shared" si="1"/>
        <v>43251</v>
      </c>
      <c r="AG4" s="7"/>
      <c r="AH4" s="3"/>
    </row>
    <row r="5" spans="1:35" s="2" customFormat="1" ht="13.5" x14ac:dyDescent="0.2">
      <c r="A5" s="95" t="str">
        <f>BDD!A2</f>
        <v xml:space="preserve">Dimitri  </v>
      </c>
      <c r="B5" s="92">
        <f t="shared" ref="B5:Q22" ca="1" si="2">SUMPRODUCT((Noms=$A5)*(B$3&gt;=Debut)*(B$3&lt;=Fin)*(WEEKDAY(B$3,2)&lt;7)*NOT((COUNTIF(Ferie,B$3))))</f>
        <v>0</v>
      </c>
      <c r="C5" s="92">
        <f t="array" aca="1" ref="C5" ca="1">SUMPRODUCT((Noms=$A5)*(C$3&gt;=Debut)*(C$3&lt;=Fin)*(WEEKDAY(C$3,2)&lt;7)*NOT((COUNTIF(Ferie,C$3))))</f>
        <v>0</v>
      </c>
      <c r="D5" s="92">
        <f t="array" aca="1" ref="D5" ca="1">SUMPRODUCT((Noms=$A5)*(D$3&gt;=Debut)*(D$3&lt;=Fin)*(WEEKDAY(D$3,2)&lt;7)*NOT((COUNTIF(Ferie,D$3))))</f>
        <v>0</v>
      </c>
      <c r="E5" s="92">
        <f t="array" aca="1" ref="E5" ca="1">SUMPRODUCT((Noms=$A5)*(E$3&gt;=Debut)*(E$3&lt;=Fin)*(WEEKDAY(E$3,2)&lt;7)*NOT((COUNTIF(Ferie,E$3))))</f>
        <v>0</v>
      </c>
      <c r="F5" s="92">
        <f t="array" aca="1" ref="F5" ca="1">SUMPRODUCT((Noms=$A5)*(F$3&gt;=Debut)*(F$3&lt;=Fin)*(WEEKDAY(F$3,2)&lt;7)*NOT((COUNTIF(Ferie,F$3))))</f>
        <v>0</v>
      </c>
      <c r="G5" s="92">
        <f t="array" aca="1" ref="G5" ca="1">SUMPRODUCT((Noms=$A5)*(G$3&gt;=Debut)*(G$3&lt;=Fin)*(WEEKDAY(G$3,2)&lt;7)*NOT((COUNTIF(Ferie,G$3))))</f>
        <v>0</v>
      </c>
      <c r="H5" s="92">
        <f t="array" aca="1" ref="H5" ca="1">SUMPRODUCT((Noms=$A5)*(H$3&gt;=Debut)*(H$3&lt;=Fin)*(WEEKDAY(H$3,2)&lt;7)*NOT((COUNTIF(Ferie,H$3))))</f>
        <v>0</v>
      </c>
      <c r="I5" s="92">
        <f t="shared" ca="1" si="2"/>
        <v>0</v>
      </c>
      <c r="J5" s="92">
        <f t="shared" ca="1" si="2"/>
        <v>0</v>
      </c>
      <c r="K5" s="92">
        <f t="shared" ca="1" si="2"/>
        <v>0</v>
      </c>
      <c r="L5" s="92">
        <f t="shared" ref="L5:Z16" ca="1" si="3">SUMPRODUCT((Noms=$A5)*(L$3&gt;=Debut)*(L$3&lt;=Fin)*(WEEKDAY(L$3,2)&lt;7)*NOT((COUNTIF(Ferie,L$3))))</f>
        <v>0</v>
      </c>
      <c r="M5" s="92">
        <f t="shared" ca="1" si="3"/>
        <v>0</v>
      </c>
      <c r="N5" s="92">
        <f t="shared" ca="1" si="3"/>
        <v>0</v>
      </c>
      <c r="O5" s="92">
        <f t="shared" ca="1" si="3"/>
        <v>0</v>
      </c>
      <c r="P5" s="92">
        <f t="shared" ca="1" si="3"/>
        <v>0</v>
      </c>
      <c r="Q5" s="92">
        <f t="shared" ca="1" si="3"/>
        <v>0</v>
      </c>
      <c r="R5" s="92">
        <f t="shared" ca="1" si="3"/>
        <v>0</v>
      </c>
      <c r="S5" s="92">
        <f t="shared" ca="1" si="3"/>
        <v>0</v>
      </c>
      <c r="T5" s="92">
        <f t="shared" ca="1" si="3"/>
        <v>0</v>
      </c>
      <c r="U5" s="92">
        <f t="shared" ca="1" si="3"/>
        <v>0</v>
      </c>
      <c r="V5" s="92">
        <f t="shared" ref="V5:AF15" ca="1" si="4">SUMPRODUCT((Noms=$A5)*(V$3&gt;=Debut)*(V$3&lt;=Fin)*(WEEKDAY(V$3,2)&lt;7)*NOT((COUNTIF(Ferie,V$3))))</f>
        <v>0</v>
      </c>
      <c r="W5" s="92">
        <f t="shared" ca="1" si="4"/>
        <v>0</v>
      </c>
      <c r="X5" s="92">
        <f t="shared" ca="1" si="4"/>
        <v>0</v>
      </c>
      <c r="Y5" s="92">
        <f t="shared" ca="1" si="4"/>
        <v>0</v>
      </c>
      <c r="Z5" s="92">
        <f t="shared" ca="1" si="4"/>
        <v>0</v>
      </c>
      <c r="AA5" s="92">
        <f t="shared" ca="1" si="4"/>
        <v>0</v>
      </c>
      <c r="AB5" s="92">
        <f t="shared" ca="1" si="4"/>
        <v>0</v>
      </c>
      <c r="AC5" s="92">
        <f t="shared" ca="1" si="4"/>
        <v>0</v>
      </c>
      <c r="AD5" s="92">
        <f t="shared" ca="1" si="4"/>
        <v>0</v>
      </c>
      <c r="AE5" s="92">
        <f t="shared" ca="1" si="4"/>
        <v>0</v>
      </c>
      <c r="AF5" s="92">
        <f t="shared" ca="1" si="4"/>
        <v>0</v>
      </c>
      <c r="AG5" s="7">
        <f ca="1">COUNTIF(A5:AF5,"1")</f>
        <v>0</v>
      </c>
      <c r="AH5" s="9"/>
    </row>
    <row r="6" spans="1:35" s="2" customFormat="1" ht="13.5" x14ac:dyDescent="0.2">
      <c r="A6" s="96" t="str">
        <f>BDD!A3</f>
        <v>Alexandre</v>
      </c>
      <c r="B6" s="93">
        <f t="shared" ca="1" si="2"/>
        <v>0</v>
      </c>
      <c r="C6" s="93">
        <f t="array" aca="1" ref="C6" ca="1">SUMPRODUCT((Noms=$A6)*(C$3&gt;=Debut)*(C$3&lt;=Fin)*(WEEKDAY(C$3,2)&lt;7)*NOT((COUNTIF(Ferie,C$3))))</f>
        <v>0</v>
      </c>
      <c r="D6" s="93">
        <f t="array" aca="1" ref="D6" ca="1">SUMPRODUCT((Noms=$A6)*(D$3&gt;=Debut)*(D$3&lt;=Fin)*(WEEKDAY(D$3,2)&lt;7)*NOT((COUNTIF(Ferie,D$3))))</f>
        <v>0</v>
      </c>
      <c r="E6" s="93">
        <f t="array" aca="1" ref="E6" ca="1">SUMPRODUCT((Noms=$A6)*(E$3&gt;=Debut)*(E$3&lt;=Fin)*(WEEKDAY(E$3,2)&lt;7)*NOT((COUNTIF(Ferie,E$3))))</f>
        <v>0</v>
      </c>
      <c r="F6" s="93">
        <f t="array" aca="1" ref="F6" ca="1">SUMPRODUCT((Noms=$A6)*(F$3&gt;=Debut)*(F$3&lt;=Fin)*(WEEKDAY(F$3,2)&lt;7)*NOT((COUNTIF(Ferie,F$3))))</f>
        <v>0</v>
      </c>
      <c r="G6" s="93">
        <f t="array" aca="1" ref="G6" ca="1">SUMPRODUCT((Noms=$A6)*(G$3&gt;=Debut)*(G$3&lt;=Fin)*(WEEKDAY(G$3,2)&lt;7)*NOT((COUNTIF(Ferie,G$3))))</f>
        <v>0</v>
      </c>
      <c r="H6" s="93">
        <f t="array" aca="1" ref="H6" ca="1">SUMPRODUCT((Noms=$A6)*(H$3&gt;=Debut)*(H$3&lt;=Fin)*(WEEKDAY(H$3,2)&lt;7)*NOT((COUNTIF(Ferie,H$3))))</f>
        <v>0</v>
      </c>
      <c r="I6" s="93">
        <f t="shared" ca="1" si="2"/>
        <v>0</v>
      </c>
      <c r="J6" s="93">
        <f t="shared" ca="1" si="2"/>
        <v>0</v>
      </c>
      <c r="K6" s="93">
        <f t="shared" ca="1" si="2"/>
        <v>0</v>
      </c>
      <c r="L6" s="93">
        <f t="shared" ca="1" si="3"/>
        <v>0</v>
      </c>
      <c r="M6" s="93">
        <f t="shared" ca="1" si="3"/>
        <v>0</v>
      </c>
      <c r="N6" s="93">
        <f t="shared" ca="1" si="3"/>
        <v>0</v>
      </c>
      <c r="O6" s="93">
        <f t="shared" ca="1" si="3"/>
        <v>0</v>
      </c>
      <c r="P6" s="93">
        <f t="shared" ca="1" si="3"/>
        <v>0</v>
      </c>
      <c r="Q6" s="93">
        <f t="shared" ca="1" si="3"/>
        <v>0</v>
      </c>
      <c r="R6" s="93">
        <f t="shared" ca="1" si="3"/>
        <v>0</v>
      </c>
      <c r="S6" s="93">
        <f t="shared" ca="1" si="3"/>
        <v>0</v>
      </c>
      <c r="T6" s="93">
        <f t="shared" ca="1" si="3"/>
        <v>0</v>
      </c>
      <c r="U6" s="93">
        <f t="shared" ca="1" si="3"/>
        <v>0</v>
      </c>
      <c r="V6" s="93">
        <f t="shared" ca="1" si="4"/>
        <v>0</v>
      </c>
      <c r="W6" s="93">
        <f t="shared" ca="1" si="4"/>
        <v>0</v>
      </c>
      <c r="X6" s="93">
        <f t="shared" ca="1" si="4"/>
        <v>0</v>
      </c>
      <c r="Y6" s="93">
        <f t="shared" ca="1" si="4"/>
        <v>0</v>
      </c>
      <c r="Z6" s="93">
        <f t="shared" ca="1" si="4"/>
        <v>0</v>
      </c>
      <c r="AA6" s="93">
        <f t="shared" ca="1" si="4"/>
        <v>0</v>
      </c>
      <c r="AB6" s="93">
        <f t="shared" ca="1" si="4"/>
        <v>0</v>
      </c>
      <c r="AC6" s="93">
        <f t="shared" ca="1" si="4"/>
        <v>0</v>
      </c>
      <c r="AD6" s="93">
        <f t="shared" ca="1" si="4"/>
        <v>0</v>
      </c>
      <c r="AE6" s="93">
        <f t="shared" ca="1" si="4"/>
        <v>0</v>
      </c>
      <c r="AF6" s="93">
        <f t="shared" ca="1" si="4"/>
        <v>0</v>
      </c>
      <c r="AG6" s="7">
        <f t="shared" ref="AG6:AG36" ca="1" si="5">COUNTIF(A6:AF6,"1")</f>
        <v>0</v>
      </c>
    </row>
    <row r="7" spans="1:35" s="2" customFormat="1" ht="13.5" x14ac:dyDescent="0.2">
      <c r="A7" s="96" t="str">
        <f>BDD!A4</f>
        <v>Anthony</v>
      </c>
      <c r="B7" s="93">
        <f t="shared" ca="1" si="2"/>
        <v>0</v>
      </c>
      <c r="C7" s="93">
        <f t="array" aca="1" ref="C7" ca="1">SUMPRODUCT((Noms=$A7)*(C$3&gt;=Debut)*(C$3&lt;=Fin)*(WEEKDAY(C$3,2)&lt;7)*NOT((COUNTIF(Ferie,C$3))))</f>
        <v>0</v>
      </c>
      <c r="D7" s="93">
        <f t="array" aca="1" ref="D7" ca="1">SUMPRODUCT((Noms=$A7)*(D$3&gt;=Debut)*(D$3&lt;=Fin)*(WEEKDAY(D$3,2)&lt;7)*NOT((COUNTIF(Ferie,D$3))))</f>
        <v>0</v>
      </c>
      <c r="E7" s="93">
        <f t="array" aca="1" ref="E7" ca="1">SUMPRODUCT((Noms=$A7)*(E$3&gt;=Debut)*(E$3&lt;=Fin)*(WEEKDAY(E$3,2)&lt;7)*NOT((COUNTIF(Ferie,E$3))))</f>
        <v>0</v>
      </c>
      <c r="F7" s="93">
        <f t="array" aca="1" ref="F7" ca="1">SUMPRODUCT((Noms=$A7)*(F$3&gt;=Debut)*(F$3&lt;=Fin)*(WEEKDAY(F$3,2)&lt;7)*NOT((COUNTIF(Ferie,F$3))))</f>
        <v>0</v>
      </c>
      <c r="G7" s="93">
        <f t="array" aca="1" ref="G7" ca="1">SUMPRODUCT((Noms=$A7)*(G$3&gt;=Debut)*(G$3&lt;=Fin)*(WEEKDAY(G$3,2)&lt;7)*NOT((COUNTIF(Ferie,G$3))))</f>
        <v>0</v>
      </c>
      <c r="H7" s="93">
        <f t="array" aca="1" ref="H7" ca="1">SUMPRODUCT((Noms=$A7)*(H$3&gt;=Debut)*(H$3&lt;=Fin)*(WEEKDAY(H$3,2)&lt;7)*NOT((COUNTIF(Ferie,H$3))))</f>
        <v>0</v>
      </c>
      <c r="I7" s="93">
        <f t="shared" ca="1" si="2"/>
        <v>0</v>
      </c>
      <c r="J7" s="93">
        <f t="shared" ca="1" si="2"/>
        <v>0</v>
      </c>
      <c r="K7" s="93">
        <f t="shared" ca="1" si="2"/>
        <v>0</v>
      </c>
      <c r="L7" s="93">
        <f t="shared" ca="1" si="3"/>
        <v>0</v>
      </c>
      <c r="M7" s="93">
        <f t="shared" ca="1" si="3"/>
        <v>0</v>
      </c>
      <c r="N7" s="93">
        <f t="shared" ca="1" si="3"/>
        <v>0</v>
      </c>
      <c r="O7" s="93">
        <f t="shared" ca="1" si="3"/>
        <v>0</v>
      </c>
      <c r="P7" s="93">
        <f t="shared" ca="1" si="3"/>
        <v>0</v>
      </c>
      <c r="Q7" s="93">
        <f t="shared" ca="1" si="3"/>
        <v>0</v>
      </c>
      <c r="R7" s="93">
        <f t="shared" ca="1" si="3"/>
        <v>0</v>
      </c>
      <c r="S7" s="93">
        <f t="shared" ca="1" si="3"/>
        <v>0</v>
      </c>
      <c r="T7" s="93">
        <f t="shared" ca="1" si="3"/>
        <v>0</v>
      </c>
      <c r="U7" s="93">
        <f t="shared" ca="1" si="3"/>
        <v>0</v>
      </c>
      <c r="V7" s="93">
        <f t="shared" ca="1" si="4"/>
        <v>0</v>
      </c>
      <c r="W7" s="93">
        <f t="shared" ca="1" si="4"/>
        <v>0</v>
      </c>
      <c r="X7" s="93">
        <f t="shared" ca="1" si="4"/>
        <v>0</v>
      </c>
      <c r="Y7" s="93">
        <f t="shared" ca="1" si="4"/>
        <v>0</v>
      </c>
      <c r="Z7" s="93">
        <f t="shared" ca="1" si="4"/>
        <v>0</v>
      </c>
      <c r="AA7" s="93">
        <f t="shared" ca="1" si="4"/>
        <v>0</v>
      </c>
      <c r="AB7" s="93">
        <f t="shared" ca="1" si="4"/>
        <v>0</v>
      </c>
      <c r="AC7" s="93">
        <f t="shared" ca="1" si="4"/>
        <v>0</v>
      </c>
      <c r="AD7" s="93">
        <f t="shared" ca="1" si="4"/>
        <v>0</v>
      </c>
      <c r="AE7" s="93">
        <f t="shared" ca="1" si="4"/>
        <v>0</v>
      </c>
      <c r="AF7" s="93">
        <f t="shared" ca="1" si="4"/>
        <v>0</v>
      </c>
      <c r="AG7" s="7"/>
    </row>
    <row r="8" spans="1:35" s="2" customFormat="1" ht="13.5" x14ac:dyDescent="0.2">
      <c r="A8" s="96" t="str">
        <f>BDD!A5</f>
        <v>Jean-Louis</v>
      </c>
      <c r="B8" s="93">
        <f t="shared" ca="1" si="2"/>
        <v>0</v>
      </c>
      <c r="C8" s="93">
        <f t="array" aca="1" ref="C8" ca="1">SUMPRODUCT((Noms=$A8)*(C$3&gt;=Debut)*(C$3&lt;=Fin)*(WEEKDAY(C$3,2)&lt;7)*NOT((COUNTIF(Ferie,C$3))))</f>
        <v>0</v>
      </c>
      <c r="D8" s="93">
        <f t="array" aca="1" ref="D8" ca="1">SUMPRODUCT((Noms=$A8)*(D$3&gt;=Debut)*(D$3&lt;=Fin)*(WEEKDAY(D$3,2)&lt;7)*NOT((COUNTIF(Ferie,D$3))))</f>
        <v>0</v>
      </c>
      <c r="E8" s="93">
        <f t="array" aca="1" ref="E8" ca="1">SUMPRODUCT((Noms=$A8)*(E$3&gt;=Debut)*(E$3&lt;=Fin)*(WEEKDAY(E$3,2)&lt;7)*NOT((COUNTIF(Ferie,E$3))))</f>
        <v>0</v>
      </c>
      <c r="F8" s="93">
        <f t="array" aca="1" ref="F8" ca="1">SUMPRODUCT((Noms=$A8)*(F$3&gt;=Debut)*(F$3&lt;=Fin)*(WEEKDAY(F$3,2)&lt;7)*NOT((COUNTIF(Ferie,F$3))))</f>
        <v>0</v>
      </c>
      <c r="G8" s="93">
        <f t="array" aca="1" ref="G8" ca="1">SUMPRODUCT((Noms=$A8)*(G$3&gt;=Debut)*(G$3&lt;=Fin)*(WEEKDAY(G$3,2)&lt;7)*NOT((COUNTIF(Ferie,G$3))))</f>
        <v>0</v>
      </c>
      <c r="H8" s="93">
        <f ca="1">SUMPRODUCT((Noms=$A8)*(H$3&gt;=Debut)*(H$3&lt;=Fin)*(WEEKDAY(H$3,2)&lt;7)*NOT((COUNTIF(Ferie,H$3))))</f>
        <v>1</v>
      </c>
      <c r="I8" s="93">
        <f t="shared" ca="1" si="2"/>
        <v>0</v>
      </c>
      <c r="J8" s="93">
        <f t="shared" ca="1" si="2"/>
        <v>1</v>
      </c>
      <c r="K8" s="93">
        <f t="shared" ca="1" si="2"/>
        <v>0</v>
      </c>
      <c r="L8" s="93">
        <f t="shared" ca="1" si="3"/>
        <v>0</v>
      </c>
      <c r="M8" s="93">
        <f t="shared" ca="1" si="3"/>
        <v>0</v>
      </c>
      <c r="N8" s="93">
        <f t="shared" ca="1" si="3"/>
        <v>0</v>
      </c>
      <c r="O8" s="93">
        <f t="shared" ca="1" si="3"/>
        <v>0</v>
      </c>
      <c r="P8" s="93">
        <f t="shared" ca="1" si="3"/>
        <v>0</v>
      </c>
      <c r="Q8" s="93">
        <f t="shared" ca="1" si="3"/>
        <v>0</v>
      </c>
      <c r="R8" s="93">
        <f t="shared" ca="1" si="3"/>
        <v>0</v>
      </c>
      <c r="S8" s="93">
        <f t="shared" ca="1" si="3"/>
        <v>0</v>
      </c>
      <c r="T8" s="93">
        <f t="shared" ca="1" si="3"/>
        <v>0</v>
      </c>
      <c r="U8" s="93">
        <f t="shared" ca="1" si="3"/>
        <v>0</v>
      </c>
      <c r="V8" s="93">
        <f t="shared" ca="1" si="4"/>
        <v>0</v>
      </c>
      <c r="W8" s="93">
        <f t="shared" ca="1" si="4"/>
        <v>0</v>
      </c>
      <c r="X8" s="93">
        <f t="shared" ca="1" si="4"/>
        <v>0</v>
      </c>
      <c r="Y8" s="93">
        <f t="shared" ca="1" si="4"/>
        <v>0</v>
      </c>
      <c r="Z8" s="93">
        <f t="shared" ca="1" si="4"/>
        <v>0</v>
      </c>
      <c r="AA8" s="93">
        <f t="shared" ca="1" si="4"/>
        <v>0</v>
      </c>
      <c r="AB8" s="93">
        <f t="shared" ca="1" si="4"/>
        <v>0</v>
      </c>
      <c r="AC8" s="93">
        <f t="shared" ca="1" si="4"/>
        <v>0</v>
      </c>
      <c r="AD8" s="93">
        <f t="shared" ca="1" si="4"/>
        <v>0</v>
      </c>
      <c r="AE8" s="93">
        <f t="shared" ca="1" si="4"/>
        <v>0</v>
      </c>
      <c r="AF8" s="93">
        <f t="shared" ca="1" si="4"/>
        <v>0</v>
      </c>
      <c r="AG8" s="7"/>
    </row>
    <row r="9" spans="1:35" s="2" customFormat="1" ht="13.5" x14ac:dyDescent="0.2">
      <c r="A9" s="96" t="str">
        <f>BDD!A6</f>
        <v>Fabien</v>
      </c>
      <c r="B9" s="93">
        <f t="shared" ca="1" si="2"/>
        <v>0</v>
      </c>
      <c r="C9" s="93">
        <f t="array" aca="1" ref="C9" ca="1">SUMPRODUCT((Noms=$A9)*(C$3&gt;=Debut)*(C$3&lt;=Fin)*(WEEKDAY(C$3,2)&lt;7)*NOT((COUNTIF(Ferie,C$3))))</f>
        <v>0</v>
      </c>
      <c r="D9" s="93">
        <f t="array" aca="1" ref="D9" ca="1">SUMPRODUCT((Noms=$A9)*(D$3&gt;=Debut)*(D$3&lt;=Fin)*(WEEKDAY(D$3,2)&lt;7)*NOT((COUNTIF(Ferie,D$3))))</f>
        <v>0</v>
      </c>
      <c r="E9" s="93">
        <f t="array" aca="1" ref="E9" ca="1">SUMPRODUCT((Noms=$A9)*(E$3&gt;=Debut)*(E$3&lt;=Fin)*(WEEKDAY(E$3,2)&lt;7)*NOT((COUNTIF(Ferie,E$3))))</f>
        <v>0</v>
      </c>
      <c r="F9" s="93">
        <f t="array" aca="1" ref="F9" ca="1">SUMPRODUCT((Noms=$A9)*(F$3&gt;=Debut)*(F$3&lt;=Fin)*(WEEKDAY(F$3,2)&lt;7)*NOT((COUNTIF(Ferie,F$3))))</f>
        <v>0</v>
      </c>
      <c r="G9" s="93">
        <f t="array" aca="1" ref="G9" ca="1">SUMPRODUCT((Noms=$A9)*(G$3&gt;=Debut)*(G$3&lt;=Fin)*(WEEKDAY(G$3,2)&lt;7)*NOT((COUNTIF(Ferie,G$3))))</f>
        <v>0</v>
      </c>
      <c r="H9" s="93">
        <f t="array" aca="1" ref="H9" ca="1">SUMPRODUCT((Noms=$A9)*(H$3&gt;=Debut)*(H$3&lt;=Fin)*(WEEKDAY(H$3,2)&lt;7)*NOT((COUNTIF(Ferie,H$3))))</f>
        <v>0</v>
      </c>
      <c r="I9" s="93">
        <f t="shared" ca="1" si="2"/>
        <v>0</v>
      </c>
      <c r="J9" s="93">
        <f t="shared" ca="1" si="2"/>
        <v>0</v>
      </c>
      <c r="K9" s="93">
        <f t="shared" ca="1" si="2"/>
        <v>0</v>
      </c>
      <c r="L9" s="93">
        <f t="shared" ca="1" si="3"/>
        <v>0</v>
      </c>
      <c r="M9" s="93">
        <f t="shared" ca="1" si="3"/>
        <v>0</v>
      </c>
      <c r="N9" s="93">
        <f t="shared" ca="1" si="3"/>
        <v>0</v>
      </c>
      <c r="O9" s="93">
        <f t="shared" ca="1" si="3"/>
        <v>0</v>
      </c>
      <c r="P9" s="93">
        <f t="shared" ca="1" si="3"/>
        <v>0</v>
      </c>
      <c r="Q9" s="93">
        <f t="shared" ca="1" si="3"/>
        <v>0</v>
      </c>
      <c r="R9" s="93">
        <f t="shared" ca="1" si="3"/>
        <v>0</v>
      </c>
      <c r="S9" s="93">
        <f t="shared" ca="1" si="3"/>
        <v>0</v>
      </c>
      <c r="T9" s="93">
        <f t="shared" ca="1" si="3"/>
        <v>0</v>
      </c>
      <c r="U9" s="93">
        <f t="shared" ca="1" si="3"/>
        <v>0</v>
      </c>
      <c r="V9" s="93">
        <f t="shared" ca="1" si="4"/>
        <v>0</v>
      </c>
      <c r="W9" s="93">
        <f t="shared" ca="1" si="4"/>
        <v>0</v>
      </c>
      <c r="X9" s="93">
        <f t="shared" ca="1" si="4"/>
        <v>0</v>
      </c>
      <c r="Y9" s="93">
        <f t="shared" ca="1" si="4"/>
        <v>0</v>
      </c>
      <c r="Z9" s="93">
        <f t="shared" ca="1" si="4"/>
        <v>0</v>
      </c>
      <c r="AA9" s="93">
        <f t="shared" ca="1" si="4"/>
        <v>0</v>
      </c>
      <c r="AB9" s="93">
        <f t="shared" ca="1" si="4"/>
        <v>0</v>
      </c>
      <c r="AC9" s="93">
        <f t="shared" ca="1" si="4"/>
        <v>0</v>
      </c>
      <c r="AD9" s="93">
        <f t="shared" ca="1" si="4"/>
        <v>0</v>
      </c>
      <c r="AE9" s="93">
        <f t="shared" ca="1" si="4"/>
        <v>0</v>
      </c>
      <c r="AF9" s="93">
        <f t="shared" ca="1" si="4"/>
        <v>0</v>
      </c>
      <c r="AG9" s="7"/>
    </row>
    <row r="10" spans="1:35" s="2" customFormat="1" ht="13.5" x14ac:dyDescent="0.2">
      <c r="A10" s="96" t="str">
        <f>BDD!A7</f>
        <v>Maxime</v>
      </c>
      <c r="B10" s="93">
        <f t="shared" ca="1" si="2"/>
        <v>0</v>
      </c>
      <c r="C10" s="93">
        <f t="array" aca="1" ref="C10" ca="1">SUMPRODUCT((Noms=$A10)*(C$3&gt;=Debut)*(C$3&lt;=Fin)*(WEEKDAY(C$3,2)&lt;7)*NOT((COUNTIF(Ferie,C$3))))</f>
        <v>0</v>
      </c>
      <c r="D10" s="93">
        <f t="array" aca="1" ref="D10" ca="1">SUMPRODUCT((Noms=$A10)*(D$3&gt;=Debut)*(D$3&lt;=Fin)*(WEEKDAY(D$3,2)&lt;7)*NOT((COUNTIF(Ferie,D$3))))</f>
        <v>0</v>
      </c>
      <c r="E10" s="93">
        <f t="array" aca="1" ref="E10" ca="1">SUMPRODUCT((Noms=$A10)*(E$3&gt;=Debut)*(E$3&lt;=Fin)*(WEEKDAY(E$3,2)&lt;7)*NOT((COUNTIF(Ferie,E$3))))</f>
        <v>0</v>
      </c>
      <c r="F10" s="93">
        <f t="array" aca="1" ref="F10" ca="1">SUMPRODUCT((Noms=$A10)*(F$3&gt;=Debut)*(F$3&lt;=Fin)*(WEEKDAY(F$3,2)&lt;7)*NOT((COUNTIF(Ferie,F$3))))</f>
        <v>0</v>
      </c>
      <c r="G10" s="93">
        <f t="array" aca="1" ref="G10" ca="1">SUMPRODUCT((Noms=$A10)*(G$3&gt;=Debut)*(G$3&lt;=Fin)*(WEEKDAY(G$3,2)&lt;7)*NOT((COUNTIF(Ferie,G$3))))</f>
        <v>0</v>
      </c>
      <c r="H10" s="93">
        <f t="array" aca="1" ref="H10" ca="1">SUMPRODUCT((Noms=$A10)*(H$3&gt;=Debut)*(H$3&lt;=Fin)*(WEEKDAY(H$3,2)&lt;7)*NOT((COUNTIF(Ferie,H$3))))</f>
        <v>0</v>
      </c>
      <c r="I10" s="93">
        <f t="shared" ca="1" si="2"/>
        <v>0</v>
      </c>
      <c r="J10" s="93">
        <f t="shared" ca="1" si="2"/>
        <v>0</v>
      </c>
      <c r="K10" s="93">
        <f t="shared" ca="1" si="2"/>
        <v>0</v>
      </c>
      <c r="L10" s="93">
        <f t="shared" ca="1" si="3"/>
        <v>0</v>
      </c>
      <c r="M10" s="93">
        <f t="shared" ca="1" si="3"/>
        <v>0</v>
      </c>
      <c r="N10" s="93">
        <f t="shared" ca="1" si="3"/>
        <v>0</v>
      </c>
      <c r="O10" s="93">
        <f t="shared" ca="1" si="3"/>
        <v>0</v>
      </c>
      <c r="P10" s="93">
        <f t="shared" ca="1" si="3"/>
        <v>0</v>
      </c>
      <c r="Q10" s="93">
        <f t="shared" ca="1" si="3"/>
        <v>0</v>
      </c>
      <c r="R10" s="93">
        <f t="shared" ca="1" si="3"/>
        <v>0</v>
      </c>
      <c r="S10" s="93">
        <f t="shared" ca="1" si="3"/>
        <v>0</v>
      </c>
      <c r="T10" s="93">
        <f t="shared" ca="1" si="3"/>
        <v>0</v>
      </c>
      <c r="U10" s="93">
        <f t="shared" ca="1" si="3"/>
        <v>0</v>
      </c>
      <c r="V10" s="93">
        <f t="shared" ca="1" si="4"/>
        <v>0</v>
      </c>
      <c r="W10" s="93">
        <f t="shared" ca="1" si="4"/>
        <v>0</v>
      </c>
      <c r="X10" s="93">
        <f t="shared" ca="1" si="4"/>
        <v>0</v>
      </c>
      <c r="Y10" s="93">
        <f t="shared" ca="1" si="4"/>
        <v>0</v>
      </c>
      <c r="Z10" s="93">
        <f t="shared" ca="1" si="4"/>
        <v>0</v>
      </c>
      <c r="AA10" s="93">
        <f t="shared" ca="1" si="4"/>
        <v>0</v>
      </c>
      <c r="AB10" s="93">
        <f t="shared" ca="1" si="4"/>
        <v>0</v>
      </c>
      <c r="AC10" s="93">
        <f t="shared" ca="1" si="4"/>
        <v>0</v>
      </c>
      <c r="AD10" s="93">
        <f t="shared" ca="1" si="4"/>
        <v>0</v>
      </c>
      <c r="AE10" s="93">
        <f t="shared" ca="1" si="4"/>
        <v>0</v>
      </c>
      <c r="AF10" s="93">
        <f t="shared" ca="1" si="4"/>
        <v>0</v>
      </c>
      <c r="AG10" s="7"/>
    </row>
    <row r="11" spans="1:35" s="2" customFormat="1" ht="13.5" x14ac:dyDescent="0.2">
      <c r="A11" s="96" t="str">
        <f>BDD!A8</f>
        <v>Christelle</v>
      </c>
      <c r="B11" s="93">
        <f t="shared" ca="1" si="2"/>
        <v>0</v>
      </c>
      <c r="C11" s="93">
        <f t="array" aca="1" ref="C11" ca="1">SUMPRODUCT((Noms=$A11)*(C$3&gt;=Debut)*(C$3&lt;=Fin)*(WEEKDAY(C$3,2)&lt;7)*NOT((COUNTIF(Ferie,C$3))))</f>
        <v>0</v>
      </c>
      <c r="D11" s="93">
        <f t="array" aca="1" ref="D11" ca="1">SUMPRODUCT((Noms=$A11)*(D$3&gt;=Debut)*(D$3&lt;=Fin)*(WEEKDAY(D$3,2)&lt;7)*NOT((COUNTIF(Ferie,D$3))))</f>
        <v>0</v>
      </c>
      <c r="E11" s="93">
        <f t="array" aca="1" ref="E11" ca="1">SUMPRODUCT((Noms=$A11)*(E$3&gt;=Debut)*(E$3&lt;=Fin)*(WEEKDAY(E$3,2)&lt;7)*NOT((COUNTIF(Ferie,E$3))))</f>
        <v>0</v>
      </c>
      <c r="F11" s="93">
        <f t="array" aca="1" ref="F11" ca="1">SUMPRODUCT((Noms=$A11)*(F$3&gt;=Debut)*(F$3&lt;=Fin)*(WEEKDAY(F$3,2)&lt;7)*NOT((COUNTIF(Ferie,F$3))))</f>
        <v>0</v>
      </c>
      <c r="G11" s="93">
        <f t="array" aca="1" ref="G11" ca="1">SUMPRODUCT((Noms=$A11)*(G$3&gt;=Debut)*(G$3&lt;=Fin)*(WEEKDAY(G$3,2)&lt;7)*NOT((COUNTIF(Ferie,G$3))))</f>
        <v>0</v>
      </c>
      <c r="H11" s="93">
        <f t="array" aca="1" ref="H11" ca="1">SUMPRODUCT((Noms=$A11)*(H$3&gt;=Debut)*(H$3&lt;=Fin)*(WEEKDAY(H$3,2)&lt;7)*NOT((COUNTIF(Ferie,H$3))))</f>
        <v>0</v>
      </c>
      <c r="I11" s="93">
        <f t="shared" ca="1" si="2"/>
        <v>0</v>
      </c>
      <c r="J11" s="93">
        <f t="shared" ca="1" si="2"/>
        <v>0</v>
      </c>
      <c r="K11" s="93">
        <f t="shared" ca="1" si="2"/>
        <v>0</v>
      </c>
      <c r="L11" s="93">
        <f t="shared" ca="1" si="3"/>
        <v>0</v>
      </c>
      <c r="M11" s="93">
        <f t="shared" ca="1" si="3"/>
        <v>0</v>
      </c>
      <c r="N11" s="93">
        <f t="shared" ca="1" si="3"/>
        <v>0</v>
      </c>
      <c r="O11" s="93">
        <f t="shared" ca="1" si="3"/>
        <v>0</v>
      </c>
      <c r="P11" s="93">
        <f t="shared" ca="1" si="3"/>
        <v>0</v>
      </c>
      <c r="Q11" s="93">
        <f t="shared" ca="1" si="3"/>
        <v>0</v>
      </c>
      <c r="R11" s="93">
        <f t="shared" ca="1" si="3"/>
        <v>0</v>
      </c>
      <c r="S11" s="93">
        <f t="shared" ca="1" si="3"/>
        <v>0</v>
      </c>
      <c r="T11" s="93">
        <f t="shared" ca="1" si="3"/>
        <v>0</v>
      </c>
      <c r="U11" s="93">
        <f t="shared" ca="1" si="3"/>
        <v>0</v>
      </c>
      <c r="V11" s="93">
        <f t="shared" ca="1" si="4"/>
        <v>0</v>
      </c>
      <c r="W11" s="93">
        <f t="shared" ca="1" si="4"/>
        <v>0</v>
      </c>
      <c r="X11" s="93">
        <f t="shared" ca="1" si="4"/>
        <v>0</v>
      </c>
      <c r="Y11" s="93">
        <f t="shared" ca="1" si="4"/>
        <v>0</v>
      </c>
      <c r="Z11" s="93">
        <f t="shared" ca="1" si="4"/>
        <v>0</v>
      </c>
      <c r="AA11" s="93">
        <f t="shared" ca="1" si="4"/>
        <v>0</v>
      </c>
      <c r="AB11" s="93">
        <f t="shared" ca="1" si="4"/>
        <v>0</v>
      </c>
      <c r="AC11" s="93">
        <f t="shared" ca="1" si="4"/>
        <v>0</v>
      </c>
      <c r="AD11" s="93">
        <f t="shared" ca="1" si="4"/>
        <v>0</v>
      </c>
      <c r="AE11" s="93">
        <f t="shared" ca="1" si="4"/>
        <v>0</v>
      </c>
      <c r="AF11" s="93">
        <f t="shared" ca="1" si="4"/>
        <v>0</v>
      </c>
      <c r="AG11" s="7"/>
    </row>
    <row r="12" spans="1:35" s="2" customFormat="1" ht="13.5" x14ac:dyDescent="0.2">
      <c r="A12" s="96" t="str">
        <f>BDD!A9</f>
        <v>Thomas</v>
      </c>
      <c r="B12" s="93">
        <f t="shared" ca="1" si="2"/>
        <v>0</v>
      </c>
      <c r="C12" s="93">
        <f t="array" aca="1" ref="C12" ca="1">SUMPRODUCT((Noms=$A12)*(C$3&gt;=Debut)*(C$3&lt;=Fin)*(WEEKDAY(C$3,2)&lt;7)*NOT((COUNTIF(Ferie,C$3))))</f>
        <v>0</v>
      </c>
      <c r="D12" s="93">
        <f t="array" aca="1" ref="D12" ca="1">SUMPRODUCT((Noms=$A12)*(D$3&gt;=Debut)*(D$3&lt;=Fin)*(WEEKDAY(D$3,2)&lt;7)*NOT((COUNTIF(Ferie,D$3))))</f>
        <v>0</v>
      </c>
      <c r="E12" s="93">
        <f t="array" aca="1" ref="E12" ca="1">SUMPRODUCT((Noms=$A12)*(E$3&gt;=Debut)*(E$3&lt;=Fin)*(WEEKDAY(E$3,2)&lt;7)*NOT((COUNTIF(Ferie,E$3))))</f>
        <v>0</v>
      </c>
      <c r="F12" s="93">
        <f t="array" aca="1" ref="F12" ca="1">SUMPRODUCT((Noms=$A12)*(F$3&gt;=Debut)*(F$3&lt;=Fin)*(WEEKDAY(F$3,2)&lt;7)*NOT((COUNTIF(Ferie,F$3))))</f>
        <v>0</v>
      </c>
      <c r="G12" s="93">
        <f t="array" aca="1" ref="G12" ca="1">SUMPRODUCT((Noms=$A12)*(G$3&gt;=Debut)*(G$3&lt;=Fin)*(WEEKDAY(G$3,2)&lt;7)*NOT((COUNTIF(Ferie,G$3))))</f>
        <v>0</v>
      </c>
      <c r="H12" s="93">
        <f t="array" aca="1" ref="H12" ca="1">SUMPRODUCT((Noms=$A12)*(H$3&gt;=Debut)*(H$3&lt;=Fin)*(WEEKDAY(H$3,2)&lt;7)*NOT((COUNTIF(Ferie,H$3))))</f>
        <v>0</v>
      </c>
      <c r="I12" s="93">
        <f t="shared" ca="1" si="2"/>
        <v>0</v>
      </c>
      <c r="J12" s="93">
        <f t="shared" ca="1" si="2"/>
        <v>0</v>
      </c>
      <c r="K12" s="93">
        <f t="shared" ca="1" si="2"/>
        <v>0</v>
      </c>
      <c r="L12" s="93">
        <f t="shared" ca="1" si="3"/>
        <v>0</v>
      </c>
      <c r="M12" s="93">
        <f t="shared" ca="1" si="3"/>
        <v>0</v>
      </c>
      <c r="N12" s="93">
        <f t="shared" ca="1" si="3"/>
        <v>0</v>
      </c>
      <c r="O12" s="93">
        <f t="shared" ca="1" si="3"/>
        <v>0</v>
      </c>
      <c r="P12" s="93">
        <f t="shared" ca="1" si="3"/>
        <v>0</v>
      </c>
      <c r="Q12" s="93">
        <f t="shared" ca="1" si="3"/>
        <v>0</v>
      </c>
      <c r="R12" s="93">
        <f t="shared" ca="1" si="3"/>
        <v>0</v>
      </c>
      <c r="S12" s="93">
        <f t="shared" ca="1" si="3"/>
        <v>0</v>
      </c>
      <c r="T12" s="93">
        <f t="shared" ca="1" si="3"/>
        <v>0</v>
      </c>
      <c r="U12" s="93">
        <f t="shared" ca="1" si="3"/>
        <v>0</v>
      </c>
      <c r="V12" s="93">
        <f t="shared" ca="1" si="4"/>
        <v>0</v>
      </c>
      <c r="W12" s="93">
        <f t="shared" ca="1" si="4"/>
        <v>0</v>
      </c>
      <c r="X12" s="93">
        <f t="shared" ca="1" si="4"/>
        <v>0</v>
      </c>
      <c r="Y12" s="93">
        <f t="shared" ca="1" si="4"/>
        <v>0</v>
      </c>
      <c r="Z12" s="93">
        <f t="shared" ca="1" si="4"/>
        <v>0</v>
      </c>
      <c r="AA12" s="93">
        <f t="shared" ca="1" si="4"/>
        <v>0</v>
      </c>
      <c r="AB12" s="93">
        <f t="shared" ca="1" si="4"/>
        <v>0</v>
      </c>
      <c r="AC12" s="93">
        <f t="shared" ca="1" si="4"/>
        <v>0</v>
      </c>
      <c r="AD12" s="93">
        <f t="shared" ca="1" si="4"/>
        <v>0</v>
      </c>
      <c r="AE12" s="93">
        <f t="shared" ca="1" si="4"/>
        <v>0</v>
      </c>
      <c r="AF12" s="93">
        <f t="shared" ca="1" si="4"/>
        <v>0</v>
      </c>
      <c r="AG12" s="7"/>
    </row>
    <row r="13" spans="1:35" s="2" customFormat="1" ht="13.5" x14ac:dyDescent="0.2">
      <c r="A13" s="96" t="str">
        <f>BDD!A10</f>
        <v>Frédéric</v>
      </c>
      <c r="B13" s="93">
        <f t="shared" ca="1" si="2"/>
        <v>0</v>
      </c>
      <c r="C13" s="93">
        <f t="array" aca="1" ref="C13" ca="1">SUMPRODUCT((Noms=$A13)*(C$3&gt;=Debut)*(C$3&lt;=Fin)*(WEEKDAY(C$3,2)&lt;7)*NOT((COUNTIF(Ferie,C$3))))</f>
        <v>0</v>
      </c>
      <c r="D13" s="93">
        <f t="array" aca="1" ref="D13" ca="1">SUMPRODUCT((Noms=$A13)*(D$3&gt;=Debut)*(D$3&lt;=Fin)*(WEEKDAY(D$3,2)&lt;7)*NOT((COUNTIF(Ferie,D$3))))</f>
        <v>0</v>
      </c>
      <c r="E13" s="93">
        <f t="array" aca="1" ref="E13" ca="1">SUMPRODUCT((Noms=$A13)*(E$3&gt;=Debut)*(E$3&lt;=Fin)*(WEEKDAY(E$3,2)&lt;7)*NOT((COUNTIF(Ferie,E$3))))</f>
        <v>0</v>
      </c>
      <c r="F13" s="93">
        <f t="array" aca="1" ref="F13" ca="1">SUMPRODUCT((Noms=$A13)*(F$3&gt;=Debut)*(F$3&lt;=Fin)*(WEEKDAY(F$3,2)&lt;7)*NOT((COUNTIF(Ferie,F$3))))</f>
        <v>0</v>
      </c>
      <c r="G13" s="93">
        <f t="array" aca="1" ref="G13" ca="1">SUMPRODUCT((Noms=$A13)*(G$3&gt;=Debut)*(G$3&lt;=Fin)*(WEEKDAY(G$3,2)&lt;7)*NOT((COUNTIF(Ferie,G$3))))</f>
        <v>0</v>
      </c>
      <c r="H13" s="93">
        <f t="array" aca="1" ref="H13" ca="1">SUMPRODUCT((Noms=$A13)*(H$3&gt;=Debut)*(H$3&lt;=Fin)*(WEEKDAY(H$3,2)&lt;7)*NOT((COUNTIF(Ferie,H$3))))</f>
        <v>0</v>
      </c>
      <c r="I13" s="93">
        <f t="shared" ca="1" si="2"/>
        <v>0</v>
      </c>
      <c r="J13" s="93">
        <f t="shared" ca="1" si="2"/>
        <v>0</v>
      </c>
      <c r="K13" s="93">
        <f t="shared" ca="1" si="2"/>
        <v>0</v>
      </c>
      <c r="L13" s="93">
        <f t="shared" ca="1" si="3"/>
        <v>0</v>
      </c>
      <c r="M13" s="93">
        <f t="shared" ca="1" si="3"/>
        <v>0</v>
      </c>
      <c r="N13" s="93">
        <f t="shared" ca="1" si="3"/>
        <v>0</v>
      </c>
      <c r="O13" s="93">
        <f t="shared" ca="1" si="3"/>
        <v>0</v>
      </c>
      <c r="P13" s="93">
        <f t="shared" ca="1" si="3"/>
        <v>0</v>
      </c>
      <c r="Q13" s="93">
        <f t="shared" ca="1" si="3"/>
        <v>0</v>
      </c>
      <c r="R13" s="93">
        <f t="shared" ca="1" si="3"/>
        <v>0</v>
      </c>
      <c r="S13" s="93">
        <f t="shared" ca="1" si="3"/>
        <v>0</v>
      </c>
      <c r="T13" s="93">
        <f t="shared" ca="1" si="3"/>
        <v>0</v>
      </c>
      <c r="U13" s="93">
        <f t="shared" ca="1" si="3"/>
        <v>0</v>
      </c>
      <c r="V13" s="93">
        <f t="shared" ca="1" si="4"/>
        <v>0</v>
      </c>
      <c r="W13" s="93">
        <f t="shared" ca="1" si="4"/>
        <v>0</v>
      </c>
      <c r="X13" s="93">
        <f t="shared" ca="1" si="4"/>
        <v>0</v>
      </c>
      <c r="Y13" s="93">
        <f t="shared" ca="1" si="4"/>
        <v>0</v>
      </c>
      <c r="Z13" s="93">
        <f t="shared" ca="1" si="4"/>
        <v>0</v>
      </c>
      <c r="AA13" s="93">
        <f t="shared" ca="1" si="4"/>
        <v>0</v>
      </c>
      <c r="AB13" s="93">
        <f t="shared" ca="1" si="4"/>
        <v>0</v>
      </c>
      <c r="AC13" s="93">
        <f t="shared" ca="1" si="4"/>
        <v>0</v>
      </c>
      <c r="AD13" s="93">
        <f t="shared" ca="1" si="4"/>
        <v>0</v>
      </c>
      <c r="AE13" s="93">
        <f t="shared" ca="1" si="4"/>
        <v>0</v>
      </c>
      <c r="AF13" s="93">
        <f t="shared" ca="1" si="4"/>
        <v>0</v>
      </c>
      <c r="AG13" s="7"/>
    </row>
    <row r="14" spans="1:35" s="2" customFormat="1" ht="13.5" x14ac:dyDescent="0.2">
      <c r="A14" s="96" t="str">
        <f>BDD!A11</f>
        <v>Ludovic</v>
      </c>
      <c r="B14" s="93">
        <f t="shared" ca="1" si="2"/>
        <v>0</v>
      </c>
      <c r="C14" s="93">
        <f t="array" aca="1" ref="C14" ca="1">SUMPRODUCT((Noms=$A14)*(C$3&gt;=Debut)*(C$3&lt;=Fin)*(WEEKDAY(C$3,2)&lt;7)*NOT((COUNTIF(Ferie,C$3))))</f>
        <v>0</v>
      </c>
      <c r="D14" s="93">
        <f t="array" aca="1" ref="D14" ca="1">SUMPRODUCT((Noms=$A14)*(D$3&gt;=Debut)*(D$3&lt;=Fin)*(WEEKDAY(D$3,2)&lt;7)*NOT((COUNTIF(Ferie,D$3))))</f>
        <v>0</v>
      </c>
      <c r="E14" s="93">
        <f t="array" aca="1" ref="E14" ca="1">SUMPRODUCT((Noms=$A14)*(E$3&gt;=Debut)*(E$3&lt;=Fin)*(WEEKDAY(E$3,2)&lt;7)*NOT((COUNTIF(Ferie,E$3))))</f>
        <v>0</v>
      </c>
      <c r="F14" s="93">
        <f t="array" aca="1" ref="F14" ca="1">SUMPRODUCT((Noms=$A14)*(F$3&gt;=Debut)*(F$3&lt;=Fin)*(WEEKDAY(F$3,2)&lt;7)*NOT((COUNTIF(Ferie,F$3))))</f>
        <v>0</v>
      </c>
      <c r="G14" s="93">
        <f t="array" aca="1" ref="G14" ca="1">SUMPRODUCT((Noms=$A14)*(G$3&gt;=Debut)*(G$3&lt;=Fin)*(WEEKDAY(G$3,2)&lt;7)*NOT((COUNTIF(Ferie,G$3))))</f>
        <v>0</v>
      </c>
      <c r="H14" s="93">
        <f t="array" aca="1" ref="H14" ca="1">SUMPRODUCT((Noms=$A14)*(H$3&gt;=Debut)*(H$3&lt;=Fin)*(WEEKDAY(H$3,2)&lt;7)*NOT((COUNTIF(Ferie,H$3))))</f>
        <v>0</v>
      </c>
      <c r="I14" s="93">
        <f t="shared" ca="1" si="2"/>
        <v>0</v>
      </c>
      <c r="J14" s="93">
        <f t="shared" ca="1" si="2"/>
        <v>0</v>
      </c>
      <c r="K14" s="93">
        <f t="shared" ca="1" si="2"/>
        <v>0</v>
      </c>
      <c r="L14" s="93">
        <f t="shared" ca="1" si="3"/>
        <v>0</v>
      </c>
      <c r="M14" s="93">
        <f t="shared" ca="1" si="3"/>
        <v>0</v>
      </c>
      <c r="N14" s="93">
        <f t="shared" ca="1" si="3"/>
        <v>0</v>
      </c>
      <c r="O14" s="93">
        <f t="shared" ca="1" si="3"/>
        <v>0</v>
      </c>
      <c r="P14" s="93">
        <f t="shared" ca="1" si="3"/>
        <v>0</v>
      </c>
      <c r="Q14" s="93">
        <f t="shared" ca="1" si="3"/>
        <v>0</v>
      </c>
      <c r="R14" s="93">
        <f t="shared" ca="1" si="3"/>
        <v>0</v>
      </c>
      <c r="S14" s="93">
        <f t="shared" ca="1" si="3"/>
        <v>0</v>
      </c>
      <c r="T14" s="93">
        <f t="shared" ca="1" si="3"/>
        <v>0</v>
      </c>
      <c r="U14" s="93">
        <f t="shared" ca="1" si="3"/>
        <v>0</v>
      </c>
      <c r="V14" s="93">
        <f t="shared" ca="1" si="4"/>
        <v>0</v>
      </c>
      <c r="W14" s="93">
        <f t="shared" ca="1" si="4"/>
        <v>0</v>
      </c>
      <c r="X14" s="93">
        <f t="shared" ca="1" si="4"/>
        <v>0</v>
      </c>
      <c r="Y14" s="93">
        <f t="shared" ca="1" si="4"/>
        <v>0</v>
      </c>
      <c r="Z14" s="93">
        <f t="shared" ca="1" si="4"/>
        <v>0</v>
      </c>
      <c r="AA14" s="93">
        <f t="shared" ca="1" si="4"/>
        <v>0</v>
      </c>
      <c r="AB14" s="93">
        <f t="shared" ca="1" si="4"/>
        <v>0</v>
      </c>
      <c r="AC14" s="93">
        <f t="shared" ca="1" si="4"/>
        <v>0</v>
      </c>
      <c r="AD14" s="93">
        <f t="shared" ca="1" si="4"/>
        <v>0</v>
      </c>
      <c r="AE14" s="93">
        <f t="shared" ca="1" si="4"/>
        <v>0</v>
      </c>
      <c r="AF14" s="93">
        <f t="shared" ca="1" si="4"/>
        <v>0</v>
      </c>
      <c r="AG14" s="7"/>
    </row>
    <row r="15" spans="1:35" s="2" customFormat="1" ht="13.5" x14ac:dyDescent="0.2">
      <c r="A15" s="96" t="str">
        <f>BDD!A12</f>
        <v>Matthieu</v>
      </c>
      <c r="B15" s="93">
        <f t="shared" ca="1" si="2"/>
        <v>0</v>
      </c>
      <c r="C15" s="93">
        <f t="array" aca="1" ref="C15" ca="1">SUMPRODUCT((Noms=$A15)*(C$3&gt;=Debut)*(C$3&lt;=Fin)*(WEEKDAY(C$3,2)&lt;7)*NOT((COUNTIF(Ferie,C$3))))</f>
        <v>0</v>
      </c>
      <c r="D15" s="93">
        <f t="array" aca="1" ref="D15" ca="1">SUMPRODUCT((Noms=$A15)*(D$3&gt;=Debut)*(D$3&lt;=Fin)*(WEEKDAY(D$3,2)&lt;7)*NOT((COUNTIF(Ferie,D$3))))</f>
        <v>0</v>
      </c>
      <c r="E15" s="93">
        <f t="array" aca="1" ref="E15" ca="1">SUMPRODUCT((Noms=$A15)*(E$3&gt;=Debut)*(E$3&lt;=Fin)*(WEEKDAY(E$3,2)&lt;7)*NOT((COUNTIF(Ferie,E$3))))</f>
        <v>0</v>
      </c>
      <c r="F15" s="93">
        <f t="array" aca="1" ref="F15" ca="1">SUMPRODUCT((Noms=$A15)*(F$3&gt;=Debut)*(F$3&lt;=Fin)*(WEEKDAY(F$3,2)&lt;7)*NOT((COUNTIF(Ferie,F$3))))</f>
        <v>0</v>
      </c>
      <c r="G15" s="93">
        <f t="array" aca="1" ref="G15" ca="1">SUMPRODUCT((Noms=$A15)*(G$3&gt;=Debut)*(G$3&lt;=Fin)*(WEEKDAY(G$3,2)&lt;7)*NOT((COUNTIF(Ferie,G$3))))</f>
        <v>0</v>
      </c>
      <c r="H15" s="93">
        <f t="array" aca="1" ref="H15" ca="1">SUMPRODUCT((Noms=$A15)*(H$3&gt;=Debut)*(H$3&lt;=Fin)*(WEEKDAY(H$3,2)&lt;7)*NOT((COUNTIF(Ferie,H$3))))</f>
        <v>0</v>
      </c>
      <c r="I15" s="93">
        <f t="shared" ca="1" si="2"/>
        <v>0</v>
      </c>
      <c r="J15" s="93">
        <f t="shared" ca="1" si="2"/>
        <v>0</v>
      </c>
      <c r="K15" s="93">
        <f t="shared" ca="1" si="2"/>
        <v>0</v>
      </c>
      <c r="L15" s="93">
        <f t="shared" ca="1" si="3"/>
        <v>0</v>
      </c>
      <c r="M15" s="93">
        <f t="shared" ca="1" si="3"/>
        <v>0</v>
      </c>
      <c r="N15" s="93">
        <f t="shared" ca="1" si="3"/>
        <v>0</v>
      </c>
      <c r="O15" s="93">
        <f t="shared" ca="1" si="3"/>
        <v>0</v>
      </c>
      <c r="P15" s="93">
        <f t="shared" ca="1" si="3"/>
        <v>0</v>
      </c>
      <c r="Q15" s="93">
        <f t="shared" ca="1" si="3"/>
        <v>0</v>
      </c>
      <c r="R15" s="93">
        <f t="shared" ca="1" si="3"/>
        <v>0</v>
      </c>
      <c r="S15" s="93">
        <f t="shared" ca="1" si="3"/>
        <v>0</v>
      </c>
      <c r="T15" s="93">
        <f t="shared" ca="1" si="3"/>
        <v>0</v>
      </c>
      <c r="U15" s="93">
        <f t="shared" ca="1" si="3"/>
        <v>0</v>
      </c>
      <c r="V15" s="93">
        <f t="shared" ca="1" si="4"/>
        <v>0</v>
      </c>
      <c r="W15" s="93">
        <f t="shared" ca="1" si="4"/>
        <v>0</v>
      </c>
      <c r="X15" s="93">
        <f t="shared" ref="X15:AF16" ca="1" si="6">SUMPRODUCT((Noms=$A15)*(X$3&gt;=Debut)*(X$3&lt;=Fin)*(WEEKDAY(X$3,2)&lt;7)*NOT((COUNTIF(Ferie,X$3))))</f>
        <v>0</v>
      </c>
      <c r="Y15" s="93">
        <f t="shared" ca="1" si="6"/>
        <v>0</v>
      </c>
      <c r="Z15" s="93">
        <f t="shared" ca="1" si="6"/>
        <v>0</v>
      </c>
      <c r="AA15" s="93">
        <f t="shared" ca="1" si="6"/>
        <v>0</v>
      </c>
      <c r="AB15" s="93">
        <f t="shared" ca="1" si="6"/>
        <v>0</v>
      </c>
      <c r="AC15" s="93">
        <f t="shared" ca="1" si="6"/>
        <v>0</v>
      </c>
      <c r="AD15" s="93">
        <f t="shared" ca="1" si="6"/>
        <v>0</v>
      </c>
      <c r="AE15" s="93">
        <f t="shared" ca="1" si="6"/>
        <v>0</v>
      </c>
      <c r="AF15" s="93">
        <f t="shared" ca="1" si="6"/>
        <v>0</v>
      </c>
      <c r="AG15" s="7"/>
    </row>
    <row r="16" spans="1:35" s="2" customFormat="1" ht="13.5" x14ac:dyDescent="0.2">
      <c r="A16" s="96" t="str">
        <f>BDD!A13</f>
        <v>Guillaume</v>
      </c>
      <c r="B16" s="93">
        <f t="shared" ca="1" si="2"/>
        <v>0</v>
      </c>
      <c r="C16" s="93">
        <f t="array" aca="1" ref="C16" ca="1">SUMPRODUCT((Noms=$A16)*(C$3&gt;=Debut)*(C$3&lt;=Fin)*(WEEKDAY(C$3,2)&lt;7)*NOT((COUNTIF(Ferie,C$3))))</f>
        <v>0</v>
      </c>
      <c r="D16" s="93">
        <f t="array" aca="1" ref="D16" ca="1">SUMPRODUCT((Noms=$A16)*(D$3&gt;=Debut)*(D$3&lt;=Fin)*(WEEKDAY(D$3,2)&lt;7)*NOT((COUNTIF(Ferie,D$3))))</f>
        <v>0</v>
      </c>
      <c r="E16" s="93">
        <f t="array" aca="1" ref="E16" ca="1">SUMPRODUCT((Noms=$A16)*(E$3&gt;=Debut)*(E$3&lt;=Fin)*(WEEKDAY(E$3,2)&lt;7)*NOT((COUNTIF(Ferie,E$3))))</f>
        <v>0</v>
      </c>
      <c r="F16" s="93">
        <f t="array" aca="1" ref="F16" ca="1">SUMPRODUCT((Noms=$A16)*(F$3&gt;=Debut)*(F$3&lt;=Fin)*(WEEKDAY(F$3,2)&lt;7)*NOT((COUNTIF(Ferie,F$3))))</f>
        <v>0</v>
      </c>
      <c r="G16" s="93">
        <f t="array" aca="1" ref="G16" ca="1">SUMPRODUCT((Noms=$A16)*(G$3&gt;=Debut)*(G$3&lt;=Fin)*(WEEKDAY(G$3,2)&lt;7)*NOT((COUNTIF(Ferie,G$3))))</f>
        <v>0</v>
      </c>
      <c r="H16" s="93">
        <f t="array" aca="1" ref="H16" ca="1">SUMPRODUCT((Noms=$A16)*(H$3&gt;=Debut)*(H$3&lt;=Fin)*(WEEKDAY(H$3,2)&lt;7)*NOT((COUNTIF(Ferie,H$3))))</f>
        <v>0</v>
      </c>
      <c r="I16" s="93">
        <f t="shared" ca="1" si="2"/>
        <v>0</v>
      </c>
      <c r="J16" s="93">
        <f t="shared" ca="1" si="2"/>
        <v>0</v>
      </c>
      <c r="K16" s="93">
        <f t="shared" ca="1" si="2"/>
        <v>0</v>
      </c>
      <c r="L16" s="93">
        <f t="shared" ca="1" si="3"/>
        <v>0</v>
      </c>
      <c r="M16" s="93">
        <f t="shared" ca="1" si="3"/>
        <v>0</v>
      </c>
      <c r="N16" s="93">
        <f t="shared" ca="1" si="3"/>
        <v>0</v>
      </c>
      <c r="O16" s="93">
        <f t="shared" ca="1" si="3"/>
        <v>0</v>
      </c>
      <c r="P16" s="93">
        <f t="shared" ca="1" si="3"/>
        <v>0</v>
      </c>
      <c r="Q16" s="93">
        <f t="shared" ca="1" si="3"/>
        <v>0</v>
      </c>
      <c r="R16" s="93">
        <f t="shared" ca="1" si="3"/>
        <v>0</v>
      </c>
      <c r="S16" s="93">
        <f t="shared" ca="1" si="3"/>
        <v>0</v>
      </c>
      <c r="T16" s="93">
        <f t="shared" ca="1" si="3"/>
        <v>0</v>
      </c>
      <c r="U16" s="93">
        <f t="shared" ca="1" si="3"/>
        <v>0</v>
      </c>
      <c r="V16" s="93">
        <f t="shared" ca="1" si="3"/>
        <v>0</v>
      </c>
      <c r="W16" s="93">
        <f t="shared" ca="1" si="3"/>
        <v>0</v>
      </c>
      <c r="X16" s="93">
        <f t="shared" ca="1" si="3"/>
        <v>0</v>
      </c>
      <c r="Y16" s="93">
        <f t="shared" ca="1" si="3"/>
        <v>0</v>
      </c>
      <c r="Z16" s="93">
        <f t="shared" ca="1" si="3"/>
        <v>0</v>
      </c>
      <c r="AA16" s="93">
        <f t="shared" ca="1" si="6"/>
        <v>0</v>
      </c>
      <c r="AB16" s="93">
        <f t="shared" ca="1" si="6"/>
        <v>0</v>
      </c>
      <c r="AC16" s="93">
        <f t="shared" ca="1" si="6"/>
        <v>0</v>
      </c>
      <c r="AD16" s="93">
        <f t="shared" ca="1" si="6"/>
        <v>0</v>
      </c>
      <c r="AE16" s="93">
        <f t="shared" ca="1" si="6"/>
        <v>0</v>
      </c>
      <c r="AF16" s="93">
        <f t="shared" ca="1" si="6"/>
        <v>0</v>
      </c>
      <c r="AG16" s="7"/>
    </row>
    <row r="17" spans="1:35" s="2" customFormat="1" ht="13.5" x14ac:dyDescent="0.2">
      <c r="A17" s="96" t="str">
        <f>BDD!A14</f>
        <v>Yoan</v>
      </c>
      <c r="B17" s="93">
        <f t="shared" ca="1" si="2"/>
        <v>0</v>
      </c>
      <c r="C17" s="93">
        <f t="array" aca="1" ref="C17" ca="1">SUMPRODUCT((Noms=$A17)*(C$3&gt;=Debut)*(C$3&lt;=Fin)*(WEEKDAY(C$3,2)&lt;7)*NOT((COUNTIF(Ferie,C$3))))</f>
        <v>0</v>
      </c>
      <c r="D17" s="93">
        <f t="array" aca="1" ref="D17" ca="1">SUMPRODUCT((Noms=$A17)*(D$3&gt;=Debut)*(D$3&lt;=Fin)*(WEEKDAY(D$3,2)&lt;7)*NOT((COUNTIF(Ferie,D$3))))</f>
        <v>0</v>
      </c>
      <c r="E17" s="93">
        <f t="array" aca="1" ref="E17" ca="1">SUMPRODUCT((Noms=$A17)*(E$3&gt;=Debut)*(E$3&lt;=Fin)*(WEEKDAY(E$3,2)&lt;7)*NOT((COUNTIF(Ferie,E$3))))</f>
        <v>0</v>
      </c>
      <c r="F17" s="93">
        <f t="array" aca="1" ref="F17" ca="1">SUMPRODUCT((Noms=$A17)*(F$3&gt;=Debut)*(F$3&lt;=Fin)*(WEEKDAY(F$3,2)&lt;7)*NOT((COUNTIF(Ferie,F$3))))</f>
        <v>0</v>
      </c>
      <c r="G17" s="93">
        <f t="array" aca="1" ref="G17" ca="1">SUMPRODUCT((Noms=$A17)*(G$3&gt;=Debut)*(G$3&lt;=Fin)*(WEEKDAY(G$3,2)&lt;7)*NOT((COUNTIF(Ferie,G$3))))</f>
        <v>0</v>
      </c>
      <c r="H17" s="93">
        <f t="array" aca="1" ref="H17" ca="1">SUMPRODUCT((Noms=$A17)*(H$3&gt;=Debut)*(H$3&lt;=Fin)*(WEEKDAY(H$3,2)&lt;7)*NOT((COUNTIF(Ferie,H$3))))</f>
        <v>0</v>
      </c>
      <c r="I17" s="93">
        <f t="shared" ca="1" si="2"/>
        <v>0</v>
      </c>
      <c r="J17" s="93">
        <f t="shared" ca="1" si="2"/>
        <v>0</v>
      </c>
      <c r="K17" s="93">
        <f t="shared" ca="1" si="2"/>
        <v>0</v>
      </c>
      <c r="L17" s="93">
        <f t="shared" ca="1" si="2"/>
        <v>0</v>
      </c>
      <c r="M17" s="93">
        <f t="shared" ca="1" si="2"/>
        <v>0</v>
      </c>
      <c r="N17" s="93">
        <f t="shared" ca="1" si="2"/>
        <v>0</v>
      </c>
      <c r="O17" s="93">
        <f t="shared" ca="1" si="2"/>
        <v>0</v>
      </c>
      <c r="P17" s="93">
        <f t="shared" ca="1" si="2"/>
        <v>0</v>
      </c>
      <c r="Q17" s="93">
        <f t="shared" ca="1" si="2"/>
        <v>0</v>
      </c>
      <c r="R17" s="93">
        <f t="shared" ref="R17:AF38" ca="1" si="7">SUMPRODUCT((Noms=$A17)*(R$3&gt;=Debut)*(R$3&lt;=Fin)*(WEEKDAY(R$3,2)&lt;7)*NOT((COUNTIF(Ferie,R$3))))</f>
        <v>0</v>
      </c>
      <c r="S17" s="93">
        <f t="shared" ca="1" si="7"/>
        <v>0</v>
      </c>
      <c r="T17" s="93">
        <f t="shared" ca="1" si="7"/>
        <v>0</v>
      </c>
      <c r="U17" s="93">
        <f t="shared" ca="1" si="7"/>
        <v>0</v>
      </c>
      <c r="V17" s="93">
        <f t="shared" ca="1" si="7"/>
        <v>0</v>
      </c>
      <c r="W17" s="93">
        <f t="shared" ca="1" si="7"/>
        <v>0</v>
      </c>
      <c r="X17" s="93">
        <f t="shared" ca="1" si="7"/>
        <v>0</v>
      </c>
      <c r="Y17" s="93">
        <f t="shared" ca="1" si="7"/>
        <v>0</v>
      </c>
      <c r="Z17" s="93">
        <f t="shared" ca="1" si="7"/>
        <v>0</v>
      </c>
      <c r="AA17" s="93">
        <f t="shared" ca="1" si="7"/>
        <v>0</v>
      </c>
      <c r="AB17" s="93">
        <f t="shared" ca="1" si="7"/>
        <v>0</v>
      </c>
      <c r="AC17" s="93">
        <f t="shared" ca="1" si="7"/>
        <v>0</v>
      </c>
      <c r="AD17" s="93">
        <f t="shared" ca="1" si="7"/>
        <v>0</v>
      </c>
      <c r="AE17" s="93">
        <f t="shared" ca="1" si="7"/>
        <v>0</v>
      </c>
      <c r="AF17" s="93">
        <f t="shared" ca="1" si="7"/>
        <v>0</v>
      </c>
      <c r="AG17" s="7"/>
    </row>
    <row r="18" spans="1:35" s="2" customFormat="1" ht="13.5" x14ac:dyDescent="0.2">
      <c r="A18" s="96" t="str">
        <f>BDD!A15</f>
        <v>Mickël</v>
      </c>
      <c r="B18" s="93">
        <f t="shared" ca="1" si="2"/>
        <v>0</v>
      </c>
      <c r="C18" s="93">
        <f t="array" aca="1" ref="C18" ca="1">SUMPRODUCT((Noms=$A18)*(C$3&gt;=Debut)*(C$3&lt;=Fin)*(WEEKDAY(C$3,2)&lt;7)*NOT((COUNTIF(Ferie,C$3))))</f>
        <v>0</v>
      </c>
      <c r="D18" s="93">
        <f t="array" aca="1" ref="D18" ca="1">SUMPRODUCT((Noms=$A18)*(D$3&gt;=Debut)*(D$3&lt;=Fin)*(WEEKDAY(D$3,2)&lt;7)*NOT((COUNTIF(Ferie,D$3))))</f>
        <v>0</v>
      </c>
      <c r="E18" s="93">
        <f t="array" aca="1" ref="E18" ca="1">SUMPRODUCT((Noms=$A18)*(E$3&gt;=Debut)*(E$3&lt;=Fin)*(WEEKDAY(E$3,2)&lt;7)*NOT((COUNTIF(Ferie,E$3))))</f>
        <v>0</v>
      </c>
      <c r="F18" s="93">
        <f t="array" aca="1" ref="F18" ca="1">SUMPRODUCT((Noms=$A18)*(F$3&gt;=Debut)*(F$3&lt;=Fin)*(WEEKDAY(F$3,2)&lt;7)*NOT((COUNTIF(Ferie,F$3))))</f>
        <v>0</v>
      </c>
      <c r="G18" s="93">
        <f t="array" aca="1" ref="G18" ca="1">SUMPRODUCT((Noms=$A18)*(G$3&gt;=Debut)*(G$3&lt;=Fin)*(WEEKDAY(G$3,2)&lt;7)*NOT((COUNTIF(Ferie,G$3))))</f>
        <v>0</v>
      </c>
      <c r="H18" s="93">
        <f t="array" aca="1" ref="H18" ca="1">SUMPRODUCT((Noms=$A18)*(H$3&gt;=Debut)*(H$3&lt;=Fin)*(WEEKDAY(H$3,2)&lt;7)*NOT((COUNTIF(Ferie,H$3))))</f>
        <v>0</v>
      </c>
      <c r="I18" s="93">
        <f t="shared" ca="1" si="2"/>
        <v>0</v>
      </c>
      <c r="J18" s="93">
        <f t="shared" ca="1" si="2"/>
        <v>0</v>
      </c>
      <c r="K18" s="93">
        <f t="shared" ca="1" si="2"/>
        <v>0</v>
      </c>
      <c r="L18" s="93">
        <f t="shared" ca="1" si="2"/>
        <v>0</v>
      </c>
      <c r="M18" s="93">
        <f t="shared" ca="1" si="2"/>
        <v>0</v>
      </c>
      <c r="N18" s="93">
        <f t="shared" ca="1" si="2"/>
        <v>0</v>
      </c>
      <c r="O18" s="93">
        <f t="shared" ca="1" si="2"/>
        <v>0</v>
      </c>
      <c r="P18" s="93">
        <f t="shared" ca="1" si="2"/>
        <v>0</v>
      </c>
      <c r="Q18" s="93">
        <f t="shared" ca="1" si="2"/>
        <v>0</v>
      </c>
      <c r="R18" s="93">
        <f t="shared" ca="1" si="7"/>
        <v>0</v>
      </c>
      <c r="S18" s="93">
        <f t="shared" ca="1" si="7"/>
        <v>0</v>
      </c>
      <c r="T18" s="93">
        <f t="shared" ca="1" si="7"/>
        <v>0</v>
      </c>
      <c r="U18" s="93">
        <f t="shared" ca="1" si="7"/>
        <v>0</v>
      </c>
      <c r="V18" s="93">
        <f t="shared" ca="1" si="7"/>
        <v>0</v>
      </c>
      <c r="W18" s="93">
        <f t="shared" ca="1" si="7"/>
        <v>0</v>
      </c>
      <c r="X18" s="93">
        <f t="shared" ca="1" si="7"/>
        <v>0</v>
      </c>
      <c r="Y18" s="93">
        <f t="shared" ca="1" si="7"/>
        <v>0</v>
      </c>
      <c r="Z18" s="93">
        <f t="shared" ca="1" si="7"/>
        <v>0</v>
      </c>
      <c r="AA18" s="93">
        <f t="shared" ca="1" si="7"/>
        <v>0</v>
      </c>
      <c r="AB18" s="93">
        <f t="shared" ca="1" si="7"/>
        <v>0</v>
      </c>
      <c r="AC18" s="93">
        <f t="shared" ca="1" si="7"/>
        <v>0</v>
      </c>
      <c r="AD18" s="93">
        <f t="shared" ca="1" si="7"/>
        <v>0</v>
      </c>
      <c r="AE18" s="93">
        <f t="shared" ca="1" si="7"/>
        <v>0</v>
      </c>
      <c r="AF18" s="93">
        <f t="shared" ca="1" si="7"/>
        <v>0</v>
      </c>
      <c r="AG18" s="7"/>
    </row>
    <row r="19" spans="1:35" s="2" customFormat="1" ht="13.5" x14ac:dyDescent="0.2">
      <c r="A19" s="96" t="str">
        <f>BDD!A16</f>
        <v>Clément</v>
      </c>
      <c r="B19" s="93">
        <f t="shared" ca="1" si="2"/>
        <v>0</v>
      </c>
      <c r="C19" s="93">
        <f t="array" aca="1" ref="C19" ca="1">SUMPRODUCT((Noms=$A19)*(C$3&gt;=Debut)*(C$3&lt;=Fin)*(WEEKDAY(C$3,2)&lt;7)*NOT((COUNTIF(Ferie,C$3))))</f>
        <v>0</v>
      </c>
      <c r="D19" s="93">
        <f t="array" aca="1" ref="D19" ca="1">SUMPRODUCT((Noms=$A19)*(D$3&gt;=Debut)*(D$3&lt;=Fin)*(WEEKDAY(D$3,2)&lt;7)*NOT((COUNTIF(Ferie,D$3))))</f>
        <v>0</v>
      </c>
      <c r="E19" s="93">
        <f t="array" aca="1" ref="E19" ca="1">SUMPRODUCT((Noms=$A19)*(E$3&gt;=Debut)*(E$3&lt;=Fin)*(WEEKDAY(E$3,2)&lt;7)*NOT((COUNTIF(Ferie,E$3))))</f>
        <v>0</v>
      </c>
      <c r="F19" s="93">
        <f t="array" aca="1" ref="F19" ca="1">SUMPRODUCT((Noms=$A19)*(F$3&gt;=Debut)*(F$3&lt;=Fin)*(WEEKDAY(F$3,2)&lt;7)*NOT((COUNTIF(Ferie,F$3))))</f>
        <v>0</v>
      </c>
      <c r="G19" s="93">
        <f t="array" aca="1" ref="G19" ca="1">SUMPRODUCT((Noms=$A19)*(G$3&gt;=Debut)*(G$3&lt;=Fin)*(WEEKDAY(G$3,2)&lt;7)*NOT((COUNTIF(Ferie,G$3))))</f>
        <v>0</v>
      </c>
      <c r="H19" s="93">
        <f t="array" aca="1" ref="H19" ca="1">SUMPRODUCT((Noms=$A19)*(H$3&gt;=Debut)*(H$3&lt;=Fin)*(WEEKDAY(H$3,2)&lt;7)*NOT((COUNTIF(Ferie,H$3))))</f>
        <v>0</v>
      </c>
      <c r="I19" s="93">
        <f t="shared" ca="1" si="2"/>
        <v>0</v>
      </c>
      <c r="J19" s="93">
        <f t="shared" ca="1" si="2"/>
        <v>0</v>
      </c>
      <c r="K19" s="93">
        <f t="shared" ca="1" si="2"/>
        <v>0</v>
      </c>
      <c r="L19" s="93">
        <f t="shared" ca="1" si="2"/>
        <v>0</v>
      </c>
      <c r="M19" s="93">
        <f t="shared" ca="1" si="2"/>
        <v>0</v>
      </c>
      <c r="N19" s="93">
        <f t="shared" ca="1" si="2"/>
        <v>0</v>
      </c>
      <c r="O19" s="93">
        <f t="shared" ca="1" si="2"/>
        <v>0</v>
      </c>
      <c r="P19" s="93">
        <f t="shared" ca="1" si="2"/>
        <v>0</v>
      </c>
      <c r="Q19" s="93">
        <f t="shared" ca="1" si="2"/>
        <v>0</v>
      </c>
      <c r="R19" s="93">
        <f t="shared" ca="1" si="7"/>
        <v>0</v>
      </c>
      <c r="S19" s="93">
        <f t="shared" ca="1" si="7"/>
        <v>0</v>
      </c>
      <c r="T19" s="93">
        <f t="shared" ca="1" si="7"/>
        <v>0</v>
      </c>
      <c r="U19" s="93">
        <f t="shared" ca="1" si="7"/>
        <v>0</v>
      </c>
      <c r="V19" s="93">
        <f t="shared" ca="1" si="7"/>
        <v>0</v>
      </c>
      <c r="W19" s="93">
        <f t="shared" ca="1" si="7"/>
        <v>0</v>
      </c>
      <c r="X19" s="93">
        <f t="shared" ca="1" si="7"/>
        <v>0</v>
      </c>
      <c r="Y19" s="93">
        <f t="shared" ca="1" si="7"/>
        <v>0</v>
      </c>
      <c r="Z19" s="93">
        <f t="shared" ca="1" si="7"/>
        <v>0</v>
      </c>
      <c r="AA19" s="93">
        <f t="shared" ca="1" si="7"/>
        <v>0</v>
      </c>
      <c r="AB19" s="93">
        <f t="shared" ca="1" si="7"/>
        <v>0</v>
      </c>
      <c r="AC19" s="93">
        <f t="shared" ca="1" si="7"/>
        <v>0</v>
      </c>
      <c r="AD19" s="93">
        <f t="shared" ca="1" si="7"/>
        <v>0</v>
      </c>
      <c r="AE19" s="93">
        <f t="shared" ca="1" si="7"/>
        <v>0</v>
      </c>
      <c r="AF19" s="93">
        <f t="shared" ca="1" si="7"/>
        <v>0</v>
      </c>
      <c r="AG19" s="7"/>
    </row>
    <row r="20" spans="1:35" s="2" customFormat="1" ht="13.5" x14ac:dyDescent="0.2">
      <c r="A20" s="96" t="str">
        <f>BDD!A17</f>
        <v>Olivier</v>
      </c>
      <c r="B20" s="93">
        <f t="shared" ca="1" si="2"/>
        <v>0</v>
      </c>
      <c r="C20" s="93">
        <f t="array" aca="1" ref="C20" ca="1">SUMPRODUCT((Noms=$A20)*(C$3&gt;=Debut)*(C$3&lt;=Fin)*(WEEKDAY(C$3,2)&lt;7)*NOT((COUNTIF(Ferie,C$3))))</f>
        <v>0</v>
      </c>
      <c r="D20" s="93">
        <f t="array" aca="1" ref="D20" ca="1">SUMPRODUCT((Noms=$A20)*(D$3&gt;=Debut)*(D$3&lt;=Fin)*(WEEKDAY(D$3,2)&lt;7)*NOT((COUNTIF(Ferie,D$3))))</f>
        <v>0</v>
      </c>
      <c r="E20" s="93">
        <f t="array" aca="1" ref="E20" ca="1">SUMPRODUCT((Noms=$A20)*(E$3&gt;=Debut)*(E$3&lt;=Fin)*(WEEKDAY(E$3,2)&lt;7)*NOT((COUNTIF(Ferie,E$3))))</f>
        <v>0</v>
      </c>
      <c r="F20" s="93">
        <f t="array" aca="1" ref="F20" ca="1">SUMPRODUCT((Noms=$A20)*(F$3&gt;=Debut)*(F$3&lt;=Fin)*(WEEKDAY(F$3,2)&lt;7)*NOT((COUNTIF(Ferie,F$3))))</f>
        <v>0</v>
      </c>
      <c r="G20" s="93">
        <f t="array" aca="1" ref="G20" ca="1">SUMPRODUCT((Noms=$A20)*(G$3&gt;=Debut)*(G$3&lt;=Fin)*(WEEKDAY(G$3,2)&lt;7)*NOT((COUNTIF(Ferie,G$3))))</f>
        <v>0</v>
      </c>
      <c r="H20" s="93">
        <f t="array" aca="1" ref="H20" ca="1">SUMPRODUCT((Noms=$A20)*(H$3&gt;=Debut)*(H$3&lt;=Fin)*(WEEKDAY(H$3,2)&lt;7)*NOT((COUNTIF(Ferie,H$3))))</f>
        <v>0</v>
      </c>
      <c r="I20" s="93">
        <f t="shared" ca="1" si="2"/>
        <v>0</v>
      </c>
      <c r="J20" s="93">
        <f t="shared" ca="1" si="2"/>
        <v>0</v>
      </c>
      <c r="K20" s="93">
        <f t="shared" ca="1" si="2"/>
        <v>0</v>
      </c>
      <c r="L20" s="93">
        <f t="shared" ca="1" si="2"/>
        <v>0</v>
      </c>
      <c r="M20" s="93">
        <f t="shared" ca="1" si="2"/>
        <v>0</v>
      </c>
      <c r="N20" s="93">
        <f t="shared" ca="1" si="2"/>
        <v>0</v>
      </c>
      <c r="O20" s="93">
        <f t="shared" ca="1" si="2"/>
        <v>0</v>
      </c>
      <c r="P20" s="93">
        <f t="shared" ca="1" si="2"/>
        <v>0</v>
      </c>
      <c r="Q20" s="93">
        <f t="shared" ca="1" si="2"/>
        <v>0</v>
      </c>
      <c r="R20" s="93">
        <f t="shared" ca="1" si="7"/>
        <v>0</v>
      </c>
      <c r="S20" s="93">
        <f t="shared" ca="1" si="7"/>
        <v>0</v>
      </c>
      <c r="T20" s="93">
        <f t="shared" ca="1" si="7"/>
        <v>0</v>
      </c>
      <c r="U20" s="93">
        <f t="shared" ca="1" si="7"/>
        <v>0</v>
      </c>
      <c r="V20" s="93">
        <f t="shared" ca="1" si="7"/>
        <v>0</v>
      </c>
      <c r="W20" s="93">
        <f t="shared" ca="1" si="7"/>
        <v>0</v>
      </c>
      <c r="X20" s="93">
        <f t="shared" ca="1" si="7"/>
        <v>0</v>
      </c>
      <c r="Y20" s="93">
        <f t="shared" ca="1" si="7"/>
        <v>0</v>
      </c>
      <c r="Z20" s="93">
        <f t="shared" ca="1" si="7"/>
        <v>0</v>
      </c>
      <c r="AA20" s="93">
        <f t="shared" ca="1" si="7"/>
        <v>0</v>
      </c>
      <c r="AB20" s="93">
        <f t="shared" ca="1" si="7"/>
        <v>0</v>
      </c>
      <c r="AC20" s="93">
        <f t="shared" ca="1" si="7"/>
        <v>0</v>
      </c>
      <c r="AD20" s="93">
        <f t="shared" ca="1" si="7"/>
        <v>0</v>
      </c>
      <c r="AE20" s="93">
        <f t="shared" ca="1" si="7"/>
        <v>0</v>
      </c>
      <c r="AF20" s="93">
        <f t="shared" ca="1" si="7"/>
        <v>0</v>
      </c>
      <c r="AG20" s="7"/>
    </row>
    <row r="21" spans="1:35" s="2" customFormat="1" ht="13.5" x14ac:dyDescent="0.2">
      <c r="A21" s="96" t="str">
        <f>BDD!A18</f>
        <v>Jean-Michel</v>
      </c>
      <c r="B21" s="93">
        <f t="shared" ca="1" si="2"/>
        <v>0</v>
      </c>
      <c r="C21" s="93">
        <f t="array" aca="1" ref="C21" ca="1">SUMPRODUCT((Noms=$A21)*(C$3&gt;=Debut)*(C$3&lt;=Fin)*(WEEKDAY(C$3,2)&lt;7)*NOT((COUNTIF(Ferie,C$3))))</f>
        <v>0</v>
      </c>
      <c r="D21" s="93">
        <f t="array" aca="1" ref="D21" ca="1">SUMPRODUCT((Noms=$A21)*(D$3&gt;=Debut)*(D$3&lt;=Fin)*(WEEKDAY(D$3,2)&lt;7)*NOT((COUNTIF(Ferie,D$3))))</f>
        <v>0</v>
      </c>
      <c r="E21" s="93">
        <f t="array" aca="1" ref="E21" ca="1">SUMPRODUCT((Noms=$A21)*(E$3&gt;=Debut)*(E$3&lt;=Fin)*(WEEKDAY(E$3,2)&lt;7)*NOT((COUNTIF(Ferie,E$3))))</f>
        <v>0</v>
      </c>
      <c r="F21" s="93">
        <f t="array" aca="1" ref="F21" ca="1">SUMPRODUCT((Noms=$A21)*(F$3&gt;=Debut)*(F$3&lt;=Fin)*(WEEKDAY(F$3,2)&lt;7)*NOT((COUNTIF(Ferie,F$3))))</f>
        <v>0</v>
      </c>
      <c r="G21" s="93">
        <f t="array" aca="1" ref="G21" ca="1">SUMPRODUCT((Noms=$A21)*(G$3&gt;=Debut)*(G$3&lt;=Fin)*(WEEKDAY(G$3,2)&lt;7)*NOT((COUNTIF(Ferie,G$3))))</f>
        <v>0</v>
      </c>
      <c r="H21" s="93">
        <f t="array" aca="1" ref="H21" ca="1">SUMPRODUCT((Noms=$A21)*(H$3&gt;=Debut)*(H$3&lt;=Fin)*(WEEKDAY(H$3,2)&lt;7)*NOT((COUNTIF(Ferie,H$3))))</f>
        <v>0</v>
      </c>
      <c r="I21" s="93">
        <f t="shared" ca="1" si="2"/>
        <v>0</v>
      </c>
      <c r="J21" s="93">
        <f t="shared" ca="1" si="2"/>
        <v>0</v>
      </c>
      <c r="K21" s="93">
        <f t="shared" ca="1" si="2"/>
        <v>0</v>
      </c>
      <c r="L21" s="93">
        <f t="shared" ca="1" si="2"/>
        <v>0</v>
      </c>
      <c r="M21" s="93">
        <f t="shared" ca="1" si="2"/>
        <v>0</v>
      </c>
      <c r="N21" s="93">
        <f t="shared" ca="1" si="2"/>
        <v>0</v>
      </c>
      <c r="O21" s="93">
        <f t="shared" ca="1" si="2"/>
        <v>0</v>
      </c>
      <c r="P21" s="93">
        <f t="shared" ca="1" si="2"/>
        <v>0</v>
      </c>
      <c r="Q21" s="93">
        <f t="shared" ca="1" si="2"/>
        <v>0</v>
      </c>
      <c r="R21" s="93">
        <f t="shared" ca="1" si="7"/>
        <v>0</v>
      </c>
      <c r="S21" s="93">
        <f t="shared" ca="1" si="7"/>
        <v>0</v>
      </c>
      <c r="T21" s="93">
        <f t="shared" ca="1" si="7"/>
        <v>0</v>
      </c>
      <c r="U21" s="93">
        <f t="shared" ca="1" si="7"/>
        <v>0</v>
      </c>
      <c r="V21" s="93">
        <f t="shared" ca="1" si="7"/>
        <v>0</v>
      </c>
      <c r="W21" s="93">
        <f t="shared" ca="1" si="7"/>
        <v>0</v>
      </c>
      <c r="X21" s="93">
        <f t="shared" ca="1" si="7"/>
        <v>0</v>
      </c>
      <c r="Y21" s="93">
        <f t="shared" ca="1" si="7"/>
        <v>0</v>
      </c>
      <c r="Z21" s="93">
        <f t="shared" ca="1" si="7"/>
        <v>0</v>
      </c>
      <c r="AA21" s="93">
        <f t="shared" ca="1" si="7"/>
        <v>0</v>
      </c>
      <c r="AB21" s="93">
        <f t="shared" ca="1" si="7"/>
        <v>0</v>
      </c>
      <c r="AC21" s="93">
        <f t="shared" ca="1" si="7"/>
        <v>0</v>
      </c>
      <c r="AD21" s="93">
        <f t="shared" ca="1" si="7"/>
        <v>0</v>
      </c>
      <c r="AE21" s="93">
        <f t="shared" ca="1" si="7"/>
        <v>0</v>
      </c>
      <c r="AF21" s="93">
        <f t="shared" ca="1" si="7"/>
        <v>0</v>
      </c>
      <c r="AG21" s="7"/>
    </row>
    <row r="22" spans="1:35" s="2" customFormat="1" ht="13.5" x14ac:dyDescent="0.2">
      <c r="A22" s="96" t="str">
        <f>BDD!A19</f>
        <v>Marc</v>
      </c>
      <c r="B22" s="93">
        <f t="shared" ca="1" si="2"/>
        <v>0</v>
      </c>
      <c r="C22" s="93">
        <f t="array" aca="1" ref="C22" ca="1">SUMPRODUCT((Noms=$A22)*(C$3&gt;=Debut)*(C$3&lt;=Fin)*(WEEKDAY(C$3,2)&lt;7)*NOT((COUNTIF(Ferie,C$3))))</f>
        <v>0</v>
      </c>
      <c r="D22" s="93">
        <f t="array" aca="1" ref="D22" ca="1">SUMPRODUCT((Noms=$A22)*(D$3&gt;=Debut)*(D$3&lt;=Fin)*(WEEKDAY(D$3,2)&lt;7)*NOT((COUNTIF(Ferie,D$3))))</f>
        <v>0</v>
      </c>
      <c r="E22" s="93">
        <f t="array" aca="1" ref="E22" ca="1">SUMPRODUCT((Noms=$A22)*(E$3&gt;=Debut)*(E$3&lt;=Fin)*(WEEKDAY(E$3,2)&lt;7)*NOT((COUNTIF(Ferie,E$3))))</f>
        <v>0</v>
      </c>
      <c r="F22" s="93">
        <f t="array" aca="1" ref="F22" ca="1">SUMPRODUCT((Noms=$A22)*(F$3&gt;=Debut)*(F$3&lt;=Fin)*(WEEKDAY(F$3,2)&lt;7)*NOT((COUNTIF(Ferie,F$3))))</f>
        <v>0</v>
      </c>
      <c r="G22" s="93">
        <f t="array" aca="1" ref="G22" ca="1">SUMPRODUCT((Noms=$A22)*(G$3&gt;=Debut)*(G$3&lt;=Fin)*(WEEKDAY(G$3,2)&lt;7)*NOT((COUNTIF(Ferie,G$3))))</f>
        <v>0</v>
      </c>
      <c r="H22" s="93">
        <f t="array" aca="1" ref="H22" ca="1">SUMPRODUCT((Noms=$A22)*(H$3&gt;=Debut)*(H$3&lt;=Fin)*(WEEKDAY(H$3,2)&lt;7)*NOT((COUNTIF(Ferie,H$3))))</f>
        <v>0</v>
      </c>
      <c r="I22" s="93">
        <f t="shared" ca="1" si="2"/>
        <v>0</v>
      </c>
      <c r="J22" s="93">
        <f t="shared" ref="J22:Y41" ca="1" si="8">SUMPRODUCT((Noms=$A22)*(J$3&gt;=Debut)*(J$3&lt;=Fin)*(WEEKDAY(J$3,2)&lt;7)*NOT((COUNTIF(Ferie,J$3))))</f>
        <v>0</v>
      </c>
      <c r="K22" s="93">
        <f t="shared" ca="1" si="8"/>
        <v>0</v>
      </c>
      <c r="L22" s="93">
        <f t="shared" ca="1" si="8"/>
        <v>0</v>
      </c>
      <c r="M22" s="93">
        <f t="shared" ca="1" si="8"/>
        <v>0</v>
      </c>
      <c r="N22" s="93">
        <f t="shared" ca="1" si="8"/>
        <v>0</v>
      </c>
      <c r="O22" s="93">
        <f t="shared" ca="1" si="8"/>
        <v>0</v>
      </c>
      <c r="P22" s="93">
        <f t="shared" ca="1" si="8"/>
        <v>0</v>
      </c>
      <c r="Q22" s="93">
        <f t="shared" ca="1" si="8"/>
        <v>0</v>
      </c>
      <c r="R22" s="93">
        <f t="shared" ca="1" si="8"/>
        <v>0</v>
      </c>
      <c r="S22" s="93">
        <f t="shared" ca="1" si="8"/>
        <v>0</v>
      </c>
      <c r="T22" s="93">
        <f t="shared" ca="1" si="8"/>
        <v>0</v>
      </c>
      <c r="U22" s="93">
        <f t="shared" ca="1" si="8"/>
        <v>0</v>
      </c>
      <c r="V22" s="93">
        <f t="shared" ca="1" si="7"/>
        <v>0</v>
      </c>
      <c r="W22" s="93">
        <f t="shared" ca="1" si="7"/>
        <v>0</v>
      </c>
      <c r="X22" s="93">
        <f t="shared" ca="1" si="7"/>
        <v>0</v>
      </c>
      <c r="Y22" s="93">
        <f t="shared" ca="1" si="7"/>
        <v>0</v>
      </c>
      <c r="Z22" s="93">
        <f t="shared" ca="1" si="7"/>
        <v>0</v>
      </c>
      <c r="AA22" s="93">
        <f t="shared" ca="1" si="7"/>
        <v>0</v>
      </c>
      <c r="AB22" s="93">
        <f t="shared" ca="1" si="7"/>
        <v>0</v>
      </c>
      <c r="AC22" s="93">
        <f t="shared" ca="1" si="7"/>
        <v>0</v>
      </c>
      <c r="AD22" s="93">
        <f t="shared" ca="1" si="7"/>
        <v>0</v>
      </c>
      <c r="AE22" s="93">
        <f t="shared" ca="1" si="7"/>
        <v>0</v>
      </c>
      <c r="AF22" s="93">
        <f t="shared" ca="1" si="7"/>
        <v>0</v>
      </c>
      <c r="AG22" s="7"/>
    </row>
    <row r="23" spans="1:35" s="2" customFormat="1" ht="13.5" x14ac:dyDescent="0.2">
      <c r="A23" s="96" t="str">
        <f>BDD!A20</f>
        <v>Clément2</v>
      </c>
      <c r="B23" s="93">
        <f t="shared" ref="B23" ca="1" si="9">SUMPRODUCT((Noms=$A23)*(B$3&gt;=Debut)*(B$3&lt;=Fin)*(WEEKDAY(B$3,2)&lt;7)*NOT((COUNTIF(Ferie,B$3))))</f>
        <v>0</v>
      </c>
      <c r="C23" s="93">
        <f t="array" aca="1" ref="C23" ca="1">SUMPRODUCT((Noms=$A23)*(C$3&gt;=Debut)*(C$3&lt;=Fin)*(WEEKDAY(C$3,2)&lt;7)*NOT((COUNTIF(Ferie,C$3))))</f>
        <v>0</v>
      </c>
      <c r="D23" s="93">
        <f t="array" aca="1" ref="D23" ca="1">SUMPRODUCT((Noms=$A23)*(D$3&gt;=Debut)*(D$3&lt;=Fin)*(WEEKDAY(D$3,2)&lt;7)*NOT((COUNTIF(Ferie,D$3))))</f>
        <v>0</v>
      </c>
      <c r="E23" s="93">
        <f t="array" aca="1" ref="E23" ca="1">SUMPRODUCT((Noms=$A23)*(E$3&gt;=Debut)*(E$3&lt;=Fin)*(WEEKDAY(E$3,2)&lt;7)*NOT((COUNTIF(Ferie,E$3))))</f>
        <v>0</v>
      </c>
      <c r="F23" s="93">
        <f t="array" aca="1" ref="F23" ca="1">SUMPRODUCT((Noms=$A23)*(F$3&gt;=Debut)*(F$3&lt;=Fin)*(WEEKDAY(F$3,2)&lt;7)*NOT((COUNTIF(Ferie,F$3))))</f>
        <v>0</v>
      </c>
      <c r="G23" s="93">
        <f t="array" aca="1" ref="G23" ca="1">SUMPRODUCT((Noms=$A23)*(G$3&gt;=Debut)*(G$3&lt;=Fin)*(WEEKDAY(G$3,2)&lt;7)*NOT((COUNTIF(Ferie,G$3))))</f>
        <v>0</v>
      </c>
      <c r="H23" s="93">
        <f t="array" aca="1" ref="H23" ca="1">SUMPRODUCT((Noms=$A23)*(H$3&gt;=Debut)*(H$3&lt;=Fin)*(WEEKDAY(H$3,2)&lt;7)*NOT((COUNTIF(Ferie,H$3))))</f>
        <v>0</v>
      </c>
      <c r="I23" s="93">
        <f t="shared" ref="B23:K41" ca="1" si="10">SUMPRODUCT((Noms=$A23)*(I$3&gt;=Debut)*(I$3&lt;=Fin)*(WEEKDAY(I$3,2)&lt;7)*NOT((COUNTIF(Ferie,I$3))))</f>
        <v>0</v>
      </c>
      <c r="J23" s="93">
        <f t="shared" ca="1" si="10"/>
        <v>0</v>
      </c>
      <c r="K23" s="93">
        <f t="shared" ca="1" si="10"/>
        <v>0</v>
      </c>
      <c r="L23" s="93">
        <f t="shared" ca="1" si="8"/>
        <v>0</v>
      </c>
      <c r="M23" s="93">
        <f t="shared" ca="1" si="8"/>
        <v>0</v>
      </c>
      <c r="N23" s="93">
        <f t="shared" ca="1" si="8"/>
        <v>0</v>
      </c>
      <c r="O23" s="93">
        <f t="shared" ca="1" si="8"/>
        <v>0</v>
      </c>
      <c r="P23" s="93">
        <f t="shared" ca="1" si="8"/>
        <v>0</v>
      </c>
      <c r="Q23" s="93">
        <f t="shared" ca="1" si="8"/>
        <v>0</v>
      </c>
      <c r="R23" s="93">
        <f t="shared" ca="1" si="8"/>
        <v>0</v>
      </c>
      <c r="S23" s="93">
        <f t="shared" ca="1" si="8"/>
        <v>0</v>
      </c>
      <c r="T23" s="93">
        <f t="shared" ca="1" si="8"/>
        <v>0</v>
      </c>
      <c r="U23" s="93">
        <f t="shared" ca="1" si="8"/>
        <v>0</v>
      </c>
      <c r="V23" s="93">
        <f t="shared" ca="1" si="7"/>
        <v>0</v>
      </c>
      <c r="W23" s="93">
        <f t="shared" ca="1" si="7"/>
        <v>0</v>
      </c>
      <c r="X23" s="93">
        <f t="shared" ca="1" si="7"/>
        <v>0</v>
      </c>
      <c r="Y23" s="93">
        <f t="shared" ca="1" si="7"/>
        <v>0</v>
      </c>
      <c r="Z23" s="93">
        <f t="shared" ca="1" si="7"/>
        <v>0</v>
      </c>
      <c r="AA23" s="93">
        <f t="shared" ca="1" si="7"/>
        <v>0</v>
      </c>
      <c r="AB23" s="93">
        <f t="shared" ca="1" si="7"/>
        <v>0</v>
      </c>
      <c r="AC23" s="93">
        <f t="shared" ca="1" si="7"/>
        <v>0</v>
      </c>
      <c r="AD23" s="93">
        <f t="shared" ca="1" si="7"/>
        <v>0</v>
      </c>
      <c r="AE23" s="93">
        <f t="shared" ca="1" si="7"/>
        <v>0</v>
      </c>
      <c r="AF23" s="93">
        <f t="shared" ca="1" si="7"/>
        <v>0</v>
      </c>
      <c r="AG23" s="7">
        <f t="shared" ca="1" si="5"/>
        <v>0</v>
      </c>
    </row>
    <row r="24" spans="1:35" s="2" customFormat="1" ht="13.5" x14ac:dyDescent="0.2">
      <c r="A24" s="96" t="str">
        <f>BDD!A21</f>
        <v>Simon</v>
      </c>
      <c r="B24" s="93">
        <f t="shared" ca="1" si="10"/>
        <v>0</v>
      </c>
      <c r="C24" s="93">
        <f t="array" aca="1" ref="C24" ca="1">SUMPRODUCT((Noms=$A24)*(C$3&gt;=Debut)*(C$3&lt;=Fin)*(WEEKDAY(C$3,2)&lt;7)*NOT((COUNTIF(Ferie,C$3))))</f>
        <v>0</v>
      </c>
      <c r="D24" s="93">
        <f t="array" aca="1" ref="D24" ca="1">SUMPRODUCT((Noms=$A24)*(D$3&gt;=Debut)*(D$3&lt;=Fin)*(WEEKDAY(D$3,2)&lt;7)*NOT((COUNTIF(Ferie,D$3))))</f>
        <v>0</v>
      </c>
      <c r="E24" s="93">
        <f t="array" aca="1" ref="E24" ca="1">SUMPRODUCT((Noms=$A24)*(E$3&gt;=Debut)*(E$3&lt;=Fin)*(WEEKDAY(E$3,2)&lt;7)*NOT((COUNTIF(Ferie,E$3))))</f>
        <v>0</v>
      </c>
      <c r="F24" s="93">
        <f t="array" aca="1" ref="F24" ca="1">SUMPRODUCT((Noms=$A24)*(F$3&gt;=Debut)*(F$3&lt;=Fin)*(WEEKDAY(F$3,2)&lt;7)*NOT((COUNTIF(Ferie,F$3))))</f>
        <v>0</v>
      </c>
      <c r="G24" s="93">
        <f t="array" aca="1" ref="G24" ca="1">SUMPRODUCT((Noms=$A24)*(G$3&gt;=Debut)*(G$3&lt;=Fin)*(WEEKDAY(G$3,2)&lt;7)*NOT((COUNTIF(Ferie,G$3))))</f>
        <v>0</v>
      </c>
      <c r="H24" s="93">
        <f t="array" aca="1" ref="H24" ca="1">SUMPRODUCT((Noms=$A24)*(H$3&gt;=Debut)*(H$3&lt;=Fin)*(WEEKDAY(H$3,2)&lt;7)*NOT((COUNTIF(Ferie,H$3))))</f>
        <v>0</v>
      </c>
      <c r="I24" s="93">
        <f t="shared" ca="1" si="10"/>
        <v>0</v>
      </c>
      <c r="J24" s="93">
        <f t="shared" ca="1" si="10"/>
        <v>0</v>
      </c>
      <c r="K24" s="93">
        <f t="shared" ca="1" si="10"/>
        <v>0</v>
      </c>
      <c r="L24" s="93">
        <f t="shared" ca="1" si="8"/>
        <v>0</v>
      </c>
      <c r="M24" s="93">
        <f t="shared" ca="1" si="8"/>
        <v>0</v>
      </c>
      <c r="N24" s="93">
        <f t="shared" ca="1" si="8"/>
        <v>0</v>
      </c>
      <c r="O24" s="93">
        <f t="shared" ca="1" si="8"/>
        <v>0</v>
      </c>
      <c r="P24" s="93">
        <f t="shared" ca="1" si="8"/>
        <v>0</v>
      </c>
      <c r="Q24" s="93">
        <f t="shared" ca="1" si="8"/>
        <v>0</v>
      </c>
      <c r="R24" s="93">
        <f t="shared" ca="1" si="8"/>
        <v>0</v>
      </c>
      <c r="S24" s="93">
        <f t="shared" ca="1" si="8"/>
        <v>0</v>
      </c>
      <c r="T24" s="93">
        <f t="shared" ca="1" si="8"/>
        <v>0</v>
      </c>
      <c r="U24" s="93">
        <f t="shared" ca="1" si="8"/>
        <v>0</v>
      </c>
      <c r="V24" s="93">
        <f t="shared" ca="1" si="7"/>
        <v>0</v>
      </c>
      <c r="W24" s="93">
        <f t="shared" ca="1" si="7"/>
        <v>0</v>
      </c>
      <c r="X24" s="93">
        <f t="shared" ca="1" si="7"/>
        <v>0</v>
      </c>
      <c r="Y24" s="93">
        <f t="shared" ca="1" si="7"/>
        <v>0</v>
      </c>
      <c r="Z24" s="93">
        <f t="shared" ca="1" si="7"/>
        <v>0</v>
      </c>
      <c r="AA24" s="93">
        <f t="shared" ca="1" si="7"/>
        <v>0</v>
      </c>
      <c r="AB24" s="93">
        <f t="shared" ca="1" si="7"/>
        <v>0</v>
      </c>
      <c r="AC24" s="93">
        <f t="shared" ca="1" si="7"/>
        <v>0</v>
      </c>
      <c r="AD24" s="93">
        <f t="shared" ca="1" si="7"/>
        <v>0</v>
      </c>
      <c r="AE24" s="93">
        <f t="shared" ca="1" si="7"/>
        <v>0</v>
      </c>
      <c r="AF24" s="93">
        <f t="shared" ca="1" si="7"/>
        <v>0</v>
      </c>
      <c r="AG24" s="7">
        <f t="shared" ca="1" si="5"/>
        <v>0</v>
      </c>
    </row>
    <row r="25" spans="1:35" s="2" customFormat="1" ht="13.5" x14ac:dyDescent="0.2">
      <c r="A25" s="96" t="str">
        <f>BDD!A22</f>
        <v>Jérôme</v>
      </c>
      <c r="B25" s="93">
        <f t="shared" ca="1" si="10"/>
        <v>0</v>
      </c>
      <c r="C25" s="93">
        <f t="array" aca="1" ref="C25" ca="1">SUMPRODUCT((Noms=$A25)*(C$3&gt;=Debut)*(C$3&lt;=Fin)*(WEEKDAY(C$3,2)&lt;7)*NOT((COUNTIF(Ferie,C$3))))</f>
        <v>0</v>
      </c>
      <c r="D25" s="93">
        <f t="array" aca="1" ref="D25" ca="1">SUMPRODUCT((Noms=$A25)*(D$3&gt;=Debut)*(D$3&lt;=Fin)*(WEEKDAY(D$3,2)&lt;7)*NOT((COUNTIF(Ferie,D$3))))</f>
        <v>0</v>
      </c>
      <c r="E25" s="93">
        <f t="array" aca="1" ref="E25" ca="1">SUMPRODUCT((Noms=$A25)*(E$3&gt;=Debut)*(E$3&lt;=Fin)*(WEEKDAY(E$3,2)&lt;7)*NOT((COUNTIF(Ferie,E$3))))</f>
        <v>0</v>
      </c>
      <c r="F25" s="93">
        <f t="array" aca="1" ref="F25" ca="1">SUMPRODUCT((Noms=$A25)*(F$3&gt;=Debut)*(F$3&lt;=Fin)*(WEEKDAY(F$3,2)&lt;7)*NOT((COUNTIF(Ferie,F$3))))</f>
        <v>0</v>
      </c>
      <c r="G25" s="93">
        <f t="array" aca="1" ref="G25" ca="1">SUMPRODUCT((Noms=$A25)*(G$3&gt;=Debut)*(G$3&lt;=Fin)*(WEEKDAY(G$3,2)&lt;7)*NOT((COUNTIF(Ferie,G$3))))</f>
        <v>0</v>
      </c>
      <c r="H25" s="93">
        <f t="array" aca="1" ref="H25" ca="1">SUMPRODUCT((Noms=$A25)*(H$3&gt;=Debut)*(H$3&lt;=Fin)*(WEEKDAY(H$3,2)&lt;7)*NOT((COUNTIF(Ferie,H$3))))</f>
        <v>0</v>
      </c>
      <c r="I25" s="93">
        <f t="shared" ca="1" si="10"/>
        <v>0</v>
      </c>
      <c r="J25" s="93">
        <f t="shared" ca="1" si="10"/>
        <v>0</v>
      </c>
      <c r="K25" s="93">
        <f t="shared" ca="1" si="10"/>
        <v>0</v>
      </c>
      <c r="L25" s="93">
        <f t="shared" ca="1" si="8"/>
        <v>0</v>
      </c>
      <c r="M25" s="93">
        <f t="shared" ca="1" si="8"/>
        <v>0</v>
      </c>
      <c r="N25" s="93">
        <f t="shared" ca="1" si="8"/>
        <v>0</v>
      </c>
      <c r="O25" s="93">
        <f t="shared" ca="1" si="8"/>
        <v>0</v>
      </c>
      <c r="P25" s="93">
        <f t="shared" ca="1" si="8"/>
        <v>0</v>
      </c>
      <c r="Q25" s="93">
        <f t="shared" ca="1" si="8"/>
        <v>0</v>
      </c>
      <c r="R25" s="93">
        <f t="shared" ca="1" si="8"/>
        <v>0</v>
      </c>
      <c r="S25" s="93">
        <f t="shared" ca="1" si="8"/>
        <v>0</v>
      </c>
      <c r="T25" s="93">
        <f t="shared" ca="1" si="8"/>
        <v>0</v>
      </c>
      <c r="U25" s="93">
        <f t="shared" ca="1" si="8"/>
        <v>0</v>
      </c>
      <c r="V25" s="93">
        <f t="shared" ca="1" si="7"/>
        <v>0</v>
      </c>
      <c r="W25" s="93">
        <f t="shared" ca="1" si="7"/>
        <v>0</v>
      </c>
      <c r="X25" s="93">
        <f t="shared" ca="1" si="7"/>
        <v>0</v>
      </c>
      <c r="Y25" s="93">
        <f t="shared" ca="1" si="7"/>
        <v>0</v>
      </c>
      <c r="Z25" s="93">
        <f t="shared" ca="1" si="7"/>
        <v>0</v>
      </c>
      <c r="AA25" s="93">
        <f t="shared" ca="1" si="7"/>
        <v>0</v>
      </c>
      <c r="AB25" s="93">
        <f t="shared" ca="1" si="7"/>
        <v>0</v>
      </c>
      <c r="AC25" s="93">
        <f t="shared" ca="1" si="7"/>
        <v>0</v>
      </c>
      <c r="AD25" s="93">
        <f t="shared" ca="1" si="7"/>
        <v>0</v>
      </c>
      <c r="AE25" s="93">
        <f t="shared" ca="1" si="7"/>
        <v>0</v>
      </c>
      <c r="AF25" s="93">
        <f t="shared" ca="1" si="7"/>
        <v>0</v>
      </c>
      <c r="AG25" s="7">
        <f t="shared" ca="1" si="5"/>
        <v>0</v>
      </c>
    </row>
    <row r="26" spans="1:35" s="2" customFormat="1" ht="13.5" x14ac:dyDescent="0.2">
      <c r="A26" s="96" t="str">
        <f>BDD!A23</f>
        <v>Alexandre2</v>
      </c>
      <c r="B26" s="93">
        <f t="shared" ca="1" si="10"/>
        <v>0</v>
      </c>
      <c r="C26" s="93">
        <f t="array" aca="1" ref="C26" ca="1">SUMPRODUCT((Noms=$A26)*(C$3&gt;=Debut)*(C$3&lt;=Fin)*(WEEKDAY(C$3,2)&lt;7)*NOT((COUNTIF(Ferie,C$3))))</f>
        <v>0</v>
      </c>
      <c r="D26" s="93">
        <f t="array" aca="1" ref="D26" ca="1">SUMPRODUCT((Noms=$A26)*(D$3&gt;=Debut)*(D$3&lt;=Fin)*(WEEKDAY(D$3,2)&lt;7)*NOT((COUNTIF(Ferie,D$3))))</f>
        <v>0</v>
      </c>
      <c r="E26" s="93">
        <f t="array" aca="1" ref="E26" ca="1">SUMPRODUCT((Noms=$A26)*(E$3&gt;=Debut)*(E$3&lt;=Fin)*(WEEKDAY(E$3,2)&lt;7)*NOT((COUNTIF(Ferie,E$3))))</f>
        <v>0</v>
      </c>
      <c r="F26" s="93">
        <f t="array" aca="1" ref="F26" ca="1">SUMPRODUCT((Noms=$A26)*(F$3&gt;=Debut)*(F$3&lt;=Fin)*(WEEKDAY(F$3,2)&lt;7)*NOT((COUNTIF(Ferie,F$3))))</f>
        <v>0</v>
      </c>
      <c r="G26" s="93">
        <f t="array" aca="1" ref="G26" ca="1">SUMPRODUCT((Noms=$A26)*(G$3&gt;=Debut)*(G$3&lt;=Fin)*(WEEKDAY(G$3,2)&lt;7)*NOT((COUNTIF(Ferie,G$3))))</f>
        <v>0</v>
      </c>
      <c r="H26" s="93">
        <f t="array" aca="1" ref="H26" ca="1">SUMPRODUCT((Noms=$A26)*(H$3&gt;=Debut)*(H$3&lt;=Fin)*(WEEKDAY(H$3,2)&lt;7)*NOT((COUNTIF(Ferie,H$3))))</f>
        <v>0</v>
      </c>
      <c r="I26" s="93">
        <f t="shared" ca="1" si="10"/>
        <v>0</v>
      </c>
      <c r="J26" s="93">
        <f t="shared" ca="1" si="10"/>
        <v>0</v>
      </c>
      <c r="K26" s="93">
        <f t="shared" ca="1" si="10"/>
        <v>0</v>
      </c>
      <c r="L26" s="93">
        <f t="shared" ca="1" si="8"/>
        <v>0</v>
      </c>
      <c r="M26" s="93">
        <f t="shared" ca="1" si="8"/>
        <v>0</v>
      </c>
      <c r="N26" s="93">
        <f t="shared" ca="1" si="8"/>
        <v>0</v>
      </c>
      <c r="O26" s="93">
        <f t="shared" ca="1" si="8"/>
        <v>0</v>
      </c>
      <c r="P26" s="93">
        <f t="shared" ca="1" si="8"/>
        <v>0</v>
      </c>
      <c r="Q26" s="93">
        <f t="shared" ca="1" si="8"/>
        <v>0</v>
      </c>
      <c r="R26" s="93">
        <f t="shared" ca="1" si="8"/>
        <v>0</v>
      </c>
      <c r="S26" s="93">
        <f t="shared" ca="1" si="8"/>
        <v>0</v>
      </c>
      <c r="T26" s="93">
        <f t="shared" ca="1" si="8"/>
        <v>0</v>
      </c>
      <c r="U26" s="93">
        <f t="shared" ca="1" si="8"/>
        <v>0</v>
      </c>
      <c r="V26" s="93">
        <f t="shared" ca="1" si="7"/>
        <v>0</v>
      </c>
      <c r="W26" s="93">
        <f t="shared" ca="1" si="7"/>
        <v>0</v>
      </c>
      <c r="X26" s="93">
        <f t="shared" ca="1" si="7"/>
        <v>0</v>
      </c>
      <c r="Y26" s="93">
        <f t="shared" ca="1" si="7"/>
        <v>0</v>
      </c>
      <c r="Z26" s="93">
        <f t="shared" ca="1" si="7"/>
        <v>0</v>
      </c>
      <c r="AA26" s="93">
        <f t="shared" ca="1" si="7"/>
        <v>0</v>
      </c>
      <c r="AB26" s="93">
        <f t="shared" ca="1" si="7"/>
        <v>0</v>
      </c>
      <c r="AC26" s="93">
        <f t="shared" ca="1" si="7"/>
        <v>0</v>
      </c>
      <c r="AD26" s="93">
        <f t="shared" ca="1" si="7"/>
        <v>0</v>
      </c>
      <c r="AE26" s="93">
        <f t="shared" ca="1" si="7"/>
        <v>0</v>
      </c>
      <c r="AF26" s="93">
        <f t="shared" ca="1" si="7"/>
        <v>0</v>
      </c>
      <c r="AG26" s="7"/>
    </row>
    <row r="27" spans="1:35" ht="13.5" x14ac:dyDescent="0.2">
      <c r="A27" s="96" t="str">
        <f>BDD!A24</f>
        <v>Patrice</v>
      </c>
      <c r="B27" s="93">
        <f t="shared" ca="1" si="10"/>
        <v>0</v>
      </c>
      <c r="C27" s="93">
        <f t="array" aca="1" ref="C27" ca="1">SUMPRODUCT((Noms=$A27)*(C$3&gt;=Debut)*(C$3&lt;=Fin)*(WEEKDAY(C$3,2)&lt;7)*NOT((COUNTIF(Ferie,C$3))))</f>
        <v>0</v>
      </c>
      <c r="D27" s="93">
        <f t="array" aca="1" ref="D27" ca="1">SUMPRODUCT((Noms=$A27)*(D$3&gt;=Debut)*(D$3&lt;=Fin)*(WEEKDAY(D$3,2)&lt;7)*NOT((COUNTIF(Ferie,D$3))))</f>
        <v>0</v>
      </c>
      <c r="E27" s="93">
        <f t="array" aca="1" ref="E27" ca="1">SUMPRODUCT((Noms=$A27)*(E$3&gt;=Debut)*(E$3&lt;=Fin)*(WEEKDAY(E$3,2)&lt;7)*NOT((COUNTIF(Ferie,E$3))))</f>
        <v>0</v>
      </c>
      <c r="F27" s="93">
        <f t="array" aca="1" ref="F27" ca="1">SUMPRODUCT((Noms=$A27)*(F$3&gt;=Debut)*(F$3&lt;=Fin)*(WEEKDAY(F$3,2)&lt;7)*NOT((COUNTIF(Ferie,F$3))))</f>
        <v>0</v>
      </c>
      <c r="G27" s="93">
        <f t="array" aca="1" ref="G27" ca="1">SUMPRODUCT((Noms=$A27)*(G$3&gt;=Debut)*(G$3&lt;=Fin)*(WEEKDAY(G$3,2)&lt;7)*NOT((COUNTIF(Ferie,G$3))))</f>
        <v>0</v>
      </c>
      <c r="H27" s="93">
        <f t="array" aca="1" ref="H27" ca="1">SUMPRODUCT((Noms=$A27)*(H$3&gt;=Debut)*(H$3&lt;=Fin)*(WEEKDAY(H$3,2)&lt;7)*NOT((COUNTIF(Ferie,H$3))))</f>
        <v>0</v>
      </c>
      <c r="I27" s="93">
        <f t="shared" ca="1" si="10"/>
        <v>0</v>
      </c>
      <c r="J27" s="93">
        <f t="shared" ca="1" si="10"/>
        <v>0</v>
      </c>
      <c r="K27" s="93">
        <f t="shared" ca="1" si="10"/>
        <v>0</v>
      </c>
      <c r="L27" s="93">
        <f t="shared" ca="1" si="8"/>
        <v>0</v>
      </c>
      <c r="M27" s="93">
        <f t="shared" ca="1" si="8"/>
        <v>0</v>
      </c>
      <c r="N27" s="93">
        <f t="shared" ca="1" si="8"/>
        <v>0</v>
      </c>
      <c r="O27" s="93">
        <f t="shared" ca="1" si="8"/>
        <v>0</v>
      </c>
      <c r="P27" s="93">
        <f t="shared" ca="1" si="8"/>
        <v>0</v>
      </c>
      <c r="Q27" s="93">
        <f t="shared" ca="1" si="8"/>
        <v>0</v>
      </c>
      <c r="R27" s="93">
        <f t="shared" ca="1" si="8"/>
        <v>0</v>
      </c>
      <c r="S27" s="93">
        <f t="shared" ca="1" si="8"/>
        <v>0</v>
      </c>
      <c r="T27" s="93">
        <f t="shared" ca="1" si="8"/>
        <v>0</v>
      </c>
      <c r="U27" s="93">
        <f t="shared" ca="1" si="8"/>
        <v>0</v>
      </c>
      <c r="V27" s="93">
        <f t="shared" ca="1" si="7"/>
        <v>0</v>
      </c>
      <c r="W27" s="93">
        <f t="shared" ca="1" si="7"/>
        <v>0</v>
      </c>
      <c r="X27" s="93">
        <f t="shared" ca="1" si="7"/>
        <v>0</v>
      </c>
      <c r="Y27" s="93">
        <f t="shared" ca="1" si="7"/>
        <v>0</v>
      </c>
      <c r="Z27" s="93">
        <f t="shared" ca="1" si="7"/>
        <v>0</v>
      </c>
      <c r="AA27" s="93">
        <f t="shared" ca="1" si="7"/>
        <v>0</v>
      </c>
      <c r="AB27" s="93">
        <f t="shared" ca="1" si="7"/>
        <v>0</v>
      </c>
      <c r="AC27" s="93">
        <f t="shared" ca="1" si="7"/>
        <v>0</v>
      </c>
      <c r="AD27" s="93">
        <f t="shared" ca="1" si="7"/>
        <v>0</v>
      </c>
      <c r="AE27" s="93">
        <f t="shared" ca="1" si="7"/>
        <v>0</v>
      </c>
      <c r="AF27" s="93">
        <f t="shared" ca="1" si="7"/>
        <v>0</v>
      </c>
      <c r="AG27" s="7">
        <f t="shared" ca="1" si="5"/>
        <v>0</v>
      </c>
      <c r="AH27" s="2"/>
      <c r="AI27" s="5"/>
    </row>
    <row r="28" spans="1:35" ht="13.5" x14ac:dyDescent="0.2">
      <c r="A28" s="96" t="str">
        <f>BDD!A25</f>
        <v>Cyril</v>
      </c>
      <c r="B28" s="93">
        <f t="shared" ca="1" si="10"/>
        <v>0</v>
      </c>
      <c r="C28" s="93">
        <f t="array" aca="1" ref="C28" ca="1">SUMPRODUCT((Noms=$A28)*(C$3&gt;=Debut)*(C$3&lt;=Fin)*(WEEKDAY(C$3,2)&lt;7)*NOT((COUNTIF(Ferie,C$3))))</f>
        <v>0</v>
      </c>
      <c r="D28" s="93">
        <f t="array" aca="1" ref="D28" ca="1">SUMPRODUCT((Noms=$A28)*(D$3&gt;=Debut)*(D$3&lt;=Fin)*(WEEKDAY(D$3,2)&lt;7)*NOT((COUNTIF(Ferie,D$3))))</f>
        <v>0</v>
      </c>
      <c r="E28" s="93">
        <f t="array" aca="1" ref="E28" ca="1">SUMPRODUCT((Noms=$A28)*(E$3&gt;=Debut)*(E$3&lt;=Fin)*(WEEKDAY(E$3,2)&lt;7)*NOT((COUNTIF(Ferie,E$3))))</f>
        <v>0</v>
      </c>
      <c r="F28" s="93">
        <f t="array" aca="1" ref="F28" ca="1">SUMPRODUCT((Noms=$A28)*(F$3&gt;=Debut)*(F$3&lt;=Fin)*(WEEKDAY(F$3,2)&lt;7)*NOT((COUNTIF(Ferie,F$3))))</f>
        <v>0</v>
      </c>
      <c r="G28" s="93">
        <f t="array" aca="1" ref="G28" ca="1">SUMPRODUCT((Noms=$A28)*(G$3&gt;=Debut)*(G$3&lt;=Fin)*(WEEKDAY(G$3,2)&lt;7)*NOT((COUNTIF(Ferie,G$3))))</f>
        <v>0</v>
      </c>
      <c r="H28" s="93">
        <f t="array" aca="1" ref="H28" ca="1">SUMPRODUCT((Noms=$A28)*(H$3&gt;=Debut)*(H$3&lt;=Fin)*(WEEKDAY(H$3,2)&lt;7)*NOT((COUNTIF(Ferie,H$3))))</f>
        <v>0</v>
      </c>
      <c r="I28" s="93">
        <f t="shared" ca="1" si="10"/>
        <v>0</v>
      </c>
      <c r="J28" s="93">
        <f t="shared" ca="1" si="10"/>
        <v>0</v>
      </c>
      <c r="K28" s="93">
        <f t="shared" ca="1" si="10"/>
        <v>0</v>
      </c>
      <c r="L28" s="93">
        <f t="shared" ca="1" si="8"/>
        <v>0</v>
      </c>
      <c r="M28" s="93">
        <f t="shared" ca="1" si="8"/>
        <v>0</v>
      </c>
      <c r="N28" s="93">
        <f t="shared" ca="1" si="8"/>
        <v>0</v>
      </c>
      <c r="O28" s="93">
        <f t="shared" ca="1" si="8"/>
        <v>0</v>
      </c>
      <c r="P28" s="93">
        <f t="shared" ca="1" si="8"/>
        <v>0</v>
      </c>
      <c r="Q28" s="93">
        <f t="shared" ca="1" si="8"/>
        <v>0</v>
      </c>
      <c r="R28" s="93">
        <f t="shared" ca="1" si="8"/>
        <v>0</v>
      </c>
      <c r="S28" s="93">
        <f t="shared" ca="1" si="8"/>
        <v>0</v>
      </c>
      <c r="T28" s="93">
        <f t="shared" ca="1" si="8"/>
        <v>0</v>
      </c>
      <c r="U28" s="93">
        <f t="shared" ca="1" si="8"/>
        <v>0</v>
      </c>
      <c r="V28" s="93">
        <f t="shared" ca="1" si="7"/>
        <v>0</v>
      </c>
      <c r="W28" s="93">
        <f t="shared" ca="1" si="7"/>
        <v>0</v>
      </c>
      <c r="X28" s="93">
        <f t="shared" ca="1" si="7"/>
        <v>0</v>
      </c>
      <c r="Y28" s="93">
        <f t="shared" ca="1" si="7"/>
        <v>0</v>
      </c>
      <c r="Z28" s="93">
        <f t="shared" ca="1" si="7"/>
        <v>0</v>
      </c>
      <c r="AA28" s="93">
        <f t="shared" ca="1" si="7"/>
        <v>0</v>
      </c>
      <c r="AB28" s="93">
        <f t="shared" ca="1" si="7"/>
        <v>0</v>
      </c>
      <c r="AC28" s="93">
        <f t="shared" ca="1" si="7"/>
        <v>0</v>
      </c>
      <c r="AD28" s="93">
        <f t="shared" ca="1" si="7"/>
        <v>0</v>
      </c>
      <c r="AE28" s="93">
        <f t="shared" ca="1" si="7"/>
        <v>0</v>
      </c>
      <c r="AF28" s="93">
        <f t="shared" ca="1" si="7"/>
        <v>0</v>
      </c>
      <c r="AG28" s="7">
        <f t="shared" ca="1" si="5"/>
        <v>0</v>
      </c>
      <c r="AH28" s="2"/>
    </row>
    <row r="29" spans="1:35" ht="13.5" x14ac:dyDescent="0.2">
      <c r="A29" s="96" t="str">
        <f>BDD!A26</f>
        <v>Christian Benjamin</v>
      </c>
      <c r="B29" s="93">
        <f t="shared" ca="1" si="10"/>
        <v>0</v>
      </c>
      <c r="C29" s="93">
        <f t="array" aca="1" ref="C29" ca="1">SUMPRODUCT((Noms=$A29)*(C$3&gt;=Debut)*(C$3&lt;=Fin)*(WEEKDAY(C$3,2)&lt;7)*NOT((COUNTIF(Ferie,C$3))))</f>
        <v>0</v>
      </c>
      <c r="D29" s="93">
        <f t="array" aca="1" ref="D29" ca="1">SUMPRODUCT((Noms=$A29)*(D$3&gt;=Debut)*(D$3&lt;=Fin)*(WEEKDAY(D$3,2)&lt;7)*NOT((COUNTIF(Ferie,D$3))))</f>
        <v>0</v>
      </c>
      <c r="E29" s="93">
        <f t="array" aca="1" ref="E29" ca="1">SUMPRODUCT((Noms=$A29)*(E$3&gt;=Debut)*(E$3&lt;=Fin)*(WEEKDAY(E$3,2)&lt;7)*NOT((COUNTIF(Ferie,E$3))))</f>
        <v>0</v>
      </c>
      <c r="F29" s="93">
        <f t="array" aca="1" ref="F29" ca="1">SUMPRODUCT((Noms=$A29)*(F$3&gt;=Debut)*(F$3&lt;=Fin)*(WEEKDAY(F$3,2)&lt;7)*NOT((COUNTIF(Ferie,F$3))))</f>
        <v>0</v>
      </c>
      <c r="G29" s="93">
        <f t="array" aca="1" ref="G29" ca="1">SUMPRODUCT((Noms=$A29)*(G$3&gt;=Debut)*(G$3&lt;=Fin)*(WEEKDAY(G$3,2)&lt;7)*NOT((COUNTIF(Ferie,G$3))))</f>
        <v>0</v>
      </c>
      <c r="H29" s="93">
        <f t="array" aca="1" ref="H29" ca="1">SUMPRODUCT((Noms=$A29)*(H$3&gt;=Debut)*(H$3&lt;=Fin)*(WEEKDAY(H$3,2)&lt;7)*NOT((COUNTIF(Ferie,H$3))))</f>
        <v>0</v>
      </c>
      <c r="I29" s="93">
        <f t="shared" ca="1" si="10"/>
        <v>0</v>
      </c>
      <c r="J29" s="93">
        <f t="shared" ca="1" si="10"/>
        <v>0</v>
      </c>
      <c r="K29" s="93">
        <f t="shared" ca="1" si="10"/>
        <v>0</v>
      </c>
      <c r="L29" s="93">
        <f t="shared" ca="1" si="8"/>
        <v>0</v>
      </c>
      <c r="M29" s="93">
        <f t="shared" ca="1" si="8"/>
        <v>0</v>
      </c>
      <c r="N29" s="93">
        <f t="shared" ca="1" si="8"/>
        <v>0</v>
      </c>
      <c r="O29" s="93">
        <f t="shared" ca="1" si="8"/>
        <v>0</v>
      </c>
      <c r="P29" s="93">
        <f t="shared" ca="1" si="8"/>
        <v>0</v>
      </c>
      <c r="Q29" s="93">
        <f t="shared" ca="1" si="8"/>
        <v>0</v>
      </c>
      <c r="R29" s="93">
        <f t="shared" ca="1" si="8"/>
        <v>0</v>
      </c>
      <c r="S29" s="93">
        <f t="shared" ca="1" si="8"/>
        <v>0</v>
      </c>
      <c r="T29" s="93">
        <f t="shared" ca="1" si="8"/>
        <v>0</v>
      </c>
      <c r="U29" s="93">
        <f t="shared" ca="1" si="8"/>
        <v>0</v>
      </c>
      <c r="V29" s="93">
        <f t="shared" ca="1" si="7"/>
        <v>0</v>
      </c>
      <c r="W29" s="93">
        <f t="shared" ca="1" si="7"/>
        <v>0</v>
      </c>
      <c r="X29" s="93">
        <f t="shared" ca="1" si="7"/>
        <v>0</v>
      </c>
      <c r="Y29" s="93">
        <f t="shared" ca="1" si="7"/>
        <v>0</v>
      </c>
      <c r="Z29" s="93">
        <f t="shared" ca="1" si="7"/>
        <v>0</v>
      </c>
      <c r="AA29" s="93">
        <f t="shared" ca="1" si="7"/>
        <v>0</v>
      </c>
      <c r="AB29" s="93">
        <f t="shared" ca="1" si="7"/>
        <v>0</v>
      </c>
      <c r="AC29" s="93">
        <f t="shared" ca="1" si="7"/>
        <v>0</v>
      </c>
      <c r="AD29" s="93">
        <f t="shared" ca="1" si="7"/>
        <v>0</v>
      </c>
      <c r="AE29" s="93">
        <f t="shared" ca="1" si="7"/>
        <v>0</v>
      </c>
      <c r="AF29" s="93">
        <f t="shared" ca="1" si="7"/>
        <v>0</v>
      </c>
      <c r="AG29" s="7">
        <f t="shared" ca="1" si="5"/>
        <v>0</v>
      </c>
      <c r="AH29" s="2"/>
    </row>
    <row r="30" spans="1:35" ht="13.5" x14ac:dyDescent="0.2">
      <c r="A30" s="96" t="str">
        <f>BDD!A27</f>
        <v xml:space="preserve"> Yannick</v>
      </c>
      <c r="B30" s="93">
        <f t="shared" ca="1" si="10"/>
        <v>0</v>
      </c>
      <c r="C30" s="93">
        <f t="array" aca="1" ref="C30" ca="1">SUMPRODUCT((Noms=$A30)*(C$3&gt;=Debut)*(C$3&lt;=Fin)*(WEEKDAY(C$3,2)&lt;7)*NOT((COUNTIF(Ferie,C$3))))</f>
        <v>0</v>
      </c>
      <c r="D30" s="93">
        <f t="array" aca="1" ref="D30" ca="1">SUMPRODUCT((Noms=$A30)*(D$3&gt;=Debut)*(D$3&lt;=Fin)*(WEEKDAY(D$3,2)&lt;7)*NOT((COUNTIF(Ferie,D$3))))</f>
        <v>0</v>
      </c>
      <c r="E30" s="93">
        <f t="array" aca="1" ref="E30" ca="1">SUMPRODUCT((Noms=$A30)*(E$3&gt;=Debut)*(E$3&lt;=Fin)*(WEEKDAY(E$3,2)&lt;7)*NOT((COUNTIF(Ferie,E$3))))</f>
        <v>0</v>
      </c>
      <c r="F30" s="93">
        <f t="array" aca="1" ref="F30" ca="1">SUMPRODUCT((Noms=$A30)*(F$3&gt;=Debut)*(F$3&lt;=Fin)*(WEEKDAY(F$3,2)&lt;7)*NOT((COUNTIF(Ferie,F$3))))</f>
        <v>0</v>
      </c>
      <c r="G30" s="93">
        <f t="array" aca="1" ref="G30" ca="1">SUMPRODUCT((Noms=$A30)*(G$3&gt;=Debut)*(G$3&lt;=Fin)*(WEEKDAY(G$3,2)&lt;7)*NOT((COUNTIF(Ferie,G$3))))</f>
        <v>0</v>
      </c>
      <c r="H30" s="93">
        <f t="array" aca="1" ref="H30" ca="1">SUMPRODUCT((Noms=$A30)*(H$3&gt;=Debut)*(H$3&lt;=Fin)*(WEEKDAY(H$3,2)&lt;7)*NOT((COUNTIF(Ferie,H$3))))</f>
        <v>0</v>
      </c>
      <c r="I30" s="93">
        <f t="shared" ca="1" si="10"/>
        <v>0</v>
      </c>
      <c r="J30" s="93">
        <f t="shared" ca="1" si="10"/>
        <v>0</v>
      </c>
      <c r="K30" s="93">
        <f t="shared" ca="1" si="10"/>
        <v>0</v>
      </c>
      <c r="L30" s="93">
        <f t="shared" ca="1" si="8"/>
        <v>0</v>
      </c>
      <c r="M30" s="93">
        <f t="shared" ca="1" si="8"/>
        <v>0</v>
      </c>
      <c r="N30" s="93">
        <f t="shared" ca="1" si="8"/>
        <v>0</v>
      </c>
      <c r="O30" s="93">
        <f t="shared" ca="1" si="8"/>
        <v>0</v>
      </c>
      <c r="P30" s="93">
        <f t="shared" ca="1" si="8"/>
        <v>0</v>
      </c>
      <c r="Q30" s="93">
        <f t="shared" ca="1" si="8"/>
        <v>0</v>
      </c>
      <c r="R30" s="93">
        <f t="shared" ca="1" si="8"/>
        <v>0</v>
      </c>
      <c r="S30" s="93">
        <f t="shared" ca="1" si="8"/>
        <v>0</v>
      </c>
      <c r="T30" s="93">
        <f t="shared" ca="1" si="8"/>
        <v>0</v>
      </c>
      <c r="U30" s="93">
        <f t="shared" ca="1" si="8"/>
        <v>0</v>
      </c>
      <c r="V30" s="93">
        <f t="shared" ca="1" si="7"/>
        <v>0</v>
      </c>
      <c r="W30" s="93">
        <f t="shared" ca="1" si="7"/>
        <v>0</v>
      </c>
      <c r="X30" s="93">
        <f t="shared" ca="1" si="7"/>
        <v>0</v>
      </c>
      <c r="Y30" s="93">
        <f t="shared" ca="1" si="7"/>
        <v>0</v>
      </c>
      <c r="Z30" s="93">
        <f t="shared" ca="1" si="7"/>
        <v>0</v>
      </c>
      <c r="AA30" s="93">
        <f t="shared" ca="1" si="7"/>
        <v>0</v>
      </c>
      <c r="AB30" s="93">
        <f t="shared" ca="1" si="7"/>
        <v>0</v>
      </c>
      <c r="AC30" s="93">
        <f t="shared" ca="1" si="7"/>
        <v>0</v>
      </c>
      <c r="AD30" s="93">
        <f t="shared" ca="1" si="7"/>
        <v>0</v>
      </c>
      <c r="AE30" s="93">
        <f t="shared" ca="1" si="7"/>
        <v>0</v>
      </c>
      <c r="AF30" s="93">
        <f t="shared" ca="1" si="7"/>
        <v>0</v>
      </c>
      <c r="AG30" s="7"/>
      <c r="AH30" s="2"/>
    </row>
    <row r="31" spans="1:35" ht="13.5" x14ac:dyDescent="0.2">
      <c r="A31" s="96" t="str">
        <f>BDD!A28</f>
        <v>Mathieu</v>
      </c>
      <c r="B31" s="93">
        <f t="shared" ca="1" si="10"/>
        <v>0</v>
      </c>
      <c r="C31" s="93">
        <f t="array" aca="1" ref="C31" ca="1">SUMPRODUCT((Noms=$A31)*(C$3&gt;=Debut)*(C$3&lt;=Fin)*(WEEKDAY(C$3,2)&lt;7)*NOT((COUNTIF(Ferie,C$3))))</f>
        <v>0</v>
      </c>
      <c r="D31" s="93">
        <f t="array" aca="1" ref="D31" ca="1">SUMPRODUCT((Noms=$A31)*(D$3&gt;=Debut)*(D$3&lt;=Fin)*(WEEKDAY(D$3,2)&lt;7)*NOT((COUNTIF(Ferie,D$3))))</f>
        <v>0</v>
      </c>
      <c r="E31" s="93">
        <f t="array" aca="1" ref="E31" ca="1">SUMPRODUCT((Noms=$A31)*(E$3&gt;=Debut)*(E$3&lt;=Fin)*(WEEKDAY(E$3,2)&lt;7)*NOT((COUNTIF(Ferie,E$3))))</f>
        <v>0</v>
      </c>
      <c r="F31" s="93">
        <f t="array" aca="1" ref="F31" ca="1">SUMPRODUCT((Noms=$A31)*(F$3&gt;=Debut)*(F$3&lt;=Fin)*(WEEKDAY(F$3,2)&lt;7)*NOT((COUNTIF(Ferie,F$3))))</f>
        <v>0</v>
      </c>
      <c r="G31" s="93">
        <f t="array" aca="1" ref="G31" ca="1">SUMPRODUCT((Noms=$A31)*(G$3&gt;=Debut)*(G$3&lt;=Fin)*(WEEKDAY(G$3,2)&lt;7)*NOT((COUNTIF(Ferie,G$3))))</f>
        <v>0</v>
      </c>
      <c r="H31" s="93">
        <f t="array" aca="1" ref="H31" ca="1">SUMPRODUCT((Noms=$A31)*(H$3&gt;=Debut)*(H$3&lt;=Fin)*(WEEKDAY(H$3,2)&lt;7)*NOT((COUNTIF(Ferie,H$3))))</f>
        <v>0</v>
      </c>
      <c r="I31" s="93">
        <f t="shared" ca="1" si="10"/>
        <v>0</v>
      </c>
      <c r="J31" s="93">
        <f t="shared" ca="1" si="10"/>
        <v>0</v>
      </c>
      <c r="K31" s="93">
        <f t="shared" ca="1" si="10"/>
        <v>0</v>
      </c>
      <c r="L31" s="93">
        <f t="shared" ca="1" si="8"/>
        <v>0</v>
      </c>
      <c r="M31" s="93">
        <f t="shared" ca="1" si="8"/>
        <v>0</v>
      </c>
      <c r="N31" s="93">
        <f t="shared" ca="1" si="8"/>
        <v>0</v>
      </c>
      <c r="O31" s="93">
        <f t="shared" ca="1" si="8"/>
        <v>0</v>
      </c>
      <c r="P31" s="93">
        <f t="shared" ca="1" si="8"/>
        <v>0</v>
      </c>
      <c r="Q31" s="93">
        <f t="shared" ca="1" si="8"/>
        <v>0</v>
      </c>
      <c r="R31" s="93">
        <f t="shared" ca="1" si="8"/>
        <v>0</v>
      </c>
      <c r="S31" s="93">
        <f t="shared" ca="1" si="8"/>
        <v>0</v>
      </c>
      <c r="T31" s="93">
        <f t="shared" ca="1" si="8"/>
        <v>0</v>
      </c>
      <c r="U31" s="93">
        <f t="shared" ca="1" si="8"/>
        <v>0</v>
      </c>
      <c r="V31" s="93">
        <f t="shared" ca="1" si="7"/>
        <v>0</v>
      </c>
      <c r="W31" s="93">
        <f t="shared" ca="1" si="7"/>
        <v>0</v>
      </c>
      <c r="X31" s="93">
        <f t="shared" ca="1" si="7"/>
        <v>0</v>
      </c>
      <c r="Y31" s="93">
        <f t="shared" ca="1" si="7"/>
        <v>0</v>
      </c>
      <c r="Z31" s="93">
        <f t="shared" ca="1" si="7"/>
        <v>0</v>
      </c>
      <c r="AA31" s="93">
        <f t="shared" ca="1" si="7"/>
        <v>0</v>
      </c>
      <c r="AB31" s="93">
        <f t="shared" ca="1" si="7"/>
        <v>0</v>
      </c>
      <c r="AC31" s="93">
        <f t="shared" ca="1" si="7"/>
        <v>0</v>
      </c>
      <c r="AD31" s="93">
        <f t="shared" ca="1" si="7"/>
        <v>0</v>
      </c>
      <c r="AE31" s="93">
        <f t="shared" ca="1" si="7"/>
        <v>0</v>
      </c>
      <c r="AF31" s="93">
        <f t="shared" ca="1" si="7"/>
        <v>0</v>
      </c>
      <c r="AG31" s="7">
        <f t="shared" ca="1" si="5"/>
        <v>0</v>
      </c>
      <c r="AH31" s="2"/>
    </row>
    <row r="32" spans="1:35" ht="13.5" x14ac:dyDescent="0.2">
      <c r="A32" s="96" t="str">
        <f>BDD!A29</f>
        <v>Valérie</v>
      </c>
      <c r="B32" s="93">
        <f t="shared" ca="1" si="10"/>
        <v>0</v>
      </c>
      <c r="C32" s="93">
        <f t="array" aca="1" ref="C32" ca="1">SUMPRODUCT((Noms=$A32)*(C$3&gt;=Debut)*(C$3&lt;=Fin)*(WEEKDAY(C$3,2)&lt;7)*NOT((COUNTIF(Ferie,C$3))))</f>
        <v>0</v>
      </c>
      <c r="D32" s="93">
        <f t="array" aca="1" ref="D32" ca="1">SUMPRODUCT((Noms=$A32)*(D$3&gt;=Debut)*(D$3&lt;=Fin)*(WEEKDAY(D$3,2)&lt;7)*NOT((COUNTIF(Ferie,D$3))))</f>
        <v>0</v>
      </c>
      <c r="E32" s="93">
        <f t="array" aca="1" ref="E32" ca="1">SUMPRODUCT((Noms=$A32)*(E$3&gt;=Debut)*(E$3&lt;=Fin)*(WEEKDAY(E$3,2)&lt;7)*NOT((COUNTIF(Ferie,E$3))))</f>
        <v>0</v>
      </c>
      <c r="F32" s="93">
        <f t="array" aca="1" ref="F32" ca="1">SUMPRODUCT((Noms=$A32)*(F$3&gt;=Debut)*(F$3&lt;=Fin)*(WEEKDAY(F$3,2)&lt;7)*NOT((COUNTIF(Ferie,F$3))))</f>
        <v>0</v>
      </c>
      <c r="G32" s="93">
        <f t="array" aca="1" ref="G32" ca="1">SUMPRODUCT((Noms=$A32)*(G$3&gt;=Debut)*(G$3&lt;=Fin)*(WEEKDAY(G$3,2)&lt;7)*NOT((COUNTIF(Ferie,G$3))))</f>
        <v>0</v>
      </c>
      <c r="H32" s="93">
        <f t="array" aca="1" ref="H32" ca="1">SUMPRODUCT((Noms=$A32)*(H$3&gt;=Debut)*(H$3&lt;=Fin)*(WEEKDAY(H$3,2)&lt;7)*NOT((COUNTIF(Ferie,H$3))))</f>
        <v>0</v>
      </c>
      <c r="I32" s="93">
        <f t="shared" ca="1" si="10"/>
        <v>0</v>
      </c>
      <c r="J32" s="93">
        <f t="shared" ca="1" si="10"/>
        <v>0</v>
      </c>
      <c r="K32" s="93">
        <f t="shared" ca="1" si="10"/>
        <v>0</v>
      </c>
      <c r="L32" s="93">
        <f t="shared" ca="1" si="8"/>
        <v>0</v>
      </c>
      <c r="M32" s="93">
        <f t="shared" ca="1" si="8"/>
        <v>0</v>
      </c>
      <c r="N32" s="93">
        <f t="shared" ca="1" si="8"/>
        <v>0</v>
      </c>
      <c r="O32" s="93">
        <f t="shared" ca="1" si="8"/>
        <v>0</v>
      </c>
      <c r="P32" s="93">
        <f t="shared" ca="1" si="8"/>
        <v>0</v>
      </c>
      <c r="Q32" s="93">
        <f t="shared" ca="1" si="8"/>
        <v>0</v>
      </c>
      <c r="R32" s="93">
        <f t="shared" ca="1" si="8"/>
        <v>0</v>
      </c>
      <c r="S32" s="93">
        <f t="shared" ca="1" si="8"/>
        <v>0</v>
      </c>
      <c r="T32" s="93">
        <f t="shared" ca="1" si="8"/>
        <v>0</v>
      </c>
      <c r="U32" s="93">
        <f t="shared" ca="1" si="8"/>
        <v>0</v>
      </c>
      <c r="V32" s="93">
        <f t="shared" ca="1" si="7"/>
        <v>0</v>
      </c>
      <c r="W32" s="93">
        <f t="shared" ca="1" si="7"/>
        <v>0</v>
      </c>
      <c r="X32" s="93">
        <f t="shared" ca="1" si="7"/>
        <v>0</v>
      </c>
      <c r="Y32" s="93">
        <f t="shared" ca="1" si="7"/>
        <v>0</v>
      </c>
      <c r="Z32" s="93">
        <f t="shared" ca="1" si="7"/>
        <v>0</v>
      </c>
      <c r="AA32" s="93">
        <f t="shared" ca="1" si="7"/>
        <v>0</v>
      </c>
      <c r="AB32" s="93">
        <f t="shared" ca="1" si="7"/>
        <v>0</v>
      </c>
      <c r="AC32" s="93">
        <f t="shared" ca="1" si="7"/>
        <v>0</v>
      </c>
      <c r="AD32" s="93">
        <f t="shared" ca="1" si="7"/>
        <v>0</v>
      </c>
      <c r="AE32" s="93">
        <f t="shared" ca="1" si="7"/>
        <v>0</v>
      </c>
      <c r="AF32" s="93">
        <f t="shared" ca="1" si="7"/>
        <v>0</v>
      </c>
      <c r="AG32" s="7">
        <f ca="1">COUNTIF(A32:AF32,"1")</f>
        <v>0</v>
      </c>
      <c r="AH32" s="2"/>
    </row>
    <row r="33" spans="1:34" ht="13.5" x14ac:dyDescent="0.2">
      <c r="A33" s="96" t="str">
        <f>BDD!A30</f>
        <v>Sylvain</v>
      </c>
      <c r="B33" s="93">
        <f t="shared" ca="1" si="10"/>
        <v>0</v>
      </c>
      <c r="C33" s="93">
        <f t="array" aca="1" ref="C33" ca="1">SUMPRODUCT((Noms=$A33)*(C$3&gt;=Debut)*(C$3&lt;=Fin)*(WEEKDAY(C$3,2)&lt;7)*NOT((COUNTIF(Ferie,C$3))))</f>
        <v>0</v>
      </c>
      <c r="D33" s="93">
        <f t="array" aca="1" ref="D33" ca="1">SUMPRODUCT((Noms=$A33)*(D$3&gt;=Debut)*(D$3&lt;=Fin)*(WEEKDAY(D$3,2)&lt;7)*NOT((COUNTIF(Ferie,D$3))))</f>
        <v>0</v>
      </c>
      <c r="E33" s="93">
        <f t="array" aca="1" ref="E33" ca="1">SUMPRODUCT((Noms=$A33)*(E$3&gt;=Debut)*(E$3&lt;=Fin)*(WEEKDAY(E$3,2)&lt;7)*NOT((COUNTIF(Ferie,E$3))))</f>
        <v>0</v>
      </c>
      <c r="F33" s="93">
        <f t="array" aca="1" ref="F33" ca="1">SUMPRODUCT((Noms=$A33)*(F$3&gt;=Debut)*(F$3&lt;=Fin)*(WEEKDAY(F$3,2)&lt;7)*NOT((COUNTIF(Ferie,F$3))))</f>
        <v>0</v>
      </c>
      <c r="G33" s="93">
        <f t="array" aca="1" ref="G33" ca="1">SUMPRODUCT((Noms=$A33)*(G$3&gt;=Debut)*(G$3&lt;=Fin)*(WEEKDAY(G$3,2)&lt;7)*NOT((COUNTIF(Ferie,G$3))))</f>
        <v>0</v>
      </c>
      <c r="H33" s="93">
        <f t="array" aca="1" ref="H33" ca="1">SUMPRODUCT((Noms=$A33)*(H$3&gt;=Debut)*(H$3&lt;=Fin)*(WEEKDAY(H$3,2)&lt;7)*NOT((COUNTIF(Ferie,H$3))))</f>
        <v>0</v>
      </c>
      <c r="I33" s="93">
        <f t="shared" ca="1" si="10"/>
        <v>0</v>
      </c>
      <c r="J33" s="93">
        <f t="shared" ca="1" si="10"/>
        <v>0</v>
      </c>
      <c r="K33" s="93">
        <f t="shared" ca="1" si="10"/>
        <v>0</v>
      </c>
      <c r="L33" s="93">
        <f t="shared" ca="1" si="8"/>
        <v>0</v>
      </c>
      <c r="M33" s="93">
        <f t="shared" ca="1" si="8"/>
        <v>0</v>
      </c>
      <c r="N33" s="93">
        <f t="shared" ca="1" si="8"/>
        <v>0</v>
      </c>
      <c r="O33" s="93">
        <f t="shared" ca="1" si="8"/>
        <v>0</v>
      </c>
      <c r="P33" s="93">
        <f t="shared" ca="1" si="8"/>
        <v>0</v>
      </c>
      <c r="Q33" s="93">
        <f t="shared" ca="1" si="8"/>
        <v>0</v>
      </c>
      <c r="R33" s="93">
        <f t="shared" ca="1" si="8"/>
        <v>0</v>
      </c>
      <c r="S33" s="93">
        <f t="shared" ca="1" si="8"/>
        <v>0</v>
      </c>
      <c r="T33" s="93">
        <f t="shared" ca="1" si="8"/>
        <v>0</v>
      </c>
      <c r="U33" s="93">
        <f t="shared" ca="1" si="8"/>
        <v>0</v>
      </c>
      <c r="V33" s="93">
        <f t="shared" ca="1" si="7"/>
        <v>0</v>
      </c>
      <c r="W33" s="93">
        <f t="shared" ca="1" si="7"/>
        <v>0</v>
      </c>
      <c r="X33" s="93">
        <f t="shared" ca="1" si="7"/>
        <v>0</v>
      </c>
      <c r="Y33" s="93">
        <f t="shared" ca="1" si="7"/>
        <v>0</v>
      </c>
      <c r="Z33" s="93">
        <f t="shared" ca="1" si="7"/>
        <v>0</v>
      </c>
      <c r="AA33" s="93">
        <f t="shared" ca="1" si="7"/>
        <v>0</v>
      </c>
      <c r="AB33" s="93">
        <f t="shared" ca="1" si="7"/>
        <v>0</v>
      </c>
      <c r="AC33" s="93">
        <f t="shared" ca="1" si="7"/>
        <v>0</v>
      </c>
      <c r="AD33" s="93">
        <f t="shared" ca="1" si="7"/>
        <v>0</v>
      </c>
      <c r="AE33" s="93">
        <f t="shared" ca="1" si="7"/>
        <v>0</v>
      </c>
      <c r="AF33" s="93">
        <f t="shared" ca="1" si="7"/>
        <v>0</v>
      </c>
      <c r="AG33" s="7">
        <f t="shared" ca="1" si="5"/>
        <v>0</v>
      </c>
      <c r="AH33" s="2"/>
    </row>
    <row r="34" spans="1:34" ht="13.5" x14ac:dyDescent="0.2">
      <c r="A34" s="96" t="str">
        <f>BDD!A31</f>
        <v>Baptiste</v>
      </c>
      <c r="B34" s="93">
        <f t="shared" ca="1" si="10"/>
        <v>0</v>
      </c>
      <c r="C34" s="93">
        <f t="array" aca="1" ref="C34" ca="1">SUMPRODUCT((Noms=$A34)*(C$3&gt;=Debut)*(C$3&lt;=Fin)*(WEEKDAY(C$3,2)&lt;7)*NOT((COUNTIF(Ferie,C$3))))</f>
        <v>0</v>
      </c>
      <c r="D34" s="93">
        <f t="array" aca="1" ref="D34" ca="1">SUMPRODUCT((Noms=$A34)*(D$3&gt;=Debut)*(D$3&lt;=Fin)*(WEEKDAY(D$3,2)&lt;7)*NOT((COUNTIF(Ferie,D$3))))</f>
        <v>0</v>
      </c>
      <c r="E34" s="93">
        <f t="array" aca="1" ref="E34" ca="1">SUMPRODUCT((Noms=$A34)*(E$3&gt;=Debut)*(E$3&lt;=Fin)*(WEEKDAY(E$3,2)&lt;7)*NOT((COUNTIF(Ferie,E$3))))</f>
        <v>0</v>
      </c>
      <c r="F34" s="93">
        <f t="array" aca="1" ref="F34" ca="1">SUMPRODUCT((Noms=$A34)*(F$3&gt;=Debut)*(F$3&lt;=Fin)*(WEEKDAY(F$3,2)&lt;7)*NOT((COUNTIF(Ferie,F$3))))</f>
        <v>0</v>
      </c>
      <c r="G34" s="93">
        <f t="array" aca="1" ref="G34" ca="1">SUMPRODUCT((Noms=$A34)*(G$3&gt;=Debut)*(G$3&lt;=Fin)*(WEEKDAY(G$3,2)&lt;7)*NOT((COUNTIF(Ferie,G$3))))</f>
        <v>0</v>
      </c>
      <c r="H34" s="93">
        <f t="array" aca="1" ref="H34" ca="1">SUMPRODUCT((Noms=$A34)*(H$3&gt;=Debut)*(H$3&lt;=Fin)*(WEEKDAY(H$3,2)&lt;7)*NOT((COUNTIF(Ferie,H$3))))</f>
        <v>0</v>
      </c>
      <c r="I34" s="93">
        <f t="shared" ca="1" si="10"/>
        <v>0</v>
      </c>
      <c r="J34" s="93">
        <f t="shared" ca="1" si="10"/>
        <v>0</v>
      </c>
      <c r="K34" s="93">
        <f t="shared" ca="1" si="10"/>
        <v>0</v>
      </c>
      <c r="L34" s="93">
        <f t="shared" ca="1" si="8"/>
        <v>0</v>
      </c>
      <c r="M34" s="93">
        <f t="shared" ca="1" si="8"/>
        <v>0</v>
      </c>
      <c r="N34" s="93">
        <f t="shared" ca="1" si="8"/>
        <v>0</v>
      </c>
      <c r="O34" s="93">
        <f t="shared" ca="1" si="8"/>
        <v>0</v>
      </c>
      <c r="P34" s="93">
        <f t="shared" ca="1" si="8"/>
        <v>0</v>
      </c>
      <c r="Q34" s="93">
        <f t="shared" ca="1" si="8"/>
        <v>0</v>
      </c>
      <c r="R34" s="93">
        <f t="shared" ca="1" si="8"/>
        <v>0</v>
      </c>
      <c r="S34" s="93">
        <f t="shared" ca="1" si="8"/>
        <v>0</v>
      </c>
      <c r="T34" s="93">
        <f t="shared" ca="1" si="8"/>
        <v>0</v>
      </c>
      <c r="U34" s="93">
        <f t="shared" ca="1" si="8"/>
        <v>0</v>
      </c>
      <c r="V34" s="93">
        <f t="shared" ca="1" si="7"/>
        <v>0</v>
      </c>
      <c r="W34" s="93">
        <f t="shared" ca="1" si="7"/>
        <v>0</v>
      </c>
      <c r="X34" s="93">
        <f t="shared" ca="1" si="7"/>
        <v>0</v>
      </c>
      <c r="Y34" s="93">
        <f t="shared" ca="1" si="7"/>
        <v>0</v>
      </c>
      <c r="Z34" s="93">
        <f t="shared" ca="1" si="7"/>
        <v>0</v>
      </c>
      <c r="AA34" s="93">
        <f t="shared" ca="1" si="7"/>
        <v>0</v>
      </c>
      <c r="AB34" s="93">
        <f t="shared" ca="1" si="7"/>
        <v>0</v>
      </c>
      <c r="AC34" s="93">
        <f t="shared" ca="1" si="7"/>
        <v>0</v>
      </c>
      <c r="AD34" s="93">
        <f t="shared" ca="1" si="7"/>
        <v>0</v>
      </c>
      <c r="AE34" s="93">
        <f t="shared" ca="1" si="7"/>
        <v>0</v>
      </c>
      <c r="AF34" s="93">
        <f t="shared" ca="1" si="7"/>
        <v>0</v>
      </c>
      <c r="AG34" s="7"/>
      <c r="AH34" s="2"/>
    </row>
    <row r="35" spans="1:34" ht="13.5" x14ac:dyDescent="0.2">
      <c r="A35" s="96" t="str">
        <f>BDD!A32</f>
        <v>Marc2</v>
      </c>
      <c r="B35" s="93">
        <f t="shared" ca="1" si="10"/>
        <v>0</v>
      </c>
      <c r="C35" s="93">
        <f t="array" aca="1" ref="C35" ca="1">SUMPRODUCT((Noms=$A35)*(C$3&gt;=Debut)*(C$3&lt;=Fin)*(WEEKDAY(C$3,2)&lt;7)*NOT((COUNTIF(Ferie,C$3))))</f>
        <v>0</v>
      </c>
      <c r="D35" s="93">
        <f t="array" aca="1" ref="D35" ca="1">SUMPRODUCT((Noms=$A35)*(D$3&gt;=Debut)*(D$3&lt;=Fin)*(WEEKDAY(D$3,2)&lt;7)*NOT((COUNTIF(Ferie,D$3))))</f>
        <v>0</v>
      </c>
      <c r="E35" s="93">
        <f t="array" aca="1" ref="E35" ca="1">SUMPRODUCT((Noms=$A35)*(E$3&gt;=Debut)*(E$3&lt;=Fin)*(WEEKDAY(E$3,2)&lt;7)*NOT((COUNTIF(Ferie,E$3))))</f>
        <v>0</v>
      </c>
      <c r="F35" s="93">
        <f t="array" aca="1" ref="F35" ca="1">SUMPRODUCT((Noms=$A35)*(F$3&gt;=Debut)*(F$3&lt;=Fin)*(WEEKDAY(F$3,2)&lt;7)*NOT((COUNTIF(Ferie,F$3))))</f>
        <v>0</v>
      </c>
      <c r="G35" s="93">
        <f t="array" aca="1" ref="G35" ca="1">SUMPRODUCT((Noms=$A35)*(G$3&gt;=Debut)*(G$3&lt;=Fin)*(WEEKDAY(G$3,2)&lt;7)*NOT((COUNTIF(Ferie,G$3))))</f>
        <v>0</v>
      </c>
      <c r="H35" s="93">
        <f t="array" aca="1" ref="H35" ca="1">SUMPRODUCT((Noms=$A35)*(H$3&gt;=Debut)*(H$3&lt;=Fin)*(WEEKDAY(H$3,2)&lt;7)*NOT((COUNTIF(Ferie,H$3))))</f>
        <v>0</v>
      </c>
      <c r="I35" s="93">
        <f t="shared" ca="1" si="10"/>
        <v>0</v>
      </c>
      <c r="J35" s="93">
        <f t="shared" ca="1" si="10"/>
        <v>0</v>
      </c>
      <c r="K35" s="93">
        <f t="shared" ca="1" si="10"/>
        <v>0</v>
      </c>
      <c r="L35" s="93">
        <f t="shared" ca="1" si="8"/>
        <v>0</v>
      </c>
      <c r="M35" s="93">
        <f t="shared" ca="1" si="8"/>
        <v>0</v>
      </c>
      <c r="N35" s="93">
        <f t="shared" ca="1" si="8"/>
        <v>0</v>
      </c>
      <c r="O35" s="93">
        <f t="shared" ca="1" si="8"/>
        <v>0</v>
      </c>
      <c r="P35" s="93">
        <f t="shared" ca="1" si="8"/>
        <v>0</v>
      </c>
      <c r="Q35" s="93">
        <f t="shared" ca="1" si="8"/>
        <v>0</v>
      </c>
      <c r="R35" s="93">
        <f t="shared" ca="1" si="8"/>
        <v>0</v>
      </c>
      <c r="S35" s="93">
        <f t="shared" ca="1" si="8"/>
        <v>0</v>
      </c>
      <c r="T35" s="93">
        <f t="shared" ca="1" si="8"/>
        <v>0</v>
      </c>
      <c r="U35" s="93">
        <f t="shared" ca="1" si="8"/>
        <v>0</v>
      </c>
      <c r="V35" s="93">
        <f t="shared" ca="1" si="7"/>
        <v>0</v>
      </c>
      <c r="W35" s="93">
        <f t="shared" ca="1" si="7"/>
        <v>0</v>
      </c>
      <c r="X35" s="93">
        <f t="shared" ca="1" si="7"/>
        <v>0</v>
      </c>
      <c r="Y35" s="93">
        <f t="shared" ca="1" si="7"/>
        <v>0</v>
      </c>
      <c r="Z35" s="93">
        <f t="shared" ca="1" si="7"/>
        <v>0</v>
      </c>
      <c r="AA35" s="93">
        <f t="shared" ca="1" si="7"/>
        <v>0</v>
      </c>
      <c r="AB35" s="93">
        <f t="shared" ca="1" si="7"/>
        <v>0</v>
      </c>
      <c r="AC35" s="93">
        <f t="shared" ca="1" si="7"/>
        <v>0</v>
      </c>
      <c r="AD35" s="93">
        <f t="shared" ca="1" si="7"/>
        <v>0</v>
      </c>
      <c r="AE35" s="93">
        <f t="shared" ca="1" si="7"/>
        <v>0</v>
      </c>
      <c r="AF35" s="93">
        <f t="shared" ca="1" si="7"/>
        <v>0</v>
      </c>
      <c r="AG35" s="7">
        <f t="shared" ca="1" si="5"/>
        <v>0</v>
      </c>
      <c r="AH35" s="2"/>
    </row>
    <row r="36" spans="1:34" ht="13.5" x14ac:dyDescent="0.2">
      <c r="A36" s="96" t="str">
        <f>BDD!A33</f>
        <v>Sandrine</v>
      </c>
      <c r="B36" s="93">
        <f t="shared" ca="1" si="10"/>
        <v>0</v>
      </c>
      <c r="C36" s="93">
        <f t="array" aca="1" ref="C36" ca="1">SUMPRODUCT((Noms=$A36)*(C$3&gt;=Debut)*(C$3&lt;=Fin)*(WEEKDAY(C$3,2)&lt;7)*NOT((COUNTIF(Ferie,C$3))))</f>
        <v>0</v>
      </c>
      <c r="D36" s="93">
        <f t="array" aca="1" ref="D36" ca="1">SUMPRODUCT((Noms=$A36)*(D$3&gt;=Debut)*(D$3&lt;=Fin)*(WEEKDAY(D$3,2)&lt;7)*NOT((COUNTIF(Ferie,D$3))))</f>
        <v>0</v>
      </c>
      <c r="E36" s="93">
        <f t="array" aca="1" ref="E36" ca="1">SUMPRODUCT((Noms=$A36)*(E$3&gt;=Debut)*(E$3&lt;=Fin)*(WEEKDAY(E$3,2)&lt;7)*NOT((COUNTIF(Ferie,E$3))))</f>
        <v>0</v>
      </c>
      <c r="F36" s="93">
        <f t="array" aca="1" ref="F36" ca="1">SUMPRODUCT((Noms=$A36)*(F$3&gt;=Debut)*(F$3&lt;=Fin)*(WEEKDAY(F$3,2)&lt;7)*NOT((COUNTIF(Ferie,F$3))))</f>
        <v>0</v>
      </c>
      <c r="G36" s="93">
        <f t="array" aca="1" ref="G36" ca="1">SUMPRODUCT((Noms=$A36)*(G$3&gt;=Debut)*(G$3&lt;=Fin)*(WEEKDAY(G$3,2)&lt;7)*NOT((COUNTIF(Ferie,G$3))))</f>
        <v>0</v>
      </c>
      <c r="H36" s="93">
        <f t="array" aca="1" ref="H36" ca="1">SUMPRODUCT((Noms=$A36)*(H$3&gt;=Debut)*(H$3&lt;=Fin)*(WEEKDAY(H$3,2)&lt;7)*NOT((COUNTIF(Ferie,H$3))))</f>
        <v>0</v>
      </c>
      <c r="I36" s="93">
        <f t="shared" ca="1" si="10"/>
        <v>0</v>
      </c>
      <c r="J36" s="93">
        <f t="shared" ca="1" si="10"/>
        <v>0</v>
      </c>
      <c r="K36" s="93">
        <f t="shared" ca="1" si="10"/>
        <v>0</v>
      </c>
      <c r="L36" s="93">
        <f t="shared" ca="1" si="8"/>
        <v>0</v>
      </c>
      <c r="M36" s="93">
        <f t="shared" ca="1" si="8"/>
        <v>0</v>
      </c>
      <c r="N36" s="93">
        <f t="shared" ca="1" si="8"/>
        <v>0</v>
      </c>
      <c r="O36" s="93">
        <f t="shared" ca="1" si="8"/>
        <v>0</v>
      </c>
      <c r="P36" s="93">
        <f t="shared" ca="1" si="8"/>
        <v>0</v>
      </c>
      <c r="Q36" s="93">
        <f t="shared" ca="1" si="8"/>
        <v>0</v>
      </c>
      <c r="R36" s="93">
        <f t="shared" ca="1" si="8"/>
        <v>0</v>
      </c>
      <c r="S36" s="93">
        <f t="shared" ca="1" si="8"/>
        <v>0</v>
      </c>
      <c r="T36" s="93">
        <f t="shared" ca="1" si="8"/>
        <v>0</v>
      </c>
      <c r="U36" s="93">
        <f t="shared" ca="1" si="8"/>
        <v>0</v>
      </c>
      <c r="V36" s="93">
        <f t="shared" ca="1" si="7"/>
        <v>0</v>
      </c>
      <c r="W36" s="93">
        <f t="shared" ca="1" si="7"/>
        <v>0</v>
      </c>
      <c r="X36" s="93">
        <f t="shared" ca="1" si="7"/>
        <v>0</v>
      </c>
      <c r="Y36" s="93">
        <f t="shared" ca="1" si="7"/>
        <v>0</v>
      </c>
      <c r="Z36" s="93">
        <f t="shared" ca="1" si="7"/>
        <v>0</v>
      </c>
      <c r="AA36" s="93">
        <f t="shared" ca="1" si="7"/>
        <v>0</v>
      </c>
      <c r="AB36" s="93">
        <f t="shared" ca="1" si="7"/>
        <v>0</v>
      </c>
      <c r="AC36" s="93">
        <f t="shared" ca="1" si="7"/>
        <v>0</v>
      </c>
      <c r="AD36" s="93">
        <f t="shared" ca="1" si="7"/>
        <v>0</v>
      </c>
      <c r="AE36" s="93">
        <f t="shared" ca="1" si="7"/>
        <v>0</v>
      </c>
      <c r="AF36" s="93">
        <f t="shared" ca="1" si="7"/>
        <v>0</v>
      </c>
      <c r="AG36" s="7">
        <f t="shared" ca="1" si="5"/>
        <v>0</v>
      </c>
      <c r="AH36" s="2"/>
    </row>
    <row r="37" spans="1:34" ht="13.5" x14ac:dyDescent="0.2">
      <c r="A37" s="96" t="str">
        <f>BDD!A34</f>
        <v>Karine</v>
      </c>
      <c r="B37" s="93">
        <f t="shared" ca="1" si="10"/>
        <v>0</v>
      </c>
      <c r="C37" s="93">
        <f t="array" aca="1" ref="C37" ca="1">SUMPRODUCT((Noms=$A37)*(C$3&gt;=Debut)*(C$3&lt;=Fin)*(WEEKDAY(C$3,2)&lt;7)*NOT((COUNTIF(Ferie,C$3))))</f>
        <v>0</v>
      </c>
      <c r="D37" s="93">
        <f t="array" aca="1" ref="D37" ca="1">SUMPRODUCT((Noms=$A37)*(D$3&gt;=Debut)*(D$3&lt;=Fin)*(WEEKDAY(D$3,2)&lt;7)*NOT((COUNTIF(Ferie,D$3))))</f>
        <v>0</v>
      </c>
      <c r="E37" s="93">
        <f t="array" aca="1" ref="E37" ca="1">SUMPRODUCT((Noms=$A37)*(E$3&gt;=Debut)*(E$3&lt;=Fin)*(WEEKDAY(E$3,2)&lt;7)*NOT((COUNTIF(Ferie,E$3))))</f>
        <v>0</v>
      </c>
      <c r="F37" s="93">
        <f t="array" aca="1" ref="F37" ca="1">SUMPRODUCT((Noms=$A37)*(F$3&gt;=Debut)*(F$3&lt;=Fin)*(WEEKDAY(F$3,2)&lt;7)*NOT((COUNTIF(Ferie,F$3))))</f>
        <v>0</v>
      </c>
      <c r="G37" s="93">
        <f t="array" aca="1" ref="G37" ca="1">SUMPRODUCT((Noms=$A37)*(G$3&gt;=Debut)*(G$3&lt;=Fin)*(WEEKDAY(G$3,2)&lt;7)*NOT((COUNTIF(Ferie,G$3))))</f>
        <v>0</v>
      </c>
      <c r="H37" s="93">
        <f t="array" aca="1" ref="H37" ca="1">SUMPRODUCT((Noms=$A37)*(H$3&gt;=Debut)*(H$3&lt;=Fin)*(WEEKDAY(H$3,2)&lt;7)*NOT((COUNTIF(Ferie,H$3))))</f>
        <v>0</v>
      </c>
      <c r="I37" s="93">
        <f t="shared" ca="1" si="10"/>
        <v>0</v>
      </c>
      <c r="J37" s="93">
        <f t="shared" ca="1" si="10"/>
        <v>0</v>
      </c>
      <c r="K37" s="93">
        <f t="shared" ca="1" si="10"/>
        <v>0</v>
      </c>
      <c r="L37" s="93">
        <f t="shared" ca="1" si="8"/>
        <v>0</v>
      </c>
      <c r="M37" s="93">
        <f t="shared" ca="1" si="8"/>
        <v>0</v>
      </c>
      <c r="N37" s="93">
        <f t="shared" ca="1" si="8"/>
        <v>0</v>
      </c>
      <c r="O37" s="93">
        <f t="shared" ca="1" si="8"/>
        <v>0</v>
      </c>
      <c r="P37" s="93">
        <f t="shared" ca="1" si="8"/>
        <v>0</v>
      </c>
      <c r="Q37" s="93">
        <f t="shared" ca="1" si="8"/>
        <v>0</v>
      </c>
      <c r="R37" s="93">
        <f t="shared" ca="1" si="8"/>
        <v>0</v>
      </c>
      <c r="S37" s="93">
        <f t="shared" ca="1" si="8"/>
        <v>0</v>
      </c>
      <c r="T37" s="93">
        <f t="shared" ca="1" si="8"/>
        <v>0</v>
      </c>
      <c r="U37" s="93">
        <f t="shared" ca="1" si="8"/>
        <v>0</v>
      </c>
      <c r="V37" s="93">
        <f t="shared" ca="1" si="7"/>
        <v>0</v>
      </c>
      <c r="W37" s="93">
        <f t="shared" ca="1" si="7"/>
        <v>0</v>
      </c>
      <c r="X37" s="93">
        <f t="shared" ca="1" si="7"/>
        <v>0</v>
      </c>
      <c r="Y37" s="93">
        <f t="shared" ca="1" si="7"/>
        <v>0</v>
      </c>
      <c r="Z37" s="93">
        <f t="shared" ca="1" si="7"/>
        <v>0</v>
      </c>
      <c r="AA37" s="93">
        <f t="shared" ca="1" si="7"/>
        <v>0</v>
      </c>
      <c r="AB37" s="93">
        <f t="shared" ca="1" si="7"/>
        <v>0</v>
      </c>
      <c r="AC37" s="93">
        <f t="shared" ca="1" si="7"/>
        <v>0</v>
      </c>
      <c r="AD37" s="93">
        <f t="shared" ca="1" si="7"/>
        <v>0</v>
      </c>
      <c r="AE37" s="93">
        <f t="shared" ca="1" si="7"/>
        <v>0</v>
      </c>
      <c r="AF37" s="93">
        <f t="shared" ca="1" si="7"/>
        <v>0</v>
      </c>
      <c r="AG37" s="7"/>
      <c r="AH37" s="2"/>
    </row>
    <row r="38" spans="1:34" ht="13.5" x14ac:dyDescent="0.2">
      <c r="A38" s="96" t="str">
        <f>BDD!A35</f>
        <v>Freddy</v>
      </c>
      <c r="B38" s="93">
        <f t="shared" ca="1" si="10"/>
        <v>0</v>
      </c>
      <c r="C38" s="93">
        <f t="array" aca="1" ref="C38" ca="1">SUMPRODUCT((Noms=$A38)*(C$3&gt;=Debut)*(C$3&lt;=Fin)*(WEEKDAY(C$3,2)&lt;7)*NOT((COUNTIF(Ferie,C$3))))</f>
        <v>0</v>
      </c>
      <c r="D38" s="93">
        <f t="array" aca="1" ref="D38" ca="1">SUMPRODUCT((Noms=$A38)*(D$3&gt;=Debut)*(D$3&lt;=Fin)*(WEEKDAY(D$3,2)&lt;7)*NOT((COUNTIF(Ferie,D$3))))</f>
        <v>0</v>
      </c>
      <c r="E38" s="93">
        <f t="array" aca="1" ref="E38" ca="1">SUMPRODUCT((Noms=$A38)*(E$3&gt;=Debut)*(E$3&lt;=Fin)*(WEEKDAY(E$3,2)&lt;7)*NOT((COUNTIF(Ferie,E$3))))</f>
        <v>0</v>
      </c>
      <c r="F38" s="93">
        <f t="array" aca="1" ref="F38" ca="1">SUMPRODUCT((Noms=$A38)*(F$3&gt;=Debut)*(F$3&lt;=Fin)*(WEEKDAY(F$3,2)&lt;7)*NOT((COUNTIF(Ferie,F$3))))</f>
        <v>0</v>
      </c>
      <c r="G38" s="93">
        <f t="array" aca="1" ref="G38" ca="1">SUMPRODUCT((Noms=$A38)*(G$3&gt;=Debut)*(G$3&lt;=Fin)*(WEEKDAY(G$3,2)&lt;7)*NOT((COUNTIF(Ferie,G$3))))</f>
        <v>0</v>
      </c>
      <c r="H38" s="93">
        <f t="array" aca="1" ref="H38" ca="1">SUMPRODUCT((Noms=$A38)*(H$3&gt;=Debut)*(H$3&lt;=Fin)*(WEEKDAY(H$3,2)&lt;7)*NOT((COUNTIF(Ferie,H$3))))</f>
        <v>0</v>
      </c>
      <c r="I38" s="93">
        <f t="shared" ca="1" si="10"/>
        <v>0</v>
      </c>
      <c r="J38" s="93">
        <f t="shared" ca="1" si="10"/>
        <v>0</v>
      </c>
      <c r="K38" s="93">
        <f t="shared" ca="1" si="10"/>
        <v>0</v>
      </c>
      <c r="L38" s="93">
        <f t="shared" ca="1" si="8"/>
        <v>0</v>
      </c>
      <c r="M38" s="93">
        <f t="shared" ca="1" si="8"/>
        <v>0</v>
      </c>
      <c r="N38" s="93">
        <f t="shared" ca="1" si="8"/>
        <v>0</v>
      </c>
      <c r="O38" s="93">
        <f t="shared" ca="1" si="8"/>
        <v>0</v>
      </c>
      <c r="P38" s="93">
        <f t="shared" ca="1" si="8"/>
        <v>0</v>
      </c>
      <c r="Q38" s="93">
        <f t="shared" ca="1" si="8"/>
        <v>0</v>
      </c>
      <c r="R38" s="93">
        <f t="shared" ca="1" si="8"/>
        <v>0</v>
      </c>
      <c r="S38" s="93">
        <f t="shared" ca="1" si="8"/>
        <v>0</v>
      </c>
      <c r="T38" s="93">
        <f t="shared" ca="1" si="8"/>
        <v>0</v>
      </c>
      <c r="U38" s="93">
        <f t="shared" ca="1" si="8"/>
        <v>0</v>
      </c>
      <c r="V38" s="93">
        <f t="shared" ca="1" si="7"/>
        <v>0</v>
      </c>
      <c r="W38" s="93">
        <f t="shared" ca="1" si="7"/>
        <v>0</v>
      </c>
      <c r="X38" s="93">
        <f t="shared" ca="1" si="7"/>
        <v>0</v>
      </c>
      <c r="Y38" s="93">
        <f t="shared" ca="1" si="7"/>
        <v>0</v>
      </c>
      <c r="Z38" s="93">
        <f t="shared" ref="Z38:AF41" ca="1" si="11">SUMPRODUCT((Noms=$A38)*(Z$3&gt;=Debut)*(Z$3&lt;=Fin)*(WEEKDAY(Z$3,2)&lt;7)*NOT((COUNTIF(Ferie,Z$3))))</f>
        <v>0</v>
      </c>
      <c r="AA38" s="93">
        <f t="shared" ca="1" si="11"/>
        <v>0</v>
      </c>
      <c r="AB38" s="93">
        <f t="shared" ca="1" si="11"/>
        <v>0</v>
      </c>
      <c r="AC38" s="93">
        <f t="shared" ca="1" si="11"/>
        <v>0</v>
      </c>
      <c r="AD38" s="93">
        <f t="shared" ca="1" si="11"/>
        <v>0</v>
      </c>
      <c r="AE38" s="93">
        <f t="shared" ca="1" si="11"/>
        <v>0</v>
      </c>
      <c r="AF38" s="93">
        <f t="shared" ca="1" si="11"/>
        <v>0</v>
      </c>
      <c r="AG38" s="7"/>
      <c r="AH38" s="2"/>
    </row>
    <row r="39" spans="1:34" ht="13.5" x14ac:dyDescent="0.2">
      <c r="A39" s="96" t="str">
        <f>BDD!A36</f>
        <v>Franck</v>
      </c>
      <c r="B39" s="93">
        <f t="shared" ca="1" si="10"/>
        <v>0</v>
      </c>
      <c r="C39" s="93">
        <f t="array" aca="1" ref="C39" ca="1">SUMPRODUCT((Noms=$A39)*(C$3&gt;=Debut)*(C$3&lt;=Fin)*(WEEKDAY(C$3,2)&lt;7)*NOT((COUNTIF(Ferie,C$3))))</f>
        <v>0</v>
      </c>
      <c r="D39" s="93">
        <f t="array" aca="1" ref="D39" ca="1">SUMPRODUCT((Noms=$A39)*(D$3&gt;=Debut)*(D$3&lt;=Fin)*(WEEKDAY(D$3,2)&lt;7)*NOT((COUNTIF(Ferie,D$3))))</f>
        <v>0</v>
      </c>
      <c r="E39" s="93">
        <f t="array" aca="1" ref="E39" ca="1">SUMPRODUCT((Noms=$A39)*(E$3&gt;=Debut)*(E$3&lt;=Fin)*(WEEKDAY(E$3,2)&lt;7)*NOT((COUNTIF(Ferie,E$3))))</f>
        <v>0</v>
      </c>
      <c r="F39" s="93">
        <f t="array" aca="1" ref="F39" ca="1">SUMPRODUCT((Noms=$A39)*(F$3&gt;=Debut)*(F$3&lt;=Fin)*(WEEKDAY(F$3,2)&lt;7)*NOT((COUNTIF(Ferie,F$3))))</f>
        <v>0</v>
      </c>
      <c r="G39" s="93">
        <f t="array" aca="1" ref="G39" ca="1">SUMPRODUCT((Noms=$A39)*(G$3&gt;=Debut)*(G$3&lt;=Fin)*(WEEKDAY(G$3,2)&lt;7)*NOT((COUNTIF(Ferie,G$3))))</f>
        <v>0</v>
      </c>
      <c r="H39" s="93">
        <f t="array" aca="1" ref="H39" ca="1">SUMPRODUCT((Noms=$A39)*(H$3&gt;=Debut)*(H$3&lt;=Fin)*(WEEKDAY(H$3,2)&lt;7)*NOT((COUNTIF(Ferie,H$3))))</f>
        <v>0</v>
      </c>
      <c r="I39" s="93">
        <f t="shared" ca="1" si="10"/>
        <v>0</v>
      </c>
      <c r="J39" s="93">
        <f t="shared" ca="1" si="10"/>
        <v>0</v>
      </c>
      <c r="K39" s="93">
        <f t="shared" ca="1" si="10"/>
        <v>0</v>
      </c>
      <c r="L39" s="93">
        <f t="shared" ca="1" si="8"/>
        <v>0</v>
      </c>
      <c r="M39" s="93">
        <f t="shared" ca="1" si="8"/>
        <v>0</v>
      </c>
      <c r="N39" s="93">
        <f t="shared" ca="1" si="8"/>
        <v>0</v>
      </c>
      <c r="O39" s="93">
        <f t="shared" ca="1" si="8"/>
        <v>0</v>
      </c>
      <c r="P39" s="93">
        <f t="shared" ca="1" si="8"/>
        <v>0</v>
      </c>
      <c r="Q39" s="93">
        <f t="shared" ca="1" si="8"/>
        <v>0</v>
      </c>
      <c r="R39" s="93">
        <f t="shared" ca="1" si="8"/>
        <v>0</v>
      </c>
      <c r="S39" s="93">
        <f t="shared" ca="1" si="8"/>
        <v>0</v>
      </c>
      <c r="T39" s="93">
        <f t="shared" ca="1" si="8"/>
        <v>0</v>
      </c>
      <c r="U39" s="93">
        <f t="shared" ca="1" si="8"/>
        <v>0</v>
      </c>
      <c r="V39" s="93">
        <f t="shared" ca="1" si="8"/>
        <v>0</v>
      </c>
      <c r="W39" s="93">
        <f t="shared" ca="1" si="8"/>
        <v>0</v>
      </c>
      <c r="X39" s="93">
        <f t="shared" ca="1" si="8"/>
        <v>0</v>
      </c>
      <c r="Y39" s="93">
        <f t="shared" ca="1" si="8"/>
        <v>0</v>
      </c>
      <c r="Z39" s="93">
        <f t="shared" ca="1" si="11"/>
        <v>0</v>
      </c>
      <c r="AA39" s="93">
        <f t="shared" ca="1" si="11"/>
        <v>0</v>
      </c>
      <c r="AB39" s="93">
        <f t="shared" ca="1" si="11"/>
        <v>0</v>
      </c>
      <c r="AC39" s="93">
        <f t="shared" ca="1" si="11"/>
        <v>0</v>
      </c>
      <c r="AD39" s="93">
        <f t="shared" ca="1" si="11"/>
        <v>0</v>
      </c>
      <c r="AE39" s="93">
        <f t="shared" ca="1" si="11"/>
        <v>0</v>
      </c>
      <c r="AF39" s="93">
        <f t="shared" ca="1" si="11"/>
        <v>0</v>
      </c>
      <c r="AG39" s="7"/>
      <c r="AH39" s="2"/>
    </row>
    <row r="40" spans="1:34" ht="13.5" x14ac:dyDescent="0.2">
      <c r="A40" s="96" t="str">
        <f>BDD!A37</f>
        <v>Maxime2</v>
      </c>
      <c r="B40" s="93">
        <f t="shared" ca="1" si="10"/>
        <v>0</v>
      </c>
      <c r="C40" s="93">
        <f t="array" aca="1" ref="C40" ca="1">SUMPRODUCT((Noms=$A40)*(C$3&gt;=Debut)*(C$3&lt;=Fin)*(WEEKDAY(C$3,2)&lt;7)*NOT((COUNTIF(Ferie,C$3))))</f>
        <v>0</v>
      </c>
      <c r="D40" s="93">
        <f t="array" aca="1" ref="D40" ca="1">SUMPRODUCT((Noms=$A40)*(D$3&gt;=Debut)*(D$3&lt;=Fin)*(WEEKDAY(D$3,2)&lt;7)*NOT((COUNTIF(Ferie,D$3))))</f>
        <v>0</v>
      </c>
      <c r="E40" s="93">
        <f t="array" aca="1" ref="E40" ca="1">SUMPRODUCT((Noms=$A40)*(E$3&gt;=Debut)*(E$3&lt;=Fin)*(WEEKDAY(E$3,2)&lt;7)*NOT((COUNTIF(Ferie,E$3))))</f>
        <v>0</v>
      </c>
      <c r="F40" s="93">
        <f t="array" aca="1" ref="F40" ca="1">SUMPRODUCT((Noms=$A40)*(F$3&gt;=Debut)*(F$3&lt;=Fin)*(WEEKDAY(F$3,2)&lt;7)*NOT((COUNTIF(Ferie,F$3))))</f>
        <v>0</v>
      </c>
      <c r="G40" s="93">
        <f t="array" aca="1" ref="G40" ca="1">SUMPRODUCT((Noms=$A40)*(G$3&gt;=Debut)*(G$3&lt;=Fin)*(WEEKDAY(G$3,2)&lt;7)*NOT((COUNTIF(Ferie,G$3))))</f>
        <v>0</v>
      </c>
      <c r="H40" s="93">
        <f t="array" aca="1" ref="H40" ca="1">SUMPRODUCT((Noms=$A40)*(H$3&gt;=Debut)*(H$3&lt;=Fin)*(WEEKDAY(H$3,2)&lt;7)*NOT((COUNTIF(Ferie,H$3))))</f>
        <v>0</v>
      </c>
      <c r="I40" s="93">
        <f t="shared" ca="1" si="10"/>
        <v>0</v>
      </c>
      <c r="J40" s="93">
        <f t="shared" ca="1" si="10"/>
        <v>0</v>
      </c>
      <c r="K40" s="93">
        <f t="shared" ca="1" si="10"/>
        <v>0</v>
      </c>
      <c r="L40" s="93">
        <f t="shared" ca="1" si="8"/>
        <v>0</v>
      </c>
      <c r="M40" s="93">
        <f t="shared" ca="1" si="8"/>
        <v>0</v>
      </c>
      <c r="N40" s="93">
        <f t="shared" ca="1" si="8"/>
        <v>0</v>
      </c>
      <c r="O40" s="93">
        <f t="shared" ca="1" si="8"/>
        <v>0</v>
      </c>
      <c r="P40" s="93">
        <f t="shared" ca="1" si="8"/>
        <v>0</v>
      </c>
      <c r="Q40" s="93">
        <f t="shared" ca="1" si="8"/>
        <v>0</v>
      </c>
      <c r="R40" s="93">
        <f t="shared" ca="1" si="8"/>
        <v>0</v>
      </c>
      <c r="S40" s="93">
        <f t="shared" ca="1" si="8"/>
        <v>0</v>
      </c>
      <c r="T40" s="93">
        <f t="shared" ca="1" si="8"/>
        <v>0</v>
      </c>
      <c r="U40" s="93">
        <f t="shared" ca="1" si="8"/>
        <v>0</v>
      </c>
      <c r="V40" s="93">
        <f t="shared" ca="1" si="8"/>
        <v>0</v>
      </c>
      <c r="W40" s="93">
        <f t="shared" ca="1" si="8"/>
        <v>0</v>
      </c>
      <c r="X40" s="93">
        <f t="shared" ca="1" si="8"/>
        <v>0</v>
      </c>
      <c r="Y40" s="93">
        <f t="shared" ca="1" si="8"/>
        <v>0</v>
      </c>
      <c r="Z40" s="93">
        <f t="shared" ca="1" si="11"/>
        <v>0</v>
      </c>
      <c r="AA40" s="93">
        <f t="shared" ca="1" si="11"/>
        <v>0</v>
      </c>
      <c r="AB40" s="93">
        <f t="shared" ca="1" si="11"/>
        <v>0</v>
      </c>
      <c r="AC40" s="93">
        <f t="shared" ca="1" si="11"/>
        <v>0</v>
      </c>
      <c r="AD40" s="93">
        <f t="shared" ca="1" si="11"/>
        <v>0</v>
      </c>
      <c r="AE40" s="93">
        <f t="shared" ca="1" si="11"/>
        <v>0</v>
      </c>
      <c r="AF40" s="93">
        <f t="shared" ca="1" si="11"/>
        <v>0</v>
      </c>
      <c r="AG40" s="7">
        <f ca="1">COUNTIF(A40:AF40,"1")</f>
        <v>0</v>
      </c>
      <c r="AH40" s="2"/>
    </row>
    <row r="41" spans="1:34" ht="13.5" x14ac:dyDescent="0.2">
      <c r="A41" s="97" t="str">
        <f>BDD!A38</f>
        <v>Sébastien</v>
      </c>
      <c r="B41" s="94">
        <f t="shared" ca="1" si="10"/>
        <v>0</v>
      </c>
      <c r="C41" s="94">
        <f t="array" aca="1" ref="C41" ca="1">SUMPRODUCT((Noms=$A41)*(C$3&gt;=Debut)*(C$3&lt;=Fin)*(WEEKDAY(C$3,2)&lt;7)*NOT((COUNTIF(Ferie,C$3))))</f>
        <v>0</v>
      </c>
      <c r="D41" s="94">
        <f t="array" aca="1" ref="D41" ca="1">SUMPRODUCT((Noms=$A41)*(D$3&gt;=Debut)*(D$3&lt;=Fin)*(WEEKDAY(D$3,2)&lt;7)*NOT((COUNTIF(Ferie,D$3))))</f>
        <v>0</v>
      </c>
      <c r="E41" s="94">
        <f t="array" aca="1" ref="E41" ca="1">SUMPRODUCT((Noms=$A41)*(E$3&gt;=Debut)*(E$3&lt;=Fin)*(WEEKDAY(E$3,2)&lt;7)*NOT((COUNTIF(Ferie,E$3))))</f>
        <v>0</v>
      </c>
      <c r="F41" s="94">
        <f t="array" aca="1" ref="F41" ca="1">SUMPRODUCT((Noms=$A41)*(F$3&gt;=Debut)*(F$3&lt;=Fin)*(WEEKDAY(F$3,2)&lt;7)*NOT((COUNTIF(Ferie,F$3))))</f>
        <v>0</v>
      </c>
      <c r="G41" s="94">
        <f t="array" aca="1" ref="G41" ca="1">SUMPRODUCT((Noms=$A41)*(G$3&gt;=Debut)*(G$3&lt;=Fin)*(WEEKDAY(G$3,2)&lt;7)*NOT((COUNTIF(Ferie,G$3))))</f>
        <v>0</v>
      </c>
      <c r="H41" s="94">
        <f t="array" aca="1" ref="H41" ca="1">SUMPRODUCT((Noms=$A41)*(H$3&gt;=Debut)*(H$3&lt;=Fin)*(WEEKDAY(H$3,2)&lt;7)*NOT((COUNTIF(Ferie,H$3))))</f>
        <v>0</v>
      </c>
      <c r="I41" s="94">
        <f t="shared" ca="1" si="10"/>
        <v>0</v>
      </c>
      <c r="J41" s="94">
        <f t="shared" ca="1" si="10"/>
        <v>0</v>
      </c>
      <c r="K41" s="94">
        <f t="shared" ca="1" si="10"/>
        <v>0</v>
      </c>
      <c r="L41" s="94">
        <f t="shared" ca="1" si="8"/>
        <v>0</v>
      </c>
      <c r="M41" s="94">
        <f t="shared" ca="1" si="8"/>
        <v>0</v>
      </c>
      <c r="N41" s="94">
        <f t="shared" ca="1" si="8"/>
        <v>0</v>
      </c>
      <c r="O41" s="94">
        <f t="shared" ca="1" si="8"/>
        <v>0</v>
      </c>
      <c r="P41" s="94">
        <f t="shared" ca="1" si="8"/>
        <v>0</v>
      </c>
      <c r="Q41" s="94">
        <f t="shared" ca="1" si="8"/>
        <v>0</v>
      </c>
      <c r="R41" s="94">
        <f t="shared" ca="1" si="8"/>
        <v>0</v>
      </c>
      <c r="S41" s="94">
        <f t="shared" ca="1" si="8"/>
        <v>0</v>
      </c>
      <c r="T41" s="94">
        <f t="shared" ca="1" si="8"/>
        <v>0</v>
      </c>
      <c r="U41" s="94">
        <f t="shared" ca="1" si="8"/>
        <v>0</v>
      </c>
      <c r="V41" s="94">
        <f t="shared" ca="1" si="8"/>
        <v>0</v>
      </c>
      <c r="W41" s="94">
        <f t="shared" ca="1" si="8"/>
        <v>0</v>
      </c>
      <c r="X41" s="94">
        <f t="shared" ca="1" si="8"/>
        <v>0</v>
      </c>
      <c r="Y41" s="94">
        <f t="shared" ca="1" si="8"/>
        <v>0</v>
      </c>
      <c r="Z41" s="94">
        <f t="shared" ca="1" si="11"/>
        <v>0</v>
      </c>
      <c r="AA41" s="94">
        <f t="shared" ca="1" si="11"/>
        <v>0</v>
      </c>
      <c r="AB41" s="94">
        <f t="shared" ca="1" si="11"/>
        <v>0</v>
      </c>
      <c r="AC41" s="94">
        <f t="shared" ca="1" si="11"/>
        <v>0</v>
      </c>
      <c r="AD41" s="94">
        <f t="shared" ca="1" si="11"/>
        <v>0</v>
      </c>
      <c r="AE41" s="94">
        <f t="shared" ca="1" si="11"/>
        <v>0</v>
      </c>
      <c r="AF41" s="94">
        <f t="shared" ca="1" si="11"/>
        <v>0</v>
      </c>
      <c r="AG41" s="7"/>
      <c r="AH41" s="2"/>
    </row>
    <row r="42" spans="1:34" ht="13.5" x14ac:dyDescent="0.2">
      <c r="A42" s="15" t="s">
        <v>36</v>
      </c>
      <c r="B42" s="16">
        <f t="shared" ref="B42:AF42" ca="1" si="12">COUNTIF(B$5:B$41,"1")</f>
        <v>0</v>
      </c>
      <c r="C42" s="16">
        <f t="shared" ca="1" si="12"/>
        <v>0</v>
      </c>
      <c r="D42" s="16">
        <f t="shared" ca="1" si="12"/>
        <v>0</v>
      </c>
      <c r="E42" s="16">
        <f t="shared" ca="1" si="12"/>
        <v>0</v>
      </c>
      <c r="F42" s="16">
        <f t="shared" ca="1" si="12"/>
        <v>0</v>
      </c>
      <c r="G42" s="16">
        <f t="shared" ca="1" si="12"/>
        <v>0</v>
      </c>
      <c r="H42" s="16">
        <f t="shared" ca="1" si="12"/>
        <v>1</v>
      </c>
      <c r="I42" s="16">
        <f t="shared" ca="1" si="12"/>
        <v>0</v>
      </c>
      <c r="J42" s="16">
        <f t="shared" ca="1" si="12"/>
        <v>1</v>
      </c>
      <c r="K42" s="16">
        <f t="shared" ca="1" si="12"/>
        <v>0</v>
      </c>
      <c r="L42" s="16">
        <f t="shared" ca="1" si="12"/>
        <v>0</v>
      </c>
      <c r="M42" s="16">
        <f t="shared" ca="1" si="12"/>
        <v>0</v>
      </c>
      <c r="N42" s="16">
        <f t="shared" ca="1" si="12"/>
        <v>0</v>
      </c>
      <c r="O42" s="16">
        <f t="shared" ca="1" si="12"/>
        <v>0</v>
      </c>
      <c r="P42" s="16">
        <f t="shared" ca="1" si="12"/>
        <v>0</v>
      </c>
      <c r="Q42" s="16">
        <f t="shared" ca="1" si="12"/>
        <v>0</v>
      </c>
      <c r="R42" s="16">
        <f t="shared" ca="1" si="12"/>
        <v>0</v>
      </c>
      <c r="S42" s="16">
        <f t="shared" ca="1" si="12"/>
        <v>0</v>
      </c>
      <c r="T42" s="16">
        <f t="shared" ca="1" si="12"/>
        <v>0</v>
      </c>
      <c r="U42" s="16">
        <f t="shared" ca="1" si="12"/>
        <v>0</v>
      </c>
      <c r="V42" s="16">
        <f t="shared" ca="1" si="12"/>
        <v>0</v>
      </c>
      <c r="W42" s="16">
        <f t="shared" ca="1" si="12"/>
        <v>0</v>
      </c>
      <c r="X42" s="16">
        <f t="shared" ca="1" si="12"/>
        <v>0</v>
      </c>
      <c r="Y42" s="16">
        <f t="shared" ca="1" si="12"/>
        <v>0</v>
      </c>
      <c r="Z42" s="16">
        <f t="shared" ca="1" si="12"/>
        <v>0</v>
      </c>
      <c r="AA42" s="16">
        <f t="shared" ca="1" si="12"/>
        <v>0</v>
      </c>
      <c r="AB42" s="16">
        <f t="shared" ca="1" si="12"/>
        <v>0</v>
      </c>
      <c r="AC42" s="16">
        <f t="shared" ca="1" si="12"/>
        <v>0</v>
      </c>
      <c r="AD42" s="16">
        <f t="shared" ca="1" si="12"/>
        <v>0</v>
      </c>
      <c r="AE42" s="16">
        <f t="shared" ca="1" si="12"/>
        <v>0</v>
      </c>
      <c r="AF42" s="16">
        <f t="shared" ca="1" si="12"/>
        <v>0</v>
      </c>
      <c r="AG42" s="10">
        <f ca="1">SUM(AG5:AH41)</f>
        <v>0</v>
      </c>
      <c r="AH42" s="2"/>
    </row>
    <row r="43" spans="1:34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</row>
  </sheetData>
  <mergeCells count="3">
    <mergeCell ref="A2:A4"/>
    <mergeCell ref="B2:AE2"/>
    <mergeCell ref="A1:AF1"/>
  </mergeCells>
  <phoneticPr fontId="0" type="noConversion"/>
  <conditionalFormatting sqref="AI27 B5:AF41">
    <cfRule type="cellIs" dxfId="6" priority="6" stopIfTrue="1" operator="equal">
      <formula>1</formula>
    </cfRule>
  </conditionalFormatting>
  <conditionalFormatting sqref="B3:AF4">
    <cfRule type="expression" dxfId="5" priority="7" stopIfTrue="1">
      <formula>WEEKDAY(B$3,2)=6</formula>
    </cfRule>
  </conditionalFormatting>
  <conditionalFormatting sqref="B3:AF42">
    <cfRule type="expression" dxfId="4" priority="8" stopIfTrue="1">
      <formula>COUNTIF(Ferie,B$3)</formula>
    </cfRule>
    <cfRule type="expression" dxfId="3" priority="9" stopIfTrue="1">
      <formula>WEEKDAY(B$3,2)=7</formula>
    </cfRule>
  </conditionalFormatting>
  <dataValidations count="2">
    <dataValidation type="list" allowBlank="1" showInputMessage="1" showErrorMessage="1" sqref="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utton 78">
              <controlPr defaultSize="0" print="0" autoFill="0" autoPict="0" macro="[0]!Enreg_PDF">
                <anchor moveWithCells="1" sizeWithCells="1">
                  <from>
                    <xdr:col>37</xdr:col>
                    <xdr:colOff>142875</xdr:colOff>
                    <xdr:row>0</xdr:row>
                    <xdr:rowOff>190500</xdr:rowOff>
                  </from>
                  <to>
                    <xdr:col>39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6" name="Button 131">
              <controlPr defaultSize="0" print="0" autoFill="0" autoPict="0" macro="[1]!Enreg_PDF">
                <anchor moveWithCells="1" sizeWithCells="1">
                  <from>
                    <xdr:col>33</xdr:col>
                    <xdr:colOff>314325</xdr:colOff>
                    <xdr:row>0</xdr:row>
                    <xdr:rowOff>104775</xdr:rowOff>
                  </from>
                  <to>
                    <xdr:col>35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43"/>
  <sheetViews>
    <sheetView showGridLines="0" zoomScaleNormal="100" workbookViewId="0">
      <pane ySplit="2" topLeftCell="A12" activePane="bottomLeft" state="frozen"/>
      <selection pane="bottomLeft" activeCell="A3" sqref="A3:A42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10" width="13.83203125" style="4" customWidth="1"/>
  </cols>
  <sheetData>
    <row r="1" spans="1:10" ht="35.1" customHeight="1" thickBot="1" x14ac:dyDescent="0.25">
      <c r="A1" s="115" t="s">
        <v>87</v>
      </c>
      <c r="B1" s="116"/>
      <c r="C1" s="116"/>
      <c r="D1" s="116"/>
      <c r="E1" s="116"/>
      <c r="F1" s="116"/>
      <c r="G1" s="116"/>
      <c r="H1" s="116"/>
      <c r="I1" s="117"/>
      <c r="J1" s="117"/>
    </row>
    <row r="2" spans="1:10" ht="24.95" customHeight="1" x14ac:dyDescent="0.2">
      <c r="A2" s="79" t="s">
        <v>53</v>
      </c>
      <c r="B2" s="80" t="s">
        <v>34</v>
      </c>
      <c r="C2" s="80" t="s">
        <v>88</v>
      </c>
      <c r="D2" s="80" t="s">
        <v>74</v>
      </c>
      <c r="E2" s="80" t="s">
        <v>89</v>
      </c>
      <c r="F2" s="80" t="s">
        <v>90</v>
      </c>
      <c r="G2" s="80" t="s">
        <v>91</v>
      </c>
      <c r="H2" s="80" t="s">
        <v>92</v>
      </c>
      <c r="I2" s="80" t="s">
        <v>97</v>
      </c>
      <c r="J2" s="80" t="s">
        <v>93</v>
      </c>
    </row>
    <row r="3" spans="1:10" ht="20.100000000000001" customHeight="1" x14ac:dyDescent="0.3">
      <c r="A3" s="46" t="str">
        <f>BDD!A2</f>
        <v xml:space="preserve">Dimitri  </v>
      </c>
      <c r="B3" s="47" t="s">
        <v>69</v>
      </c>
      <c r="C3" s="98"/>
      <c r="D3" s="99"/>
      <c r="E3" s="98"/>
      <c r="F3" s="98"/>
      <c r="G3" s="99"/>
      <c r="H3" s="99"/>
      <c r="I3" s="99"/>
      <c r="J3" s="99"/>
    </row>
    <row r="4" spans="1:10" ht="20.100000000000001" customHeight="1" x14ac:dyDescent="0.3">
      <c r="A4" s="52" t="str">
        <f>BDD!A3</f>
        <v>Alexandre</v>
      </c>
      <c r="B4" s="53" t="s">
        <v>69</v>
      </c>
      <c r="C4" s="100"/>
      <c r="D4" s="101"/>
      <c r="E4" s="100"/>
      <c r="F4" s="100"/>
      <c r="G4" s="101"/>
      <c r="H4" s="101"/>
      <c r="I4" s="101"/>
      <c r="J4" s="101"/>
    </row>
    <row r="5" spans="1:10" ht="20.100000000000001" customHeight="1" x14ac:dyDescent="0.3">
      <c r="A5" s="52" t="str">
        <f>BDD!A4</f>
        <v>Anthony</v>
      </c>
      <c r="B5" s="53" t="s">
        <v>69</v>
      </c>
      <c r="C5" s="100"/>
      <c r="D5" s="101"/>
      <c r="E5" s="100"/>
      <c r="F5" s="100"/>
      <c r="G5" s="101"/>
      <c r="H5" s="101"/>
      <c r="I5" s="101"/>
      <c r="J5" s="101"/>
    </row>
    <row r="6" spans="1:10" ht="20.100000000000001" customHeight="1" x14ac:dyDescent="0.3">
      <c r="A6" s="52" t="str">
        <f>BDD!A5</f>
        <v>Jean-Louis</v>
      </c>
      <c r="B6" s="53" t="s">
        <v>69</v>
      </c>
      <c r="C6" s="100"/>
      <c r="D6" s="101"/>
      <c r="E6" s="100"/>
      <c r="F6" s="100"/>
      <c r="G6" s="101"/>
      <c r="H6" s="101"/>
      <c r="I6" s="101"/>
      <c r="J6" s="101"/>
    </row>
    <row r="7" spans="1:10" ht="20.100000000000001" customHeight="1" x14ac:dyDescent="0.3">
      <c r="A7" s="52" t="str">
        <f>BDD!A6</f>
        <v>Fabien</v>
      </c>
      <c r="B7" s="53" t="s">
        <v>69</v>
      </c>
      <c r="C7" s="100"/>
      <c r="D7" s="101"/>
      <c r="E7" s="100"/>
      <c r="F7" s="100"/>
      <c r="G7" s="101"/>
      <c r="H7" s="101"/>
      <c r="I7" s="101"/>
      <c r="J7" s="101"/>
    </row>
    <row r="8" spans="1:10" ht="20.100000000000001" customHeight="1" x14ac:dyDescent="0.3">
      <c r="A8" s="52" t="str">
        <f>BDD!A7</f>
        <v>Maxime</v>
      </c>
      <c r="B8" s="53" t="s">
        <v>69</v>
      </c>
      <c r="C8" s="100"/>
      <c r="D8" s="101"/>
      <c r="E8" s="100"/>
      <c r="F8" s="100"/>
      <c r="G8" s="101"/>
      <c r="H8" s="101"/>
      <c r="I8" s="101"/>
      <c r="J8" s="101"/>
    </row>
    <row r="9" spans="1:10" ht="20.100000000000001" customHeight="1" x14ac:dyDescent="0.3">
      <c r="A9" s="52" t="str">
        <f>BDD!A8</f>
        <v>Christelle</v>
      </c>
      <c r="B9" s="53" t="s">
        <v>68</v>
      </c>
      <c r="C9" s="100"/>
      <c r="D9" s="101"/>
      <c r="E9" s="100"/>
      <c r="F9" s="100"/>
      <c r="G9" s="101"/>
      <c r="H9" s="101"/>
      <c r="I9" s="101"/>
      <c r="J9" s="101"/>
    </row>
    <row r="10" spans="1:10" ht="20.100000000000001" customHeight="1" x14ac:dyDescent="0.3">
      <c r="A10" s="52" t="str">
        <f>BDD!A9</f>
        <v>Thomas</v>
      </c>
      <c r="B10" s="53" t="s">
        <v>69</v>
      </c>
      <c r="C10" s="100"/>
      <c r="D10" s="101"/>
      <c r="E10" s="100"/>
      <c r="F10" s="100"/>
      <c r="G10" s="101"/>
      <c r="H10" s="101"/>
      <c r="I10" s="101"/>
      <c r="J10" s="101"/>
    </row>
    <row r="11" spans="1:10" ht="20.100000000000001" customHeight="1" x14ac:dyDescent="0.3">
      <c r="A11" s="52" t="str">
        <f>BDD!A10</f>
        <v>Frédéric</v>
      </c>
      <c r="B11" s="53" t="s">
        <v>69</v>
      </c>
      <c r="C11" s="100"/>
      <c r="D11" s="101"/>
      <c r="E11" s="100"/>
      <c r="F11" s="100"/>
      <c r="G11" s="101"/>
      <c r="H11" s="101"/>
      <c r="I11" s="101"/>
      <c r="J11" s="101"/>
    </row>
    <row r="12" spans="1:10" ht="20.100000000000001" customHeight="1" x14ac:dyDescent="0.3">
      <c r="A12" s="52" t="str">
        <f>BDD!A11</f>
        <v>Ludovic</v>
      </c>
      <c r="B12" s="53" t="s">
        <v>69</v>
      </c>
      <c r="C12" s="100"/>
      <c r="D12" s="101"/>
      <c r="E12" s="100"/>
      <c r="F12" s="100"/>
      <c r="G12" s="101"/>
      <c r="H12" s="101"/>
      <c r="I12" s="101"/>
      <c r="J12" s="101"/>
    </row>
    <row r="13" spans="1:10" ht="20.100000000000001" customHeight="1" x14ac:dyDescent="0.3">
      <c r="A13" s="52" t="str">
        <f>BDD!A12</f>
        <v>Matthieu</v>
      </c>
      <c r="B13" s="53" t="s">
        <v>69</v>
      </c>
      <c r="C13" s="100"/>
      <c r="D13" s="101"/>
      <c r="E13" s="100"/>
      <c r="F13" s="100"/>
      <c r="G13" s="101"/>
      <c r="H13" s="101"/>
      <c r="I13" s="101"/>
      <c r="J13" s="101"/>
    </row>
    <row r="14" spans="1:10" ht="20.100000000000001" customHeight="1" x14ac:dyDescent="0.3">
      <c r="A14" s="52" t="str">
        <f>BDD!A13</f>
        <v>Guillaume</v>
      </c>
      <c r="B14" s="53" t="s">
        <v>71</v>
      </c>
      <c r="C14" s="100"/>
      <c r="D14" s="101"/>
      <c r="E14" s="100"/>
      <c r="F14" s="100"/>
      <c r="G14" s="101"/>
      <c r="H14" s="101"/>
      <c r="I14" s="101"/>
      <c r="J14" s="101"/>
    </row>
    <row r="15" spans="1:10" ht="20.100000000000001" customHeight="1" x14ac:dyDescent="0.3">
      <c r="A15" s="52" t="str">
        <f>BDD!A14</f>
        <v>Yoan</v>
      </c>
      <c r="B15" s="53" t="s">
        <v>68</v>
      </c>
      <c r="C15" s="100"/>
      <c r="D15" s="101"/>
      <c r="E15" s="100"/>
      <c r="F15" s="100"/>
      <c r="G15" s="101"/>
      <c r="H15" s="101"/>
      <c r="I15" s="101"/>
      <c r="J15" s="101"/>
    </row>
    <row r="16" spans="1:10" ht="20.100000000000001" customHeight="1" x14ac:dyDescent="0.3">
      <c r="A16" s="52" t="str">
        <f>BDD!A15</f>
        <v>Mickël</v>
      </c>
      <c r="B16" s="53" t="s">
        <v>70</v>
      </c>
      <c r="C16" s="100"/>
      <c r="D16" s="101"/>
      <c r="E16" s="100"/>
      <c r="F16" s="100"/>
      <c r="G16" s="101"/>
      <c r="H16" s="101"/>
      <c r="I16" s="101"/>
      <c r="J16" s="101"/>
    </row>
    <row r="17" spans="1:10" ht="20.100000000000001" customHeight="1" x14ac:dyDescent="0.3">
      <c r="A17" s="52" t="str">
        <f>BDD!A16</f>
        <v>Clément</v>
      </c>
      <c r="B17" s="53" t="s">
        <v>69</v>
      </c>
      <c r="C17" s="100"/>
      <c r="D17" s="101"/>
      <c r="E17" s="100"/>
      <c r="F17" s="100"/>
      <c r="G17" s="101"/>
      <c r="H17" s="101"/>
      <c r="I17" s="101"/>
      <c r="J17" s="101"/>
    </row>
    <row r="18" spans="1:10" ht="16.5" x14ac:dyDescent="0.3">
      <c r="A18" s="52" t="str">
        <f>BDD!A17</f>
        <v>Olivier</v>
      </c>
      <c r="B18" s="58" t="s">
        <v>69</v>
      </c>
      <c r="C18" s="102"/>
      <c r="D18" s="103"/>
      <c r="E18" s="100"/>
      <c r="F18" s="100"/>
      <c r="G18" s="101"/>
      <c r="H18" s="101"/>
      <c r="I18" s="101"/>
      <c r="J18" s="101"/>
    </row>
    <row r="19" spans="1:10" ht="16.5" x14ac:dyDescent="0.3">
      <c r="A19" s="52" t="str">
        <f>BDD!A18</f>
        <v>Jean-Michel</v>
      </c>
      <c r="B19" s="58" t="s">
        <v>69</v>
      </c>
      <c r="C19" s="102"/>
      <c r="D19" s="103"/>
      <c r="E19" s="100"/>
      <c r="F19" s="100"/>
      <c r="G19" s="101"/>
      <c r="H19" s="101"/>
      <c r="I19" s="101"/>
      <c r="J19" s="101"/>
    </row>
    <row r="20" spans="1:10" ht="16.5" x14ac:dyDescent="0.3">
      <c r="A20" s="52" t="str">
        <f>BDD!A19</f>
        <v>Marc</v>
      </c>
      <c r="B20" s="58" t="s">
        <v>68</v>
      </c>
      <c r="C20" s="102"/>
      <c r="D20" s="103"/>
      <c r="E20" s="100"/>
      <c r="F20" s="100"/>
      <c r="G20" s="101"/>
      <c r="H20" s="101"/>
      <c r="I20" s="101"/>
      <c r="J20" s="101"/>
    </row>
    <row r="21" spans="1:10" ht="16.5" x14ac:dyDescent="0.3">
      <c r="A21" s="52" t="str">
        <f>BDD!A20</f>
        <v>Clément2</v>
      </c>
      <c r="B21" s="58" t="s">
        <v>69</v>
      </c>
      <c r="C21" s="102"/>
      <c r="D21" s="103"/>
      <c r="E21" s="100"/>
      <c r="F21" s="100"/>
      <c r="G21" s="101"/>
      <c r="H21" s="101"/>
      <c r="I21" s="101"/>
      <c r="J21" s="101"/>
    </row>
    <row r="22" spans="1:10" ht="16.5" x14ac:dyDescent="0.3">
      <c r="A22" s="52" t="str">
        <f>BDD!A21</f>
        <v>Simon</v>
      </c>
      <c r="B22" s="58" t="s">
        <v>69</v>
      </c>
      <c r="C22" s="102"/>
      <c r="D22" s="103"/>
      <c r="E22" s="100"/>
      <c r="F22" s="100"/>
      <c r="G22" s="101"/>
      <c r="H22" s="101"/>
      <c r="I22" s="101"/>
      <c r="J22" s="101"/>
    </row>
    <row r="23" spans="1:10" ht="16.5" x14ac:dyDescent="0.3">
      <c r="A23" s="52" t="str">
        <f>BDD!A22</f>
        <v>Jérôme</v>
      </c>
      <c r="B23" s="58" t="s">
        <v>68</v>
      </c>
      <c r="C23" s="102"/>
      <c r="D23" s="103"/>
      <c r="E23" s="100"/>
      <c r="F23" s="100"/>
      <c r="G23" s="101"/>
      <c r="H23" s="101"/>
      <c r="I23" s="101"/>
      <c r="J23" s="101"/>
    </row>
    <row r="24" spans="1:10" ht="16.5" x14ac:dyDescent="0.3">
      <c r="A24" s="52" t="str">
        <f>BDD!A23</f>
        <v>Alexandre2</v>
      </c>
      <c r="B24" s="58" t="s">
        <v>68</v>
      </c>
      <c r="C24" s="102"/>
      <c r="D24" s="103"/>
      <c r="E24" s="100"/>
      <c r="F24" s="100"/>
      <c r="G24" s="101"/>
      <c r="H24" s="101"/>
      <c r="I24" s="101"/>
      <c r="J24" s="101"/>
    </row>
    <row r="25" spans="1:10" ht="16.5" x14ac:dyDescent="0.3">
      <c r="A25" s="52" t="str">
        <f>BDD!A24</f>
        <v>Patrice</v>
      </c>
      <c r="B25" s="58" t="s">
        <v>69</v>
      </c>
      <c r="C25" s="102"/>
      <c r="D25" s="103"/>
      <c r="E25" s="100"/>
      <c r="F25" s="100"/>
      <c r="G25" s="101"/>
      <c r="H25" s="101"/>
      <c r="I25" s="101"/>
      <c r="J25" s="101"/>
    </row>
    <row r="26" spans="1:10" ht="16.5" x14ac:dyDescent="0.3">
      <c r="A26" s="52" t="str">
        <f>BDD!A25</f>
        <v>Cyril</v>
      </c>
      <c r="B26" s="58" t="s">
        <v>68</v>
      </c>
      <c r="C26" s="102"/>
      <c r="D26" s="103"/>
      <c r="E26" s="100"/>
      <c r="F26" s="100"/>
      <c r="G26" s="101"/>
      <c r="H26" s="101"/>
      <c r="I26" s="101"/>
      <c r="J26" s="101"/>
    </row>
    <row r="27" spans="1:10" ht="16.5" x14ac:dyDescent="0.3">
      <c r="A27" s="52" t="str">
        <f>BDD!A26</f>
        <v>Christian Benjamin</v>
      </c>
      <c r="B27" s="58" t="s">
        <v>69</v>
      </c>
      <c r="C27" s="102"/>
      <c r="D27" s="103"/>
      <c r="E27" s="100"/>
      <c r="F27" s="100"/>
      <c r="G27" s="101"/>
      <c r="H27" s="101"/>
      <c r="I27" s="101"/>
      <c r="J27" s="101"/>
    </row>
    <row r="28" spans="1:10" ht="16.5" x14ac:dyDescent="0.3">
      <c r="A28" s="52" t="str">
        <f>BDD!A27</f>
        <v xml:space="preserve"> Yannick</v>
      </c>
      <c r="B28" s="58" t="s">
        <v>68</v>
      </c>
      <c r="C28" s="102"/>
      <c r="D28" s="103"/>
      <c r="E28" s="100"/>
      <c r="F28" s="100"/>
      <c r="G28" s="101"/>
      <c r="H28" s="101"/>
      <c r="I28" s="101"/>
      <c r="J28" s="101"/>
    </row>
    <row r="29" spans="1:10" ht="16.5" x14ac:dyDescent="0.3">
      <c r="A29" s="52" t="str">
        <f>BDD!A28</f>
        <v>Mathieu</v>
      </c>
      <c r="B29" s="58" t="s">
        <v>71</v>
      </c>
      <c r="C29" s="102"/>
      <c r="D29" s="103"/>
      <c r="E29" s="100"/>
      <c r="F29" s="100"/>
      <c r="G29" s="101"/>
      <c r="H29" s="101"/>
      <c r="I29" s="101"/>
      <c r="J29" s="101"/>
    </row>
    <row r="30" spans="1:10" ht="16.5" x14ac:dyDescent="0.3">
      <c r="A30" s="52" t="str">
        <f>BDD!A29</f>
        <v>Valérie</v>
      </c>
      <c r="B30" s="58" t="s">
        <v>68</v>
      </c>
      <c r="C30" s="102"/>
      <c r="D30" s="103"/>
      <c r="E30" s="100"/>
      <c r="F30" s="100"/>
      <c r="G30" s="101"/>
      <c r="H30" s="101"/>
      <c r="I30" s="101"/>
      <c r="J30" s="101"/>
    </row>
    <row r="31" spans="1:10" ht="16.5" x14ac:dyDescent="0.3">
      <c r="A31" s="52" t="str">
        <f>BDD!A30</f>
        <v>Sylvain</v>
      </c>
      <c r="B31" s="58" t="s">
        <v>68</v>
      </c>
      <c r="C31" s="102"/>
      <c r="D31" s="103"/>
      <c r="E31" s="100"/>
      <c r="F31" s="100"/>
      <c r="G31" s="101"/>
      <c r="H31" s="101"/>
      <c r="I31" s="101"/>
      <c r="J31" s="101"/>
    </row>
    <row r="32" spans="1:10" ht="16.5" x14ac:dyDescent="0.3">
      <c r="A32" s="52" t="str">
        <f>BDD!A31</f>
        <v>Baptiste</v>
      </c>
      <c r="B32" s="58" t="s">
        <v>69</v>
      </c>
      <c r="C32" s="102"/>
      <c r="D32" s="103"/>
      <c r="E32" s="100"/>
      <c r="F32" s="100"/>
      <c r="G32" s="101"/>
      <c r="H32" s="101"/>
      <c r="I32" s="101"/>
      <c r="J32" s="101"/>
    </row>
    <row r="33" spans="1:10" ht="16.5" x14ac:dyDescent="0.3">
      <c r="A33" s="52" t="str">
        <f>BDD!A32</f>
        <v>Marc2</v>
      </c>
      <c r="B33" s="58" t="s">
        <v>70</v>
      </c>
      <c r="C33" s="102"/>
      <c r="D33" s="103"/>
      <c r="E33" s="100"/>
      <c r="F33" s="100"/>
      <c r="G33" s="101"/>
      <c r="H33" s="101"/>
      <c r="I33" s="101"/>
      <c r="J33" s="101"/>
    </row>
    <row r="34" spans="1:10" ht="16.5" x14ac:dyDescent="0.3">
      <c r="A34" s="52" t="str">
        <f>BDD!A33</f>
        <v>Sandrine</v>
      </c>
      <c r="B34" s="58" t="s">
        <v>68</v>
      </c>
      <c r="C34" s="102"/>
      <c r="D34" s="103"/>
      <c r="E34" s="100"/>
      <c r="F34" s="100"/>
      <c r="G34" s="101"/>
      <c r="H34" s="101"/>
      <c r="I34" s="101"/>
      <c r="J34" s="101"/>
    </row>
    <row r="35" spans="1:10" ht="16.5" x14ac:dyDescent="0.3">
      <c r="A35" s="52" t="str">
        <f>BDD!A34</f>
        <v>Karine</v>
      </c>
      <c r="B35" s="58" t="s">
        <v>68</v>
      </c>
      <c r="C35" s="102"/>
      <c r="D35" s="103"/>
      <c r="E35" s="100"/>
      <c r="F35" s="100"/>
      <c r="G35" s="101"/>
      <c r="H35" s="101"/>
      <c r="I35" s="101"/>
      <c r="J35" s="101"/>
    </row>
    <row r="36" spans="1:10" ht="16.5" x14ac:dyDescent="0.3">
      <c r="A36" s="52" t="str">
        <f>BDD!A35</f>
        <v>Freddy</v>
      </c>
      <c r="B36" s="58" t="s">
        <v>69</v>
      </c>
      <c r="C36" s="102"/>
      <c r="D36" s="103"/>
      <c r="E36" s="100"/>
      <c r="F36" s="100"/>
      <c r="G36" s="101"/>
      <c r="H36" s="101"/>
      <c r="I36" s="101"/>
      <c r="J36" s="101"/>
    </row>
    <row r="37" spans="1:10" ht="16.5" x14ac:dyDescent="0.3">
      <c r="A37" s="52" t="str">
        <f>BDD!A36</f>
        <v>Franck</v>
      </c>
      <c r="B37" s="58" t="s">
        <v>68</v>
      </c>
      <c r="C37" s="102"/>
      <c r="D37" s="103"/>
      <c r="E37" s="100"/>
      <c r="F37" s="100"/>
      <c r="G37" s="101"/>
      <c r="H37" s="101"/>
      <c r="I37" s="101"/>
      <c r="J37" s="101"/>
    </row>
    <row r="38" spans="1:10" ht="16.5" x14ac:dyDescent="0.3">
      <c r="A38" s="52" t="str">
        <f>BDD!A37</f>
        <v>Maxime2</v>
      </c>
      <c r="B38" s="58" t="s">
        <v>71</v>
      </c>
      <c r="C38" s="102"/>
      <c r="D38" s="103"/>
      <c r="E38" s="100"/>
      <c r="F38" s="100"/>
      <c r="G38" s="101"/>
      <c r="H38" s="101"/>
      <c r="I38" s="101"/>
      <c r="J38" s="101"/>
    </row>
    <row r="39" spans="1:10" ht="16.5" x14ac:dyDescent="0.3">
      <c r="A39" s="52" t="str">
        <f>BDD!A38</f>
        <v>Sébastien</v>
      </c>
      <c r="B39" s="58" t="s">
        <v>69</v>
      </c>
      <c r="C39" s="102"/>
      <c r="D39" s="103"/>
      <c r="E39" s="100"/>
      <c r="F39" s="100"/>
      <c r="G39" s="101"/>
      <c r="H39" s="101"/>
      <c r="I39" s="101"/>
      <c r="J39" s="101"/>
    </row>
    <row r="40" spans="1:10" ht="16.5" x14ac:dyDescent="0.3">
      <c r="A40" s="52" t="str">
        <f>BDD!A39</f>
        <v>Alexis</v>
      </c>
      <c r="B40" s="58" t="s">
        <v>69</v>
      </c>
      <c r="C40" s="102"/>
      <c r="D40" s="103"/>
      <c r="E40" s="100"/>
      <c r="F40" s="100"/>
      <c r="G40" s="101"/>
      <c r="H40" s="101"/>
      <c r="I40" s="101"/>
      <c r="J40" s="101"/>
    </row>
    <row r="41" spans="1:10" ht="16.5" x14ac:dyDescent="0.3">
      <c r="A41" s="52" t="str">
        <f>BDD!A40</f>
        <v>Arnaud</v>
      </c>
      <c r="B41" s="58" t="s">
        <v>69</v>
      </c>
      <c r="C41" s="102"/>
      <c r="D41" s="103"/>
      <c r="E41" s="100"/>
      <c r="F41" s="100"/>
      <c r="G41" s="101"/>
      <c r="H41" s="101"/>
      <c r="I41" s="101"/>
      <c r="J41" s="101"/>
    </row>
    <row r="42" spans="1:10" ht="16.5" x14ac:dyDescent="0.3">
      <c r="A42" s="61" t="str">
        <f>BDD!A41</f>
        <v>Cédric</v>
      </c>
      <c r="B42" s="62" t="s">
        <v>68</v>
      </c>
      <c r="C42" s="104"/>
      <c r="D42" s="105"/>
      <c r="E42" s="106"/>
      <c r="F42" s="106"/>
      <c r="G42" s="107"/>
      <c r="H42" s="107"/>
      <c r="I42" s="107"/>
      <c r="J42" s="107"/>
    </row>
    <row r="43" spans="1:10" ht="16.5" x14ac:dyDescent="0.3">
      <c r="A43" s="45"/>
      <c r="B43" s="43"/>
      <c r="C43" s="43"/>
      <c r="D43" s="18"/>
      <c r="E43" s="18"/>
      <c r="F43" s="18"/>
      <c r="G43" s="18"/>
      <c r="H43" s="18"/>
      <c r="I43" s="18"/>
      <c r="J43" s="18"/>
    </row>
  </sheetData>
  <autoFilter ref="A2:J42"/>
  <mergeCells count="1">
    <mergeCell ref="A1:J1"/>
  </mergeCells>
  <dataValidations disablePrompts="1" count="1">
    <dataValidation type="list" allowBlank="1" showInputMessage="1" showErrorMessage="1" sqref="B3:B42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43"/>
  <sheetViews>
    <sheetView showGridLines="0" zoomScaleNormal="100" workbookViewId="0">
      <pane ySplit="2" topLeftCell="A3" activePane="bottomLeft" state="frozen"/>
      <selection pane="bottomLeft" activeCell="E32" sqref="E32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15" t="s">
        <v>56</v>
      </c>
      <c r="B1" s="116"/>
      <c r="C1" s="116"/>
      <c r="D1" s="116"/>
      <c r="E1" s="116"/>
      <c r="F1" s="116"/>
      <c r="G1" s="116"/>
      <c r="H1" s="116"/>
      <c r="I1" s="118"/>
    </row>
    <row r="2" spans="1:9" ht="24.95" customHeight="1" x14ac:dyDescent="0.2">
      <c r="A2" s="79" t="s">
        <v>53</v>
      </c>
      <c r="B2" s="80" t="s">
        <v>34</v>
      </c>
      <c r="C2" s="80" t="s">
        <v>47</v>
      </c>
      <c r="D2" s="80" t="s">
        <v>48</v>
      </c>
      <c r="E2" s="80" t="s">
        <v>35</v>
      </c>
      <c r="F2" s="80" t="s">
        <v>52</v>
      </c>
      <c r="G2" s="80" t="s">
        <v>50</v>
      </c>
      <c r="H2" s="80" t="s">
        <v>51</v>
      </c>
      <c r="I2" s="80" t="s">
        <v>49</v>
      </c>
    </row>
    <row r="3" spans="1:9" ht="20.100000000000001" customHeight="1" x14ac:dyDescent="0.3">
      <c r="A3" s="46" t="str">
        <f>BDD!A2</f>
        <v xml:space="preserve">Dimitri  </v>
      </c>
      <c r="B3" s="47" t="s">
        <v>69</v>
      </c>
      <c r="C3" s="48"/>
      <c r="D3" s="49"/>
      <c r="E3" s="50">
        <f t="shared" ref="E3:E11" si="0">IF($B3="","",30)</f>
        <v>30</v>
      </c>
      <c r="F3" s="50">
        <f t="shared" ref="F3:F8" ca="1" si="1">IF($B3="","",IF($B3="Chantier",IF(AND(TODAY()&gt;=DATE(An,6,1),TODAY()&lt;=DATE(An+1,5,31)),DATEDIF(DATE(An,6,1),TODAY(),"D")*(30/364),0)))</f>
        <v>0</v>
      </c>
      <c r="G3" s="51">
        <f t="shared" ref="G3:G12" ca="1" si="2">IF($B3="","",IF($B3="Embauché",$E3,$E3+$F3))</f>
        <v>30</v>
      </c>
      <c r="H3" s="51">
        <f>IF($B3="","",SUMIF(ColA,A3,'Saisie CP'!$D:$D))</f>
        <v>0</v>
      </c>
      <c r="I3" s="51">
        <f t="shared" ref="I3:I12" ca="1" si="3">IF($B3="","",$G3-$H3)</f>
        <v>30</v>
      </c>
    </row>
    <row r="4" spans="1:9" ht="20.100000000000001" customHeight="1" x14ac:dyDescent="0.3">
      <c r="A4" s="52" t="str">
        <f>BDD!A3</f>
        <v>Alexandre</v>
      </c>
      <c r="B4" s="53" t="s">
        <v>69</v>
      </c>
      <c r="C4" s="54"/>
      <c r="D4" s="55"/>
      <c r="E4" s="56">
        <f t="shared" si="0"/>
        <v>30</v>
      </c>
      <c r="F4" s="56">
        <f t="shared" ca="1" si="1"/>
        <v>0</v>
      </c>
      <c r="G4" s="57">
        <f t="shared" ca="1" si="2"/>
        <v>30</v>
      </c>
      <c r="H4" s="57">
        <f>IF($B4="","",SUMIF(ColA,A4,'Saisie CP'!$D:$D))</f>
        <v>0</v>
      </c>
      <c r="I4" s="57">
        <f t="shared" ca="1" si="3"/>
        <v>30</v>
      </c>
    </row>
    <row r="5" spans="1:9" ht="20.100000000000001" customHeight="1" x14ac:dyDescent="0.3">
      <c r="A5" s="52" t="str">
        <f>BDD!A4</f>
        <v>Anthony</v>
      </c>
      <c r="B5" s="53" t="s">
        <v>69</v>
      </c>
      <c r="C5" s="54"/>
      <c r="D5" s="55"/>
      <c r="E5" s="56">
        <f t="shared" si="0"/>
        <v>30</v>
      </c>
      <c r="F5" s="56">
        <f t="shared" ca="1" si="1"/>
        <v>0</v>
      </c>
      <c r="G5" s="57">
        <f t="shared" ca="1" si="2"/>
        <v>30</v>
      </c>
      <c r="H5" s="57">
        <f>IF($B5="","",SUMIF(ColA,A5,'Saisie CP'!$D:$D))</f>
        <v>0</v>
      </c>
      <c r="I5" s="57">
        <f t="shared" ca="1" si="3"/>
        <v>30</v>
      </c>
    </row>
    <row r="6" spans="1:9" ht="20.100000000000001" customHeight="1" x14ac:dyDescent="0.3">
      <c r="A6" s="52" t="str">
        <f>BDD!A5</f>
        <v>Jean-Louis</v>
      </c>
      <c r="B6" s="53" t="s">
        <v>69</v>
      </c>
      <c r="C6" s="54"/>
      <c r="D6" s="55"/>
      <c r="E6" s="56">
        <f t="shared" si="0"/>
        <v>30</v>
      </c>
      <c r="F6" s="56">
        <f t="shared" ca="1" si="1"/>
        <v>0</v>
      </c>
      <c r="G6" s="57">
        <f t="shared" ca="1" si="2"/>
        <v>30</v>
      </c>
      <c r="H6" s="57">
        <f ca="1">IF($B6="","",SUMIF(ColA,A6,'Saisie CP'!$D:$D))</f>
        <v>2</v>
      </c>
      <c r="I6" s="57">
        <f t="shared" ca="1" si="3"/>
        <v>28</v>
      </c>
    </row>
    <row r="7" spans="1:9" ht="20.100000000000001" customHeight="1" x14ac:dyDescent="0.3">
      <c r="A7" s="52" t="str">
        <f>BDD!A6</f>
        <v>Fabien</v>
      </c>
      <c r="B7" s="53" t="s">
        <v>69</v>
      </c>
      <c r="C7" s="54"/>
      <c r="D7" s="55"/>
      <c r="E7" s="56">
        <f t="shared" si="0"/>
        <v>30</v>
      </c>
      <c r="F7" s="56">
        <f t="shared" ca="1" si="1"/>
        <v>0</v>
      </c>
      <c r="G7" s="57">
        <f t="shared" ca="1" si="2"/>
        <v>30</v>
      </c>
      <c r="H7" s="57">
        <f>IF($B7="","",SUMIF(ColA,A7,'Saisie CP'!$D:$D))</f>
        <v>0</v>
      </c>
      <c r="I7" s="57">
        <f t="shared" ca="1" si="3"/>
        <v>30</v>
      </c>
    </row>
    <row r="8" spans="1:9" ht="20.100000000000001" customHeight="1" x14ac:dyDescent="0.3">
      <c r="A8" s="52" t="str">
        <f>BDD!A7</f>
        <v>Maxime</v>
      </c>
      <c r="B8" s="53" t="s">
        <v>69</v>
      </c>
      <c r="C8" s="54"/>
      <c r="D8" s="55"/>
      <c r="E8" s="56">
        <f t="shared" si="0"/>
        <v>30</v>
      </c>
      <c r="F8" s="56">
        <f t="shared" ca="1" si="1"/>
        <v>0</v>
      </c>
      <c r="G8" s="57">
        <f t="shared" ca="1" si="2"/>
        <v>30</v>
      </c>
      <c r="H8" s="57">
        <f>IF($B8="","",SUMIF(ColA,A8,'Saisie CP'!$D:$D))</f>
        <v>0</v>
      </c>
      <c r="I8" s="57">
        <f t="shared" ca="1" si="3"/>
        <v>30</v>
      </c>
    </row>
    <row r="9" spans="1:9" ht="20.100000000000001" customHeight="1" x14ac:dyDescent="0.3">
      <c r="A9" s="52" t="str">
        <f>BDD!A8</f>
        <v>Christelle</v>
      </c>
      <c r="B9" s="53" t="s">
        <v>68</v>
      </c>
      <c r="C9" s="54"/>
      <c r="D9" s="55"/>
      <c r="E9" s="56">
        <f t="shared" si="0"/>
        <v>30</v>
      </c>
      <c r="F9" s="56">
        <f ca="1">IF($B9="","",IF($B9="Bureau",IF(AND(TODAY()&gt;=DATE(An,6,1),TODAY()&lt;=DATE(An+1,5,31)),DATEDIF(DATE(An,6,1),TODAY(),"D")*(30/364),0)))</f>
        <v>0</v>
      </c>
      <c r="G9" s="57">
        <f t="shared" ca="1" si="2"/>
        <v>30</v>
      </c>
      <c r="H9" s="57">
        <f>IF($B9="","",SUMIF(ColA,A9,'Saisie CP'!$D:$D))</f>
        <v>0</v>
      </c>
      <c r="I9" s="57">
        <f t="shared" ca="1" si="3"/>
        <v>30</v>
      </c>
    </row>
    <row r="10" spans="1:9" ht="20.100000000000001" customHeight="1" x14ac:dyDescent="0.3">
      <c r="A10" s="52" t="str">
        <f>BDD!A9</f>
        <v>Thomas</v>
      </c>
      <c r="B10" s="53" t="s">
        <v>69</v>
      </c>
      <c r="C10" s="54"/>
      <c r="D10" s="55"/>
      <c r="E10" s="56">
        <f t="shared" si="0"/>
        <v>30</v>
      </c>
      <c r="F10" s="56">
        <f ca="1">IF($B10="","",IF($B10="Chantier",IF(AND(TODAY()&gt;=DATE(An,6,1),TODAY()&lt;=DATE(An+1,5,31)),DATEDIF(DATE(An,6,1),TODAY(),"D")*(30/364),0)))</f>
        <v>0</v>
      </c>
      <c r="G10" s="57">
        <f t="shared" ca="1" si="2"/>
        <v>30</v>
      </c>
      <c r="H10" s="57">
        <f>IF($B10="","",SUMIF(ColA,A10,'Saisie CP'!$D:$D))</f>
        <v>0</v>
      </c>
      <c r="I10" s="57">
        <f t="shared" ca="1" si="3"/>
        <v>30</v>
      </c>
    </row>
    <row r="11" spans="1:9" ht="20.100000000000001" customHeight="1" x14ac:dyDescent="0.3">
      <c r="A11" s="52" t="str">
        <f>BDD!A10</f>
        <v>Frédéric</v>
      </c>
      <c r="B11" s="53" t="s">
        <v>69</v>
      </c>
      <c r="C11" s="54"/>
      <c r="D11" s="55"/>
      <c r="E11" s="56">
        <f t="shared" si="0"/>
        <v>30</v>
      </c>
      <c r="F11" s="56">
        <f ca="1">IF($B11="","",IF($B11="Chantier",IF(AND(TODAY()&gt;=DATE(An,6,1),TODAY()&lt;=DATE(An+1,5,31)),DATEDIF(DATE(An,6,1),TODAY(),"D")*(30/364),0)))</f>
        <v>0</v>
      </c>
      <c r="G11" s="57">
        <f t="shared" ca="1" si="2"/>
        <v>30</v>
      </c>
      <c r="H11" s="57">
        <f>IF($B11="","",SUMIF(ColA,A11,'Saisie CP'!$D:$D))</f>
        <v>0</v>
      </c>
      <c r="I11" s="57">
        <f t="shared" ca="1" si="3"/>
        <v>30</v>
      </c>
    </row>
    <row r="12" spans="1:9" ht="20.100000000000001" customHeight="1" x14ac:dyDescent="0.3">
      <c r="A12" s="52" t="str">
        <f>BDD!A11</f>
        <v>Ludovic</v>
      </c>
      <c r="B12" s="53" t="s">
        <v>69</v>
      </c>
      <c r="C12" s="54"/>
      <c r="D12" s="55"/>
      <c r="E12" s="56">
        <f>IF($B12="","",30)</f>
        <v>30</v>
      </c>
      <c r="F12" s="56">
        <f ca="1">IF($B12="","",IF($B12="Chantier",IF(AND(TODAY()&gt;=DATE(An,6,1),TODAY()&lt;=DATE(An+1,5,31)),DATEDIF(DATE(An,6,1),TODAY(),"D")*(30/364),0)))</f>
        <v>0</v>
      </c>
      <c r="G12" s="57">
        <f t="shared" ca="1" si="2"/>
        <v>30</v>
      </c>
      <c r="H12" s="57">
        <f>IF($B12="","",SUMIF(ColA,A12,'Saisie CP'!$D:$D))</f>
        <v>0</v>
      </c>
      <c r="I12" s="57">
        <f t="shared" ca="1" si="3"/>
        <v>30</v>
      </c>
    </row>
    <row r="13" spans="1:9" ht="20.100000000000001" customHeight="1" x14ac:dyDescent="0.3">
      <c r="A13" s="52" t="str">
        <f>BDD!A12</f>
        <v>Matthieu</v>
      </c>
      <c r="B13" s="53" t="s">
        <v>69</v>
      </c>
      <c r="C13" s="54"/>
      <c r="D13" s="55"/>
      <c r="E13" s="56">
        <f t="shared" ref="E13:E42" si="4">IF($B13="","",30)</f>
        <v>30</v>
      </c>
      <c r="F13" s="56">
        <f ca="1">IF($B13="","",IF($B13="Chantier",IF(AND(TODAY()&gt;=DATE(An,6,1),TODAY()&lt;=DATE(An+1,5,31)),DATEDIF(DATE(An,6,1),TODAY(),"D")*(30/364),0)))</f>
        <v>0</v>
      </c>
      <c r="G13" s="57">
        <f ca="1">IF($B13="","",IF($B13="Embauché",$E13,$E13+$F13))</f>
        <v>30</v>
      </c>
      <c r="H13" s="57">
        <f>IF($B13="","",SUMIF(ColA,A13,'Saisie CP'!$D:$D))</f>
        <v>0</v>
      </c>
      <c r="I13" s="57">
        <f ca="1">IF($B13="","",$G13-$H13)</f>
        <v>30</v>
      </c>
    </row>
    <row r="14" spans="1:9" ht="20.100000000000001" customHeight="1" x14ac:dyDescent="0.3">
      <c r="A14" s="52" t="str">
        <f>BDD!A13</f>
        <v>Guillaume</v>
      </c>
      <c r="B14" s="53" t="s">
        <v>71</v>
      </c>
      <c r="C14" s="54"/>
      <c r="D14" s="55"/>
      <c r="E14" s="56">
        <f t="shared" si="4"/>
        <v>30</v>
      </c>
      <c r="F14" s="56">
        <f ca="1">IF($B14="","",IF($B14="Maintenance",IF(AND(TODAY()&gt;=DATE(An,6,1),TODAY()&lt;=DATE(An+1,5,31)),DATEDIF(DATE(An,6,1),TODAY(),"D")*(30/364),0)))</f>
        <v>0</v>
      </c>
      <c r="G14" s="57">
        <f ca="1">IF($B14="","",IF($B14="Embauché",$E14,$E14+$F14))</f>
        <v>30</v>
      </c>
      <c r="H14" s="57">
        <f>IF($B14="","",SUMIF(ColA,A14,'Saisie CP'!$D:$D))</f>
        <v>0</v>
      </c>
      <c r="I14" s="57">
        <f ca="1">IF($B14="","",$G14-$H14)</f>
        <v>30</v>
      </c>
    </row>
    <row r="15" spans="1:9" ht="20.100000000000001" customHeight="1" x14ac:dyDescent="0.3">
      <c r="A15" s="52" t="str">
        <f>BDD!A14</f>
        <v>Yoan</v>
      </c>
      <c r="B15" s="53" t="s">
        <v>68</v>
      </c>
      <c r="C15" s="54"/>
      <c r="D15" s="55"/>
      <c r="E15" s="56">
        <f t="shared" si="4"/>
        <v>30</v>
      </c>
      <c r="F15" s="56">
        <f ca="1">IF($B15="","",IF($B15="Bureau",IF(AND(TODAY()&gt;=DATE(An,6,1),TODAY()&lt;=DATE(An+1,5,31)),DATEDIF(DATE(An,6,1),TODAY(),"D")*(30/364),0)))</f>
        <v>0</v>
      </c>
      <c r="G15" s="57">
        <f>IF($B15="","",IF($B15="Bureau",$E15,$E15+$F15))</f>
        <v>30</v>
      </c>
      <c r="H15" s="57">
        <f>IF($B15="","",SUMIF(ColA,A15,'Saisie CP'!$D:$D))</f>
        <v>0</v>
      </c>
      <c r="I15" s="57">
        <f>IF($B15="","",$G15-$H15)</f>
        <v>30</v>
      </c>
    </row>
    <row r="16" spans="1:9" ht="20.100000000000001" customHeight="1" x14ac:dyDescent="0.3">
      <c r="A16" s="52" t="str">
        <f>BDD!A15</f>
        <v>Mickël</v>
      </c>
      <c r="B16" s="53" t="s">
        <v>70</v>
      </c>
      <c r="C16" s="54"/>
      <c r="D16" s="55"/>
      <c r="E16" s="56">
        <f t="shared" si="4"/>
        <v>30</v>
      </c>
      <c r="F16" s="56">
        <f ca="1">IF($B16="","",IF($B16="Magasin",IF(AND(TODAY()&gt;=DATE(An,6,1),TODAY()&lt;=DATE(An+1,5,31)),DATEDIF(DATE(An,6,1),TODAY(),"D")*(30/364),0)))</f>
        <v>0</v>
      </c>
      <c r="G16" s="57">
        <f>IF($B16="","",IF($B16="Magasin",$E16,$E16+$F16))</f>
        <v>30</v>
      </c>
      <c r="H16" s="57">
        <f>IF($B16="","",SUMIF(ColA,A16,'Saisie CP'!$D:$D))</f>
        <v>0</v>
      </c>
      <c r="I16" s="57">
        <f>IF($B16="","",$G16-$H16)</f>
        <v>30</v>
      </c>
    </row>
    <row r="17" spans="1:9" ht="20.100000000000001" customHeight="1" x14ac:dyDescent="0.3">
      <c r="A17" s="52" t="str">
        <f>BDD!A16</f>
        <v>Clément</v>
      </c>
      <c r="B17" s="53" t="s">
        <v>69</v>
      </c>
      <c r="C17" s="54"/>
      <c r="D17" s="55"/>
      <c r="E17" s="56">
        <f t="shared" si="4"/>
        <v>30</v>
      </c>
      <c r="F17" s="56">
        <f ca="1">IF($B17="","",IF($B17="Chantier",IF(AND(TODAY()&gt;=DATE(An,6,1),TODAY()&lt;=DATE(An+1,5,31)),DATEDIF(DATE(An,6,1),TODAY(),"D")*(30/364),0)))</f>
        <v>0</v>
      </c>
      <c r="G17" s="57">
        <f t="shared" ref="G17:G28" si="5">IF($B17="","",IF($B17="Chantier",$E17,$E17+$F17))</f>
        <v>30</v>
      </c>
      <c r="H17" s="57">
        <f>IF($B17="","",SUMIF(ColA,A17,'Saisie CP'!$D:$D))</f>
        <v>0</v>
      </c>
      <c r="I17" s="57">
        <f>IF($B17="","",$G17-$H17)</f>
        <v>30</v>
      </c>
    </row>
    <row r="18" spans="1:9" ht="16.5" x14ac:dyDescent="0.3">
      <c r="A18" s="52" t="str">
        <f>BDD!A17</f>
        <v>Olivier</v>
      </c>
      <c r="B18" s="58" t="s">
        <v>69</v>
      </c>
      <c r="C18" s="59"/>
      <c r="D18" s="60"/>
      <c r="E18" s="56">
        <f t="shared" si="4"/>
        <v>30</v>
      </c>
      <c r="F18" s="56">
        <f ca="1">IF($B18="","",IF($B18="Chantier",IF(AND(TODAY()&gt;=DATE(An,6,1),TODAY()&lt;=DATE(An+1,5,31)),DATEDIF(DATE(An,6,1),TODAY(),"D")*(30/364),0)))</f>
        <v>0</v>
      </c>
      <c r="G18" s="57">
        <f t="shared" si="5"/>
        <v>30</v>
      </c>
      <c r="H18" s="57">
        <f>IF($B18="","",SUMIF(ColA,A18,'Saisie CP'!$D:$D))</f>
        <v>0</v>
      </c>
      <c r="I18" s="57">
        <f t="shared" ref="I18:I42" si="6">IF($B18="","",$G18-$H18)</f>
        <v>30</v>
      </c>
    </row>
    <row r="19" spans="1:9" ht="16.5" x14ac:dyDescent="0.3">
      <c r="A19" s="52" t="str">
        <f>BDD!A18</f>
        <v>Jean-Michel</v>
      </c>
      <c r="B19" s="58" t="s">
        <v>69</v>
      </c>
      <c r="C19" s="59"/>
      <c r="D19" s="60"/>
      <c r="E19" s="56">
        <f t="shared" si="4"/>
        <v>30</v>
      </c>
      <c r="F19" s="56">
        <f ca="1">IF($B19="","",IF($B19="Chantier",IF(AND(TODAY()&gt;=DATE(An,6,1),TODAY()&lt;=DATE(An+1,5,31)),DATEDIF(DATE(An,6,1),TODAY(),"D")*(30/364),0)))</f>
        <v>0</v>
      </c>
      <c r="G19" s="57">
        <f t="shared" si="5"/>
        <v>30</v>
      </c>
      <c r="H19" s="57">
        <f>IF($B19="","",SUMIF(ColA,A19,'Saisie CP'!$D:$D))</f>
        <v>0</v>
      </c>
      <c r="I19" s="57">
        <f t="shared" si="6"/>
        <v>30</v>
      </c>
    </row>
    <row r="20" spans="1:9" ht="16.5" x14ac:dyDescent="0.3">
      <c r="A20" s="52" t="str">
        <f>BDD!A19</f>
        <v>Marc</v>
      </c>
      <c r="B20" s="58" t="s">
        <v>68</v>
      </c>
      <c r="C20" s="59"/>
      <c r="D20" s="60"/>
      <c r="E20" s="56">
        <f t="shared" si="4"/>
        <v>30</v>
      </c>
      <c r="F20" s="56">
        <f ca="1">IF($B20="","",IF($B20="Bureau",IF(AND(TODAY()&gt;=DATE(An,6,1),TODAY()&lt;=DATE(An+1,5,31)),DATEDIF(DATE(An,6,1),TODAY(),"D")*(30/364),0)))</f>
        <v>0</v>
      </c>
      <c r="G20" s="57">
        <f t="shared" ca="1" si="5"/>
        <v>30</v>
      </c>
      <c r="H20" s="57">
        <f>IF($B20="","",SUMIF(ColA,A20,'Saisie CP'!$D:$D))</f>
        <v>0</v>
      </c>
      <c r="I20" s="57">
        <f t="shared" ca="1" si="6"/>
        <v>30</v>
      </c>
    </row>
    <row r="21" spans="1:9" ht="16.5" x14ac:dyDescent="0.3">
      <c r="A21" s="52" t="str">
        <f>BDD!A20</f>
        <v>Clément2</v>
      </c>
      <c r="B21" s="58" t="s">
        <v>69</v>
      </c>
      <c r="C21" s="59"/>
      <c r="D21" s="60"/>
      <c r="E21" s="56">
        <f t="shared" si="4"/>
        <v>30</v>
      </c>
      <c r="F21" s="56">
        <f ca="1">IF($B21="","",IF($B21="Chantier",IF(AND(TODAY()&gt;=DATE(An,6,1),TODAY()&lt;=DATE(An+1,5,31)),DATEDIF(DATE(An,6,1),TODAY(),"D")*(30/364),0)))</f>
        <v>0</v>
      </c>
      <c r="G21" s="57">
        <f t="shared" si="5"/>
        <v>30</v>
      </c>
      <c r="H21" s="57">
        <f>IF($B21="","",SUMIF(ColA,A21,'Saisie CP'!$D:$D))</f>
        <v>0</v>
      </c>
      <c r="I21" s="57">
        <f t="shared" si="6"/>
        <v>30</v>
      </c>
    </row>
    <row r="22" spans="1:9" ht="16.5" x14ac:dyDescent="0.3">
      <c r="A22" s="52" t="str">
        <f>BDD!A21</f>
        <v>Simon</v>
      </c>
      <c r="B22" s="58" t="s">
        <v>69</v>
      </c>
      <c r="C22" s="59"/>
      <c r="D22" s="60"/>
      <c r="E22" s="56">
        <f t="shared" si="4"/>
        <v>30</v>
      </c>
      <c r="F22" s="56">
        <f ca="1">IF($B22="","",IF($B22="Chantier",IF(AND(TODAY()&gt;=DATE(An,6,1),TODAY()&lt;=DATE(An+1,5,31)),DATEDIF(DATE(An,6,1),TODAY(),"D")*(30/364),0)))</f>
        <v>0</v>
      </c>
      <c r="G22" s="57">
        <f t="shared" si="5"/>
        <v>30</v>
      </c>
      <c r="H22" s="57">
        <f>IF($B22="","",SUMIF(ColA,A22,'Saisie CP'!$D:$D))</f>
        <v>0</v>
      </c>
      <c r="I22" s="57">
        <f t="shared" si="6"/>
        <v>30</v>
      </c>
    </row>
    <row r="23" spans="1:9" ht="16.5" x14ac:dyDescent="0.3">
      <c r="A23" s="52" t="str">
        <f>BDD!A22</f>
        <v>Jérôme</v>
      </c>
      <c r="B23" s="58" t="s">
        <v>68</v>
      </c>
      <c r="C23" s="59"/>
      <c r="D23" s="60"/>
      <c r="E23" s="56">
        <f t="shared" si="4"/>
        <v>30</v>
      </c>
      <c r="F23" s="56">
        <f ca="1">IF($B23="","",IF($B23="Bureau",IF(AND(TODAY()&gt;=DATE(An,6,1),TODAY()&lt;=DATE(An+1,5,31)),DATEDIF(DATE(An,6,1),TODAY(),"D")*(30/364),0)))</f>
        <v>0</v>
      </c>
      <c r="G23" s="57">
        <f t="shared" ca="1" si="5"/>
        <v>30</v>
      </c>
      <c r="H23" s="57">
        <f>IF($B23="","",SUMIF(ColA,A23,'Saisie CP'!$D:$D))</f>
        <v>0</v>
      </c>
      <c r="I23" s="57">
        <f t="shared" ca="1" si="6"/>
        <v>30</v>
      </c>
    </row>
    <row r="24" spans="1:9" ht="16.5" x14ac:dyDescent="0.3">
      <c r="A24" s="52" t="str">
        <f>BDD!A23</f>
        <v>Alexandre2</v>
      </c>
      <c r="B24" s="58" t="s">
        <v>68</v>
      </c>
      <c r="C24" s="59"/>
      <c r="D24" s="60"/>
      <c r="E24" s="56">
        <f t="shared" si="4"/>
        <v>30</v>
      </c>
      <c r="F24" s="56">
        <f ca="1">IF($B24="","",IF($B24="Bureau",IF(AND(TODAY()&gt;=DATE(An,6,1),TODAY()&lt;=DATE(An+1,5,31)),DATEDIF(DATE(An,6,1),TODAY(),"D")*(30/364),0)))</f>
        <v>0</v>
      </c>
      <c r="G24" s="57">
        <f t="shared" ca="1" si="5"/>
        <v>30</v>
      </c>
      <c r="H24" s="57">
        <f>IF($B24="","",SUMIF(ColA,A24,'Saisie CP'!$D:$D))</f>
        <v>0</v>
      </c>
      <c r="I24" s="57">
        <f t="shared" ca="1" si="6"/>
        <v>30</v>
      </c>
    </row>
    <row r="25" spans="1:9" ht="16.5" x14ac:dyDescent="0.3">
      <c r="A25" s="52" t="str">
        <f>BDD!A24</f>
        <v>Patrice</v>
      </c>
      <c r="B25" s="58" t="s">
        <v>69</v>
      </c>
      <c r="C25" s="59"/>
      <c r="D25" s="60"/>
      <c r="E25" s="56">
        <f t="shared" si="4"/>
        <v>30</v>
      </c>
      <c r="F25" s="56">
        <f ca="1">IF($B25="","",IF($B25="Chantier",IF(AND(TODAY()&gt;=DATE(An,6,1),TODAY()&lt;=DATE(An+1,5,31)),DATEDIF(DATE(An,6,1),TODAY(),"D")*(30/364),0)))</f>
        <v>0</v>
      </c>
      <c r="G25" s="57">
        <f t="shared" si="5"/>
        <v>30</v>
      </c>
      <c r="H25" s="57">
        <f>IF($B25="","",SUMIF(ColA,A25,'Saisie CP'!$D:$D))</f>
        <v>0</v>
      </c>
      <c r="I25" s="57">
        <f t="shared" si="6"/>
        <v>30</v>
      </c>
    </row>
    <row r="26" spans="1:9" ht="16.5" x14ac:dyDescent="0.3">
      <c r="A26" s="52" t="str">
        <f>BDD!A25</f>
        <v>Cyril</v>
      </c>
      <c r="B26" s="58" t="s">
        <v>68</v>
      </c>
      <c r="C26" s="59"/>
      <c r="D26" s="60"/>
      <c r="E26" s="56">
        <f t="shared" si="4"/>
        <v>30</v>
      </c>
      <c r="F26" s="56">
        <f ca="1">IF($B26="","",IF($B26="Bureau",IF(AND(TODAY()&gt;=DATE(An,6,1),TODAY()&lt;=DATE(An+1,5,31)),DATEDIF(DATE(An,6,1),TODAY(),"D")*(30/364),0)))</f>
        <v>0</v>
      </c>
      <c r="G26" s="57">
        <f t="shared" ca="1" si="5"/>
        <v>30</v>
      </c>
      <c r="H26" s="57">
        <f>IF($B26="","",SUMIF(ColA,A26,'Saisie CP'!$D:$D))</f>
        <v>0</v>
      </c>
      <c r="I26" s="57">
        <f t="shared" ca="1" si="6"/>
        <v>30</v>
      </c>
    </row>
    <row r="27" spans="1:9" ht="16.5" x14ac:dyDescent="0.3">
      <c r="A27" s="52" t="str">
        <f>BDD!A26</f>
        <v>Christian Benjamin</v>
      </c>
      <c r="B27" s="58" t="s">
        <v>69</v>
      </c>
      <c r="C27" s="59"/>
      <c r="D27" s="60"/>
      <c r="E27" s="56">
        <f t="shared" si="4"/>
        <v>30</v>
      </c>
      <c r="F27" s="56">
        <f ca="1">IF($B27="","",IF($B27="Chantier",IF(AND(TODAY()&gt;=DATE(An,6,1),TODAY()&lt;=DATE(An+1,5,31)),DATEDIF(DATE(An,6,1),TODAY(),"D")*(30/364),0)))</f>
        <v>0</v>
      </c>
      <c r="G27" s="57">
        <f t="shared" si="5"/>
        <v>30</v>
      </c>
      <c r="H27" s="57">
        <f>IF($B27="","",SUMIF(ColA,A27,'Saisie CP'!$D:$D))</f>
        <v>0</v>
      </c>
      <c r="I27" s="57">
        <f t="shared" si="6"/>
        <v>30</v>
      </c>
    </row>
    <row r="28" spans="1:9" ht="16.5" x14ac:dyDescent="0.3">
      <c r="A28" s="52" t="str">
        <f>BDD!A27</f>
        <v xml:space="preserve"> Yannick</v>
      </c>
      <c r="B28" s="58" t="s">
        <v>68</v>
      </c>
      <c r="C28" s="59"/>
      <c r="D28" s="60"/>
      <c r="E28" s="56">
        <f t="shared" si="4"/>
        <v>30</v>
      </c>
      <c r="F28" s="56">
        <f ca="1">IF($B28="","",IF($B28="Bureau",IF(AND(TODAY()&gt;=DATE(An,6,1),TODAY()&lt;=DATE(An+1,5,31)),DATEDIF(DATE(An,6,1),TODAY(),"D")*(30/364),0)))</f>
        <v>0</v>
      </c>
      <c r="G28" s="57">
        <f t="shared" ca="1" si="5"/>
        <v>30</v>
      </c>
      <c r="H28" s="57">
        <f>IF($B28="","",SUMIF(ColA,A28,'Saisie CP'!$D:$D))</f>
        <v>0</v>
      </c>
      <c r="I28" s="57">
        <f t="shared" ca="1" si="6"/>
        <v>30</v>
      </c>
    </row>
    <row r="29" spans="1:9" ht="16.5" x14ac:dyDescent="0.3">
      <c r="A29" s="52" t="str">
        <f>BDD!A28</f>
        <v>Mathieu</v>
      </c>
      <c r="B29" s="58" t="s">
        <v>71</v>
      </c>
      <c r="C29" s="59"/>
      <c r="D29" s="60"/>
      <c r="E29" s="56">
        <f t="shared" si="4"/>
        <v>30</v>
      </c>
      <c r="F29" s="56">
        <f ca="1">IF($B29="","",IF($B29="Maintenance",IF(AND(TODAY()&gt;=DATE(An,6,1),TODAY()&lt;=DATE(An+1,5,31)),DATEDIF(DATE(An,6,1),TODAY(),"D")*(30/364),0)))</f>
        <v>0</v>
      </c>
      <c r="G29" s="57">
        <f>IF($B29="","",IF($B29="Maintenance",$E29,$E29+$F29))</f>
        <v>30</v>
      </c>
      <c r="H29" s="57">
        <f>IF($B29="","",SUMIF(ColA,A29,'Saisie CP'!$D:$D))</f>
        <v>0</v>
      </c>
      <c r="I29" s="57">
        <f t="shared" si="6"/>
        <v>30</v>
      </c>
    </row>
    <row r="30" spans="1:9" ht="16.5" x14ac:dyDescent="0.3">
      <c r="A30" s="52" t="str">
        <f>BDD!A29</f>
        <v>Valérie</v>
      </c>
      <c r="B30" s="58" t="s">
        <v>68</v>
      </c>
      <c r="C30" s="59"/>
      <c r="D30" s="60"/>
      <c r="E30" s="56">
        <f t="shared" si="4"/>
        <v>30</v>
      </c>
      <c r="F30" s="56">
        <f ca="1">IF($B30="","",IF($B30="Bureau",IF(AND(TODAY()&gt;=DATE(An,6,1),TODAY()&lt;=DATE(An+1,5,31)),DATEDIF(DATE(An,6,1),TODAY(),"D")*(30/364),0)))</f>
        <v>0</v>
      </c>
      <c r="G30" s="57">
        <f t="shared" ref="G30:G37" ca="1" si="7">IF($B30="","",IF($B30="Chantier",$E30,$E30+$F30))</f>
        <v>30</v>
      </c>
      <c r="H30" s="57">
        <f>IF($B30="","",SUMIF(ColA,A30,'Saisie CP'!$D:$D))</f>
        <v>0</v>
      </c>
      <c r="I30" s="57">
        <f t="shared" ca="1" si="6"/>
        <v>30</v>
      </c>
    </row>
    <row r="31" spans="1:9" ht="16.5" x14ac:dyDescent="0.3">
      <c r="A31" s="52" t="str">
        <f>BDD!A30</f>
        <v>Sylvain</v>
      </c>
      <c r="B31" s="58" t="s">
        <v>68</v>
      </c>
      <c r="C31" s="59"/>
      <c r="D31" s="60"/>
      <c r="E31" s="56">
        <f t="shared" si="4"/>
        <v>30</v>
      </c>
      <c r="F31" s="56">
        <f ca="1">IF($B31="","",IF($B31="Bureau",IF(AND(TODAY()&gt;=DATE(An,6,1),TODAY()&lt;=DATE(An+1,5,31)),DATEDIF(DATE(An,6,1),TODAY(),"D")*(30/364),0)))</f>
        <v>0</v>
      </c>
      <c r="G31" s="57">
        <f t="shared" ca="1" si="7"/>
        <v>30</v>
      </c>
      <c r="H31" s="57">
        <f>IF($B31="","",SUMIF(ColA,A31,'Saisie CP'!$D:$D))</f>
        <v>0</v>
      </c>
      <c r="I31" s="57">
        <f t="shared" ca="1" si="6"/>
        <v>30</v>
      </c>
    </row>
    <row r="32" spans="1:9" ht="16.5" x14ac:dyDescent="0.3">
      <c r="A32" s="52" t="str">
        <f>BDD!A31</f>
        <v>Baptiste</v>
      </c>
      <c r="B32" s="58" t="s">
        <v>69</v>
      </c>
      <c r="C32" s="59"/>
      <c r="D32" s="60"/>
      <c r="E32" s="56">
        <f t="shared" si="4"/>
        <v>30</v>
      </c>
      <c r="F32" s="56">
        <f ca="1">IF($B32="","",IF($B32="Chantier",IF(AND(TODAY()&gt;=DATE(An,6,1),TODAY()&lt;=DATE(An+1,5,31)),DATEDIF(DATE(An,6,1),TODAY(),"D")*(30/364),0)))</f>
        <v>0</v>
      </c>
      <c r="G32" s="57">
        <f t="shared" si="7"/>
        <v>30</v>
      </c>
      <c r="H32" s="57">
        <f>IF($B32="","",SUMIF(ColA,A32,'Saisie CP'!$D:$D))</f>
        <v>0</v>
      </c>
      <c r="I32" s="57">
        <f t="shared" si="6"/>
        <v>30</v>
      </c>
    </row>
    <row r="33" spans="1:9" ht="16.5" x14ac:dyDescent="0.3">
      <c r="A33" s="52" t="str">
        <f>BDD!A32</f>
        <v>Marc2</v>
      </c>
      <c r="B33" s="58" t="s">
        <v>70</v>
      </c>
      <c r="C33" s="59"/>
      <c r="D33" s="60"/>
      <c r="E33" s="56">
        <f t="shared" si="4"/>
        <v>30</v>
      </c>
      <c r="F33" s="56">
        <f ca="1">IF($B33="","",IF($B33="Magasin",IF(AND(TODAY()&gt;=DATE(An,6,1),TODAY()&lt;=DATE(An+1,5,31)),DATEDIF(DATE(An,6,1),TODAY(),"D")*(30/364),0)))</f>
        <v>0</v>
      </c>
      <c r="G33" s="57">
        <f t="shared" ca="1" si="7"/>
        <v>30</v>
      </c>
      <c r="H33" s="57">
        <f>IF($B33="","",SUMIF(ColA,A33,'Saisie CP'!$D:$D))</f>
        <v>0</v>
      </c>
      <c r="I33" s="57">
        <f t="shared" ca="1" si="6"/>
        <v>30</v>
      </c>
    </row>
    <row r="34" spans="1:9" ht="16.5" x14ac:dyDescent="0.3">
      <c r="A34" s="52" t="str">
        <f>BDD!A33</f>
        <v>Sandrine</v>
      </c>
      <c r="B34" s="58" t="s">
        <v>68</v>
      </c>
      <c r="C34" s="59"/>
      <c r="D34" s="60"/>
      <c r="E34" s="56">
        <f t="shared" si="4"/>
        <v>30</v>
      </c>
      <c r="F34" s="56">
        <f ca="1">IF($B34="","",IF($B34="Bureau",IF(AND(TODAY()&gt;=DATE(An,6,1),TODAY()&lt;=DATE(An+1,5,31)),DATEDIF(DATE(An,6,1),TODAY(),"D")*(30/364),0)))</f>
        <v>0</v>
      </c>
      <c r="G34" s="57">
        <f t="shared" ca="1" si="7"/>
        <v>30</v>
      </c>
      <c r="H34" s="57">
        <f>IF($B34="","",SUMIF(ColA,A34,'Saisie CP'!$D:$D))</f>
        <v>0</v>
      </c>
      <c r="I34" s="57">
        <f t="shared" ca="1" si="6"/>
        <v>30</v>
      </c>
    </row>
    <row r="35" spans="1:9" ht="16.5" x14ac:dyDescent="0.3">
      <c r="A35" s="52" t="str">
        <f>BDD!A34</f>
        <v>Karine</v>
      </c>
      <c r="B35" s="58" t="s">
        <v>68</v>
      </c>
      <c r="C35" s="59"/>
      <c r="D35" s="60"/>
      <c r="E35" s="56">
        <f t="shared" si="4"/>
        <v>30</v>
      </c>
      <c r="F35" s="56">
        <f ca="1">IF($B35="","",IF($B35="Bureau",IF(AND(TODAY()&gt;=DATE(An,6,1),TODAY()&lt;=DATE(An+1,5,31)),DATEDIF(DATE(An,6,1),TODAY(),"D")*(30/364),0)))</f>
        <v>0</v>
      </c>
      <c r="G35" s="57">
        <f t="shared" ca="1" si="7"/>
        <v>30</v>
      </c>
      <c r="H35" s="57">
        <f>IF($B35="","",SUMIF(ColA,A35,'Saisie CP'!$D:$D))</f>
        <v>0</v>
      </c>
      <c r="I35" s="57">
        <f t="shared" ca="1" si="6"/>
        <v>30</v>
      </c>
    </row>
    <row r="36" spans="1:9" ht="16.5" x14ac:dyDescent="0.3">
      <c r="A36" s="52" t="str">
        <f>BDD!A35</f>
        <v>Freddy</v>
      </c>
      <c r="B36" s="58" t="s">
        <v>69</v>
      </c>
      <c r="C36" s="59"/>
      <c r="D36" s="60"/>
      <c r="E36" s="56">
        <f t="shared" si="4"/>
        <v>30</v>
      </c>
      <c r="F36" s="56">
        <f ca="1">IF($B36="","",IF($B36="Chantier",IF(AND(TODAY()&gt;=DATE(An,6,1),TODAY()&lt;=DATE(An+1,5,31)),DATEDIF(DATE(An,6,1),TODAY(),"D")*(30/364),0)))</f>
        <v>0</v>
      </c>
      <c r="G36" s="57">
        <f t="shared" si="7"/>
        <v>30</v>
      </c>
      <c r="H36" s="57">
        <f>IF($B36="","",SUMIF(ColA,A36,'Saisie CP'!$D:$D))</f>
        <v>0</v>
      </c>
      <c r="I36" s="57">
        <f t="shared" si="6"/>
        <v>30</v>
      </c>
    </row>
    <row r="37" spans="1:9" ht="16.5" x14ac:dyDescent="0.3">
      <c r="A37" s="52" t="str">
        <f>BDD!A36</f>
        <v>Franck</v>
      </c>
      <c r="B37" s="58" t="s">
        <v>68</v>
      </c>
      <c r="C37" s="59"/>
      <c r="D37" s="60"/>
      <c r="E37" s="56">
        <f t="shared" si="4"/>
        <v>30</v>
      </c>
      <c r="F37" s="56">
        <f ca="1">IF($B37="","",IF($B37="Bureau",IF(AND(TODAY()&gt;=DATE(An,6,1),TODAY()&lt;=DATE(An+1,5,31)),DATEDIF(DATE(An,6,1),TODAY(),"D")*(30/364),0)))</f>
        <v>0</v>
      </c>
      <c r="G37" s="57">
        <f t="shared" ca="1" si="7"/>
        <v>30</v>
      </c>
      <c r="H37" s="57">
        <f>IF($B37="","",SUMIF(ColA,A37,'Saisie CP'!$D:$D))</f>
        <v>0</v>
      </c>
      <c r="I37" s="57">
        <f t="shared" ca="1" si="6"/>
        <v>30</v>
      </c>
    </row>
    <row r="38" spans="1:9" ht="16.5" x14ac:dyDescent="0.3">
      <c r="A38" s="52" t="str">
        <f>BDD!A37</f>
        <v>Maxime2</v>
      </c>
      <c r="B38" s="58" t="s">
        <v>71</v>
      </c>
      <c r="C38" s="59"/>
      <c r="D38" s="60"/>
      <c r="E38" s="56">
        <f t="shared" si="4"/>
        <v>30</v>
      </c>
      <c r="F38" s="56">
        <f ca="1">IF($B38="","",IF($B38="Maintenance",IF(AND(TODAY()&gt;=DATE(An,6,1),TODAY()&lt;=DATE(An+1,5,31)),DATEDIF(DATE(An,6,1),TODAY(),"D")*(30/364),0)))</f>
        <v>0</v>
      </c>
      <c r="G38" s="57">
        <f>IF($B38="","",IF($B38="Maintenance",$E38,$E38+$F38))</f>
        <v>30</v>
      </c>
      <c r="H38" s="57">
        <f>IF($B38="","",SUMIF(ColA,A38,'Saisie CP'!$D:$D))</f>
        <v>0</v>
      </c>
      <c r="I38" s="57">
        <f t="shared" si="6"/>
        <v>30</v>
      </c>
    </row>
    <row r="39" spans="1:9" ht="16.5" x14ac:dyDescent="0.3">
      <c r="A39" s="52" t="str">
        <f>BDD!A38</f>
        <v>Sébastien</v>
      </c>
      <c r="B39" s="58" t="s">
        <v>69</v>
      </c>
      <c r="C39" s="59"/>
      <c r="D39" s="60"/>
      <c r="E39" s="56">
        <f t="shared" si="4"/>
        <v>30</v>
      </c>
      <c r="F39" s="56">
        <f ca="1">IF($B39="","",IF($B39="Chantier",IF(AND(TODAY()&gt;=DATE(An,6,1),TODAY()&lt;=DATE(An+1,5,31)),DATEDIF(DATE(An,6,1),TODAY(),"D")*(30/364),0)))</f>
        <v>0</v>
      </c>
      <c r="G39" s="57">
        <f>IF($B39="","",IF($B39="Chantier",$E39,$E39+$F39))</f>
        <v>30</v>
      </c>
      <c r="H39" s="57">
        <f>IF($B39="","",SUMIF(ColA,A39,'Saisie CP'!$D:$D))</f>
        <v>0</v>
      </c>
      <c r="I39" s="57">
        <f t="shared" si="6"/>
        <v>30</v>
      </c>
    </row>
    <row r="40" spans="1:9" ht="16.5" x14ac:dyDescent="0.3">
      <c r="A40" s="52" t="str">
        <f>BDD!A39</f>
        <v>Alexis</v>
      </c>
      <c r="B40" s="58" t="s">
        <v>69</v>
      </c>
      <c r="C40" s="59"/>
      <c r="D40" s="60"/>
      <c r="E40" s="56">
        <f t="shared" si="4"/>
        <v>30</v>
      </c>
      <c r="F40" s="56">
        <f ca="1">IF($B40="","",IF($B40="Chantier",IF(AND(TODAY()&gt;=DATE(An,6,1),TODAY()&lt;=DATE(An+1,5,31)),DATEDIF(DATE(An,6,1),TODAY(),"D")*(30/364),0)))</f>
        <v>0</v>
      </c>
      <c r="G40" s="57">
        <f>IF($B40="","",IF($B40="Chantier",$E40,$E40+$F40))</f>
        <v>30</v>
      </c>
      <c r="H40" s="57">
        <f>IF($B40="","",SUMIF(ColA,A40,'Saisie CP'!$D:$D))</f>
        <v>0</v>
      </c>
      <c r="I40" s="57">
        <f t="shared" si="6"/>
        <v>30</v>
      </c>
    </row>
    <row r="41" spans="1:9" ht="16.5" x14ac:dyDescent="0.3">
      <c r="A41" s="52" t="str">
        <f>BDD!A40</f>
        <v>Arnaud</v>
      </c>
      <c r="B41" s="58" t="s">
        <v>69</v>
      </c>
      <c r="C41" s="59"/>
      <c r="D41" s="60"/>
      <c r="E41" s="56">
        <f t="shared" si="4"/>
        <v>30</v>
      </c>
      <c r="F41" s="56">
        <f ca="1">IF($B41="","",IF($B41="Chantier",IF(AND(TODAY()&gt;=DATE(An,6,1),TODAY()&lt;=DATE(An+1,5,31)),DATEDIF(DATE(An,6,1),TODAY(),"D")*(30/364),0)))</f>
        <v>0</v>
      </c>
      <c r="G41" s="57">
        <f>IF($B41="","",IF($B41="Chantier",$E41,$E41+$F41))</f>
        <v>30</v>
      </c>
      <c r="H41" s="57">
        <f>IF($B41="","",SUMIF(ColA,A41,'Saisie CP'!$D:$D))</f>
        <v>0</v>
      </c>
      <c r="I41" s="57">
        <f t="shared" si="6"/>
        <v>30</v>
      </c>
    </row>
    <row r="42" spans="1:9" ht="16.5" x14ac:dyDescent="0.3">
      <c r="A42" s="61" t="str">
        <f>BDD!A41</f>
        <v>Cédric</v>
      </c>
      <c r="B42" s="62" t="s">
        <v>68</v>
      </c>
      <c r="C42" s="63"/>
      <c r="D42" s="64"/>
      <c r="E42" s="65">
        <f t="shared" si="4"/>
        <v>30</v>
      </c>
      <c r="F42" s="65">
        <f ca="1">IF($B42="","",IF($B42="Bureau",IF(AND(TODAY()&gt;=DATE(An,6,1),TODAY()&lt;=DATE(An+1,5,31)),DATEDIF(DATE(An,6,1),TODAY(),"D")*(30/364),0)))</f>
        <v>0</v>
      </c>
      <c r="G42" s="66">
        <f ca="1">IF($B42="","",IF($B42="Chantier",$E42,$E42+$F42))</f>
        <v>30</v>
      </c>
      <c r="H42" s="66">
        <f>IF($B42="","",SUMIF(ColA,A42,'Saisie CP'!$D:$D))</f>
        <v>0</v>
      </c>
      <c r="I42" s="66">
        <f t="shared" ca="1" si="6"/>
        <v>30</v>
      </c>
    </row>
    <row r="43" spans="1:9" ht="16.5" x14ac:dyDescent="0.3">
      <c r="A43" s="45"/>
      <c r="B43" s="43"/>
      <c r="C43" s="43"/>
      <c r="D43" s="18"/>
      <c r="E43" s="18"/>
      <c r="F43" s="18"/>
      <c r="G43" s="18"/>
      <c r="H43" s="18"/>
      <c r="I43" s="44"/>
    </row>
  </sheetData>
  <autoFilter ref="A2:I42"/>
  <mergeCells count="1">
    <mergeCell ref="A1:I1"/>
  </mergeCells>
  <conditionalFormatting sqref="I3:I42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42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ignoredErrors>
    <ignoredError sqref="G13:I13" formula="1"/>
  </ignoredError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4"/>
  <sheetViews>
    <sheetView showGridLines="0" zoomScale="90" zoomScaleNormal="90" workbookViewId="0">
      <selection activeCell="A42" sqref="A42"/>
    </sheetView>
  </sheetViews>
  <sheetFormatPr baseColWidth="10" defaultColWidth="13.33203125" defaultRowHeight="17.25" x14ac:dyDescent="0.3"/>
  <cols>
    <col min="1" max="1" width="32.33203125" style="25" bestFit="1" customWidth="1"/>
    <col min="2" max="2" width="5.83203125" style="25" customWidth="1"/>
    <col min="3" max="3" width="16.33203125" style="20" bestFit="1" customWidth="1"/>
    <col min="4" max="4" width="5.83203125" style="20" customWidth="1"/>
    <col min="5" max="5" width="18.33203125" style="20" bestFit="1" customWidth="1"/>
    <col min="6" max="6" width="26.5" style="20" bestFit="1" customWidth="1"/>
    <col min="7" max="7" width="15.83203125" style="20" customWidth="1"/>
    <col min="8" max="8" width="13.6640625" style="20" bestFit="1" customWidth="1"/>
    <col min="9" max="10" width="15.83203125" style="20" customWidth="1"/>
    <col min="11" max="11" width="63.6640625" style="20" bestFit="1" customWidth="1"/>
    <col min="12" max="12" width="5.83203125" style="20" customWidth="1"/>
    <col min="13" max="13" width="25.83203125" style="20" customWidth="1"/>
    <col min="14" max="14" width="13.33203125" style="20"/>
    <col min="15" max="15" width="19.5" style="20" bestFit="1" customWidth="1"/>
    <col min="16" max="17" width="13.33203125" style="20"/>
    <col min="18" max="18" width="39.5" style="20" bestFit="1" customWidth="1"/>
    <col min="19" max="16384" width="13.33203125" style="20"/>
  </cols>
  <sheetData>
    <row r="1" spans="1:18" ht="20.100000000000001" customHeight="1" thickBot="1" x14ac:dyDescent="0.35">
      <c r="A1" s="26" t="s">
        <v>53</v>
      </c>
      <c r="B1" s="19"/>
      <c r="C1" s="26" t="s">
        <v>0</v>
      </c>
      <c r="D1" s="19"/>
      <c r="E1" s="119" t="s">
        <v>82</v>
      </c>
      <c r="F1" s="120"/>
      <c r="H1" s="26" t="s">
        <v>11</v>
      </c>
      <c r="J1" s="119" t="s">
        <v>25</v>
      </c>
      <c r="K1" s="120"/>
      <c r="L1" s="21"/>
      <c r="M1" s="73" t="s">
        <v>58</v>
      </c>
      <c r="O1" s="73" t="s">
        <v>55</v>
      </c>
      <c r="Q1" s="73" t="s">
        <v>96</v>
      </c>
      <c r="R1" s="73" t="s">
        <v>81</v>
      </c>
    </row>
    <row r="2" spans="1:18" x14ac:dyDescent="0.3">
      <c r="A2" s="30" t="s">
        <v>98</v>
      </c>
      <c r="B2" s="22"/>
      <c r="C2" s="33" t="s">
        <v>46</v>
      </c>
      <c r="D2" s="22"/>
      <c r="E2" s="36">
        <f>DATE(An,1,1)</f>
        <v>43101</v>
      </c>
      <c r="F2" s="74" t="s">
        <v>30</v>
      </c>
      <c r="H2" s="27">
        <v>2017</v>
      </c>
      <c r="J2" s="67" t="s">
        <v>12</v>
      </c>
      <c r="K2" s="68" t="s">
        <v>13</v>
      </c>
      <c r="M2" s="27" t="s">
        <v>57</v>
      </c>
      <c r="O2" s="33" t="s">
        <v>68</v>
      </c>
      <c r="Q2" s="33" t="s">
        <v>94</v>
      </c>
      <c r="R2" s="33" t="s">
        <v>72</v>
      </c>
    </row>
    <row r="3" spans="1:18" x14ac:dyDescent="0.3">
      <c r="A3" s="31" t="s">
        <v>99</v>
      </c>
      <c r="B3" s="22"/>
      <c r="C3" s="34" t="s">
        <v>38</v>
      </c>
      <c r="D3" s="22"/>
      <c r="E3" s="37">
        <f>DATE(An,3,29.56+0.979*MOD(204-11*MOD(An,19),30)-WEEKDAY(DATE(An,3,28.56+0.979*MOD(204-11*MOD(An,19),30))))</f>
        <v>43191</v>
      </c>
      <c r="F3" s="75" t="s">
        <v>1</v>
      </c>
      <c r="H3" s="28">
        <v>2018</v>
      </c>
      <c r="J3" s="69" t="s">
        <v>11</v>
      </c>
      <c r="K3" s="70" t="s">
        <v>14</v>
      </c>
      <c r="M3" s="28" t="s">
        <v>56</v>
      </c>
      <c r="O3" s="34" t="s">
        <v>69</v>
      </c>
      <c r="Q3" s="34" t="s">
        <v>88</v>
      </c>
      <c r="R3" s="34" t="s">
        <v>73</v>
      </c>
    </row>
    <row r="4" spans="1:18" x14ac:dyDescent="0.3">
      <c r="A4" s="31" t="s">
        <v>100</v>
      </c>
      <c r="B4" s="22"/>
      <c r="C4" s="34" t="s">
        <v>39</v>
      </c>
      <c r="D4" s="22"/>
      <c r="E4" s="37">
        <f>E3+1</f>
        <v>43192</v>
      </c>
      <c r="F4" s="75" t="s">
        <v>2</v>
      </c>
      <c r="H4" s="28">
        <v>2019</v>
      </c>
      <c r="J4" s="69" t="s">
        <v>15</v>
      </c>
      <c r="K4" s="70" t="s">
        <v>16</v>
      </c>
      <c r="M4" s="28" t="s">
        <v>59</v>
      </c>
      <c r="O4" s="34" t="s">
        <v>70</v>
      </c>
      <c r="Q4" s="34" t="s">
        <v>95</v>
      </c>
      <c r="R4" s="34" t="s">
        <v>74</v>
      </c>
    </row>
    <row r="5" spans="1:18" x14ac:dyDescent="0.3">
      <c r="A5" s="31" t="s">
        <v>101</v>
      </c>
      <c r="B5" s="22"/>
      <c r="C5" s="34" t="s">
        <v>84</v>
      </c>
      <c r="D5" s="22"/>
      <c r="E5" s="37">
        <f>DATE(An,5,1)</f>
        <v>43221</v>
      </c>
      <c r="F5" s="75" t="s">
        <v>29</v>
      </c>
      <c r="H5" s="28">
        <v>2020</v>
      </c>
      <c r="J5" s="69" t="s">
        <v>9</v>
      </c>
      <c r="K5" s="70" t="s">
        <v>17</v>
      </c>
      <c r="M5" s="28" t="s">
        <v>60</v>
      </c>
      <c r="O5" s="35" t="s">
        <v>71</v>
      </c>
      <c r="Q5" s="34" t="s">
        <v>89</v>
      </c>
      <c r="R5" s="34" t="s">
        <v>75</v>
      </c>
    </row>
    <row r="6" spans="1:18" x14ac:dyDescent="0.3">
      <c r="A6" s="31" t="s">
        <v>102</v>
      </c>
      <c r="B6" s="22"/>
      <c r="C6" s="34" t="s">
        <v>40</v>
      </c>
      <c r="D6" s="22"/>
      <c r="E6" s="37">
        <f>DATE(An,5,8)</f>
        <v>43228</v>
      </c>
      <c r="F6" s="75" t="s">
        <v>31</v>
      </c>
      <c r="H6" s="28">
        <v>2021</v>
      </c>
      <c r="J6" s="69" t="s">
        <v>18</v>
      </c>
      <c r="K6" s="70" t="s">
        <v>19</v>
      </c>
      <c r="M6" s="28" t="s">
        <v>61</v>
      </c>
      <c r="Q6" s="34" t="s">
        <v>90</v>
      </c>
      <c r="R6" s="34" t="s">
        <v>76</v>
      </c>
    </row>
    <row r="7" spans="1:18" x14ac:dyDescent="0.3">
      <c r="A7" s="31" t="s">
        <v>103</v>
      </c>
      <c r="B7" s="22"/>
      <c r="C7" s="34" t="s">
        <v>41</v>
      </c>
      <c r="D7" s="22"/>
      <c r="E7" s="37">
        <f>E3+39</f>
        <v>43230</v>
      </c>
      <c r="F7" s="75" t="s">
        <v>3</v>
      </c>
      <c r="H7" s="28">
        <v>2022</v>
      </c>
      <c r="J7" s="69" t="s">
        <v>10</v>
      </c>
      <c r="K7" s="70" t="s">
        <v>20</v>
      </c>
      <c r="M7" s="28" t="s">
        <v>62</v>
      </c>
      <c r="Q7" s="34" t="s">
        <v>92</v>
      </c>
      <c r="R7" s="34" t="s">
        <v>77</v>
      </c>
    </row>
    <row r="8" spans="1:18" x14ac:dyDescent="0.3">
      <c r="A8" s="31" t="s">
        <v>104</v>
      </c>
      <c r="B8" s="22"/>
      <c r="C8" s="34" t="s">
        <v>42</v>
      </c>
      <c r="D8" s="22"/>
      <c r="E8" s="37">
        <f>E3+49</f>
        <v>43240</v>
      </c>
      <c r="F8" s="75" t="s">
        <v>4</v>
      </c>
      <c r="H8" s="28">
        <v>2023</v>
      </c>
      <c r="J8" s="69" t="s">
        <v>0</v>
      </c>
      <c r="K8" s="70" t="s">
        <v>21</v>
      </c>
      <c r="M8" s="28" t="s">
        <v>63</v>
      </c>
      <c r="Q8" s="34" t="s">
        <v>91</v>
      </c>
      <c r="R8" s="34" t="s">
        <v>78</v>
      </c>
    </row>
    <row r="9" spans="1:18" x14ac:dyDescent="0.3">
      <c r="A9" s="31" t="s">
        <v>105</v>
      </c>
      <c r="B9" s="22"/>
      <c r="C9" s="34" t="s">
        <v>85</v>
      </c>
      <c r="D9" s="22"/>
      <c r="E9" s="37">
        <f>E8+1</f>
        <v>43241</v>
      </c>
      <c r="F9" s="75" t="s">
        <v>32</v>
      </c>
      <c r="H9" s="28">
        <v>2024</v>
      </c>
      <c r="J9" s="69" t="s">
        <v>22</v>
      </c>
      <c r="K9" s="70" t="s">
        <v>23</v>
      </c>
      <c r="M9" s="28" t="s">
        <v>64</v>
      </c>
      <c r="Q9" s="34" t="s">
        <v>97</v>
      </c>
      <c r="R9" s="34" t="s">
        <v>79</v>
      </c>
    </row>
    <row r="10" spans="1:18" ht="18" thickBot="1" x14ac:dyDescent="0.35">
      <c r="A10" s="31" t="s">
        <v>106</v>
      </c>
      <c r="B10" s="22"/>
      <c r="C10" s="34" t="s">
        <v>43</v>
      </c>
      <c r="D10" s="22"/>
      <c r="E10" s="37">
        <f>DATE(An,7,14)</f>
        <v>43295</v>
      </c>
      <c r="F10" s="75" t="s">
        <v>28</v>
      </c>
      <c r="H10" s="28">
        <v>2025</v>
      </c>
      <c r="J10" s="71" t="s">
        <v>8</v>
      </c>
      <c r="K10" s="72" t="s">
        <v>24</v>
      </c>
      <c r="M10" s="28" t="s">
        <v>65</v>
      </c>
      <c r="Q10" s="35" t="s">
        <v>93</v>
      </c>
      <c r="R10" s="35" t="s">
        <v>80</v>
      </c>
    </row>
    <row r="11" spans="1:18" x14ac:dyDescent="0.3">
      <c r="A11" s="31" t="s">
        <v>107</v>
      </c>
      <c r="B11" s="22"/>
      <c r="C11" s="34" t="s">
        <v>86</v>
      </c>
      <c r="D11" s="22"/>
      <c r="E11" s="37">
        <f>DATE(An,8,15)</f>
        <v>43327</v>
      </c>
      <c r="F11" s="75" t="s">
        <v>5</v>
      </c>
      <c r="H11" s="28">
        <v>2026</v>
      </c>
      <c r="J11" s="23"/>
      <c r="K11" s="23"/>
      <c r="M11" s="28" t="s">
        <v>66</v>
      </c>
    </row>
    <row r="12" spans="1:18" x14ac:dyDescent="0.3">
      <c r="A12" s="31" t="s">
        <v>108</v>
      </c>
      <c r="B12" s="22"/>
      <c r="C12" s="34" t="s">
        <v>44</v>
      </c>
      <c r="D12" s="22"/>
      <c r="E12" s="37">
        <f>DATE(An,11,1)</f>
        <v>43405</v>
      </c>
      <c r="F12" s="75" t="s">
        <v>6</v>
      </c>
      <c r="H12" s="29">
        <v>2027</v>
      </c>
      <c r="M12" s="29" t="s">
        <v>67</v>
      </c>
    </row>
    <row r="13" spans="1:18" x14ac:dyDescent="0.3">
      <c r="A13" s="31" t="s">
        <v>109</v>
      </c>
      <c r="B13" s="22"/>
      <c r="C13" s="35" t="s">
        <v>45</v>
      </c>
      <c r="D13" s="22"/>
      <c r="E13" s="37">
        <f>DATE(An,11,11)</f>
        <v>43415</v>
      </c>
      <c r="F13" s="75" t="s">
        <v>33</v>
      </c>
    </row>
    <row r="14" spans="1:18" ht="18" thickBot="1" x14ac:dyDescent="0.35">
      <c r="A14" s="31" t="s">
        <v>110</v>
      </c>
      <c r="B14" s="22"/>
      <c r="C14" s="22"/>
      <c r="D14" s="22"/>
      <c r="E14" s="38">
        <f>DATE(An,12,25)</f>
        <v>43459</v>
      </c>
      <c r="F14" s="76" t="s">
        <v>27</v>
      </c>
    </row>
    <row r="15" spans="1:18" x14ac:dyDescent="0.3">
      <c r="A15" s="31" t="s">
        <v>111</v>
      </c>
      <c r="B15" s="22"/>
      <c r="C15" s="22"/>
      <c r="D15" s="22"/>
      <c r="E15" s="39">
        <f>DATE(An+1,1,1)</f>
        <v>43466</v>
      </c>
      <c r="F15" s="77" t="s">
        <v>30</v>
      </c>
    </row>
    <row r="16" spans="1:18" x14ac:dyDescent="0.3">
      <c r="A16" s="31" t="s">
        <v>112</v>
      </c>
      <c r="B16" s="22"/>
      <c r="C16" s="22"/>
      <c r="D16" s="22"/>
      <c r="E16" s="40">
        <f>DATE(An+1,3,29.56+0.979*MOD(204-11*MOD(An+1,19),30)-WEEKDAY(DATE(An+1,3,28.56+0.979*MOD(204-11*MOD(An+1,19),30))))</f>
        <v>43576</v>
      </c>
      <c r="F16" s="77" t="s">
        <v>1</v>
      </c>
    </row>
    <row r="17" spans="1:9" x14ac:dyDescent="0.3">
      <c r="A17" s="31" t="s">
        <v>113</v>
      </c>
      <c r="B17" s="22"/>
      <c r="C17" s="22"/>
      <c r="D17" s="22"/>
      <c r="E17" s="40">
        <f>E16+1</f>
        <v>43577</v>
      </c>
      <c r="F17" s="77" t="s">
        <v>2</v>
      </c>
    </row>
    <row r="18" spans="1:9" x14ac:dyDescent="0.3">
      <c r="A18" s="31" t="s">
        <v>114</v>
      </c>
      <c r="B18" s="22"/>
      <c r="C18" s="22"/>
      <c r="D18" s="22"/>
      <c r="E18" s="40">
        <f>DATE(An+1,5,1)</f>
        <v>43586</v>
      </c>
      <c r="F18" s="77" t="s">
        <v>29</v>
      </c>
      <c r="I18" s="42"/>
    </row>
    <row r="19" spans="1:9" x14ac:dyDescent="0.3">
      <c r="A19" s="31" t="s">
        <v>115</v>
      </c>
      <c r="B19" s="22"/>
      <c r="C19" s="22"/>
      <c r="D19" s="22"/>
      <c r="E19" s="40">
        <f>DATE(An+1,5,8)</f>
        <v>43593</v>
      </c>
      <c r="F19" s="77" t="s">
        <v>31</v>
      </c>
    </row>
    <row r="20" spans="1:9" x14ac:dyDescent="0.3">
      <c r="A20" s="31" t="s">
        <v>116</v>
      </c>
      <c r="B20" s="22"/>
      <c r="C20" s="22"/>
      <c r="D20" s="22"/>
      <c r="E20" s="40">
        <f>E16+39</f>
        <v>43615</v>
      </c>
      <c r="F20" s="77" t="s">
        <v>3</v>
      </c>
    </row>
    <row r="21" spans="1:9" x14ac:dyDescent="0.3">
      <c r="A21" s="31" t="s">
        <v>117</v>
      </c>
      <c r="B21" s="22"/>
      <c r="C21" s="22"/>
      <c r="D21" s="22"/>
      <c r="E21" s="40">
        <f>E16+49</f>
        <v>43625</v>
      </c>
      <c r="F21" s="77" t="s">
        <v>4</v>
      </c>
    </row>
    <row r="22" spans="1:9" x14ac:dyDescent="0.3">
      <c r="A22" s="31" t="s">
        <v>118</v>
      </c>
      <c r="B22" s="22"/>
      <c r="C22" s="22"/>
      <c r="D22" s="22"/>
      <c r="E22" s="40">
        <f>E21+1</f>
        <v>43626</v>
      </c>
      <c r="F22" s="77" t="s">
        <v>32</v>
      </c>
    </row>
    <row r="23" spans="1:9" x14ac:dyDescent="0.3">
      <c r="A23" s="31" t="s">
        <v>119</v>
      </c>
      <c r="B23" s="22"/>
      <c r="C23" s="22"/>
      <c r="D23" s="22"/>
      <c r="E23" s="40">
        <f>DATE(An+1,7,14)</f>
        <v>43660</v>
      </c>
      <c r="F23" s="77" t="s">
        <v>28</v>
      </c>
    </row>
    <row r="24" spans="1:9" x14ac:dyDescent="0.3">
      <c r="A24" s="31" t="s">
        <v>120</v>
      </c>
      <c r="B24" s="22"/>
      <c r="C24" s="22"/>
      <c r="D24" s="22"/>
      <c r="E24" s="40">
        <f>DATE(An+1,8,15)</f>
        <v>43692</v>
      </c>
      <c r="F24" s="77" t="s">
        <v>5</v>
      </c>
    </row>
    <row r="25" spans="1:9" x14ac:dyDescent="0.3">
      <c r="A25" s="31" t="s">
        <v>121</v>
      </c>
      <c r="B25" s="22"/>
      <c r="C25" s="22"/>
      <c r="D25" s="22"/>
      <c r="E25" s="40">
        <f>DATE(An+1,11,1)</f>
        <v>43770</v>
      </c>
      <c r="F25" s="77" t="s">
        <v>6</v>
      </c>
    </row>
    <row r="26" spans="1:9" x14ac:dyDescent="0.3">
      <c r="A26" s="31" t="s">
        <v>122</v>
      </c>
      <c r="B26" s="22"/>
      <c r="C26" s="22"/>
      <c r="D26" s="22"/>
      <c r="E26" s="40">
        <f>DATE(An+1,11,11)</f>
        <v>43780</v>
      </c>
      <c r="F26" s="77" t="s">
        <v>7</v>
      </c>
    </row>
    <row r="27" spans="1:9" ht="18" thickBot="1" x14ac:dyDescent="0.35">
      <c r="A27" s="31" t="s">
        <v>123</v>
      </c>
      <c r="B27" s="22"/>
      <c r="C27" s="22"/>
      <c r="D27" s="22"/>
      <c r="E27" s="41">
        <f>DATE(An+1,12,25)</f>
        <v>43824</v>
      </c>
      <c r="F27" s="78" t="s">
        <v>27</v>
      </c>
    </row>
    <row r="28" spans="1:9" x14ac:dyDescent="0.3">
      <c r="A28" s="31" t="s">
        <v>124</v>
      </c>
      <c r="B28" s="22"/>
      <c r="C28" s="22"/>
      <c r="D28" s="22"/>
      <c r="E28" s="24"/>
    </row>
    <row r="29" spans="1:9" x14ac:dyDescent="0.3">
      <c r="A29" s="31" t="s">
        <v>125</v>
      </c>
      <c r="B29" s="22"/>
      <c r="C29" s="22"/>
      <c r="D29" s="22"/>
      <c r="E29" s="24"/>
    </row>
    <row r="30" spans="1:9" x14ac:dyDescent="0.3">
      <c r="A30" s="31" t="s">
        <v>126</v>
      </c>
      <c r="B30" s="22"/>
      <c r="C30" s="22"/>
      <c r="D30" s="22"/>
      <c r="E30" s="24"/>
    </row>
    <row r="31" spans="1:9" x14ac:dyDescent="0.3">
      <c r="A31" s="31" t="s">
        <v>127</v>
      </c>
      <c r="B31" s="22"/>
      <c r="C31" s="22"/>
      <c r="D31" s="22"/>
      <c r="E31" s="24"/>
    </row>
    <row r="32" spans="1:9" x14ac:dyDescent="0.3">
      <c r="A32" s="31" t="s">
        <v>128</v>
      </c>
      <c r="B32" s="22"/>
      <c r="C32" s="22"/>
      <c r="D32" s="22"/>
      <c r="E32" s="24"/>
    </row>
    <row r="33" spans="1:5" x14ac:dyDescent="0.3">
      <c r="A33" s="31" t="s">
        <v>129</v>
      </c>
      <c r="B33" s="22"/>
      <c r="C33" s="22"/>
      <c r="D33" s="22"/>
      <c r="E33" s="24"/>
    </row>
    <row r="34" spans="1:5" x14ac:dyDescent="0.3">
      <c r="A34" s="31" t="s">
        <v>130</v>
      </c>
      <c r="B34" s="22"/>
      <c r="D34" s="22"/>
      <c r="E34" s="24"/>
    </row>
    <row r="35" spans="1:5" x14ac:dyDescent="0.3">
      <c r="A35" s="31" t="s">
        <v>131</v>
      </c>
      <c r="B35" s="20"/>
      <c r="E35" s="24"/>
    </row>
    <row r="36" spans="1:5" x14ac:dyDescent="0.3">
      <c r="A36" s="31" t="s">
        <v>132</v>
      </c>
      <c r="B36" s="20"/>
      <c r="E36" s="24"/>
    </row>
    <row r="37" spans="1:5" x14ac:dyDescent="0.3">
      <c r="A37" s="31" t="s">
        <v>133</v>
      </c>
      <c r="B37" s="20"/>
      <c r="E37" s="24"/>
    </row>
    <row r="38" spans="1:5" x14ac:dyDescent="0.3">
      <c r="A38" s="31" t="s">
        <v>134</v>
      </c>
      <c r="B38" s="20"/>
      <c r="E38" s="24"/>
    </row>
    <row r="39" spans="1:5" x14ac:dyDescent="0.3">
      <c r="A39" s="31" t="s">
        <v>135</v>
      </c>
      <c r="B39" s="20"/>
      <c r="E39" s="24"/>
    </row>
    <row r="40" spans="1:5" x14ac:dyDescent="0.3">
      <c r="A40" s="31" t="s">
        <v>136</v>
      </c>
      <c r="B40" s="20"/>
      <c r="E40" s="24"/>
    </row>
    <row r="41" spans="1:5" x14ac:dyDescent="0.3">
      <c r="A41" s="32" t="s">
        <v>137</v>
      </c>
      <c r="E41" s="24"/>
    </row>
    <row r="42" spans="1:5" x14ac:dyDescent="0.3">
      <c r="E42" s="24"/>
    </row>
    <row r="43" spans="1:5" x14ac:dyDescent="0.3">
      <c r="E43" s="24"/>
    </row>
    <row r="44" spans="1:5" x14ac:dyDescent="0.3">
      <c r="E44" s="24"/>
    </row>
  </sheetData>
  <autoFilter ref="A1:A10">
    <sortState ref="A2:A10">
      <sortCondition ref="A1:A10"/>
    </sortState>
  </autoFilter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Saisie CP</vt:lpstr>
      <vt:lpstr>Planning CP</vt:lpstr>
      <vt:lpstr>Bilan ABSENCE</vt:lpstr>
      <vt:lpstr>Bilan CP</vt:lpstr>
      <vt:lpstr>BDD</vt:lpstr>
      <vt:lpstr>An</vt:lpstr>
      <vt:lpstr>Années</vt:lpstr>
      <vt:lpstr>Bilan</vt:lpstr>
      <vt:lpstr>ColA</vt:lpstr>
      <vt:lpstr>Mois</vt:lpstr>
      <vt:lpstr>Profil</vt:lpstr>
      <vt:lpstr>Type</vt:lpstr>
      <vt:lpstr>'Planning CP'!Zone_d_impression</vt:lpstr>
      <vt:lpstr>'Saisie CP'!Zone_d_impression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Cadot Guillet Christelle</cp:lastModifiedBy>
  <cp:lastPrinted>2018-04-26T12:55:27Z</cp:lastPrinted>
  <dcterms:created xsi:type="dcterms:W3CDTF">2009-05-19T05:49:18Z</dcterms:created>
  <dcterms:modified xsi:type="dcterms:W3CDTF">2018-04-27T07:30:26Z</dcterms:modified>
</cp:coreProperties>
</file>