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1600" windowHeight="9000" tabRatio="602" firstSheet="1" activeTab="4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  <sheet name="liste expert" sheetId="11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62913"/>
</workbook>
</file>

<file path=xl/calcChain.xml><?xml version="1.0" encoding="utf-8"?>
<calcChain xmlns="http://schemas.openxmlformats.org/spreadsheetml/2006/main">
  <c r="E21" i="10" l="1"/>
  <c r="E24" i="10" s="1"/>
  <c r="F13" i="10"/>
  <c r="G1" i="10"/>
  <c r="F13" i="1" l="1"/>
  <c r="E21" i="1" l="1"/>
  <c r="E24" i="1" s="1"/>
  <c r="L16" i="2" l="1"/>
  <c r="L15" i="2"/>
  <c r="F13" i="9" l="1"/>
  <c r="D25" i="2" l="1"/>
  <c r="D24" i="2"/>
  <c r="M12" i="1" l="1"/>
  <c r="E16" i="9"/>
  <c r="F15" i="9" s="1"/>
  <c r="F20" i="2"/>
  <c r="D18" i="9" l="1"/>
  <c r="F16" i="9" l="1"/>
  <c r="F18" i="9" s="1"/>
  <c r="E16" i="2"/>
  <c r="G17" i="2" l="1"/>
  <c r="G16" i="2"/>
  <c r="E9" i="9" l="1"/>
  <c r="F14" i="2" l="1"/>
  <c r="G10" i="2" l="1"/>
  <c r="G9" i="2"/>
  <c r="F13" i="2"/>
  <c r="F18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B5" i="5"/>
  <c r="G1" i="1"/>
  <c r="I24" i="2"/>
  <c r="H24" i="2"/>
  <c r="G23" i="2"/>
  <c r="G19" i="2"/>
  <c r="G14" i="2"/>
  <c r="G12" i="2"/>
  <c r="G11" i="2"/>
  <c r="G8" i="2"/>
  <c r="F21" i="2" l="1"/>
  <c r="G20" i="2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F26" i="2" l="1"/>
  <c r="F24" i="2"/>
  <c r="G21" i="2"/>
  <c r="O27" i="2"/>
  <c r="S24" i="2"/>
  <c r="G5" i="5"/>
  <c r="L5" i="5" s="1"/>
  <c r="O21" i="2"/>
  <c r="O22" i="2"/>
  <c r="P22" i="2"/>
  <c r="P5" i="5"/>
  <c r="AG5" i="5"/>
  <c r="AB5" i="5"/>
  <c r="M5" i="5"/>
  <c r="AQ5" i="5" s="1"/>
  <c r="S5" i="5"/>
  <c r="K5" i="5" s="1"/>
  <c r="F25" i="2" l="1"/>
  <c r="O28" i="2" s="1"/>
  <c r="O25" i="2"/>
  <c r="O24" i="2"/>
  <c r="T24" i="2"/>
  <c r="G24" i="2"/>
  <c r="O29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G25" i="2" l="1"/>
  <c r="P28" i="2" s="1"/>
  <c r="G26" i="2"/>
  <c r="P29" i="2" s="1"/>
  <c r="P27" i="2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0" s="1"/>
  <c r="B14" i="1" l="1"/>
  <c r="O26" i="2"/>
  <c r="P26" i="2" l="1"/>
  <c r="P21" i="2"/>
  <c r="F19" i="9"/>
  <c r="G27" i="8"/>
  <c r="E30" i="8"/>
  <c r="G12" i="8"/>
  <c r="D26" i="8"/>
  <c r="E36" i="8"/>
  <c r="F2" i="8"/>
  <c r="H28" i="8"/>
  <c r="I24" i="8"/>
  <c r="D37" i="8"/>
  <c r="C6" i="8"/>
  <c r="B9" i="8"/>
  <c r="F28" i="8"/>
  <c r="C36" i="8"/>
  <c r="G20" i="8"/>
  <c r="F23" i="8"/>
  <c r="D35" i="8"/>
  <c r="B2" i="8"/>
  <c r="G23" i="8"/>
  <c r="E2" i="8"/>
  <c r="B21" i="8"/>
  <c r="F21" i="8"/>
  <c r="H2" i="8"/>
  <c r="D4" i="8"/>
  <c r="I5" i="8"/>
  <c r="B3" i="8"/>
  <c r="C35" i="8"/>
  <c r="F11" i="8"/>
  <c r="G9" i="8"/>
  <c r="D12" i="8"/>
  <c r="F29" i="8"/>
  <c r="F9" i="8"/>
  <c r="F17" i="8"/>
  <c r="F13" i="8"/>
  <c r="E6" i="8"/>
  <c r="I7" i="8"/>
  <c r="I36" i="8"/>
  <c r="G15" i="8"/>
  <c r="I17" i="8"/>
  <c r="F5" i="8"/>
  <c r="B11" i="8"/>
  <c r="D17" i="8"/>
  <c r="C19" i="8"/>
  <c r="H7" i="8"/>
  <c r="G3" i="8"/>
  <c r="E33" i="8"/>
  <c r="G5" i="8"/>
  <c r="C25" i="8"/>
  <c r="F30" i="8"/>
  <c r="I2" i="8"/>
  <c r="I35" i="8"/>
  <c r="F19" i="8"/>
  <c r="G35" i="8"/>
  <c r="C13" i="8"/>
  <c r="E34" i="8"/>
  <c r="E25" i="8"/>
  <c r="G14" i="8"/>
  <c r="C3" i="8"/>
  <c r="C5" i="8"/>
  <c r="G36" i="8"/>
  <c r="G17" i="8"/>
  <c r="D36" i="8"/>
  <c r="G6" i="8"/>
  <c r="C23" i="8"/>
  <c r="H31" i="8"/>
  <c r="B8" i="8"/>
  <c r="E31" i="8"/>
  <c r="H37" i="8"/>
  <c r="E21" i="8"/>
  <c r="H33" i="8"/>
  <c r="I20" i="8"/>
  <c r="G37" i="8"/>
  <c r="E17" i="8"/>
  <c r="H9" i="8"/>
  <c r="C29" i="8"/>
  <c r="E4" i="8"/>
  <c r="B19" i="8"/>
  <c r="H20" i="8"/>
  <c r="I8" i="8"/>
  <c r="H27" i="8"/>
  <c r="H35" i="8"/>
  <c r="I28" i="8"/>
  <c r="C11" i="8"/>
  <c r="H6" i="8"/>
  <c r="D10" i="8"/>
  <c r="D7" i="8"/>
  <c r="H26" i="8"/>
  <c r="H17" i="8"/>
  <c r="B37" i="8"/>
  <c r="C27" i="8"/>
  <c r="H25" i="8"/>
  <c r="I10" i="8"/>
  <c r="G7" i="8"/>
  <c r="D5" i="8"/>
  <c r="C33" i="8"/>
  <c r="H15" i="8"/>
  <c r="H32" i="8"/>
  <c r="G19" i="8"/>
  <c r="B14" i="8"/>
  <c r="I14" i="8"/>
  <c r="D31" i="8"/>
  <c r="H21" i="8"/>
  <c r="E22" i="8"/>
  <c r="C8" i="8"/>
  <c r="F33" i="8"/>
  <c r="D19" i="8"/>
  <c r="F22" i="8"/>
  <c r="G24" i="8"/>
  <c r="B17" i="8"/>
  <c r="I21" i="8"/>
  <c r="G29" i="8"/>
  <c r="F4" i="8"/>
  <c r="D2" i="8"/>
  <c r="D14" i="8"/>
  <c r="E18" i="8"/>
  <c r="H29" i="8"/>
  <c r="C9" i="8"/>
  <c r="I34" i="8"/>
  <c r="F18" i="8"/>
  <c r="B28" i="8"/>
  <c r="D28" i="8"/>
  <c r="I4" i="8"/>
  <c r="I11" i="8"/>
  <c r="C37" i="8"/>
  <c r="C10" i="8"/>
  <c r="B30" i="8"/>
  <c r="G2" i="8"/>
  <c r="G4" i="8"/>
  <c r="F15" i="8"/>
  <c r="E5" i="8"/>
  <c r="G22" i="8"/>
  <c r="G31" i="8"/>
  <c r="C22" i="8"/>
  <c r="D15" i="8"/>
  <c r="B5" i="8"/>
  <c r="B12" i="8"/>
  <c r="I23" i="8"/>
  <c r="E10" i="8"/>
  <c r="G13" i="8"/>
  <c r="H19" i="8"/>
  <c r="G33" i="8"/>
  <c r="I13" i="8"/>
  <c r="G26" i="8"/>
  <c r="I30" i="8"/>
  <c r="E8" i="8"/>
  <c r="D21" i="8"/>
  <c r="F34" i="8"/>
  <c r="G16" i="8"/>
  <c r="C31" i="8"/>
  <c r="I22" i="8"/>
  <c r="C21" i="8"/>
  <c r="F12" i="8"/>
  <c r="G8" i="8"/>
  <c r="E12" i="8"/>
  <c r="B22" i="8"/>
  <c r="D6" i="8"/>
  <c r="H16" i="8"/>
  <c r="E20" i="8"/>
  <c r="C2" i="8"/>
  <c r="G32" i="8"/>
  <c r="B7" i="8"/>
  <c r="B33" i="8"/>
  <c r="G34" i="8"/>
  <c r="E16" i="8"/>
  <c r="E35" i="8"/>
  <c r="E28" i="8"/>
  <c r="C34" i="8"/>
  <c r="E24" i="8"/>
  <c r="I31" i="8"/>
  <c r="G30" i="8"/>
  <c r="B16" i="8"/>
  <c r="C12" i="8"/>
  <c r="B36" i="8"/>
  <c r="B25" i="8"/>
  <c r="H22" i="8"/>
  <c r="B29" i="8"/>
  <c r="F6" i="8"/>
  <c r="D20" i="8"/>
  <c r="H30" i="8"/>
  <c r="F37" i="8"/>
  <c r="C30" i="8"/>
  <c r="H11" i="8"/>
  <c r="H12" i="8"/>
  <c r="G11" i="8"/>
  <c r="G25" i="8"/>
  <c r="E19" i="8"/>
  <c r="B4" i="8"/>
  <c r="G21" i="8"/>
  <c r="B15" i="8"/>
  <c r="C4" i="8"/>
  <c r="D18" i="8"/>
  <c r="E14" i="8"/>
  <c r="C17" i="8"/>
  <c r="I33" i="8"/>
  <c r="C14" i="8"/>
  <c r="C24" i="8"/>
  <c r="F32" i="8"/>
  <c r="E27" i="8"/>
  <c r="H23" i="8"/>
  <c r="I32" i="8"/>
  <c r="F3" i="8"/>
  <c r="C15" i="8"/>
  <c r="D8" i="8"/>
  <c r="C18" i="8"/>
  <c r="H4" i="8"/>
  <c r="H36" i="8"/>
  <c r="I3" i="8"/>
  <c r="F31" i="8"/>
  <c r="D11" i="8"/>
  <c r="C7" i="8"/>
  <c r="I9" i="8"/>
  <c r="F26" i="8"/>
  <c r="B18" i="8"/>
  <c r="D27" i="8"/>
  <c r="C32" i="8"/>
  <c r="B24" i="8"/>
  <c r="F25" i="8"/>
  <c r="D23" i="8"/>
  <c r="H10" i="8"/>
  <c r="C16" i="8"/>
  <c r="F24" i="8"/>
  <c r="H3" i="8"/>
  <c r="B32" i="8"/>
  <c r="B31" i="8"/>
  <c r="H18" i="8"/>
  <c r="E15" i="8"/>
  <c r="H5" i="8"/>
  <c r="I19" i="8"/>
  <c r="F35" i="8"/>
  <c r="D33" i="8"/>
  <c r="I6" i="8"/>
  <c r="I25" i="8"/>
  <c r="H34" i="8"/>
  <c r="B35" i="8"/>
  <c r="B27" i="8"/>
  <c r="B34" i="8"/>
  <c r="D29" i="8"/>
  <c r="D16" i="8"/>
  <c r="G28" i="8"/>
  <c r="F36" i="8"/>
  <c r="E7" i="8"/>
  <c r="C26" i="8"/>
  <c r="I18" i="8"/>
  <c r="B6" i="8"/>
  <c r="F7" i="8"/>
  <c r="E9" i="8"/>
  <c r="D32" i="8"/>
  <c r="C28" i="8"/>
  <c r="D13" i="8"/>
  <c r="E23" i="8"/>
  <c r="D24" i="8"/>
  <c r="B13" i="8"/>
  <c r="E26" i="8"/>
  <c r="B26" i="8"/>
  <c r="F27" i="8"/>
  <c r="E13" i="8"/>
  <c r="F8" i="8"/>
  <c r="H24" i="8"/>
  <c r="E37" i="8"/>
  <c r="G10" i="8"/>
  <c r="D9" i="8"/>
  <c r="I37" i="8"/>
  <c r="C20" i="8"/>
  <c r="F20" i="8"/>
  <c r="F10" i="8"/>
  <c r="G18" i="8"/>
  <c r="D25" i="8"/>
  <c r="B20" i="8"/>
  <c r="D30" i="8"/>
  <c r="D3" i="8"/>
  <c r="I29" i="8"/>
  <c r="H13" i="8"/>
  <c r="I16" i="8"/>
  <c r="E3" i="8"/>
  <c r="E32" i="8"/>
  <c r="I27" i="8"/>
  <c r="H14" i="8"/>
  <c r="I15" i="8"/>
  <c r="E11" i="8"/>
  <c r="B23" i="8"/>
  <c r="D34" i="8"/>
  <c r="I26" i="8"/>
  <c r="D22" i="8"/>
  <c r="F14" i="8"/>
  <c r="F16" i="8"/>
  <c r="H8" i="8"/>
  <c r="E29" i="8"/>
  <c r="B10" i="8"/>
  <c r="I12" i="8"/>
</calcChain>
</file>

<file path=xl/sharedStrings.xml><?xml version="1.0" encoding="utf-8"?>
<sst xmlns="http://schemas.openxmlformats.org/spreadsheetml/2006/main" count="1041" uniqueCount="626">
  <si>
    <t>franchise</t>
  </si>
  <si>
    <t>net a payer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</si>
  <si>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</si>
  <si>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</si>
  <si>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</si>
  <si>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</si>
  <si>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</si>
  <si>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</si>
  <si>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</si>
  <si>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</si>
  <si>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</si>
  <si>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</si>
  <si>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</si>
  <si>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</si>
  <si>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</si>
  <si>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</si>
  <si>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</si>
  <si>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</si>
  <si>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</si>
  <si>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</si>
  <si>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</si>
  <si>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de la garantie</t>
  </si>
  <si>
    <t xml:space="preserve">Garantie </t>
  </si>
  <si>
    <t>DASC</t>
  </si>
  <si>
    <t>VOL</t>
  </si>
  <si>
    <t>RC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</si>
  <si>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</si>
  <si>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</si>
  <si>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</si>
  <si>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</si>
  <si>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</si>
  <si>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</si>
  <si>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</si>
  <si>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</si>
  <si>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</si>
  <si>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</si>
  <si>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</si>
  <si>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</si>
  <si>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</si>
  <si>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</si>
  <si>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</si>
  <si>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</si>
  <si>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</si>
  <si>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</si>
  <si>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</si>
  <si>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</si>
  <si>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</si>
  <si>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</si>
  <si>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</si>
  <si>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</si>
  <si>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</si>
  <si>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</si>
  <si>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</si>
  <si>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</si>
  <si>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</si>
  <si>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</si>
  <si>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</si>
  <si>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</si>
  <si>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</si>
  <si>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</si>
  <si>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</si>
  <si>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</si>
  <si>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</si>
  <si>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</si>
  <si>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</si>
  <si>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</si>
  <si>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</si>
  <si>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</si>
  <si>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</si>
  <si>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</si>
  <si>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</si>
  <si>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</si>
  <si>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</si>
  <si>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</si>
  <si>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</si>
  <si>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</si>
  <si>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</si>
  <si>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</si>
  <si>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</si>
  <si>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</si>
  <si>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</si>
  <si>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</si>
  <si>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</si>
  <si>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</si>
  <si>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</si>
  <si>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</si>
  <si>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</si>
  <si>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</si>
  <si>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</si>
  <si>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</si>
  <si>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</si>
  <si>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</si>
  <si>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</si>
  <si>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</si>
  <si>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</si>
  <si>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</si>
  <si>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</si>
  <si>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</si>
  <si>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</si>
  <si>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</si>
  <si>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</si>
  <si>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</si>
  <si>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</si>
  <si>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</si>
  <si>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</si>
  <si>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</si>
  <si>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</si>
  <si>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</si>
  <si>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</si>
  <si>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</si>
  <si>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</si>
  <si>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</si>
  <si>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</si>
  <si>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</si>
  <si>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</si>
  <si>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</si>
  <si>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</si>
  <si>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</si>
  <si>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</si>
  <si>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</si>
  <si>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</si>
  <si>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</si>
  <si>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</si>
  <si>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</si>
  <si>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</si>
  <si>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</si>
  <si>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</si>
  <si>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</si>
  <si>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</si>
  <si>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</si>
  <si>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</si>
  <si>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</si>
  <si>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</si>
  <si>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</si>
  <si>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</si>
  <si>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</si>
  <si>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</si>
  <si>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</si>
  <si>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</si>
  <si>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</si>
  <si>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</si>
  <si>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</si>
  <si>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</si>
  <si>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</si>
  <si>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</si>
  <si>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</si>
  <si>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</si>
  <si>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</si>
  <si>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</si>
  <si>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</si>
  <si>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</si>
  <si>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</si>
  <si>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</si>
  <si>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</si>
  <si>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</si>
  <si>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</si>
  <si>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</si>
  <si>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</si>
  <si>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</si>
  <si>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</si>
  <si>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</si>
  <si>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</si>
  <si>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</si>
  <si>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</si>
  <si>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</si>
  <si>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</si>
  <si>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</si>
  <si>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</si>
  <si>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</si>
  <si>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</si>
  <si>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</si>
  <si>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</si>
  <si>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</si>
  <si>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</si>
  <si>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</si>
  <si>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</si>
  <si>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</si>
  <si>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</si>
  <si>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</si>
  <si>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</si>
  <si>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</si>
  <si>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</si>
  <si>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</si>
  <si>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</si>
  <si>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</si>
  <si>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</si>
  <si>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</si>
  <si>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</si>
  <si>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</si>
  <si>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</si>
  <si>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</si>
  <si>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</si>
  <si>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</si>
  <si>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</si>
  <si>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</si>
  <si>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</si>
  <si>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</si>
  <si>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</si>
  <si>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</si>
  <si>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</si>
  <si>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</si>
  <si>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</si>
  <si>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</si>
  <si>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</si>
  <si>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</si>
  <si>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</si>
  <si>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</si>
  <si>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</si>
  <si>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</si>
  <si>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</si>
  <si>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</si>
  <si>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</si>
  <si>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</si>
  <si>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</si>
  <si>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</si>
  <si>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</si>
  <si>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</si>
  <si>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</si>
  <si>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</si>
  <si>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</si>
  <si>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</si>
  <si>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</si>
  <si>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</si>
  <si>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</si>
  <si>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</si>
  <si>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</si>
  <si>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</si>
  <si>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</si>
  <si>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</si>
  <si>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</si>
  <si>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</si>
  <si>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</si>
  <si>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</si>
  <si>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</si>
  <si>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</si>
  <si>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</si>
  <si>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</si>
  <si>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</si>
  <si>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</si>
  <si>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</si>
  <si>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</si>
  <si>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</si>
  <si>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</si>
  <si>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</si>
  <si>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</si>
  <si>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</si>
  <si>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</si>
  <si>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</si>
  <si>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</si>
  <si>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</si>
  <si>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</si>
  <si>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</si>
  <si>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</si>
  <si>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</si>
  <si>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</si>
  <si>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</si>
  <si>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</si>
  <si>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</si>
  <si>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</si>
  <si>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</si>
  <si>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</si>
  <si>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</si>
  <si>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</si>
  <si>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</si>
  <si>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</si>
  <si>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</si>
  <si>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</si>
  <si>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</si>
  <si>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</si>
  <si>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</si>
  <si>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</si>
  <si>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</si>
  <si>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</si>
  <si>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</si>
  <si>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</si>
  <si>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</si>
  <si>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</si>
  <si>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</si>
  <si>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</si>
  <si>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</si>
  <si>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</si>
  <si>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</si>
  <si>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</si>
  <si>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</si>
  <si>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</si>
  <si>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</si>
  <si>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</si>
  <si>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</si>
  <si>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</si>
  <si>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</si>
  <si>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</si>
  <si>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</si>
  <si>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</si>
  <si>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</si>
  <si>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</si>
  <si>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</si>
  <si>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</si>
  <si>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</si>
  <si>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</si>
  <si>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</si>
  <si>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</si>
  <si>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</si>
  <si>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</si>
  <si>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</si>
  <si>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</si>
  <si>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</si>
  <si>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</si>
  <si>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</si>
  <si>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</si>
  <si>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</si>
  <si>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</si>
  <si>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</si>
  <si>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</si>
  <si>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</si>
  <si>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</si>
  <si>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</si>
  <si>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</si>
  <si>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</si>
  <si>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</si>
  <si>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</si>
  <si>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</si>
  <si>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</si>
  <si>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</si>
  <si>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</si>
  <si>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</si>
  <si>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</si>
  <si>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</si>
  <si>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</si>
  <si>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</si>
  <si>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</si>
  <si>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</si>
  <si>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</si>
  <si>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</si>
  <si>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</si>
  <si>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</si>
  <si>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</si>
  <si>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</si>
  <si>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</si>
  <si>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</si>
  <si>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</si>
  <si>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</si>
  <si>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</si>
  <si>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</si>
  <si>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</si>
  <si>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</si>
  <si>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</si>
  <si>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</si>
  <si>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</si>
  <si>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</si>
  <si>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</si>
  <si>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</si>
  <si>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</si>
  <si>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</si>
  <si>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</si>
  <si>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</si>
  <si>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</si>
  <si>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</si>
  <si>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</si>
  <si>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</si>
  <si>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</si>
  <si>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</si>
  <si>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</si>
  <si>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</si>
  <si>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</si>
  <si>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</si>
  <si>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</si>
  <si>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</si>
  <si>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</si>
  <si>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</si>
  <si>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</si>
  <si>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</si>
  <si>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</si>
  <si>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</si>
  <si>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</si>
  <si>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</si>
  <si>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</si>
  <si>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</si>
  <si>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</si>
  <si>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</si>
  <si>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</si>
  <si>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</si>
  <si>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</si>
  <si>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</si>
  <si>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</si>
  <si>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</si>
  <si>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</si>
  <si>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</si>
  <si>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</si>
  <si>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</si>
  <si>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</si>
  <si>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</si>
  <si>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</si>
  <si>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</si>
  <si>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</si>
  <si>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</si>
  <si>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</si>
  <si>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</si>
  <si>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</si>
  <si>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</si>
  <si>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</si>
  <si>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</si>
  <si>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</si>
  <si>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</si>
  <si>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</si>
  <si>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</si>
  <si>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</si>
  <si>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</si>
  <si>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</si>
  <si>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</si>
  <si>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</si>
  <si>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</si>
  <si>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</si>
  <si>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</si>
  <si>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</si>
  <si>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</si>
  <si>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</si>
  <si>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</si>
  <si>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</si>
  <si>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</si>
  <si>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</si>
  <si>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</si>
  <si>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</si>
  <si>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</si>
  <si>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</si>
  <si>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</si>
  <si>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</si>
  <si>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</si>
  <si>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</si>
  <si>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</si>
  <si>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</si>
  <si>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</si>
  <si>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</si>
  <si>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</si>
  <si>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</si>
  <si>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</si>
  <si>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</si>
  <si>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</si>
  <si>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</si>
  <si>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</si>
  <si>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</si>
  <si>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</si>
  <si>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</si>
  <si>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</si>
  <si>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</si>
  <si>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</si>
  <si>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</si>
  <si>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</si>
  <si>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</si>
  <si>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</si>
  <si>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</si>
  <si>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</si>
  <si>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</si>
  <si>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</si>
  <si>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</si>
  <si>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</si>
  <si>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</si>
  <si>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</si>
  <si>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</si>
  <si>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</si>
  <si>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</si>
  <si>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</si>
  <si>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</si>
  <si>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</si>
  <si>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</si>
  <si>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</si>
  <si>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</si>
  <si>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</si>
  <si>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</si>
  <si>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</si>
  <si>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</si>
  <si>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</si>
  <si>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</si>
  <si>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</si>
  <si>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</si>
  <si>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</si>
  <si>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</si>
  <si>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</si>
  <si>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</si>
  <si>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</si>
  <si>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</si>
  <si>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</si>
  <si>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</si>
  <si>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</si>
  <si>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</si>
  <si>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</si>
  <si>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</si>
  <si>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</si>
  <si>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</si>
  <si>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</si>
  <si>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</si>
  <si>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</si>
  <si>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</si>
  <si>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</si>
  <si>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</si>
  <si>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</si>
  <si>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</si>
  <si>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</si>
  <si>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</si>
  <si>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</si>
  <si>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</si>
  <si>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</si>
  <si>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</si>
  <si>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</si>
  <si>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</si>
  <si>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</si>
  <si>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</si>
  <si>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</si>
  <si>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</si>
  <si>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</si>
  <si>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</si>
  <si>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</si>
  <si>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</si>
  <si>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</si>
  <si>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</si>
  <si>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</si>
  <si>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</si>
  <si>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</si>
  <si>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</si>
  <si>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</si>
  <si>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</si>
  <si>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</si>
  <si>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</si>
  <si>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</si>
  <si>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</si>
  <si>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</si>
  <si>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</si>
  <si>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</si>
  <si>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</si>
  <si>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</si>
  <si>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</si>
  <si>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</si>
  <si>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</si>
  <si>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</si>
  <si>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</si>
  <si>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</si>
  <si>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</si>
  <si>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</si>
  <si>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</si>
  <si>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</si>
  <si>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</si>
  <si>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</si>
  <si>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</si>
  <si>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</si>
  <si>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</si>
  <si>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</si>
  <si>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</si>
  <si>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</si>
  <si>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</si>
  <si>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</si>
  <si>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</si>
  <si>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</si>
  <si>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</si>
  <si>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</si>
  <si>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</si>
  <si>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</si>
  <si>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</si>
  <si>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</si>
  <si>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</si>
  <si>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</si>
  <si>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</si>
  <si>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</si>
  <si>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</si>
  <si>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</si>
  <si>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</si>
  <si>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</si>
  <si>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</si>
  <si>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</si>
  <si>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</si>
  <si>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</si>
  <si>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</si>
  <si>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</si>
  <si>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</si>
  <si>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</si>
  <si>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</si>
  <si>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</si>
  <si>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</si>
  <si>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</si>
  <si>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</si>
  <si>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</si>
  <si>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</si>
  <si>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</si>
  <si>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</si>
  <si>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</si>
  <si>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</si>
  <si>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</si>
  <si>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</si>
  <si>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</si>
  <si>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</si>
  <si>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</si>
  <si>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</si>
  <si>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</si>
  <si>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</si>
  <si>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</si>
  <si>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</si>
  <si>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</si>
  <si>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</si>
  <si>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</si>
  <si>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</si>
  <si>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</si>
  <si>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</si>
  <si>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</si>
  <si>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</si>
  <si>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</si>
  <si>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</si>
  <si>
    <t>Affaire :</t>
  </si>
  <si>
    <t>ATLAS COMPAGNIE ALGERIA CORPORATION SPA</t>
  </si>
  <si>
    <t>Accident du :</t>
  </si>
  <si>
    <t>Dossier N° :</t>
  </si>
  <si>
    <t>16001 19 1195 0013</t>
  </si>
  <si>
    <t>16001 19 1100 0014</t>
  </si>
  <si>
    <t xml:space="preserve">OP valider </t>
  </si>
  <si>
    <t>Oui</t>
  </si>
  <si>
    <t>Non</t>
  </si>
  <si>
    <t xml:space="preserve">                                   Fournitures                                 </t>
  </si>
  <si>
    <t xml:space="preserve">                                             Main d'oeuvre                                     </t>
  </si>
  <si>
    <t xml:space="preserve">                                             Peinture                                                </t>
  </si>
  <si>
    <t>S/total (01)</t>
  </si>
  <si>
    <t xml:space="preserve">                                Vetusté sauf BDG   05%                                </t>
  </si>
  <si>
    <t xml:space="preserve">                                Vetusté sur Pneu    20%                                </t>
  </si>
  <si>
    <t>S/total (02)</t>
  </si>
  <si>
    <t xml:space="preserve"> Régle Proprotionnelle    </t>
  </si>
  <si>
    <t xml:space="preserve">                                     Immobilisation                              </t>
  </si>
  <si>
    <r>
      <t xml:space="preserve">                   </t>
    </r>
    <r>
      <rPr>
        <b/>
        <u/>
        <sz val="16"/>
        <color theme="1"/>
        <rFont val="Calibri"/>
        <family val="2"/>
        <scheme val="minor"/>
      </rPr>
      <t>Net  à  Payer</t>
    </r>
    <r>
      <rPr>
        <b/>
        <sz val="16"/>
        <color theme="1"/>
        <rFont val="Calibri"/>
        <family val="2"/>
        <scheme val="minor"/>
      </rPr>
      <t xml:space="preserve">    :         </t>
    </r>
  </si>
  <si>
    <t xml:space="preserve">               Franchise                              </t>
  </si>
  <si>
    <t>Au profit du bénificiare ………………………………………………………………, et cela au  titre de la garantie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</si>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</sst>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;;;"/>
    <numFmt numFmtId="165" formatCode="#,##0.00\ _€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1"/>
      <name val="Agency FB"/>
      <family val="2"/>
    </font>
    <font>
      <b/>
      <sz val="16"/>
      <name val="Agency FB"/>
      <family val="2"/>
    </font>
    <font>
      <b/>
      <u/>
      <sz val="16"/>
      <color theme="1"/>
      <name val="Agency FB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67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5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1" xfId="0" applyFont="1" applyBorder="1"/>
    <xf numFmtId="0" fontId="8" fillId="0" borderId="12" xfId="0" applyFont="1" applyBorder="1"/>
    <xf numFmtId="0" fontId="8" fillId="0" borderId="0" xfId="0" applyFont="1" applyBorder="1" applyAlignment="1"/>
    <xf numFmtId="0" fontId="8" fillId="0" borderId="0" xfId="0" applyFont="1" applyBorder="1" applyAlignment="1">
      <alignment horizontal="left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1" xfId="0" applyFont="1" applyBorder="1" applyAlignment="1"/>
    <xf numFmtId="0" fontId="8" fillId="0" borderId="13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4" xfId="0" applyFill="1" applyBorder="1" applyProtection="1">
      <protection locked="0"/>
    </xf>
    <xf numFmtId="0" fontId="3" fillId="3" borderId="24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0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vertical="center"/>
      <protection locked="0"/>
    </xf>
    <xf numFmtId="0" fontId="12" fillId="0" borderId="16" xfId="0" applyFont="1" applyBorder="1" applyAlignment="1" applyProtection="1">
      <alignment vertical="center"/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Alignment="1" applyProtection="1">
      <alignment vertical="center"/>
      <protection locked="0"/>
    </xf>
    <xf numFmtId="43" fontId="22" fillId="12" borderId="17" xfId="0" applyNumberFormat="1" applyFont="1" applyFill="1" applyBorder="1" applyAlignment="1" applyProtection="1">
      <alignment horizontal="center" vertical="center"/>
      <protection locked="0"/>
    </xf>
    <xf numFmtId="0" fontId="12" fillId="3" borderId="28" xfId="0" applyFont="1" applyFill="1" applyBorder="1"/>
    <xf numFmtId="43" fontId="3" fillId="3" borderId="16" xfId="0" applyNumberFormat="1" applyFont="1" applyFill="1" applyBorder="1" applyAlignment="1">
      <alignment horizontal="center" vertical="center"/>
    </xf>
    <xf numFmtId="0" fontId="0" fillId="8" borderId="8" xfId="0" applyFill="1" applyBorder="1" applyAlignment="1" applyProtection="1">
      <alignment horizontal="right"/>
      <protection locked="0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3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17" fillId="0" borderId="20" xfId="0" applyFont="1" applyBorder="1" applyProtection="1">
      <protection locked="0"/>
    </xf>
    <xf numFmtId="9" fontId="16" fillId="0" borderId="17" xfId="3" applyFont="1" applyBorder="1" applyAlignment="1" applyProtection="1">
      <alignment horizontal="center" vertical="center"/>
      <protection locked="0"/>
    </xf>
    <xf numFmtId="43" fontId="9" fillId="11" borderId="16" xfId="0" applyNumberFormat="1" applyFont="1" applyFill="1" applyBorder="1" applyAlignment="1" applyProtection="1">
      <alignment horizontal="center" vertical="center"/>
      <protection locked="0"/>
    </xf>
    <xf numFmtId="0" fontId="19" fillId="13" borderId="16" xfId="0" applyFont="1" applyFill="1" applyBorder="1" applyAlignment="1" applyProtection="1">
      <alignment vertical="center"/>
      <protection locked="0"/>
    </xf>
    <xf numFmtId="0" fontId="5" fillId="5" borderId="11" xfId="0" applyFont="1" applyFill="1" applyBorder="1" applyAlignment="1">
      <alignment vertical="center" wrapText="1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/>
    </xf>
    <xf numFmtId="0" fontId="24" fillId="14" borderId="16" xfId="0" applyFont="1" applyFill="1" applyBorder="1" applyAlignment="1" applyProtection="1">
      <alignment vertical="center"/>
      <protection locked="0"/>
    </xf>
    <xf numFmtId="0" fontId="12" fillId="3" borderId="20" xfId="0" applyFont="1" applyFill="1" applyBorder="1"/>
    <xf numFmtId="43" fontId="16" fillId="0" borderId="29" xfId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4" xfId="0" applyFill="1" applyBorder="1" applyProtection="1"/>
    <xf numFmtId="0" fontId="3" fillId="3" borderId="24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/>
    </xf>
    <xf numFmtId="0" fontId="3" fillId="9" borderId="25" xfId="0" applyFont="1" applyFill="1" applyBorder="1" applyAlignment="1" applyProtection="1">
      <alignment horizontal="center" vertical="center"/>
    </xf>
    <xf numFmtId="0" fontId="3" fillId="9" borderId="18" xfId="0" applyFont="1" applyFill="1" applyBorder="1" applyAlignment="1" applyProtection="1">
      <alignment horizontal="center" vertical="center"/>
    </xf>
    <xf numFmtId="0" fontId="12" fillId="0" borderId="24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5" borderId="16" xfId="0" applyNumberFormat="1" applyFont="1" applyFill="1" applyBorder="1" applyAlignment="1" applyProtection="1">
      <alignment horizontal="center" vertical="center"/>
    </xf>
    <xf numFmtId="43" fontId="26" fillId="15" borderId="2" xfId="0" applyNumberFormat="1" applyFont="1" applyFill="1" applyBorder="1" applyAlignment="1" applyProtection="1">
      <alignment horizontal="center" vertical="center"/>
    </xf>
    <xf numFmtId="0" fontId="12" fillId="0" borderId="16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6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6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0" xfId="0" applyFont="1" applyBorder="1" applyProtection="1"/>
    <xf numFmtId="9" fontId="16" fillId="0" borderId="17" xfId="3" applyFont="1" applyBorder="1" applyAlignment="1" applyProtection="1">
      <alignment horizontal="center" vertical="center"/>
    </xf>
    <xf numFmtId="0" fontId="12" fillId="3" borderId="28" xfId="0" applyFont="1" applyFill="1" applyBorder="1" applyProtection="1"/>
    <xf numFmtId="43" fontId="26" fillId="15" borderId="27" xfId="0" applyNumberFormat="1" applyFont="1" applyFill="1" applyBorder="1" applyAlignment="1" applyProtection="1">
      <alignment horizontal="center" vertical="center"/>
    </xf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9" fontId="15" fillId="15" borderId="1" xfId="3" applyFont="1" applyFill="1" applyBorder="1" applyAlignment="1" applyProtection="1">
      <alignment horizontal="center" vertical="center"/>
    </xf>
    <xf numFmtId="0" fontId="12" fillId="7" borderId="16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43" fontId="25" fillId="15" borderId="19" xfId="0" applyNumberFormat="1" applyFont="1" applyFill="1" applyBorder="1" applyProtection="1"/>
    <xf numFmtId="43" fontId="25" fillId="15" borderId="26" xfId="0" applyNumberFormat="1" applyFont="1" applyFill="1" applyBorder="1" applyProtection="1"/>
    <xf numFmtId="0" fontId="0" fillId="3" borderId="0" xfId="0" applyFill="1" applyProtection="1"/>
    <xf numFmtId="0" fontId="12" fillId="3" borderId="19" xfId="0" applyFont="1" applyFill="1" applyBorder="1" applyAlignment="1" applyProtection="1">
      <alignment horizontal="center" vertical="center"/>
    </xf>
    <xf numFmtId="9" fontId="0" fillId="3" borderId="17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8" xfId="0" applyFill="1" applyBorder="1" applyAlignment="1" applyProtection="1">
      <alignment horizontal="right"/>
    </xf>
    <xf numFmtId="0" fontId="0" fillId="8" borderId="9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0" fillId="8" borderId="13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164" fontId="19" fillId="5" borderId="0" xfId="0" applyNumberFormat="1" applyFont="1" applyFill="1" applyBorder="1" applyAlignment="1" applyProtection="1">
      <alignment vertical="center"/>
    </xf>
    <xf numFmtId="164" fontId="16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5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21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2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>
      <protection locked="0"/>
    </xf>
    <xf numFmtId="0" fontId="0" fillId="5" borderId="0" xfId="0" applyFill="1" applyBorder="1" applyProtection="1">
      <protection locked="0"/>
    </xf>
    <xf numFmtId="164" fontId="19" fillId="5" borderId="0" xfId="0" applyNumberFormat="1" applyFont="1" applyFill="1" applyBorder="1" applyAlignment="1" applyProtection="1">
      <alignment vertical="center"/>
      <protection locked="0"/>
    </xf>
    <xf numFmtId="164" fontId="16" fillId="5" borderId="0" xfId="3" applyNumberFormat="1" applyFont="1" applyFill="1" applyBorder="1" applyAlignment="1" applyProtection="1">
      <alignment horizontal="center" vertical="center"/>
      <protection locked="0"/>
    </xf>
    <xf numFmtId="164" fontId="19" fillId="5" borderId="0" xfId="0" applyNumberFormat="1" applyFont="1" applyFill="1" applyBorder="1" applyAlignment="1">
      <alignment vertical="center"/>
    </xf>
    <xf numFmtId="164" fontId="16" fillId="5" borderId="0" xfId="3" applyNumberFormat="1" applyFont="1" applyFill="1" applyBorder="1" applyAlignment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  <protection locked="0"/>
    </xf>
    <xf numFmtId="164" fontId="15" fillId="5" borderId="0" xfId="3" applyNumberFormat="1" applyFont="1" applyFill="1" applyBorder="1" applyAlignment="1" applyProtection="1">
      <alignment horizontal="center" vertical="center"/>
      <protection locked="0"/>
    </xf>
    <xf numFmtId="164" fontId="12" fillId="5" borderId="0" xfId="0" applyNumberFormat="1" applyFont="1" applyFill="1" applyBorder="1" applyAlignment="1">
      <alignment vertical="center"/>
    </xf>
    <xf numFmtId="164" fontId="0" fillId="5" borderId="0" xfId="3" applyNumberFormat="1" applyFont="1" applyFill="1" applyBorder="1" applyProtection="1">
      <protection locked="0"/>
    </xf>
    <xf numFmtId="164" fontId="0" fillId="5" borderId="0" xfId="0" applyNumberFormat="1" applyFill="1" applyBorder="1" applyProtection="1">
      <protection locked="0"/>
    </xf>
    <xf numFmtId="164" fontId="0" fillId="0" borderId="0" xfId="0" applyNumberFormat="1" applyProtection="1"/>
    <xf numFmtId="164" fontId="0" fillId="0" borderId="0" xfId="0" applyNumberFormat="1"/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5" fillId="5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7" fillId="0" borderId="30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9" fillId="0" borderId="0" xfId="0" applyFont="1" applyAlignment="1">
      <alignment horizontal="right" vertical="center"/>
    </xf>
    <xf numFmtId="43" fontId="8" fillId="0" borderId="0" xfId="1" applyFont="1" applyBorder="1" applyAlignment="1">
      <alignment horizontal="left"/>
    </xf>
    <xf numFmtId="0" fontId="12" fillId="0" borderId="0" xfId="0" applyFont="1" applyBorder="1" applyAlignment="1">
      <alignment vertical="center"/>
    </xf>
    <xf numFmtId="43" fontId="12" fillId="0" borderId="0" xfId="1" applyFont="1" applyBorder="1" applyAlignment="1">
      <alignment horizontal="left" vertical="center"/>
    </xf>
    <xf numFmtId="0" fontId="31" fillId="18" borderId="20" xfId="0" applyFont="1" applyFill="1" applyBorder="1" applyAlignment="1"/>
    <xf numFmtId="0" fontId="30" fillId="16" borderId="20" xfId="0" applyFont="1" applyFill="1" applyBorder="1" applyAlignment="1">
      <alignment horizontal="center" vertical="center"/>
    </xf>
    <xf numFmtId="0" fontId="27" fillId="18" borderId="20" xfId="0" applyFont="1" applyFill="1" applyBorder="1" applyAlignment="1">
      <alignment horizontal="right" vertical="center"/>
    </xf>
    <xf numFmtId="0" fontId="30" fillId="16" borderId="20" xfId="0" applyFont="1" applyFill="1" applyBorder="1" applyAlignment="1">
      <alignment horizontal="center"/>
    </xf>
    <xf numFmtId="0" fontId="31" fillId="19" borderId="36" xfId="0" applyFont="1" applyFill="1" applyBorder="1" applyAlignment="1">
      <alignment horizontal="center" vertical="center"/>
    </xf>
    <xf numFmtId="0" fontId="30" fillId="16" borderId="28" xfId="0" applyFont="1" applyFill="1" applyBorder="1" applyAlignment="1">
      <alignment horizontal="left" vertical="center"/>
    </xf>
    <xf numFmtId="0" fontId="27" fillId="18" borderId="2" xfId="0" applyFont="1" applyFill="1" applyBorder="1" applyAlignment="1">
      <alignment horizontal="left" vertical="center"/>
    </xf>
    <xf numFmtId="0" fontId="30" fillId="16" borderId="28" xfId="0" applyFont="1" applyFill="1" applyBorder="1" applyAlignment="1">
      <alignment horizontal="left"/>
    </xf>
    <xf numFmtId="0" fontId="30" fillId="16" borderId="2" xfId="0" applyFont="1" applyFill="1" applyBorder="1" applyAlignment="1">
      <alignment horizontal="left"/>
    </xf>
    <xf numFmtId="0" fontId="31" fillId="18" borderId="28" xfId="0" applyFont="1" applyFill="1" applyBorder="1" applyAlignment="1">
      <alignment horizontal="left"/>
    </xf>
    <xf numFmtId="0" fontId="31" fillId="19" borderId="35" xfId="0" applyFont="1" applyFill="1" applyBorder="1" applyAlignment="1">
      <alignment horizontal="left" vertical="center"/>
    </xf>
    <xf numFmtId="0" fontId="8" fillId="0" borderId="0" xfId="0" applyFont="1" applyBorder="1"/>
    <xf numFmtId="0" fontId="0" fillId="0" borderId="9" xfId="0" applyBorder="1"/>
    <xf numFmtId="0" fontId="0" fillId="0" borderId="12" xfId="0" applyBorder="1"/>
    <xf numFmtId="0" fontId="5" fillId="5" borderId="0" xfId="0" applyFont="1" applyFill="1" applyBorder="1" applyAlignment="1">
      <alignment horizontal="center"/>
    </xf>
    <xf numFmtId="0" fontId="30" fillId="16" borderId="28" xfId="0" applyFont="1" applyFill="1" applyBorder="1" applyAlignment="1"/>
    <xf numFmtId="0" fontId="8" fillId="0" borderId="38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5" fillId="5" borderId="0" xfId="0" applyFont="1" applyFill="1" applyBorder="1" applyAlignment="1">
      <alignment horizontal="left" vertical="center" wrapText="1"/>
    </xf>
    <xf numFmtId="0" fontId="8" fillId="0" borderId="0" xfId="0" applyFont="1" applyAlignment="1"/>
    <xf numFmtId="9" fontId="30" fillId="16" borderId="20" xfId="3" applyFont="1" applyFill="1" applyBorder="1" applyAlignment="1">
      <alignment horizontal="center"/>
    </xf>
    <xf numFmtId="0" fontId="0" fillId="8" borderId="7" xfId="0" applyFill="1" applyBorder="1" applyAlignment="1" applyProtection="1">
      <alignment horizontal="center"/>
    </xf>
    <xf numFmtId="0" fontId="0" fillId="8" borderId="21" xfId="0" applyFill="1" applyBorder="1" applyAlignment="1" applyProtection="1">
      <alignment horizontal="center"/>
    </xf>
    <xf numFmtId="0" fontId="0" fillId="8" borderId="8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19" fillId="10" borderId="20" xfId="0" applyFont="1" applyFill="1" applyBorder="1" applyAlignment="1" applyProtection="1">
      <alignment horizontal="center" vertical="center"/>
    </xf>
    <xf numFmtId="0" fontId="19" fillId="10" borderId="16" xfId="0" applyFont="1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1" xfId="0" applyFill="1" applyBorder="1" applyAlignment="1" applyProtection="1">
      <alignment horizontal="center"/>
    </xf>
    <xf numFmtId="43" fontId="16" fillId="0" borderId="17" xfId="1" applyFont="1" applyFill="1" applyBorder="1" applyAlignment="1" applyProtection="1">
      <alignment horizontal="center" vertical="center"/>
    </xf>
    <xf numFmtId="43" fontId="16" fillId="0" borderId="25" xfId="1" applyFont="1" applyFill="1" applyBorder="1" applyAlignment="1" applyProtection="1">
      <alignment horizontal="center" vertical="center"/>
    </xf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43" fontId="16" fillId="0" borderId="17" xfId="1" applyFont="1" applyFill="1" applyBorder="1" applyAlignment="1">
      <alignment horizontal="center" vertical="center"/>
    </xf>
    <xf numFmtId="43" fontId="16" fillId="0" borderId="25" xfId="1" applyFont="1" applyFill="1" applyBorder="1" applyAlignment="1">
      <alignment horizontal="center" vertical="center"/>
    </xf>
    <xf numFmtId="0" fontId="19" fillId="10" borderId="20" xfId="0" applyFont="1" applyFill="1" applyBorder="1" applyAlignment="1" applyProtection="1">
      <alignment horizontal="center" vertical="center"/>
      <protection locked="0"/>
    </xf>
    <xf numFmtId="0" fontId="19" fillId="10" borderId="16" xfId="0" applyFont="1" applyFill="1" applyBorder="1" applyAlignment="1" applyProtection="1">
      <alignment horizontal="center" vertical="center"/>
      <protection locked="0"/>
    </xf>
    <xf numFmtId="4" fontId="30" fillId="18" borderId="37" xfId="0" applyNumberFormat="1" applyFont="1" applyFill="1" applyBorder="1" applyAlignment="1">
      <alignment horizontal="center"/>
    </xf>
    <xf numFmtId="0" fontId="30" fillId="18" borderId="37" xfId="0" applyFont="1" applyFill="1" applyBorder="1" applyAlignment="1">
      <alignment horizontal="center"/>
    </xf>
    <xf numFmtId="165" fontId="31" fillId="0" borderId="37" xfId="0" applyNumberFormat="1" applyFont="1" applyBorder="1" applyAlignment="1">
      <alignment horizontal="center"/>
    </xf>
    <xf numFmtId="0" fontId="31" fillId="18" borderId="5" xfId="0" applyFont="1" applyFill="1" applyBorder="1" applyAlignment="1">
      <alignment horizontal="center"/>
    </xf>
    <xf numFmtId="0" fontId="31" fillId="18" borderId="6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165" fontId="30" fillId="0" borderId="37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165" fontId="33" fillId="0" borderId="37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7" xfId="0" applyFont="1" applyBorder="1" applyAlignment="1"/>
    <xf numFmtId="0" fontId="8" fillId="0" borderId="21" xfId="0" applyFont="1" applyBorder="1" applyAlignment="1"/>
    <xf numFmtId="0" fontId="8" fillId="0" borderId="22" xfId="0" applyFont="1" applyBorder="1" applyAlignment="1"/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0" fillId="5" borderId="0" xfId="0" applyFont="1" applyFill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7" fillId="16" borderId="31" xfId="0" applyFont="1" applyFill="1" applyBorder="1" applyAlignment="1">
      <alignment horizontal="left" vertical="center"/>
    </xf>
    <xf numFmtId="0" fontId="27" fillId="16" borderId="32" xfId="0" applyFont="1" applyFill="1" applyBorder="1" applyAlignment="1">
      <alignment horizontal="left" vertical="center"/>
    </xf>
    <xf numFmtId="14" fontId="28" fillId="17" borderId="1" xfId="0" applyNumberFormat="1" applyFont="1" applyFill="1" applyBorder="1" applyAlignment="1">
      <alignment horizontal="left" vertical="center"/>
    </xf>
    <xf numFmtId="14" fontId="28" fillId="17" borderId="27" xfId="0" applyNumberFormat="1" applyFont="1" applyFill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12" fillId="0" borderId="0" xfId="0" applyFont="1" applyBorder="1" applyAlignment="1"/>
    <xf numFmtId="0" fontId="13" fillId="5" borderId="8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43" fontId="14" fillId="5" borderId="9" xfId="0" applyNumberFormat="1" applyFont="1" applyFill="1" applyBorder="1" applyAlignment="1">
      <alignment horizontal="left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67800" y="575310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8</xdr:col>
          <xdr:colOff>171450</xdr:colOff>
          <xdr:row>7</xdr:row>
          <xdr:rowOff>171450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8</xdr:col>
          <xdr:colOff>161925</xdr:colOff>
          <xdr:row>8</xdr:row>
          <xdr:rowOff>219075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8</xdr:row>
          <xdr:rowOff>180975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44824</xdr:colOff>
      <xdr:row>0</xdr:row>
      <xdr:rowOff>32497</xdr:rowOff>
    </xdr:from>
    <xdr:to>
      <xdr:col>2</xdr:col>
      <xdr:colOff>703729</xdr:colOff>
      <xdr:row>3</xdr:row>
      <xdr:rowOff>133350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32497"/>
          <a:ext cx="1754280" cy="6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32497"/>
          <a:ext cx="1749797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12" sqref="C12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 t="str">
        <f>Modèle_Sinistre!F13</f>
        <v/>
      </c>
      <c r="C5" s="8" t="e">
        <f>UPPER(MID(CU5,1,1))&amp;MID(CU5,2,168)</f>
        <v>#VALUE!</v>
      </c>
      <c r="D5" s="8" t="e">
        <f>INT(B5/1000000)</f>
        <v>#VALUE!</v>
      </c>
      <c r="E5" s="8" t="e">
        <f>INT((B5-D5*1000000)/1000)</f>
        <v>#VALUE!</v>
      </c>
      <c r="F5" s="8" t="e">
        <f>INT(B5-D5*1000000-E5*1000)</f>
        <v>#VALUE!</v>
      </c>
      <c r="G5" s="8" t="e">
        <f>ROUND(B5-D5*1000000-E5*1000-F5,2)*100</f>
        <v>#VALUE!</v>
      </c>
      <c r="H5" s="8" t="e">
        <f>D5-M5*100</f>
        <v>#VALUE!</v>
      </c>
      <c r="J5" s="8" t="e">
        <f>E5-P5*100</f>
        <v>#VALUE!</v>
      </c>
      <c r="K5" s="8" t="e">
        <f>ROUND(F5-S5*100,0)</f>
        <v>#VALUE!</v>
      </c>
      <c r="L5" s="8" t="e">
        <f>G5</f>
        <v>#VALUE!</v>
      </c>
      <c r="M5" s="8" t="e">
        <f>INT(D5/100)</f>
        <v>#VALUE!</v>
      </c>
      <c r="N5" s="8" t="e">
        <f>INT((D5-M5*100)/10)</f>
        <v>#VALUE!</v>
      </c>
      <c r="O5" s="8" t="e">
        <f>D5-M5*100-N5*10</f>
        <v>#VALUE!</v>
      </c>
      <c r="P5" s="8" t="e">
        <f>INT(E5/100)</f>
        <v>#VALUE!</v>
      </c>
      <c r="Q5" s="8" t="e">
        <f>INT((E5-P5*100)/10)</f>
        <v>#VALUE!</v>
      </c>
      <c r="R5" s="8" t="e">
        <f>E5-P5*100-Q5*10</f>
        <v>#VALUE!</v>
      </c>
      <c r="S5" s="8" t="e">
        <f>INT(F5/100)</f>
        <v>#VALUE!</v>
      </c>
      <c r="T5" s="8" t="e">
        <f>INT((F5-S5*100)/10)</f>
        <v>#VALUE!</v>
      </c>
      <c r="U5" s="8" t="e">
        <f>F5-S5*100-T5*10</f>
        <v>#VALUE!</v>
      </c>
      <c r="V5" s="8" t="e">
        <f>INT(G5/10)</f>
        <v>#VALUE!</v>
      </c>
      <c r="W5" s="8" t="e">
        <f>ROUND(G5-V5*10,0)</f>
        <v>#VALUE!</v>
      </c>
      <c r="X5" s="8" t="e">
        <f>IF(M5=0,"",IF(M5=1,"",IF(M5=2,"deux ",IF(M5=3,"trois ",IF(M5=4,"quatre ",IF(M5=5,"cinq ",AQ5))))))</f>
        <v>#VALUE!</v>
      </c>
      <c r="Y5" s="6" t="e">
        <f>IF(M5=0,"",IF(M5&lt;2,"cent ",AR5))</f>
        <v>#VALUE!</v>
      </c>
      <c r="Z5" s="6" t="e">
        <f>IF(N5=1,AS5,IF(N5=7,BM5,IF(N5=9,CC5,CL5)))</f>
        <v>#VALUE!</v>
      </c>
      <c r="AA5" s="6" t="e">
        <f>IF(H5=11,"",IF(H5=12,"",IF(H5=13,"",IF(H5=14,"",IF(H5=15,"",IF(H5=16,"",AT5))))))</f>
        <v>#VALUE!</v>
      </c>
      <c r="AB5" s="6" t="e">
        <f>IF(D5=0,"",IF(D5&lt;2,"million ","millions "))</f>
        <v>#VALUE!</v>
      </c>
      <c r="AC5" s="8" t="e">
        <f>IF(I5=1,"",IF(P5=0,"",IF(P5=1,"",IF(P5=2,"deux ",IF(P5=3,"trois ",IF(P5=4,"quatre ",IF(P5=5,"cinq ",AU5)))))))</f>
        <v>#VALUE!</v>
      </c>
      <c r="AD5" s="8" t="e">
        <f>IF(P5=0,"",IF(P5&lt;2,"cent ",AV5))</f>
        <v>#VALUE!</v>
      </c>
      <c r="AE5" s="8" t="e">
        <f>IF(Q5=1,AW5,IF(Q5=7,BO5,IF(Q5=9,CD5,CM5)))</f>
        <v>#VALUE!</v>
      </c>
      <c r="AF5" s="8" t="e">
        <f>IF(E5=1,"",AX5)</f>
        <v>#VALUE!</v>
      </c>
      <c r="AG5" s="8" t="e">
        <f>IF(E5&gt;0,"mille ","")</f>
        <v>#VALUE!</v>
      </c>
      <c r="AH5" s="8" t="e">
        <f>IF(INT(B5)=0,"zéro ",IF(S5=0,"",IF(S5=1,"",IF(S5=2,"deux ",IF(S5=3,"trois ",IF(S5=4,"quatre ",IF(S5=5,"cinq ",AY5)))))))</f>
        <v>#VALUE!</v>
      </c>
      <c r="AI5" s="8" t="e">
        <f>IF(S5=0,"",IF(S5&lt;2,"cent ",AZ5))</f>
        <v>#VALUE!</v>
      </c>
      <c r="AJ5" s="8" t="e">
        <f>IF(T5=1,BA5,IF(T5=7,BQ5,IF(T5=9,CF5,CN5)))</f>
        <v>#VALUE!</v>
      </c>
      <c r="AK5" s="8" t="e">
        <f>IF(K5=11,"",IF(K5=12,"",IF(K5=13,"",IF(K5=14,"",IF(K5=15,"",IF(K5=16,"",BB5))))))</f>
        <v>#VALUE!</v>
      </c>
      <c r="AL5" s="8" t="s">
        <v>26</v>
      </c>
      <c r="AM5" s="8" t="e">
        <f>IF(G5&gt;0," et ","")</f>
        <v>#VALUE!</v>
      </c>
      <c r="AN5" s="8" t="e">
        <f>IF(V5=1,BC5,IF(V5=7,BS5,IF(V5=9,CG5,CO5)))</f>
        <v>#VALUE!</v>
      </c>
      <c r="AO5" s="8" t="e">
        <f>IF(L5=11,"",IF(L5=12,"",IF(L5=13,"",IF(L5=14,"",IF(L5=15,"",IF(L5=16,"",BD5))))))</f>
        <v>#VALUE!</v>
      </c>
      <c r="AP5" s="8" t="e">
        <f>IF(G5=0," ",IF(G5&lt;2," cent"," cents"))</f>
        <v>#VALUE!</v>
      </c>
      <c r="AQ5" s="8" t="e">
        <f>IF(D5=0," ",IF(M5=6,"six ",IF(M5=7,"sept ",IF(M5=8,"huit ",IF(M5=9,"neuf ",)))))</f>
        <v>#VALUE!</v>
      </c>
      <c r="AR5" s="8" t="e">
        <f>IF(H5&gt;0,"cent ", "cents ")</f>
        <v>#VALUE!</v>
      </c>
      <c r="AS5" s="8" t="e">
        <f>IF(H5=10,"dix ",IF(H5=11,"onze ",IF(H5=12,"douze ",IF(H5=13,"treize ",IF(H5=14,"quatorze ",IF(H5=15,"quinze ",BE5))))))</f>
        <v>#VALUE!</v>
      </c>
      <c r="AT5" s="8" t="e">
        <f>IF(H5=17,"",IF(H5=18,"",IF(H5=19,"",BF5)))</f>
        <v>#VALUE!</v>
      </c>
      <c r="AU5" s="8" t="e">
        <f>IF(P5=6,"six ",IF(P5=7,"sept ",IF(P5=8,"huit ",IF(P5=9,"neuf ",))))</f>
        <v>#VALUE!</v>
      </c>
      <c r="AV5" s="8" t="e">
        <f>IF(J5&gt;0,"cent ", "cents ")</f>
        <v>#VALUE!</v>
      </c>
      <c r="AW5" s="8" t="e">
        <f>IF(J5=10,"dix ",IF(J5=11,"onze ",IF(J5=12,"douze ",IF(J5=13,"treize ",IF(J5=14,"quatorze ",IF(J5=15,"quinze ",BG5))))))</f>
        <v>#VALUE!</v>
      </c>
      <c r="AX5" s="8" t="e">
        <f>IF(J5=11,"",IF(J5=12,"",IF(J5=13,"",IF(J5=14,"",IF(J5=15,"",IF(J5=16,"",BH5))))))</f>
        <v>#VALUE!</v>
      </c>
      <c r="AY5" s="8" t="e">
        <f>IF(S5=6,"six ",IF(S5=7,"sept ",IF(S5=8,"huit ",IF(S5=9,"neuf ",))))</f>
        <v>#VALUE!</v>
      </c>
      <c r="AZ5" s="8" t="e">
        <f>IF(K5&gt;0,"cent ", "cents ")</f>
        <v>#VALUE!</v>
      </c>
      <c r="BA5" s="8" t="e">
        <f>IF(K5=10,"dix ",IF(K5=11,"onze ",IF(K5=12,"douze ",IF(K5=13,"treize ",IF(K5=14,"quatorze ",IF(K5=15,"quinze ",BI5))))))</f>
        <v>#VALUE!</v>
      </c>
      <c r="BB5" s="8" t="e">
        <f>IF(K5=17,"",IF(K5=18,"",IF(K5=19,"",BJ5)))</f>
        <v>#VALUE!</v>
      </c>
      <c r="BC5" s="8" t="e">
        <f>IF(L5=10,"dix ",IF(L5=11,"onze ",IF(L5=12,"douze ",IF(L5=13,"treize ",IF(L5=14,"quatorze ",IF(L5=15,"quinze ",BK5))))))</f>
        <v>#VALUE!</v>
      </c>
      <c r="BD5" s="8" t="e">
        <f>IF(L5=17,"",IF(L5=18,"",IF(L5=19,"",BL5)))</f>
        <v>#VALUE!</v>
      </c>
      <c r="BE5" s="8" t="e">
        <f>IF(H5=16,"seize ",IF(H5=17,"dix-sept ",IF(H5=18,"dix-huit ",IF(H5=19,"dix-neuf ",BM5))))</f>
        <v>#VALUE!</v>
      </c>
      <c r="BF5" s="8" t="e">
        <f>IF(H5=21,"et un ",IF(H5=31,"et un ",IF(H5=41,"et un ",IF(H5=51,"et un ",IF(H5=61,"et un ",BN5)))))</f>
        <v>#VALUE!</v>
      </c>
      <c r="BG5" s="8" t="e">
        <f>IF(J5=16,"seize ",IF(J5=17,"dix-sept ",IF(J5=18,"dix-huit ",IF(J5=19,"dix-neuf ",BO5))))</f>
        <v>#VALUE!</v>
      </c>
      <c r="BH5" s="8" t="e">
        <f>IF(J5=17,"",IF(J5=18,"",IF(J5=19,"",BP5)))</f>
        <v>#VALUE!</v>
      </c>
      <c r="BI5" s="8" t="e">
        <f>IF(K5=16,"seize ",IF(K5=17,"dix-sept ",IF(K5=18,"dix-huit ",IF(K5=19,"dix-neuf ",BQ5))))</f>
        <v>#VALUE!</v>
      </c>
      <c r="BJ5" s="8" t="e">
        <f>IF(K5=21,"et un ",IF(K5=31,"et un ",IF(K5=41,"et un ",IF(K5=51,"et un ",IF(K5=61,"et un ",BR5)))))</f>
        <v>#VALUE!</v>
      </c>
      <c r="BK5" s="8" t="e">
        <f>IF(L5=16,"seize ",IF(L5=17,"dix-sept ",IF(L5=18,"dix-huit ",IF(L5=19,"dix-neuf ",BS5))))</f>
        <v>#VALUE!</v>
      </c>
      <c r="BL5" s="8" t="e">
        <f>IF(L5=21,"et un ",IF(L5=31,"et un ",IF(L5=41,"et un ",IF(L5=51,"et un ",IF(L5=61,"et un ",BT5)))))</f>
        <v>#VALUE!</v>
      </c>
      <c r="BM5" s="8" t="e">
        <f>IF(H5=70,"soixante-dix ",IF(H5=71,"soixante et onze ",IF(H5=72,"soixante-douze ",IF(H5=73,"soixante-treize ",IF(H5=74,"soixante-quatorze ",IF(H5=75,"soixante-quinze ",BU5))))))</f>
        <v>#VALUE!</v>
      </c>
      <c r="BN5" s="8" t="e">
        <f>IF(N5=9,"",IF(N5=7,"",IF(O5=0,"",IF(O5=1,"un ",IF(O5=2,"deux ",IF(O5=3,"trois ",IF(O5=4,"quatre ",IF(O5=5,"cinq ",BV5))))))))</f>
        <v>#VALUE!</v>
      </c>
      <c r="BO5" s="8" t="e">
        <f>IF(J5=70,"soixante-dix ",IF(J5=71,"soixante et onze ",IF(J5=72,"soixante-douze ",IF(J5=73,"soixante-treize ",IF(J5=74,"soixante-quatorze ",IF(J5=75,"soixante-quinze ",BW5))))))</f>
        <v>#VALUE!</v>
      </c>
      <c r="BP5" s="8" t="e">
        <f>IF(J5=21,"et un ",IF(J5=31,"et un ",IF(J5=41,"et un ",IF(J5=51,"et un ",IF(J5=61,"et un ",BX5)))))</f>
        <v>#VALUE!</v>
      </c>
      <c r="BQ5" s="8" t="e">
        <f>IF(K5=70,"soixante-dix ",IF(K5=71,"soixante et onze ",IF(K5=72,"soixante-douze ",IF(K5=73,"soixante-treize ",IF(K5=74,"soixante-quatorze ",IF(K5=75,"soixante-quinze ",BY5))))))</f>
        <v>#VALUE!</v>
      </c>
      <c r="BR5" s="8" t="e">
        <f>IF(T5=9,"",IF(T5=7,"",IF(U5=0,"",IF(U5=1,"un ",IF(U5=2,"deux ",IF(U5=3,"trois ",IF(U5=4,"quatre ",IF(U5=5,"cinq ",BZ5))))))))</f>
        <v>#VALUE!</v>
      </c>
      <c r="BS5" s="8" t="e">
        <f>IF(L5=70,"soixante-dix ",IF(L5=71,"soixante et onze ",IF(L5=72,"soixante-douze ",IF(L5=73,"soixante-treize ",IF(L5=74,"soixante-quatorze ",IF(L5=75,"soixante-quinze ",CA5))))))</f>
        <v>#VALUE!</v>
      </c>
      <c r="BT5" s="8" t="e">
        <f>IF(V5=9,"",IF(V5=7,"",IF(W5=0,"",IF(W5=1,"un ",IF(W5=2,"deux ",IF(W5=3,"trois ",IF(W5=4,"quatre ",IF(W5=5,"cinq ",CB5))))))))</f>
        <v>#VALUE!</v>
      </c>
      <c r="BU5" s="8" t="e">
        <f>IF(H5=76,"soixante-seize ",IF(H5=77,"soixante-dix-sept ",IF(H5=78,"soixante-dix-huit ",IF(H5=79,"soixante-dix-neuf ",CC5))))</f>
        <v>#VALUE!</v>
      </c>
      <c r="BV5" s="8" t="e">
        <f>IF(N5=9,"",IF(O5=6,"six ",IF(O5=7,"sept ",IF(O5=8,"huit ",IF(O5=9,"neuf ",)))))</f>
        <v>#VALUE!</v>
      </c>
      <c r="BW5" s="8" t="e">
        <f>IF(J5=76,"soixante-seize ",IF(J5=77,"soixante-dix-sept ",IF(J5=78,"soixante-dix-huit ",IF(J5=79,"soixante-dix-neuf ",CD5))))</f>
        <v>#VALUE!</v>
      </c>
      <c r="BX5" s="8" t="e">
        <f>IF(Q5=9,"",IF(Q5=7,"",IF(R5=0,"",IF(R5=1,"un ",IF(R5=2,"deux ",IF(R5=3,"trois ",IF(R5=4,"quatre ",IF(R5=5,"cinq ",CE5))))))))</f>
        <v>#VALUE!</v>
      </c>
      <c r="BY5" s="8" t="e">
        <f>IF(K5=76,"soixante-seize ",IF(K5=77,"soixante-dix-sept ",IF(K5=78,"soixante-dix-huit ",IF(K5=79,"soixante-dix-neuf ",CF5))))</f>
        <v>#VALUE!</v>
      </c>
      <c r="BZ5" s="8" t="e">
        <f>IF(T5=9,"",IF(U5=6,"six ",IF(U5=7,"sept ",IF(U5=8,"huit ",IF(U5=9,"neuf ",)))))</f>
        <v>#VALUE!</v>
      </c>
      <c r="CA5" s="8" t="e">
        <f>IF(L5=76,"soixante-seize ",IF(L5=77,"soixante-dix-sept ",IF(L5=78,"soixante-dix-huit ",IF(L5=79,"soixante-dix-neuf ",CG5))))</f>
        <v>#VALUE!</v>
      </c>
      <c r="CB5" s="8" t="e">
        <f>IF(V5=9,"",IF(W5=6,"six ",IF(W5=7,"sept ",IF(W5=8,"huit ",IF(W5=9,"neuf ",)))))</f>
        <v>#VALUE!</v>
      </c>
      <c r="CC5" s="8" t="e">
        <f>IF(H5=90,"quatre-vingt-dix ",IF(H5=91,"quatre-vingt-onze ",IF(H5=92,"quatre-vingt-douze ",IF(H5=93,"quatre-vingt-treize ",IF(H5=94,"quatre-vingt-quatorze ",IF(H5=95,"quatre-vingt-quinze ",CH5))))))</f>
        <v>#VALUE!</v>
      </c>
      <c r="CD5" s="8" t="e">
        <f>IF(J5=90,"quatre-vingt-dix ",IF(J5=91,"quatre-vingt-onze ",IF(J5=92,"quatre-vingt-douze ",IF(J5=93,"quatre-vingt-treize ",IF(J5=94,"quatre-vingt-quatorze ",IF(J5=95,"quatre-vingt-quinze ",CI5))))))</f>
        <v>#VALUE!</v>
      </c>
      <c r="CE5" s="8" t="e">
        <f>IF(Q5=9,"",IF(R5=6,"six ",IF(R5=7,"sept ",IF(R5=8,"huit ",IF(R5=9,"neuf ",)))))</f>
        <v>#VALUE!</v>
      </c>
      <c r="CF5" s="8" t="e">
        <f>IF(K5=90,"quatre-vingt-dix ",IF(K5=91,"quatre-vingt-onze ",IF(K5=92,"quatre-vingt-douze ",IF(K5=93,"quatre-vingt-treize ",IF(K5=94,"quatre-vingt-quatorze ",IF(K5=95,"quatre-vingt-quinze ",CJ5))))))</f>
        <v>#VALUE!</v>
      </c>
      <c r="CG5" s="8" t="e">
        <f>IF(L5=90,"quatre-vingt-dix ",IF(L5=91,"quatre-vingt-onze ",IF(L5=92,"quatre-vingt-douze ",IF(L5=93,"quatre-vingt-treize ",IF(L5=94,"quatre-vingt-quatorze ",IF(L5=95,"quatre-vingt-quinze ",CK5))))))</f>
        <v>#VALUE!</v>
      </c>
      <c r="CH5" s="8" t="e">
        <f>IF(H5=96,"quatre-vingt-seize ",IF(H5=97,"quatre-vingt-dix-sept ",IF(H5=98,"quatre-vingt-dix-huit ",IF(H5=99,"quatre-vingt-dix-neuf ",CL5))))</f>
        <v>#VALUE!</v>
      </c>
      <c r="CI5" s="8" t="e">
        <f>IF(J5=96,"quatre-vingt-seize ",IF(J5=97,"quatre-vingt-dix-sept ",IF(J5=98,"quatre-vingt-dix-huit ",IF(J5=99,"quatre-vingt-dix-neuf ",CM5))))</f>
        <v>#VALUE!</v>
      </c>
      <c r="CJ5" s="8" t="e">
        <f>IF(K5=96,"quatre-vingt-seize ",IF(K5=97,"quatre-vingt-dix-sept ",IF(K5=98,"quatre-vingt-dix-huit ",IF(K5=99,"quatre-vingt-dix-neuf ",CN5))))</f>
        <v>#VALUE!</v>
      </c>
      <c r="CK5" s="8" t="e">
        <f>IF(L5=96,"quatre-vingt-seize ",IF(L5=97,"quatre-vingt-dix-sept ",IF(L5=98,"quatre-vingt-dix-huit ",IF(L5=99,"quatre-vingt-dix-neuf ",CO5))))</f>
        <v>#VALUE!</v>
      </c>
      <c r="CL5" s="8" t="e">
        <f>IF(N5=2,"vingt ",IF(N5=3,"trente ",IF(N5=4,"quarante ",IF(N5=5,"cinquante ",CP5))))</f>
        <v>#VALUE!</v>
      </c>
      <c r="CM5" s="8" t="e">
        <f>IF(Q5=2,"vingt ",IF(Q5=3,"trente ",IF(Q5=4,"quarante ",IF(Q5=5,"cinquante ",CQ5))))</f>
        <v>#VALUE!</v>
      </c>
      <c r="CN5" s="8" t="e">
        <f>IF(T5=2,"vingt ",IF(T5=3,"trente ",IF(T5=4,"quarante ",IF(T5=5,"cinquante ",CR5))))</f>
        <v>#VALUE!</v>
      </c>
      <c r="CO5" s="8" t="e">
        <f>IF(V5=2,"vingt ",IF(V5=3,"trente ",IF(V5=4,"quarante ",IF(V5=5,"cinquante ",CS5))))</f>
        <v>#VALUE!</v>
      </c>
      <c r="CP5" s="8" t="e">
        <f>IF(N5=6,"soixante ",IF(H5=80,"quatre-vingts ",IF(N5=8,"quatre-vingt-","")))</f>
        <v>#VALUE!</v>
      </c>
      <c r="CQ5" s="8" t="e">
        <f>IF(Q5=6,"soixante ",IF(J5=80,"quatre-vingts ",IF(Q5=8,"quatre-vingt-","")))</f>
        <v>#VALUE!</v>
      </c>
      <c r="CR5" s="8" t="e">
        <f>IF(T5=6,"soixante ",IF(K5=80,"quatre-vingts ",IF(T5=8,"quatre-vingt-","")))</f>
        <v>#VALUE!</v>
      </c>
      <c r="CS5" s="8" t="e">
        <f>IF(V5=6,"soixante ",IF(L5=80,"quatre-vingts ",IF(V5=8,"quatre-vingt-","")))</f>
        <v>#VALUE!</v>
      </c>
      <c r="CU5" s="8" t="e">
        <f>(X5&amp;Y5&amp;Z5&amp;AA5&amp;AB5&amp;AC5&amp;AD5&amp;AE5&amp;AF5&amp;AG5&amp;AH5&amp;AI5&amp;AJ5&amp;AK5&amp;AL5&amp;AM5&amp;AN5&amp;AO5&amp;AP5)</f>
        <v>#VALUE!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9"/>
  <sheetViews>
    <sheetView workbookViewId="0">
      <selection activeCell="H2" sqref="H2"/>
    </sheetView>
  </sheetViews>
  <sheetFormatPr baseColWidth="10" defaultRowHeight="15" x14ac:dyDescent="0.25"/>
  <cols>
    <col min="1" max="2" width="11.42578125" style="79"/>
    <col min="3" max="3" width="16" style="78" customWidth="1"/>
    <col min="4" max="4" width="27.28515625" style="79" bestFit="1" customWidth="1"/>
    <col min="5" max="5" width="10.7109375" style="79" customWidth="1"/>
    <col min="6" max="7" width="29.42578125" style="79" customWidth="1"/>
    <col min="8" max="8" width="24.85546875" style="79" customWidth="1"/>
    <col min="9" max="9" width="27.140625" style="79" customWidth="1"/>
    <col min="10" max="10" width="20.5703125" style="79" customWidth="1"/>
    <col min="11" max="12" width="11.42578125" style="79"/>
    <col min="13" max="13" width="26.85546875" style="79" bestFit="1" customWidth="1"/>
    <col min="14" max="14" width="11.42578125" style="79"/>
    <col min="15" max="15" width="22.140625" style="79" customWidth="1"/>
    <col min="16" max="16" width="21.42578125" style="79" customWidth="1"/>
    <col min="17" max="18" width="11.42578125" style="79"/>
    <col min="19" max="19" width="14.28515625" style="79" bestFit="1" customWidth="1"/>
    <col min="20" max="20" width="18.85546875" style="79" bestFit="1" customWidth="1"/>
    <col min="21" max="16384" width="11.42578125" style="79"/>
  </cols>
  <sheetData>
    <row r="2" spans="3:14" ht="11.25" customHeight="1" thickBot="1" x14ac:dyDescent="0.3"/>
    <row r="3" spans="3:14" ht="17.25" customHeight="1" x14ac:dyDescent="0.25">
      <c r="C3" s="178"/>
      <c r="D3" s="180"/>
      <c r="E3" s="181"/>
      <c r="F3" s="181"/>
      <c r="G3" s="181"/>
      <c r="H3" s="181"/>
      <c r="I3" s="182"/>
      <c r="J3" s="178" t="s">
        <v>134</v>
      </c>
    </row>
    <row r="4" spans="3:14" x14ac:dyDescent="0.25">
      <c r="C4" s="179"/>
      <c r="D4" s="183"/>
      <c r="E4" s="184"/>
      <c r="F4" s="184"/>
      <c r="G4" s="184"/>
      <c r="H4" s="184"/>
      <c r="I4" s="185"/>
      <c r="J4" s="179"/>
    </row>
    <row r="5" spans="3:14" x14ac:dyDescent="0.25">
      <c r="C5" s="179"/>
      <c r="D5" s="183"/>
      <c r="E5" s="184"/>
      <c r="F5" s="184"/>
      <c r="G5" s="184"/>
      <c r="H5" s="184"/>
      <c r="I5" s="185"/>
      <c r="J5" s="179"/>
    </row>
    <row r="6" spans="3:14" ht="15.75" thickBot="1" x14ac:dyDescent="0.3">
      <c r="C6" s="179"/>
      <c r="D6" s="186"/>
      <c r="E6" s="187"/>
      <c r="F6" s="187"/>
      <c r="G6" s="187"/>
      <c r="H6" s="187"/>
      <c r="I6" s="188"/>
      <c r="J6" s="179"/>
    </row>
    <row r="7" spans="3:14" ht="15.75" thickBot="1" x14ac:dyDescent="0.3">
      <c r="C7" s="179"/>
      <c r="D7" s="80"/>
      <c r="E7" s="81" t="s">
        <v>135</v>
      </c>
      <c r="F7" s="82" t="s">
        <v>136</v>
      </c>
      <c r="G7" s="82" t="s">
        <v>137</v>
      </c>
      <c r="H7" s="83" t="s">
        <v>138</v>
      </c>
      <c r="I7" s="84" t="s">
        <v>139</v>
      </c>
      <c r="J7" s="179"/>
    </row>
    <row r="8" spans="3:14" ht="20.100000000000001" customHeight="1" x14ac:dyDescent="0.25">
      <c r="C8" s="179"/>
      <c r="D8" s="85" t="s">
        <v>140</v>
      </c>
      <c r="E8" s="86"/>
      <c r="F8" s="38"/>
      <c r="G8" s="73">
        <f>F8/1.19</f>
        <v>0</v>
      </c>
      <c r="H8" s="87">
        <v>27258.14</v>
      </c>
      <c r="I8" s="88">
        <v>0</v>
      </c>
      <c r="J8" s="179"/>
    </row>
    <row r="9" spans="3:14" ht="20.100000000000001" customHeight="1" x14ac:dyDescent="0.25">
      <c r="C9" s="179"/>
      <c r="D9" s="89" t="s">
        <v>141</v>
      </c>
      <c r="E9" s="90"/>
      <c r="F9" s="38"/>
      <c r="G9" s="73">
        <f>F9</f>
        <v>0</v>
      </c>
      <c r="H9" s="87">
        <v>1800</v>
      </c>
      <c r="I9" s="88"/>
      <c r="J9" s="179"/>
    </row>
    <row r="10" spans="3:14" ht="20.100000000000001" customHeight="1" x14ac:dyDescent="0.25">
      <c r="C10" s="179"/>
      <c r="D10" s="89" t="s">
        <v>142</v>
      </c>
      <c r="E10" s="86"/>
      <c r="F10" s="38"/>
      <c r="G10" s="73">
        <f>F10</f>
        <v>0</v>
      </c>
      <c r="H10" s="87"/>
      <c r="I10" s="88"/>
      <c r="J10" s="179"/>
    </row>
    <row r="11" spans="3:14" ht="20.100000000000001" customHeight="1" x14ac:dyDescent="0.25">
      <c r="C11" s="179"/>
      <c r="D11" s="91" t="s">
        <v>143</v>
      </c>
      <c r="E11" s="92"/>
      <c r="F11" s="39"/>
      <c r="G11" s="74">
        <f>F11/1.19</f>
        <v>0</v>
      </c>
      <c r="H11" s="87"/>
      <c r="I11" s="88"/>
      <c r="J11" s="179"/>
    </row>
    <row r="12" spans="3:14" ht="20.100000000000001" customHeight="1" x14ac:dyDescent="0.25">
      <c r="C12" s="179"/>
      <c r="D12" s="91" t="s">
        <v>144</v>
      </c>
      <c r="E12" s="92"/>
      <c r="F12" s="39"/>
      <c r="G12" s="74">
        <f>F12/1.19</f>
        <v>0</v>
      </c>
      <c r="H12" s="87"/>
      <c r="I12" s="88"/>
      <c r="J12" s="179"/>
    </row>
    <row r="13" spans="3:14" ht="22.5" customHeight="1" x14ac:dyDescent="0.25">
      <c r="C13" s="179"/>
      <c r="D13" s="93" t="s">
        <v>145</v>
      </c>
      <c r="E13" s="40">
        <v>0.1</v>
      </c>
      <c r="F13" s="41">
        <f>(F8-(F12+F11))*E13</f>
        <v>0</v>
      </c>
      <c r="G13" s="41">
        <f>F13/1.19</f>
        <v>0</v>
      </c>
      <c r="H13" s="87"/>
      <c r="I13" s="88"/>
      <c r="J13" s="179"/>
      <c r="L13" s="79">
        <v>31982.12</v>
      </c>
      <c r="M13" s="140"/>
      <c r="N13" s="140"/>
    </row>
    <row r="14" spans="3:14" ht="23.25" customHeight="1" x14ac:dyDescent="0.25">
      <c r="C14" s="179"/>
      <c r="D14" s="93" t="s">
        <v>146</v>
      </c>
      <c r="E14" s="40">
        <v>0.4</v>
      </c>
      <c r="F14" s="94">
        <f>F12*E14</f>
        <v>0</v>
      </c>
      <c r="G14" s="41">
        <f>F14/1.19</f>
        <v>0</v>
      </c>
      <c r="H14" s="87"/>
      <c r="I14" s="88"/>
      <c r="J14" s="179"/>
      <c r="L14" s="79">
        <v>26893.74</v>
      </c>
      <c r="M14" s="140"/>
      <c r="N14" s="140"/>
    </row>
    <row r="15" spans="3:14" ht="19.5" customHeight="1" x14ac:dyDescent="0.25">
      <c r="C15" s="179"/>
      <c r="D15" s="95" t="s">
        <v>164</v>
      </c>
      <c r="E15" s="96"/>
      <c r="F15" s="94">
        <v>0</v>
      </c>
      <c r="G15" s="41"/>
      <c r="H15" s="87"/>
      <c r="I15" s="88"/>
      <c r="J15" s="179"/>
      <c r="L15" s="79">
        <f>L13+L14</f>
        <v>58875.86</v>
      </c>
      <c r="M15" s="140"/>
      <c r="N15" s="140"/>
    </row>
    <row r="16" spans="3:14" ht="20.100000000000001" customHeight="1" x14ac:dyDescent="0.25">
      <c r="C16" s="179"/>
      <c r="D16" s="97" t="s">
        <v>162</v>
      </c>
      <c r="E16" s="194" t="str">
        <f>IF(ISERROR(F16*100/F17)-100,"",F16*100/F17-100)</f>
        <v/>
      </c>
      <c r="F16" s="72"/>
      <c r="G16" s="76">
        <f>F16</f>
        <v>0</v>
      </c>
      <c r="H16" s="87"/>
      <c r="I16" s="98"/>
      <c r="J16" s="179"/>
      <c r="L16" s="79">
        <f>L15*0.04</f>
        <v>2355.0344</v>
      </c>
      <c r="M16" s="140"/>
      <c r="N16" s="140"/>
    </row>
    <row r="17" spans="2:20" ht="21" customHeight="1" x14ac:dyDescent="0.25">
      <c r="C17" s="179"/>
      <c r="D17" s="97" t="s">
        <v>163</v>
      </c>
      <c r="E17" s="195"/>
      <c r="F17" s="72"/>
      <c r="G17" s="76">
        <f>F17</f>
        <v>0</v>
      </c>
      <c r="H17" s="87"/>
      <c r="I17" s="98"/>
      <c r="J17" s="179"/>
      <c r="M17" s="140"/>
      <c r="N17" s="140"/>
    </row>
    <row r="18" spans="2:20" ht="18.75" x14ac:dyDescent="0.25">
      <c r="C18" s="179"/>
      <c r="D18" s="189" t="s">
        <v>147</v>
      </c>
      <c r="E18" s="190"/>
      <c r="F18" s="99">
        <f>(F8+F9+F10)-(F13+F14)</f>
        <v>0</v>
      </c>
      <c r="G18" s="99">
        <f>(G8+G9+G10)-(G13+G14)</f>
        <v>0</v>
      </c>
      <c r="H18" s="87"/>
      <c r="I18" s="88"/>
      <c r="J18" s="179"/>
      <c r="M18" s="140"/>
      <c r="N18" s="140"/>
    </row>
    <row r="19" spans="2:20" ht="20.25" customHeight="1" x14ac:dyDescent="0.25">
      <c r="C19" s="179"/>
      <c r="D19" s="100" t="s">
        <v>148</v>
      </c>
      <c r="E19" s="101"/>
      <c r="F19" s="46"/>
      <c r="G19" s="77">
        <f>F19</f>
        <v>0</v>
      </c>
      <c r="H19" s="87"/>
      <c r="I19" s="88"/>
      <c r="J19" s="179"/>
      <c r="M19" s="140"/>
      <c r="N19" s="140"/>
    </row>
    <row r="20" spans="2:20" ht="20.25" customHeight="1" x14ac:dyDescent="0.25">
      <c r="B20" s="102"/>
      <c r="C20" s="179"/>
      <c r="D20" s="100" t="s">
        <v>165</v>
      </c>
      <c r="E20" s="101"/>
      <c r="F20" s="77">
        <f>IFERROR(IF(E21&gt;0,F19*E21+F19,""),"")</f>
        <v>0</v>
      </c>
      <c r="G20" s="77">
        <f>IFERROR(F20,"")</f>
        <v>0</v>
      </c>
      <c r="H20" s="87"/>
      <c r="I20" s="88"/>
      <c r="J20" s="179"/>
      <c r="M20" s="140"/>
      <c r="N20" s="140"/>
    </row>
    <row r="21" spans="2:20" ht="20.25" customHeight="1" x14ac:dyDescent="0.25">
      <c r="B21" s="102"/>
      <c r="C21" s="179"/>
      <c r="D21" s="69" t="s">
        <v>150</v>
      </c>
      <c r="E21" s="75">
        <v>0.15</v>
      </c>
      <c r="F21" s="103" t="str">
        <f>IFERROR(IF($D$21="S /Total REG PRP Capitaux",(F18)*F16/F17,IF($D$21="Sous total REG Prp AGE",F18*F19/(F19*E21+F19),IF($D$21="Sous total REG Prp Permis",F18*F19/(F19*E21+F19)))),"")</f>
        <v/>
      </c>
      <c r="G21" s="103" t="str">
        <f>IFERROR(IF($D$21="S /Total REG PRP Capitaux",G18*G16/G17,IF($D$21="Sous total REG Prp AGE",G18*G19/(G19*E21+G19),IF($D$21="Sous total REG Prp Permis",G18*G19/(G19*E21+G19)))),"")</f>
        <v/>
      </c>
      <c r="H21" s="87"/>
      <c r="I21" s="88"/>
      <c r="J21" s="179"/>
      <c r="M21" s="120" t="s">
        <v>149</v>
      </c>
      <c r="N21" s="121">
        <v>0.15</v>
      </c>
      <c r="O21" s="125" t="str">
        <f>IFERROR((F18*F19)/((ROUND(F20,2))),"")</f>
        <v/>
      </c>
      <c r="P21" s="125" t="str">
        <f>IFERROR((G24-G22)*G18/(G19+(ROUND(G19*F21,2))),"")</f>
        <v/>
      </c>
    </row>
    <row r="22" spans="2:20" ht="20.25" customHeight="1" x14ac:dyDescent="0.25">
      <c r="C22" s="179"/>
      <c r="D22" s="104" t="s">
        <v>128</v>
      </c>
      <c r="E22" s="40">
        <v>0.15</v>
      </c>
      <c r="F22" s="41"/>
      <c r="G22" s="41"/>
      <c r="H22" s="87"/>
      <c r="I22" s="88"/>
      <c r="J22" s="179"/>
      <c r="M22" s="120" t="s">
        <v>150</v>
      </c>
      <c r="N22" s="121">
        <v>0.25</v>
      </c>
      <c r="O22" s="125" t="str">
        <f>IFERROR((F18)*F19/(ROUND(F20,2)),"")</f>
        <v/>
      </c>
      <c r="P22" s="125" t="str">
        <f>IFERROR((G23-G18)*G19/(G19+ROUND(G19*#REF!,2)),"")</f>
        <v/>
      </c>
    </row>
    <row r="23" spans="2:20" ht="23.25" customHeight="1" x14ac:dyDescent="0.25">
      <c r="C23" s="179"/>
      <c r="D23" s="105" t="s">
        <v>152</v>
      </c>
      <c r="E23" s="106"/>
      <c r="F23" s="38"/>
      <c r="G23" s="38">
        <f>F23</f>
        <v>0</v>
      </c>
      <c r="H23" s="87"/>
      <c r="I23" s="88"/>
      <c r="J23" s="179"/>
      <c r="M23" s="120" t="s">
        <v>159</v>
      </c>
      <c r="N23" s="121"/>
      <c r="O23" s="125"/>
      <c r="P23" s="125"/>
      <c r="S23" s="79" t="s">
        <v>151</v>
      </c>
    </row>
    <row r="24" spans="2:20" ht="21.75" customHeight="1" thickBot="1" x14ac:dyDescent="0.3">
      <c r="C24" s="179"/>
      <c r="D24" s="107" t="str">
        <f>IFERROR(INDEX($M$21:$M$28,MATCH($D$21,$M$21:$M$28,0)+3),"")</f>
        <v>Montant Rpr Permis</v>
      </c>
      <c r="E24" s="106"/>
      <c r="F24" s="108" t="str">
        <f>IFERROR(IF($D$24="Montant Rpr Âge",F18-F21,IF($D$24="Montant Rpr Permis",F18-F21,IF($D$24="Montant Rpr Capitaux",F18-F21,""))),"")</f>
        <v/>
      </c>
      <c r="G24" s="108" t="str">
        <f>IFERROR(IF($D$24="Montant Rpr Âge",G18-G21,IF($D$24="Montant Rpr Permis",G18-G21,IF($D$24="Montant Rpr Capitaux",G18-G21,""))),"")</f>
        <v/>
      </c>
      <c r="H24" s="109">
        <f>SUM(H8:H23)</f>
        <v>29058.14</v>
      </c>
      <c r="I24" s="110">
        <f>SUM(I8:I23)</f>
        <v>0</v>
      </c>
      <c r="J24" s="179"/>
      <c r="M24" s="122" t="s">
        <v>153</v>
      </c>
      <c r="N24" s="123"/>
      <c r="O24" s="126">
        <f>(F16-F22)+F18</f>
        <v>0</v>
      </c>
      <c r="P24" s="126">
        <f>(G16-G22)+G18</f>
        <v>0</v>
      </c>
      <c r="S24" s="102">
        <f>F18*E22</f>
        <v>0</v>
      </c>
      <c r="T24" s="102">
        <f>G18*F22</f>
        <v>0</v>
      </c>
    </row>
    <row r="25" spans="2:20" ht="21" customHeight="1" x14ac:dyDescent="0.25">
      <c r="C25" s="179"/>
      <c r="D25" s="107" t="str">
        <f>IFERROR(INDEX($M$21:$M$29,MATCH($D$21,$M$21:$M$28,0)+6),"")</f>
        <v>Total à payer Rpr Permis</v>
      </c>
      <c r="E25" s="106"/>
      <c r="F25" s="108" t="str">
        <f>IFERROR(IF($D$25="Total à payer Rpr Âge",F21-F22+F23,IF($D$25="Total à payer Rpr Permis",F21-F22+F23,IF($D$25="Total à payer Rpr Capitaux",F21-F22+F23-F23))),"")</f>
        <v/>
      </c>
      <c r="G25" s="108" t="str">
        <f>IFERROR(IF($D$25="Total à payer Rpr Âge",G21-G22+G23,IF($D$25="Total à payer Rpr Permis",G21-G22+G23,IF($D$25="Total à payer Rpr Capitaux",G21-G22+G23-G23))),"")</f>
        <v/>
      </c>
      <c r="H25" s="191"/>
      <c r="I25" s="191"/>
      <c r="J25" s="179"/>
      <c r="M25" s="122" t="s">
        <v>154</v>
      </c>
      <c r="N25" s="123"/>
      <c r="O25" s="126">
        <f>(F18-F22)+F19</f>
        <v>0</v>
      </c>
      <c r="P25" s="126">
        <f>(G18-G22)+G19</f>
        <v>0</v>
      </c>
      <c r="S25" s="111">
        <v>2500</v>
      </c>
    </row>
    <row r="26" spans="2:20" ht="21.75" customHeight="1" thickBot="1" x14ac:dyDescent="0.3">
      <c r="C26" s="179"/>
      <c r="D26" s="112" t="s">
        <v>157</v>
      </c>
      <c r="E26" s="113"/>
      <c r="F26" s="114">
        <f>IFERROR(F18-F22+F23,"")</f>
        <v>0</v>
      </c>
      <c r="G26" s="114">
        <f>IFERROR(G18-G22+G23,"")</f>
        <v>0</v>
      </c>
      <c r="H26" s="192"/>
      <c r="I26" s="192"/>
      <c r="J26" s="179"/>
      <c r="M26" s="122" t="s">
        <v>160</v>
      </c>
      <c r="N26" s="123"/>
      <c r="O26" s="126" t="str">
        <f>IFERROR(F18-F21,"")</f>
        <v/>
      </c>
      <c r="P26" s="126" t="str">
        <f>IFERROR(G18-G21,"")</f>
        <v/>
      </c>
      <c r="S26" s="111">
        <v>3000</v>
      </c>
    </row>
    <row r="27" spans="2:20" ht="18.75" x14ac:dyDescent="0.25">
      <c r="C27" s="179"/>
      <c r="D27" s="115" t="s">
        <v>158</v>
      </c>
      <c r="E27" s="116"/>
      <c r="F27" s="117"/>
      <c r="G27" s="117"/>
      <c r="H27" s="193"/>
      <c r="I27" s="192"/>
      <c r="J27" s="179"/>
      <c r="M27" s="122" t="s">
        <v>155</v>
      </c>
      <c r="N27" s="124"/>
      <c r="O27" s="127" t="str">
        <f>IF(ISERROR(F18-F21+F22-F23),"",F18-F21+F22-F23)</f>
        <v/>
      </c>
      <c r="P27" s="127" t="str">
        <f>IF(ISERROR(G18-G21+G22-G23),"",G18-G21+G22-G23)</f>
        <v/>
      </c>
      <c r="S27" s="111">
        <v>10000</v>
      </c>
    </row>
    <row r="28" spans="2:20" ht="19.5" thickBot="1" x14ac:dyDescent="0.3">
      <c r="C28" s="179"/>
      <c r="D28" s="118"/>
      <c r="E28" s="119"/>
      <c r="F28" s="119"/>
      <c r="G28" s="119"/>
      <c r="H28" s="193"/>
      <c r="I28" s="192"/>
      <c r="J28" s="179"/>
      <c r="M28" s="122" t="s">
        <v>156</v>
      </c>
      <c r="N28" s="124"/>
      <c r="O28" s="127" t="str">
        <f>IF(ISERROR(F16-F22+F23-F25),"",F16-F22+F23-F25)</f>
        <v/>
      </c>
      <c r="P28" s="127" t="str">
        <f>IF(ISERROR(G16-G22+G23-G25),"",G16-G22+G23-G25)</f>
        <v/>
      </c>
      <c r="S28" s="111">
        <v>50000</v>
      </c>
    </row>
    <row r="29" spans="2:20" ht="18.75" x14ac:dyDescent="0.25">
      <c r="M29" s="122" t="s">
        <v>161</v>
      </c>
      <c r="N29" s="128"/>
      <c r="O29" s="127">
        <f>F16-F22+F23-F26</f>
        <v>0</v>
      </c>
      <c r="P29" s="127">
        <f>G16-G22+G23-G26</f>
        <v>0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P29"/>
  <sheetViews>
    <sheetView topLeftCell="C4" workbookViewId="0">
      <selection activeCell="G8" sqref="G8"/>
    </sheetView>
  </sheetViews>
  <sheetFormatPr baseColWidth="10" defaultRowHeight="15" x14ac:dyDescent="0.25"/>
  <cols>
    <col min="1" max="2" width="11.42578125" style="32"/>
    <col min="3" max="3" width="16" style="33" customWidth="1"/>
    <col min="4" max="4" width="27.28515625" style="32" bestFit="1" customWidth="1"/>
    <col min="5" max="5" width="10.7109375" style="32" customWidth="1"/>
    <col min="6" max="7" width="29.42578125" style="32" customWidth="1"/>
    <col min="8" max="8" width="24.85546875" style="32" customWidth="1"/>
    <col min="9" max="9" width="27.140625" style="32" customWidth="1"/>
    <col min="10" max="10" width="20.5703125" style="32" customWidth="1"/>
    <col min="11" max="12" width="11.42578125" style="32"/>
    <col min="13" max="13" width="26.85546875" style="32" bestFit="1" customWidth="1"/>
    <col min="14" max="16" width="11.42578125" style="32"/>
    <col min="17" max="17" width="18.85546875" style="32" bestFit="1" customWidth="1"/>
    <col min="18" max="16384" width="11.42578125" style="32"/>
  </cols>
  <sheetData>
    <row r="3" spans="3:13" ht="15.75" thickBot="1" x14ac:dyDescent="0.3"/>
    <row r="4" spans="3:13" x14ac:dyDescent="0.25">
      <c r="C4" s="196"/>
      <c r="D4" s="198"/>
      <c r="E4" s="199"/>
      <c r="F4" s="199"/>
      <c r="G4" s="199"/>
      <c r="H4" s="199"/>
      <c r="I4" s="200"/>
      <c r="J4" s="142" t="s">
        <v>134</v>
      </c>
    </row>
    <row r="5" spans="3:13" x14ac:dyDescent="0.25">
      <c r="C5" s="197"/>
      <c r="D5" s="201"/>
      <c r="E5" s="202"/>
      <c r="F5" s="202"/>
      <c r="G5" s="202"/>
      <c r="H5" s="202"/>
      <c r="I5" s="203"/>
      <c r="J5" s="143"/>
    </row>
    <row r="6" spans="3:13" x14ac:dyDescent="0.25">
      <c r="C6" s="197"/>
      <c r="D6" s="201"/>
      <c r="E6" s="202"/>
      <c r="F6" s="202"/>
      <c r="G6" s="202"/>
      <c r="H6" s="202"/>
      <c r="I6" s="203"/>
      <c r="J6" s="143"/>
    </row>
    <row r="7" spans="3:13" ht="15.75" thickBot="1" x14ac:dyDescent="0.3">
      <c r="C7" s="197"/>
      <c r="D7" s="204"/>
      <c r="E7" s="205"/>
      <c r="F7" s="205"/>
      <c r="G7" s="205"/>
      <c r="H7" s="205"/>
      <c r="I7" s="206"/>
      <c r="J7" s="143"/>
    </row>
    <row r="8" spans="3:13" ht="15.75" thickBot="1" x14ac:dyDescent="0.3">
      <c r="C8" s="197"/>
      <c r="D8" s="34"/>
      <c r="E8" s="35" t="s">
        <v>135</v>
      </c>
      <c r="F8" s="36" t="s">
        <v>136</v>
      </c>
      <c r="G8" s="143"/>
    </row>
    <row r="9" spans="3:13" ht="15.75" x14ac:dyDescent="0.25">
      <c r="C9" s="197"/>
      <c r="D9" s="54" t="s">
        <v>162</v>
      </c>
      <c r="E9" s="207" t="e">
        <f>F9*100/F10-100</f>
        <v>#DIV/0!</v>
      </c>
      <c r="F9" s="55"/>
      <c r="G9" s="143"/>
      <c r="J9" s="130"/>
      <c r="K9" s="130"/>
      <c r="L9" s="130"/>
      <c r="M9" s="130"/>
    </row>
    <row r="10" spans="3:13" ht="15.75" x14ac:dyDescent="0.25">
      <c r="C10" s="197"/>
      <c r="D10" s="54" t="s">
        <v>163</v>
      </c>
      <c r="E10" s="208"/>
      <c r="F10" s="55"/>
      <c r="G10" s="143"/>
      <c r="J10" s="130"/>
      <c r="K10" s="130"/>
      <c r="L10" s="130"/>
      <c r="M10" s="130"/>
    </row>
    <row r="11" spans="3:13" ht="15.75" x14ac:dyDescent="0.25">
      <c r="C11" s="197"/>
      <c r="D11" s="70" t="s">
        <v>166</v>
      </c>
      <c r="E11" s="71"/>
      <c r="F11" s="55"/>
      <c r="G11" s="143"/>
      <c r="J11" s="130"/>
      <c r="K11" s="130"/>
      <c r="L11" s="130"/>
      <c r="M11" s="130"/>
    </row>
    <row r="12" spans="3:13" ht="15.75" x14ac:dyDescent="0.25">
      <c r="C12" s="197"/>
      <c r="D12" s="60" t="s">
        <v>164</v>
      </c>
      <c r="E12" s="61"/>
      <c r="F12" s="62"/>
      <c r="G12" s="143"/>
      <c r="J12" s="130"/>
      <c r="K12" s="130"/>
      <c r="L12" s="130"/>
      <c r="M12" s="130"/>
    </row>
    <row r="13" spans="3:13" ht="18.75" x14ac:dyDescent="0.25">
      <c r="C13" s="197"/>
      <c r="D13" s="209" t="s">
        <v>147</v>
      </c>
      <c r="E13" s="210"/>
      <c r="F13" s="43" t="b">
        <f>IFERROR(IF(F9&lt;F10,F9-(F12+F11),IF(F9&gt;F10,F10-(F12+F11))),"")</f>
        <v>0</v>
      </c>
      <c r="G13" s="143"/>
      <c r="J13" s="131" t="s">
        <v>149</v>
      </c>
      <c r="K13" s="132">
        <v>0.15</v>
      </c>
      <c r="L13" s="130"/>
      <c r="M13" s="130"/>
    </row>
    <row r="14" spans="3:13" ht="15.75" x14ac:dyDescent="0.25">
      <c r="C14" s="197"/>
      <c r="D14" s="44" t="s">
        <v>148</v>
      </c>
      <c r="E14" s="45"/>
      <c r="F14" s="46"/>
      <c r="G14" s="143"/>
      <c r="J14" s="131" t="s">
        <v>150</v>
      </c>
      <c r="K14" s="132">
        <v>0.25</v>
      </c>
      <c r="L14" s="130"/>
      <c r="M14" s="130"/>
    </row>
    <row r="15" spans="3:13" ht="15.75" x14ac:dyDescent="0.25">
      <c r="C15" s="197"/>
      <c r="D15" s="44" t="s">
        <v>165</v>
      </c>
      <c r="E15" s="45"/>
      <c r="F15" s="46">
        <f>IFERROR(IF(E16&gt;0,(F14*E16)+F14,""),"")</f>
        <v>0</v>
      </c>
      <c r="G15" s="143"/>
      <c r="J15" s="133"/>
      <c r="K15" s="134"/>
      <c r="L15" s="130"/>
      <c r="M15" s="130"/>
    </row>
    <row r="16" spans="3:13" ht="15.75" x14ac:dyDescent="0.25">
      <c r="C16" s="197"/>
      <c r="D16" s="63" t="s">
        <v>150</v>
      </c>
      <c r="E16" s="40">
        <f>IFERROR(VLOOKUP($D$16,$J$13:$K$14,2,0),"")</f>
        <v>0.25</v>
      </c>
      <c r="F16" s="47" t="str">
        <f>IFERROR(IF($D$16="Sous total REG Prp AGE",F13*F14/F15,IF($D$16="Sous total REG Prp Permis",F13*F14/F15)),"")</f>
        <v/>
      </c>
      <c r="G16" s="143"/>
      <c r="J16" s="135" t="s">
        <v>153</v>
      </c>
      <c r="K16" s="136"/>
      <c r="L16" s="130"/>
      <c r="M16" s="130"/>
    </row>
    <row r="17" spans="3:16" ht="15.75" x14ac:dyDescent="0.25">
      <c r="C17" s="197"/>
      <c r="D17" s="48" t="s">
        <v>128</v>
      </c>
      <c r="E17" s="40">
        <v>0.1</v>
      </c>
      <c r="F17" s="42"/>
      <c r="G17" s="143"/>
      <c r="J17" s="135" t="s">
        <v>154</v>
      </c>
      <c r="K17" s="136"/>
      <c r="L17" s="130"/>
      <c r="M17" s="130"/>
    </row>
    <row r="18" spans="3:16" ht="15.75" x14ac:dyDescent="0.25">
      <c r="C18" s="197"/>
      <c r="D18" s="49" t="str">
        <f>INDEX($J$12:$J$21,MATCH($D$16,$J$12:$J$21,0)+6)</f>
        <v>Total à payer Rpr Permis</v>
      </c>
      <c r="E18" s="37"/>
      <c r="F18" s="50" t="str">
        <f>IFERROR(IF($D$18="Total à payer Rpr Âge",F16-F17,IF($D$18="Total à payer Rpr Permis",F16-F17,)),"")</f>
        <v/>
      </c>
      <c r="G18" s="143"/>
      <c r="J18" s="137" t="s">
        <v>160</v>
      </c>
      <c r="K18" s="136"/>
      <c r="L18" s="130"/>
      <c r="M18" s="130"/>
    </row>
    <row r="19" spans="3:16" ht="19.5" thickBot="1" x14ac:dyDescent="0.3">
      <c r="C19" s="197"/>
      <c r="D19" s="51" t="s">
        <v>157</v>
      </c>
      <c r="E19" s="52"/>
      <c r="F19" s="53">
        <f>(F13-F17)</f>
        <v>0</v>
      </c>
      <c r="G19" s="143"/>
      <c r="J19" s="122" t="s">
        <v>155</v>
      </c>
      <c r="K19" s="138"/>
      <c r="L19" s="130"/>
      <c r="M19" s="130"/>
    </row>
    <row r="20" spans="3:16" ht="15.75" x14ac:dyDescent="0.25">
      <c r="C20" s="197"/>
      <c r="D20" s="56"/>
      <c r="E20" s="57"/>
      <c r="F20" s="57"/>
      <c r="G20" s="143"/>
      <c r="J20" s="122" t="s">
        <v>156</v>
      </c>
      <c r="K20" s="139"/>
      <c r="L20" s="130"/>
      <c r="M20" s="130"/>
    </row>
    <row r="21" spans="3:16" ht="16.5" thickBot="1" x14ac:dyDescent="0.3">
      <c r="C21" s="197"/>
      <c r="D21" s="58"/>
      <c r="E21" s="59"/>
      <c r="F21" s="59"/>
      <c r="G21" s="143"/>
      <c r="J21" s="122" t="s">
        <v>161</v>
      </c>
      <c r="K21" s="139"/>
      <c r="L21" s="139"/>
      <c r="M21" s="139"/>
    </row>
    <row r="22" spans="3:16" x14ac:dyDescent="0.25">
      <c r="M22" s="139"/>
      <c r="N22" s="139"/>
      <c r="O22" s="139"/>
      <c r="P22" s="139"/>
    </row>
    <row r="23" spans="3:16" x14ac:dyDescent="0.25">
      <c r="M23" s="129"/>
      <c r="N23" s="129"/>
      <c r="O23" s="129"/>
      <c r="P23" s="129"/>
    </row>
    <row r="24" spans="3:16" x14ac:dyDescent="0.25">
      <c r="M24" s="129"/>
      <c r="N24" s="129"/>
      <c r="O24" s="129"/>
      <c r="P24" s="129"/>
    </row>
    <row r="25" spans="3:16" x14ac:dyDescent="0.25">
      <c r="M25" s="129"/>
      <c r="N25" s="129"/>
      <c r="O25" s="129"/>
      <c r="P25" s="129"/>
    </row>
    <row r="26" spans="3:16" x14ac:dyDescent="0.25">
      <c r="M26" s="129"/>
      <c r="N26" s="129"/>
      <c r="O26" s="129"/>
      <c r="P26" s="129"/>
    </row>
    <row r="27" spans="3:16" x14ac:dyDescent="0.25">
      <c r="M27" s="129"/>
      <c r="N27" s="129"/>
      <c r="O27" s="129"/>
      <c r="P27" s="129"/>
    </row>
    <row r="28" spans="3:16" x14ac:dyDescent="0.25">
      <c r="M28" s="129"/>
      <c r="N28" s="129"/>
      <c r="O28" s="129"/>
      <c r="P28" s="129"/>
    </row>
    <row r="29" spans="3:16" x14ac:dyDescent="0.25">
      <c r="M29" s="129"/>
      <c r="N29" s="129"/>
      <c r="O29" s="129"/>
      <c r="P29" s="129"/>
    </row>
  </sheetData>
  <mergeCells count="4">
    <mergeCell ref="C4:C21"/>
    <mergeCell ref="D4:I7"/>
    <mergeCell ref="E9:E10"/>
    <mergeCell ref="D13:E13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K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$J$12:$J$14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zoomScale="85" zoomScaleNormal="85" workbookViewId="0">
      <selection activeCell="N12" sqref="N12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9.140625" style="18" customWidth="1"/>
    <col min="4" max="4" width="22.28515625" style="18" customWidth="1"/>
    <col min="5" max="5" width="22.85546875" style="18" customWidth="1"/>
    <col min="6" max="6" width="12.85546875" style="18" bestFit="1" customWidth="1"/>
    <col min="7" max="7" width="11.85546875" customWidth="1"/>
    <col min="8" max="8" width="8.140625" customWidth="1"/>
  </cols>
  <sheetData>
    <row r="1" spans="2:30" x14ac:dyDescent="0.25">
      <c r="B1" s="240"/>
      <c r="C1" s="240"/>
      <c r="F1" s="65" t="s">
        <v>2</v>
      </c>
      <c r="G1" s="66">
        <f ca="1">TODAY()</f>
        <v>43791</v>
      </c>
    </row>
    <row r="2" spans="2:30" x14ac:dyDescent="0.25">
      <c r="B2" s="240"/>
      <c r="C2" s="240"/>
      <c r="D2" s="243" t="s">
        <v>4</v>
      </c>
      <c r="E2" s="243"/>
    </row>
    <row r="3" spans="2:30" x14ac:dyDescent="0.25">
      <c r="B3" s="240"/>
      <c r="C3" s="240"/>
      <c r="D3" s="243" t="s">
        <v>5</v>
      </c>
      <c r="E3" s="243"/>
      <c r="I3" t="s">
        <v>167</v>
      </c>
      <c r="AD3" t="s">
        <v>22</v>
      </c>
    </row>
    <row r="4" spans="2:30" ht="24" thickBot="1" x14ac:dyDescent="0.4">
      <c r="B4" s="240"/>
      <c r="C4" s="240"/>
      <c r="D4" s="244" t="s">
        <v>20</v>
      </c>
      <c r="E4" s="244"/>
      <c r="F4" s="244"/>
      <c r="AD4" s="30" t="s">
        <v>23</v>
      </c>
    </row>
    <row r="5" spans="2:30" ht="18.75" x14ac:dyDescent="0.3">
      <c r="B5" s="245" t="s">
        <v>6</v>
      </c>
      <c r="C5" s="246"/>
      <c r="D5" s="246"/>
      <c r="E5" s="246"/>
      <c r="F5" s="246"/>
      <c r="G5" s="247"/>
      <c r="AD5" s="30" t="s">
        <v>24</v>
      </c>
    </row>
    <row r="6" spans="2:30" ht="19.5" thickBot="1" x14ac:dyDescent="0.35">
      <c r="B6" s="248" t="s">
        <v>11</v>
      </c>
      <c r="C6" s="249"/>
      <c r="D6" s="249"/>
      <c r="E6" s="249"/>
      <c r="F6" s="249"/>
      <c r="G6" s="250"/>
      <c r="AD6" s="30" t="s">
        <v>25</v>
      </c>
    </row>
    <row r="7" spans="2:30" ht="16.5" thickBot="1" x14ac:dyDescent="0.3">
      <c r="G7" s="167"/>
      <c r="H7" s="1"/>
      <c r="AD7" s="30" t="s">
        <v>169</v>
      </c>
    </row>
    <row r="8" spans="2:30" ht="19.5" x14ac:dyDescent="0.25">
      <c r="B8" s="147" t="s">
        <v>604</v>
      </c>
      <c r="C8" s="251" t="s">
        <v>605</v>
      </c>
      <c r="D8" s="252"/>
      <c r="E8" s="151" t="s">
        <v>9</v>
      </c>
      <c r="F8" s="20"/>
      <c r="G8" s="166"/>
      <c r="H8" s="1"/>
    </row>
    <row r="9" spans="2:30" ht="19.5" x14ac:dyDescent="0.25">
      <c r="B9" s="148" t="s">
        <v>606</v>
      </c>
      <c r="C9" s="253">
        <v>43780</v>
      </c>
      <c r="D9" s="254"/>
      <c r="E9" s="151" t="s">
        <v>10</v>
      </c>
      <c r="F9" s="20"/>
      <c r="G9" s="166"/>
      <c r="H9" s="1"/>
    </row>
    <row r="10" spans="2:30" ht="20.25" thickBot="1" x14ac:dyDescent="0.3">
      <c r="B10" s="149" t="s">
        <v>607</v>
      </c>
      <c r="C10" s="255" t="s">
        <v>608</v>
      </c>
      <c r="D10" s="256"/>
      <c r="E10" s="19"/>
      <c r="F10" s="19"/>
      <c r="G10" s="166"/>
      <c r="H10" s="1"/>
    </row>
    <row r="11" spans="2:30" ht="20.25" thickBot="1" x14ac:dyDescent="0.3">
      <c r="B11" s="150" t="s">
        <v>8</v>
      </c>
      <c r="C11" s="257" t="s">
        <v>609</v>
      </c>
      <c r="D11" s="258"/>
      <c r="E11" s="19"/>
      <c r="F11" s="216" t="s">
        <v>610</v>
      </c>
      <c r="G11" s="172" t="s">
        <v>611</v>
      </c>
      <c r="H11" s="1"/>
    </row>
    <row r="12" spans="2:30" ht="16.5" thickBot="1" x14ac:dyDescent="0.3">
      <c r="F12" s="217"/>
      <c r="G12" s="171" t="s">
        <v>612</v>
      </c>
      <c r="M12" t="b">
        <f>LEN(C8)=18</f>
        <v>0</v>
      </c>
    </row>
    <row r="13" spans="2:30" ht="15" customHeight="1" x14ac:dyDescent="0.25">
      <c r="B13" s="260" t="s">
        <v>129</v>
      </c>
      <c r="C13" s="261"/>
      <c r="D13" s="261"/>
      <c r="E13" s="261"/>
      <c r="F13" s="262" t="str">
        <f>E30</f>
        <v/>
      </c>
      <c r="G13" s="263"/>
      <c r="M13" s="141"/>
      <c r="N13" s="141"/>
    </row>
    <row r="14" spans="2:30" x14ac:dyDescent="0.25">
      <c r="B14" s="264" t="e">
        <f>'.'!C5</f>
        <v>#VALUE!</v>
      </c>
      <c r="C14" s="265"/>
      <c r="D14" s="265"/>
      <c r="E14" s="265"/>
      <c r="F14" s="265"/>
      <c r="G14" s="266"/>
      <c r="M14" s="141"/>
      <c r="N14" s="141"/>
    </row>
    <row r="15" spans="2:30" x14ac:dyDescent="0.25">
      <c r="B15" s="264"/>
      <c r="C15" s="265"/>
      <c r="D15" s="265"/>
      <c r="E15" s="265"/>
      <c r="F15" s="265"/>
      <c r="G15" s="266"/>
      <c r="M15" s="141"/>
      <c r="N15" s="141"/>
    </row>
    <row r="16" spans="2:30" ht="18.75" x14ac:dyDescent="0.25">
      <c r="B16" s="220" t="s">
        <v>624</v>
      </c>
      <c r="C16" s="221"/>
      <c r="D16" s="221"/>
      <c r="E16" s="221"/>
      <c r="F16" s="221"/>
      <c r="G16" s="222"/>
      <c r="M16" s="141"/>
      <c r="N16" s="141"/>
    </row>
    <row r="17" spans="2:16" ht="19.5" thickBot="1" x14ac:dyDescent="0.35">
      <c r="B17" s="64" t="s">
        <v>21</v>
      </c>
      <c r="C17" s="169" t="s">
        <v>169</v>
      </c>
      <c r="D17" s="144" t="s">
        <v>602</v>
      </c>
      <c r="E17" s="144" t="s">
        <v>603</v>
      </c>
      <c r="F17" s="238" t="s">
        <v>594</v>
      </c>
      <c r="G17" s="239"/>
      <c r="M17" s="141"/>
      <c r="N17" s="141"/>
    </row>
    <row r="18" spans="2:16" ht="21.75" thickBot="1" x14ac:dyDescent="0.4">
      <c r="B18" s="160" t="s">
        <v>613</v>
      </c>
      <c r="C18" s="156"/>
      <c r="D18" s="156"/>
      <c r="E18" s="213">
        <v>5000</v>
      </c>
      <c r="F18" s="213"/>
      <c r="G18" s="168"/>
      <c r="H18" s="1"/>
      <c r="M18" s="141"/>
      <c r="N18" s="141"/>
    </row>
    <row r="19" spans="2:16" ht="21.75" thickBot="1" x14ac:dyDescent="0.4">
      <c r="B19" s="160" t="s">
        <v>614</v>
      </c>
      <c r="C19" s="156"/>
      <c r="D19" s="156"/>
      <c r="E19" s="213">
        <v>5000</v>
      </c>
      <c r="F19" s="213"/>
      <c r="G19" s="168"/>
      <c r="H19" s="1"/>
      <c r="M19" s="141"/>
      <c r="N19" s="141"/>
    </row>
    <row r="20" spans="2:16" ht="21.75" thickBot="1" x14ac:dyDescent="0.4">
      <c r="B20" s="160" t="s">
        <v>615</v>
      </c>
      <c r="C20" s="156"/>
      <c r="D20" s="156"/>
      <c r="E20" s="213">
        <v>8403.361344537816</v>
      </c>
      <c r="F20" s="213"/>
      <c r="G20" s="168"/>
      <c r="H20" s="1"/>
      <c r="M20" s="141"/>
      <c r="N20" s="141"/>
    </row>
    <row r="21" spans="2:16" ht="21" customHeight="1" thickBot="1" x14ac:dyDescent="0.4">
      <c r="B21" s="161" t="s">
        <v>616</v>
      </c>
      <c r="C21" s="157"/>
      <c r="D21" s="157"/>
      <c r="E21" s="211">
        <f>SUM(E18:F20)</f>
        <v>18403.361344537814</v>
      </c>
      <c r="F21" s="212"/>
      <c r="G21" s="168"/>
      <c r="H21" s="1"/>
      <c r="M21" s="141"/>
      <c r="N21" s="141"/>
      <c r="O21" s="141"/>
      <c r="P21" s="141"/>
    </row>
    <row r="22" spans="2:16" ht="21.75" thickBot="1" x14ac:dyDescent="0.4">
      <c r="B22" s="162" t="s">
        <v>617</v>
      </c>
      <c r="C22" s="158"/>
      <c r="D22" s="158"/>
      <c r="E22" s="213">
        <v>756.30252100840335</v>
      </c>
      <c r="F22" s="213"/>
      <c r="G22" s="168"/>
      <c r="H22" s="1"/>
      <c r="M22" s="141"/>
      <c r="N22" s="141"/>
      <c r="O22" s="141"/>
      <c r="P22" s="141"/>
    </row>
    <row r="23" spans="2:16" ht="21.75" thickBot="1" x14ac:dyDescent="0.4">
      <c r="B23" s="162" t="s">
        <v>618</v>
      </c>
      <c r="C23" s="158"/>
      <c r="D23" s="158"/>
      <c r="E23" s="213">
        <v>336.1344537815126</v>
      </c>
      <c r="F23" s="213"/>
      <c r="G23" s="168"/>
      <c r="H23" s="1"/>
      <c r="M23" s="141"/>
      <c r="N23" s="141"/>
      <c r="O23" s="141"/>
      <c r="P23" s="141"/>
    </row>
    <row r="24" spans="2:16" ht="21" customHeight="1" thickBot="1" x14ac:dyDescent="0.4">
      <c r="B24" s="161" t="s">
        <v>619</v>
      </c>
      <c r="C24" s="157"/>
      <c r="D24" s="157"/>
      <c r="E24" s="211">
        <f>E21-E22-E23</f>
        <v>17310.9243697479</v>
      </c>
      <c r="F24" s="211"/>
      <c r="G24" s="168"/>
      <c r="H24" s="1"/>
      <c r="M24" s="141"/>
      <c r="N24" s="141"/>
      <c r="O24" s="141"/>
      <c r="P24" s="141"/>
    </row>
    <row r="25" spans="2:16" ht="21.75" thickBot="1" x14ac:dyDescent="0.4">
      <c r="B25" s="163" t="s">
        <v>620</v>
      </c>
      <c r="C25" s="158"/>
      <c r="D25" s="158"/>
      <c r="E25" s="213" t="s">
        <v>625</v>
      </c>
      <c r="F25" s="213"/>
      <c r="G25" s="168"/>
      <c r="H25" s="1"/>
      <c r="M25" s="141"/>
      <c r="N25" s="141"/>
      <c r="O25" s="141"/>
      <c r="P25" s="141"/>
    </row>
    <row r="26" spans="2:16" ht="21.75" thickBot="1" x14ac:dyDescent="0.4">
      <c r="B26" s="170" t="s">
        <v>623</v>
      </c>
      <c r="C26" s="158"/>
      <c r="D26" s="177">
        <v>0.15</v>
      </c>
      <c r="E26" s="213"/>
      <c r="F26" s="213"/>
      <c r="G26" s="168"/>
      <c r="H26" s="1"/>
      <c r="M26" s="141"/>
      <c r="N26" s="141"/>
      <c r="O26" s="141"/>
      <c r="P26" s="141"/>
    </row>
    <row r="27" spans="2:16" ht="21.75" thickBot="1" x14ac:dyDescent="0.4">
      <c r="B27" s="164"/>
      <c r="C27" s="155"/>
      <c r="D27" s="155"/>
      <c r="E27" s="214"/>
      <c r="F27" s="215"/>
      <c r="G27" s="168"/>
      <c r="H27" s="1"/>
      <c r="M27" s="141"/>
      <c r="N27" s="141"/>
      <c r="O27" s="141"/>
      <c r="P27" s="141"/>
    </row>
    <row r="28" spans="2:16" ht="21.75" thickBot="1" x14ac:dyDescent="0.4">
      <c r="B28" s="162" t="s">
        <v>621</v>
      </c>
      <c r="C28" s="158"/>
      <c r="D28" s="158"/>
      <c r="E28" s="223">
        <v>0</v>
      </c>
      <c r="F28" s="223"/>
      <c r="G28" s="168"/>
      <c r="H28" s="1"/>
      <c r="I28">
        <v>0</v>
      </c>
      <c r="M28" s="141"/>
      <c r="N28" s="141"/>
      <c r="O28" s="141"/>
      <c r="P28" s="141"/>
    </row>
    <row r="29" spans="2:16" ht="21.75" thickBot="1" x14ac:dyDescent="0.4">
      <c r="B29" s="164"/>
      <c r="C29" s="155"/>
      <c r="D29" s="155"/>
      <c r="E29" s="214"/>
      <c r="F29" s="215"/>
      <c r="G29" s="168"/>
      <c r="H29" s="1"/>
      <c r="M29" s="141"/>
      <c r="N29" s="141"/>
      <c r="O29" s="141"/>
      <c r="P29" s="141"/>
    </row>
    <row r="30" spans="2:16" ht="23.25" customHeight="1" thickBot="1" x14ac:dyDescent="0.4">
      <c r="B30" s="165" t="s">
        <v>622</v>
      </c>
      <c r="C30" s="159"/>
      <c r="D30" s="159"/>
      <c r="E30" s="226" t="s">
        <v>625</v>
      </c>
      <c r="F30" s="226"/>
      <c r="G30" s="168"/>
      <c r="H30" s="1"/>
    </row>
    <row r="31" spans="2:16" ht="15.75" x14ac:dyDescent="0.25">
      <c r="B31" s="22"/>
      <c r="C31" s="259"/>
      <c r="D31" s="259"/>
      <c r="E31" s="152"/>
      <c r="F31" s="152"/>
      <c r="G31" s="23"/>
      <c r="H31" s="1"/>
    </row>
    <row r="32" spans="2:16" ht="15.75" x14ac:dyDescent="0.25">
      <c r="B32" s="22"/>
      <c r="C32" s="24"/>
      <c r="D32" s="24"/>
      <c r="E32" s="152"/>
      <c r="F32" s="25"/>
      <c r="G32" s="23"/>
      <c r="H32" s="1"/>
    </row>
    <row r="33" spans="1:9" ht="15.75" x14ac:dyDescent="0.25">
      <c r="A33" s="1"/>
      <c r="B33" s="241" t="s">
        <v>3</v>
      </c>
      <c r="C33" s="242"/>
      <c r="D33" s="153"/>
      <c r="E33" s="154"/>
      <c r="F33" s="154"/>
      <c r="G33" s="23"/>
      <c r="H33" s="1"/>
    </row>
    <row r="34" spans="1:9" ht="16.5" thickBot="1" x14ac:dyDescent="0.3">
      <c r="A34" s="1"/>
      <c r="B34" s="22"/>
      <c r="C34" s="153"/>
      <c r="D34" s="153"/>
      <c r="E34" s="154"/>
      <c r="F34" s="154"/>
      <c r="G34" s="23"/>
      <c r="H34" s="1"/>
    </row>
    <row r="35" spans="1:9" ht="15.75" x14ac:dyDescent="0.25">
      <c r="A35" s="1"/>
      <c r="B35" s="22"/>
      <c r="C35" s="24"/>
      <c r="D35" s="145"/>
      <c r="E35" s="145"/>
      <c r="F35" s="145"/>
      <c r="G35" s="146"/>
      <c r="H35" s="1"/>
      <c r="I35" s="167"/>
    </row>
    <row r="36" spans="1:9" ht="15.75" x14ac:dyDescent="0.25">
      <c r="A36" s="1"/>
      <c r="D36" s="224"/>
      <c r="E36" s="224"/>
      <c r="F36" s="224"/>
      <c r="G36" s="225"/>
      <c r="H36" s="1"/>
    </row>
    <row r="37" spans="1:9" ht="15.75" x14ac:dyDescent="0.25">
      <c r="A37" s="1"/>
      <c r="B37" s="22"/>
      <c r="C37" s="24"/>
      <c r="D37" s="224"/>
      <c r="E37" s="224"/>
      <c r="F37" s="224"/>
      <c r="G37" s="225"/>
      <c r="H37" s="1"/>
    </row>
    <row r="38" spans="1:9" ht="15.75" x14ac:dyDescent="0.25">
      <c r="A38" s="1"/>
      <c r="B38" s="22"/>
      <c r="C38" s="24"/>
      <c r="D38" s="224"/>
      <c r="E38" s="224"/>
      <c r="F38" s="224"/>
      <c r="G38" s="225"/>
      <c r="H38" s="1"/>
    </row>
    <row r="39" spans="1:9" ht="16.5" thickBot="1" x14ac:dyDescent="0.3">
      <c r="A39" s="1"/>
      <c r="B39" s="29"/>
      <c r="C39" s="26"/>
      <c r="D39" s="227"/>
      <c r="E39" s="227"/>
      <c r="F39" s="227"/>
      <c r="G39" s="228"/>
      <c r="H39" s="1"/>
    </row>
    <row r="40" spans="1:9" ht="16.5" thickBot="1" x14ac:dyDescent="0.3">
      <c r="B40" s="21"/>
      <c r="C40" s="19"/>
      <c r="D40" s="26"/>
      <c r="E40" s="26"/>
      <c r="F40" s="26"/>
      <c r="G40" s="27"/>
      <c r="H40" s="1"/>
    </row>
    <row r="41" spans="1:9" ht="18" customHeight="1" thickBot="1" x14ac:dyDescent="0.3">
      <c r="B41" s="218" t="s">
        <v>12</v>
      </c>
      <c r="C41" s="219"/>
      <c r="D41" s="67" t="s">
        <v>13</v>
      </c>
      <c r="E41" s="67" t="s">
        <v>14</v>
      </c>
      <c r="F41" s="218" t="s">
        <v>15</v>
      </c>
      <c r="G41" s="219"/>
    </row>
    <row r="42" spans="1:9" x14ac:dyDescent="0.25">
      <c r="B42" s="229"/>
      <c r="C42" s="230"/>
      <c r="D42" s="233"/>
      <c r="E42" s="233"/>
      <c r="F42" s="229"/>
      <c r="G42" s="230"/>
    </row>
    <row r="43" spans="1:9" x14ac:dyDescent="0.25">
      <c r="B43" s="231"/>
      <c r="C43" s="225"/>
      <c r="D43" s="234"/>
      <c r="E43" s="234"/>
      <c r="F43" s="231"/>
      <c r="G43" s="225"/>
    </row>
    <row r="44" spans="1:9" x14ac:dyDescent="0.25">
      <c r="B44" s="231"/>
      <c r="C44" s="225"/>
      <c r="D44" s="234"/>
      <c r="E44" s="234"/>
      <c r="F44" s="231"/>
      <c r="G44" s="225"/>
    </row>
    <row r="45" spans="1:9" x14ac:dyDescent="0.25">
      <c r="B45" s="231"/>
      <c r="C45" s="225"/>
      <c r="D45" s="234"/>
      <c r="E45" s="234"/>
      <c r="F45" s="231"/>
      <c r="G45" s="225"/>
    </row>
    <row r="46" spans="1:9" ht="15.75" thickBot="1" x14ac:dyDescent="0.3">
      <c r="B46" s="232"/>
      <c r="C46" s="228"/>
      <c r="D46" s="235"/>
      <c r="E46" s="235"/>
      <c r="F46" s="232"/>
      <c r="G46" s="228"/>
    </row>
    <row r="47" spans="1:9" ht="16.5" thickBot="1" x14ac:dyDescent="0.3">
      <c r="B47" s="236" t="s">
        <v>19</v>
      </c>
      <c r="C47" s="237"/>
      <c r="D47" s="68" t="s">
        <v>16</v>
      </c>
      <c r="E47" s="28" t="s">
        <v>17</v>
      </c>
      <c r="F47" s="236" t="s">
        <v>18</v>
      </c>
      <c r="G47" s="237"/>
    </row>
    <row r="48" spans="1:9" x14ac:dyDescent="0.25">
      <c r="B48" s="229"/>
      <c r="C48" s="230"/>
      <c r="D48" s="233"/>
      <c r="E48" s="233"/>
      <c r="F48" s="229"/>
      <c r="G48" s="230"/>
    </row>
    <row r="49" spans="1:8" x14ac:dyDescent="0.25">
      <c r="B49" s="231"/>
      <c r="C49" s="225"/>
      <c r="D49" s="234"/>
      <c r="E49" s="234"/>
      <c r="F49" s="231"/>
      <c r="G49" s="225"/>
    </row>
    <row r="50" spans="1:8" x14ac:dyDescent="0.25">
      <c r="B50" s="231"/>
      <c r="C50" s="225"/>
      <c r="D50" s="234"/>
      <c r="E50" s="234"/>
      <c r="F50" s="231"/>
      <c r="G50" s="225"/>
    </row>
    <row r="51" spans="1:8" x14ac:dyDescent="0.25">
      <c r="B51" s="231"/>
      <c r="C51" s="225"/>
      <c r="D51" s="234"/>
      <c r="E51" s="234"/>
      <c r="F51" s="231"/>
      <c r="G51" s="225"/>
    </row>
    <row r="52" spans="1:8" x14ac:dyDescent="0.25">
      <c r="B52" s="231"/>
      <c r="C52" s="225"/>
      <c r="D52" s="234"/>
      <c r="E52" s="234"/>
      <c r="F52" s="231"/>
      <c r="G52" s="225"/>
    </row>
    <row r="53" spans="1:8" s="3" customFormat="1" ht="15.75" thickBot="1" x14ac:dyDescent="0.3">
      <c r="A53" s="17">
        <v>11</v>
      </c>
      <c r="B53" s="232"/>
      <c r="C53" s="228"/>
      <c r="D53" s="235"/>
      <c r="E53" s="235"/>
      <c r="F53" s="232"/>
      <c r="G53" s="228"/>
    </row>
    <row r="56" spans="1:8" x14ac:dyDescent="0.25">
      <c r="H56" t="s">
        <v>168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47">
    <mergeCell ref="F17:G17"/>
    <mergeCell ref="B1:C4"/>
    <mergeCell ref="B33:C33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31:D31"/>
    <mergeCell ref="B13:E13"/>
    <mergeCell ref="F13:G13"/>
    <mergeCell ref="B14:G15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F11:F12"/>
    <mergeCell ref="B41:C41"/>
    <mergeCell ref="F41:G41"/>
    <mergeCell ref="B16:G16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D37:G37"/>
    <mergeCell ref="D38:G38"/>
    <mergeCell ref="D39:G39"/>
    <mergeCell ref="E21:F21"/>
    <mergeCell ref="E23:F23"/>
    <mergeCell ref="E26:F26"/>
    <mergeCell ref="E27:F27"/>
    <mergeCell ref="E29:F29"/>
  </mergeCells>
  <conditionalFormatting sqref="F8">
    <cfRule type="expression" dxfId="4" priority="2">
      <formula>ISNA($F$8)</formula>
    </cfRule>
  </conditionalFormatting>
  <dataValidations disablePrompts="1" count="4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sqref="F9">
      <formula1>listeagence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ToggleButton1">
          <controlPr defaultSize="0" autoLine="0" r:id="rId5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8</xdr:row>
                <xdr:rowOff>180975</xdr:rowOff>
              </to>
            </anchor>
          </controlPr>
        </control>
      </mc:Choice>
      <mc:Fallback>
        <control shapeId="1030" r:id="rId4" name="ToggleButton1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8</xdr:col>
                <xdr:colOff>171450</xdr:colOff>
                <xdr:row>7</xdr:row>
                <xdr:rowOff>171450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29" r:id="rId8" name="OptionButton2">
          <controlPr defaultSize="0" autoLine="0" r:id="rId9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8</xdr:col>
                <xdr:colOff>161925</xdr:colOff>
                <xdr:row>8</xdr:row>
                <xdr:rowOff>219075</xdr:rowOff>
              </to>
            </anchor>
          </controlPr>
        </control>
      </mc:Choice>
      <mc:Fallback>
        <control shapeId="1029" r:id="rId8" name="Option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106"/>
  <sheetViews>
    <sheetView tabSelected="1" workbookViewId="0">
      <selection activeCell="G8" sqref="G8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9.140625" style="18" customWidth="1"/>
    <col min="4" max="4" width="22.28515625" style="18" customWidth="1"/>
    <col min="5" max="5" width="22.85546875" style="18" customWidth="1"/>
    <col min="6" max="6" width="12.85546875" style="18" bestFit="1" customWidth="1"/>
    <col min="7" max="7" width="11.85546875" customWidth="1"/>
    <col min="8" max="8" width="8.140625" customWidth="1"/>
  </cols>
  <sheetData>
    <row r="1" spans="2:30" x14ac:dyDescent="0.25">
      <c r="B1" s="240"/>
      <c r="C1" s="240"/>
      <c r="F1" s="65" t="s">
        <v>2</v>
      </c>
      <c r="G1" s="66">
        <f ca="1">TODAY()</f>
        <v>43791</v>
      </c>
    </row>
    <row r="2" spans="2:30" x14ac:dyDescent="0.25">
      <c r="B2" s="240"/>
      <c r="C2" s="240"/>
      <c r="D2" s="243" t="s">
        <v>4</v>
      </c>
      <c r="E2" s="243"/>
    </row>
    <row r="3" spans="2:30" x14ac:dyDescent="0.25">
      <c r="B3" s="240"/>
      <c r="C3" s="240"/>
      <c r="D3" s="243" t="s">
        <v>5</v>
      </c>
      <c r="E3" s="243"/>
      <c r="AD3" t="s">
        <v>22</v>
      </c>
    </row>
    <row r="4" spans="2:30" ht="24" thickBot="1" x14ac:dyDescent="0.4">
      <c r="B4" s="240"/>
      <c r="C4" s="240"/>
      <c r="D4" s="244" t="s">
        <v>20</v>
      </c>
      <c r="E4" s="244"/>
      <c r="F4" s="244"/>
      <c r="AD4" s="30" t="s">
        <v>23</v>
      </c>
    </row>
    <row r="5" spans="2:30" ht="18.75" x14ac:dyDescent="0.3">
      <c r="B5" s="245" t="s">
        <v>6</v>
      </c>
      <c r="C5" s="246"/>
      <c r="D5" s="246"/>
      <c r="E5" s="246"/>
      <c r="F5" s="246"/>
      <c r="G5" s="247"/>
      <c r="AD5" s="30" t="s">
        <v>24</v>
      </c>
    </row>
    <row r="6" spans="2:30" ht="19.5" thickBot="1" x14ac:dyDescent="0.35">
      <c r="B6" s="248" t="s">
        <v>11</v>
      </c>
      <c r="C6" s="249"/>
      <c r="D6" s="249"/>
      <c r="E6" s="249"/>
      <c r="F6" s="249"/>
      <c r="G6" s="250"/>
      <c r="AD6" s="30" t="s">
        <v>25</v>
      </c>
    </row>
    <row r="7" spans="2:30" ht="16.5" thickBot="1" x14ac:dyDescent="0.3">
      <c r="G7" s="167"/>
      <c r="H7" s="1"/>
      <c r="AD7" s="30" t="s">
        <v>169</v>
      </c>
    </row>
    <row r="8" spans="2:30" ht="19.5" x14ac:dyDescent="0.25">
      <c r="B8" s="147" t="s">
        <v>604</v>
      </c>
      <c r="C8" s="251" t="s">
        <v>605</v>
      </c>
      <c r="D8" s="252"/>
      <c r="E8" s="151" t="s">
        <v>9</v>
      </c>
      <c r="F8" s="20" t="s">
        <v>42</v>
      </c>
      <c r="G8" s="166"/>
      <c r="H8" s="1"/>
    </row>
    <row r="9" spans="2:30" ht="19.5" x14ac:dyDescent="0.25">
      <c r="B9" s="148" t="s">
        <v>606</v>
      </c>
      <c r="C9" s="253">
        <v>43780</v>
      </c>
      <c r="D9" s="254"/>
      <c r="E9" s="151" t="s">
        <v>10</v>
      </c>
      <c r="F9" s="20" t="s">
        <v>625</v>
      </c>
      <c r="G9" s="166"/>
      <c r="H9" s="1"/>
    </row>
    <row r="10" spans="2:30" ht="20.25" thickBot="1" x14ac:dyDescent="0.3">
      <c r="B10" s="149" t="s">
        <v>607</v>
      </c>
      <c r="C10" s="255" t="s">
        <v>608</v>
      </c>
      <c r="D10" s="256"/>
      <c r="E10" s="176"/>
      <c r="F10" s="176"/>
      <c r="G10" s="166"/>
      <c r="H10" s="1"/>
    </row>
    <row r="11" spans="2:30" ht="20.25" thickBot="1" x14ac:dyDescent="0.3">
      <c r="B11" s="150" t="s">
        <v>8</v>
      </c>
      <c r="C11" s="257" t="s">
        <v>609</v>
      </c>
      <c r="D11" s="258"/>
      <c r="E11" s="176"/>
      <c r="F11" s="216" t="s">
        <v>610</v>
      </c>
      <c r="G11" s="172" t="s">
        <v>611</v>
      </c>
      <c r="H11" s="1"/>
    </row>
    <row r="12" spans="2:30" ht="16.5" thickBot="1" x14ac:dyDescent="0.3">
      <c r="F12" s="217"/>
      <c r="G12" s="171" t="s">
        <v>612</v>
      </c>
    </row>
    <row r="13" spans="2:30" ht="15" customHeight="1" x14ac:dyDescent="0.25">
      <c r="B13" s="260" t="s">
        <v>129</v>
      </c>
      <c r="C13" s="261"/>
      <c r="D13" s="261"/>
      <c r="E13" s="261"/>
      <c r="F13" s="262">
        <f>E30</f>
        <v>13821.739130434784</v>
      </c>
      <c r="G13" s="263"/>
      <c r="M13" s="141"/>
      <c r="N13" s="141"/>
    </row>
    <row r="14" spans="2:30" x14ac:dyDescent="0.25">
      <c r="B14" s="264" t="e">
        <f>'.'!C5</f>
        <v>#VALUE!</v>
      </c>
      <c r="C14" s="265"/>
      <c r="D14" s="265"/>
      <c r="E14" s="265"/>
      <c r="F14" s="265"/>
      <c r="G14" s="266"/>
      <c r="M14" s="141"/>
      <c r="N14" s="141"/>
    </row>
    <row r="15" spans="2:30" x14ac:dyDescent="0.25">
      <c r="B15" s="264"/>
      <c r="C15" s="265"/>
      <c r="D15" s="265"/>
      <c r="E15" s="265"/>
      <c r="F15" s="265"/>
      <c r="G15" s="266"/>
      <c r="M15" s="141"/>
      <c r="N15" s="141"/>
    </row>
    <row r="16" spans="2:30" ht="18.75" x14ac:dyDescent="0.25">
      <c r="B16" s="220" t="s">
        <v>624</v>
      </c>
      <c r="C16" s="221"/>
      <c r="D16" s="221"/>
      <c r="E16" s="221"/>
      <c r="F16" s="221"/>
      <c r="G16" s="222"/>
      <c r="M16" s="141"/>
      <c r="N16" s="141"/>
    </row>
    <row r="17" spans="2:16" ht="19.5" thickBot="1" x14ac:dyDescent="0.35">
      <c r="B17" s="64" t="s">
        <v>21</v>
      </c>
      <c r="C17" s="169" t="s">
        <v>169</v>
      </c>
      <c r="D17" s="175" t="s">
        <v>602</v>
      </c>
      <c r="E17" s="175" t="s">
        <v>603</v>
      </c>
      <c r="F17" s="238" t="s">
        <v>594</v>
      </c>
      <c r="G17" s="239"/>
      <c r="M17" s="141"/>
      <c r="N17" s="141"/>
    </row>
    <row r="18" spans="2:16" ht="21.75" thickBot="1" x14ac:dyDescent="0.4">
      <c r="B18" s="160" t="s">
        <v>613</v>
      </c>
      <c r="C18" s="156"/>
      <c r="D18" s="156"/>
      <c r="E18" s="213">
        <v>5000</v>
      </c>
      <c r="F18" s="213"/>
      <c r="G18" s="168"/>
      <c r="H18" s="1"/>
      <c r="M18" s="141"/>
      <c r="N18" s="141"/>
    </row>
    <row r="19" spans="2:16" ht="21.75" thickBot="1" x14ac:dyDescent="0.4">
      <c r="B19" s="160" t="s">
        <v>614</v>
      </c>
      <c r="C19" s="156"/>
      <c r="D19" s="156"/>
      <c r="E19" s="213">
        <v>5000</v>
      </c>
      <c r="F19" s="213"/>
      <c r="G19" s="168"/>
      <c r="H19" s="1"/>
      <c r="M19" s="141"/>
      <c r="N19" s="141"/>
    </row>
    <row r="20" spans="2:16" ht="21.75" thickBot="1" x14ac:dyDescent="0.4">
      <c r="B20" s="160" t="s">
        <v>615</v>
      </c>
      <c r="C20" s="156"/>
      <c r="D20" s="156"/>
      <c r="E20" s="213">
        <v>10000</v>
      </c>
      <c r="F20" s="213"/>
      <c r="G20" s="168"/>
      <c r="H20" s="1"/>
      <c r="M20" s="141"/>
      <c r="N20" s="141"/>
    </row>
    <row r="21" spans="2:16" ht="21" customHeight="1" thickBot="1" x14ac:dyDescent="0.4">
      <c r="B21" s="161" t="s">
        <v>616</v>
      </c>
      <c r="C21" s="157"/>
      <c r="D21" s="157"/>
      <c r="E21" s="211">
        <f>SUM(E18:F20)</f>
        <v>20000</v>
      </c>
      <c r="F21" s="212"/>
      <c r="G21" s="168"/>
      <c r="H21" s="1"/>
      <c r="M21" s="141"/>
      <c r="N21" s="141"/>
      <c r="O21" s="141"/>
      <c r="P21" s="141"/>
    </row>
    <row r="22" spans="2:16" ht="21.75" thickBot="1" x14ac:dyDescent="0.4">
      <c r="B22" s="162" t="s">
        <v>617</v>
      </c>
      <c r="C22" s="158"/>
      <c r="D22" s="158"/>
      <c r="E22" s="213">
        <v>900</v>
      </c>
      <c r="F22" s="213"/>
      <c r="G22" s="168"/>
      <c r="H22" s="1"/>
      <c r="M22" s="141"/>
      <c r="N22" s="141"/>
      <c r="O22" s="141"/>
      <c r="P22" s="141"/>
    </row>
    <row r="23" spans="2:16" ht="21.75" thickBot="1" x14ac:dyDescent="0.4">
      <c r="B23" s="162" t="s">
        <v>618</v>
      </c>
      <c r="C23" s="158"/>
      <c r="D23" s="158"/>
      <c r="E23" s="213">
        <v>400</v>
      </c>
      <c r="F23" s="213"/>
      <c r="G23" s="168"/>
      <c r="H23" s="1"/>
      <c r="M23" s="141"/>
      <c r="N23" s="141"/>
      <c r="O23" s="141"/>
      <c r="P23" s="141"/>
    </row>
    <row r="24" spans="2:16" ht="21" customHeight="1" thickBot="1" x14ac:dyDescent="0.4">
      <c r="B24" s="161" t="s">
        <v>619</v>
      </c>
      <c r="C24" s="157"/>
      <c r="D24" s="157"/>
      <c r="E24" s="211">
        <f>E21-E22-E23</f>
        <v>18700</v>
      </c>
      <c r="F24" s="211"/>
      <c r="G24" s="168"/>
      <c r="H24" s="1"/>
      <c r="M24" s="141"/>
      <c r="N24" s="141"/>
      <c r="O24" s="141"/>
      <c r="P24" s="141"/>
    </row>
    <row r="25" spans="2:16" ht="21.75" thickBot="1" x14ac:dyDescent="0.4">
      <c r="B25" s="163" t="s">
        <v>620</v>
      </c>
      <c r="C25" s="158"/>
      <c r="D25" s="158"/>
      <c r="E25" s="213">
        <v>15052.97771282426</v>
      </c>
      <c r="F25" s="213"/>
      <c r="G25" s="168"/>
      <c r="H25" s="1"/>
      <c r="M25" s="141"/>
      <c r="N25" s="141"/>
      <c r="O25" s="141"/>
      <c r="P25" s="141"/>
    </row>
    <row r="26" spans="2:16" ht="21.75" thickBot="1" x14ac:dyDescent="0.4">
      <c r="B26" s="170" t="s">
        <v>623</v>
      </c>
      <c r="C26" s="158"/>
      <c r="D26" s="177">
        <v>0.15</v>
      </c>
      <c r="E26" s="213">
        <v>2439.1304347826085</v>
      </c>
      <c r="F26" s="213"/>
      <c r="G26" s="168"/>
      <c r="H26" s="1"/>
      <c r="M26" s="141"/>
      <c r="N26" s="141"/>
      <c r="O26" s="141"/>
      <c r="P26" s="141"/>
    </row>
    <row r="27" spans="2:16" ht="21.75" thickBot="1" x14ac:dyDescent="0.4">
      <c r="B27" s="164"/>
      <c r="C27" s="155"/>
      <c r="D27" s="155"/>
      <c r="E27" s="214"/>
      <c r="F27" s="215"/>
      <c r="G27" s="168"/>
      <c r="H27" s="1"/>
      <c r="M27" s="141"/>
      <c r="N27" s="141"/>
      <c r="O27" s="141"/>
      <c r="P27" s="141"/>
    </row>
    <row r="28" spans="2:16" ht="21.75" thickBot="1" x14ac:dyDescent="0.4">
      <c r="B28" s="162" t="s">
        <v>621</v>
      </c>
      <c r="C28" s="158"/>
      <c r="D28" s="158"/>
      <c r="E28" s="223"/>
      <c r="F28" s="223"/>
      <c r="G28" s="168"/>
      <c r="H28" s="1"/>
      <c r="I28">
        <v>0</v>
      </c>
      <c r="M28" s="141"/>
      <c r="N28" s="141"/>
      <c r="O28" s="141"/>
      <c r="P28" s="141"/>
    </row>
    <row r="29" spans="2:16" ht="21.75" thickBot="1" x14ac:dyDescent="0.4">
      <c r="B29" s="164"/>
      <c r="C29" s="155"/>
      <c r="D29" s="155"/>
      <c r="E29" s="214"/>
      <c r="F29" s="215"/>
      <c r="G29" s="168"/>
      <c r="H29" s="1"/>
      <c r="M29" s="141"/>
      <c r="N29" s="141"/>
      <c r="O29" s="141"/>
      <c r="P29" s="141"/>
    </row>
    <row r="30" spans="2:16" ht="23.25" customHeight="1" thickBot="1" x14ac:dyDescent="0.4">
      <c r="B30" s="165" t="s">
        <v>622</v>
      </c>
      <c r="C30" s="159"/>
      <c r="D30" s="159"/>
      <c r="E30" s="226">
        <v>13821.739130434784</v>
      </c>
      <c r="F30" s="226"/>
      <c r="G30" s="168"/>
      <c r="H30" s="1"/>
    </row>
    <row r="31" spans="2:16" ht="15.75" x14ac:dyDescent="0.25">
      <c r="B31" s="22"/>
      <c r="C31" s="259"/>
      <c r="D31" s="259"/>
      <c r="E31" s="152"/>
      <c r="F31" s="152"/>
      <c r="G31" s="23"/>
      <c r="H31" s="1"/>
    </row>
    <row r="32" spans="2:16" ht="15.75" x14ac:dyDescent="0.25">
      <c r="B32" s="22"/>
      <c r="C32" s="24"/>
      <c r="D32" s="24"/>
      <c r="E32" s="152"/>
      <c r="F32" s="25"/>
      <c r="G32" s="23"/>
      <c r="H32" s="1"/>
    </row>
    <row r="33" spans="1:9" ht="15.75" x14ac:dyDescent="0.25">
      <c r="A33" s="1"/>
      <c r="B33" s="241" t="s">
        <v>3</v>
      </c>
      <c r="C33" s="242"/>
      <c r="D33" s="153"/>
      <c r="E33" s="154"/>
      <c r="F33" s="154"/>
      <c r="G33" s="23"/>
      <c r="H33" s="1"/>
    </row>
    <row r="34" spans="1:9" ht="16.5" thickBot="1" x14ac:dyDescent="0.3">
      <c r="A34" s="1"/>
      <c r="B34" s="22"/>
      <c r="C34" s="153"/>
      <c r="D34" s="153"/>
      <c r="E34" s="154"/>
      <c r="F34" s="154"/>
      <c r="G34" s="23"/>
      <c r="H34" s="1"/>
    </row>
    <row r="35" spans="1:9" ht="15.75" x14ac:dyDescent="0.25">
      <c r="A35" s="1"/>
      <c r="B35" s="22"/>
      <c r="C35" s="24"/>
      <c r="D35" s="173"/>
      <c r="E35" s="173"/>
      <c r="F35" s="173"/>
      <c r="G35" s="174"/>
      <c r="H35" s="1"/>
      <c r="I35" s="167"/>
    </row>
    <row r="36" spans="1:9" ht="15.75" x14ac:dyDescent="0.25">
      <c r="A36" s="1"/>
      <c r="D36" s="224"/>
      <c r="E36" s="224"/>
      <c r="F36" s="224"/>
      <c r="G36" s="225"/>
      <c r="H36" s="1"/>
    </row>
    <row r="37" spans="1:9" ht="15.75" x14ac:dyDescent="0.25">
      <c r="A37" s="1"/>
      <c r="B37" s="22"/>
      <c r="C37" s="24"/>
      <c r="D37" s="224"/>
      <c r="E37" s="224"/>
      <c r="F37" s="224"/>
      <c r="G37" s="225"/>
      <c r="H37" s="1"/>
    </row>
    <row r="38" spans="1:9" ht="15.75" x14ac:dyDescent="0.25">
      <c r="A38" s="1"/>
      <c r="B38" s="22"/>
      <c r="C38" s="24"/>
      <c r="D38" s="224"/>
      <c r="E38" s="224"/>
      <c r="F38" s="224"/>
      <c r="G38" s="225"/>
      <c r="H38" s="1"/>
    </row>
    <row r="39" spans="1:9" ht="16.5" thickBot="1" x14ac:dyDescent="0.3">
      <c r="A39" s="1"/>
      <c r="B39" s="29"/>
      <c r="C39" s="26"/>
      <c r="D39" s="227"/>
      <c r="E39" s="227"/>
      <c r="F39" s="227"/>
      <c r="G39" s="228"/>
      <c r="H39" s="1"/>
    </row>
    <row r="40" spans="1:9" ht="16.5" thickBot="1" x14ac:dyDescent="0.3">
      <c r="B40" s="21"/>
      <c r="C40" s="176"/>
      <c r="D40" s="26"/>
      <c r="E40" s="26"/>
      <c r="F40" s="26"/>
      <c r="G40" s="27"/>
      <c r="H40" s="1"/>
    </row>
    <row r="41" spans="1:9" ht="18" customHeight="1" thickBot="1" x14ac:dyDescent="0.3">
      <c r="B41" s="218" t="s">
        <v>12</v>
      </c>
      <c r="C41" s="219"/>
      <c r="D41" s="67" t="s">
        <v>13</v>
      </c>
      <c r="E41" s="67" t="s">
        <v>14</v>
      </c>
      <c r="F41" s="218" t="s">
        <v>15</v>
      </c>
      <c r="G41" s="219"/>
    </row>
    <row r="42" spans="1:9" x14ac:dyDescent="0.25">
      <c r="B42" s="229"/>
      <c r="C42" s="230"/>
      <c r="D42" s="233"/>
      <c r="E42" s="233"/>
      <c r="F42" s="229"/>
      <c r="G42" s="230"/>
    </row>
    <row r="43" spans="1:9" x14ac:dyDescent="0.25">
      <c r="B43" s="231"/>
      <c r="C43" s="225"/>
      <c r="D43" s="234"/>
      <c r="E43" s="234"/>
      <c r="F43" s="231"/>
      <c r="G43" s="225"/>
    </row>
    <row r="44" spans="1:9" x14ac:dyDescent="0.25">
      <c r="B44" s="231"/>
      <c r="C44" s="225"/>
      <c r="D44" s="234"/>
      <c r="E44" s="234"/>
      <c r="F44" s="231"/>
      <c r="G44" s="225"/>
    </row>
    <row r="45" spans="1:9" x14ac:dyDescent="0.25">
      <c r="B45" s="231"/>
      <c r="C45" s="225"/>
      <c r="D45" s="234"/>
      <c r="E45" s="234"/>
      <c r="F45" s="231"/>
      <c r="G45" s="225"/>
    </row>
    <row r="46" spans="1:9" ht="15.75" thickBot="1" x14ac:dyDescent="0.3">
      <c r="B46" s="232"/>
      <c r="C46" s="228"/>
      <c r="D46" s="235"/>
      <c r="E46" s="235"/>
      <c r="F46" s="232"/>
      <c r="G46" s="228"/>
    </row>
    <row r="47" spans="1:9" ht="16.5" thickBot="1" x14ac:dyDescent="0.3">
      <c r="B47" s="236" t="s">
        <v>19</v>
      </c>
      <c r="C47" s="237"/>
      <c r="D47" s="68" t="s">
        <v>16</v>
      </c>
      <c r="E47" s="28" t="s">
        <v>17</v>
      </c>
      <c r="F47" s="236" t="s">
        <v>18</v>
      </c>
      <c r="G47" s="237"/>
    </row>
    <row r="48" spans="1:9" x14ac:dyDescent="0.25">
      <c r="B48" s="229"/>
      <c r="C48" s="230"/>
      <c r="D48" s="233"/>
      <c r="E48" s="233"/>
      <c r="F48" s="229"/>
      <c r="G48" s="230"/>
    </row>
    <row r="49" spans="1:8" x14ac:dyDescent="0.25">
      <c r="B49" s="231"/>
      <c r="C49" s="225"/>
      <c r="D49" s="234"/>
      <c r="E49" s="234"/>
      <c r="F49" s="231"/>
      <c r="G49" s="225"/>
    </row>
    <row r="50" spans="1:8" x14ac:dyDescent="0.25">
      <c r="B50" s="231"/>
      <c r="C50" s="225"/>
      <c r="D50" s="234"/>
      <c r="E50" s="234"/>
      <c r="F50" s="231"/>
      <c r="G50" s="225"/>
    </row>
    <row r="51" spans="1:8" x14ac:dyDescent="0.25">
      <c r="B51" s="231"/>
      <c r="C51" s="225"/>
      <c r="D51" s="234"/>
      <c r="E51" s="234"/>
      <c r="F51" s="231"/>
      <c r="G51" s="225"/>
    </row>
    <row r="52" spans="1:8" x14ac:dyDescent="0.25">
      <c r="B52" s="231"/>
      <c r="C52" s="225"/>
      <c r="D52" s="234"/>
      <c r="E52" s="234"/>
      <c r="F52" s="231"/>
      <c r="G52" s="225"/>
    </row>
    <row r="53" spans="1:8" s="3" customFormat="1" ht="15.75" thickBot="1" x14ac:dyDescent="0.3">
      <c r="A53" s="17">
        <v>11</v>
      </c>
      <c r="B53" s="232"/>
      <c r="C53" s="228"/>
      <c r="D53" s="235"/>
      <c r="E53" s="235"/>
      <c r="F53" s="232"/>
      <c r="G53" s="228"/>
    </row>
    <row r="56" spans="1:8" x14ac:dyDescent="0.25">
      <c r="H56" t="s">
        <v>168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47">
    <mergeCell ref="B47:C47"/>
    <mergeCell ref="F47:G47"/>
    <mergeCell ref="B48:C53"/>
    <mergeCell ref="D48:D53"/>
    <mergeCell ref="E48:E53"/>
    <mergeCell ref="F48:G53"/>
    <mergeCell ref="D38:G38"/>
    <mergeCell ref="D39:G39"/>
    <mergeCell ref="B41:C41"/>
    <mergeCell ref="F41:G41"/>
    <mergeCell ref="B42:C46"/>
    <mergeCell ref="D42:D46"/>
    <mergeCell ref="E42:E46"/>
    <mergeCell ref="F42:G46"/>
    <mergeCell ref="E30:F30"/>
    <mergeCell ref="C31:D31"/>
    <mergeCell ref="D36:G36"/>
    <mergeCell ref="D37:G37"/>
    <mergeCell ref="B33:C33"/>
    <mergeCell ref="E18:F18"/>
    <mergeCell ref="E19:F19"/>
    <mergeCell ref="E20:F20"/>
    <mergeCell ref="E22:F22"/>
    <mergeCell ref="E24:F24"/>
    <mergeCell ref="B6:G6"/>
    <mergeCell ref="C8:D8"/>
    <mergeCell ref="C9:D9"/>
    <mergeCell ref="C10:D10"/>
    <mergeCell ref="C11:D11"/>
    <mergeCell ref="F11:F12"/>
    <mergeCell ref="B13:E13"/>
    <mergeCell ref="F13:G13"/>
    <mergeCell ref="B14:G15"/>
    <mergeCell ref="B16:G16"/>
    <mergeCell ref="F17:G17"/>
    <mergeCell ref="B1:C4"/>
    <mergeCell ref="D2:E2"/>
    <mergeCell ref="D3:E3"/>
    <mergeCell ref="D4:F4"/>
    <mergeCell ref="B5:G5"/>
    <mergeCell ref="E21:F21"/>
    <mergeCell ref="E23:F23"/>
    <mergeCell ref="E26:F26"/>
    <mergeCell ref="E27:F27"/>
    <mergeCell ref="E29:F29"/>
    <mergeCell ref="E25:F25"/>
    <mergeCell ref="E28:F28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errorTitle="Choisir dans la liste" sqref="C17">
      <formula1>$AD$3:$AD$7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27</v>
      </c>
      <c r="B1" s="12" t="s">
        <v>28</v>
      </c>
      <c r="E1" s="14" t="s">
        <v>120</v>
      </c>
      <c r="F1" s="15" t="s">
        <v>121</v>
      </c>
    </row>
    <row r="2" spans="1:9" x14ac:dyDescent="0.25">
      <c r="A2" s="11" t="s">
        <v>29</v>
      </c>
      <c r="B2" s="12" t="s">
        <v>30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30</v>
      </c>
    </row>
    <row r="3" spans="1:9" x14ac:dyDescent="0.25">
      <c r="A3" s="11" t="s">
        <v>31</v>
      </c>
      <c r="B3" s="12" t="s">
        <v>30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42</v>
      </c>
    </row>
    <row r="4" spans="1:9" x14ac:dyDescent="0.25">
      <c r="A4" s="11" t="s">
        <v>32</v>
      </c>
      <c r="B4" s="12" t="s">
        <v>30</v>
      </c>
      <c r="F4" s="13" t="str">
        <f t="array" ref="F4">IF(ROW()-1&gt;COUNTIF($B$1:$B$262,$C$3),"",INDEX($A$1:$A$262,SMALL(IF($B$1:$B$262=$C$3,ROW($A$1:$A$262),""),ROW()-1)))</f>
        <v/>
      </c>
      <c r="H4" s="12" t="s">
        <v>70</v>
      </c>
    </row>
    <row r="5" spans="1:9" x14ac:dyDescent="0.25">
      <c r="A5" s="11">
        <v>12053</v>
      </c>
      <c r="B5" s="12" t="s">
        <v>30</v>
      </c>
      <c r="F5" s="13" t="str">
        <f t="array" ref="F5">IF(ROW()-1&gt;COUNTIF($B$1:$B$262,$C$3),"",INDEX($A$1:$A$262,SMALL(IF($B$1:$B$262=$C$3,ROW($A$1:$A$262),""),ROW()-1)))</f>
        <v/>
      </c>
      <c r="H5" s="12" t="s">
        <v>79</v>
      </c>
    </row>
    <row r="6" spans="1:9" x14ac:dyDescent="0.25">
      <c r="A6" s="11" t="s">
        <v>33</v>
      </c>
      <c r="B6" s="12" t="s">
        <v>30</v>
      </c>
      <c r="F6" s="13" t="str">
        <f t="array" ref="F6">IF(ROW()-1&gt;COUNTIF($B$1:$B$262,$C$3),"",INDEX($A$1:$A$262,SMALL(IF($B$1:$B$262=$C$3,ROW($A$1:$A$262),""),ROW()-1)))</f>
        <v/>
      </c>
      <c r="H6" s="12" t="s">
        <v>86</v>
      </c>
    </row>
    <row r="7" spans="1:9" x14ac:dyDescent="0.25">
      <c r="A7" s="11" t="s">
        <v>34</v>
      </c>
      <c r="B7" s="12" t="s">
        <v>30</v>
      </c>
      <c r="F7" s="13" t="str">
        <f t="array" ref="F7">IF(ROW()-1&gt;COUNTIF($B$1:$B$262,$C$3),"",INDEX($A$1:$A$262,SMALL(IF($B$1:$B$262=$C$3,ROW($A$1:$A$262),""),ROW()-1)))</f>
        <v/>
      </c>
      <c r="H7" s="12" t="s">
        <v>105</v>
      </c>
    </row>
    <row r="8" spans="1:9" x14ac:dyDescent="0.25">
      <c r="A8" s="11">
        <v>12185</v>
      </c>
      <c r="B8" s="12" t="s">
        <v>30</v>
      </c>
      <c r="F8" s="13" t="str">
        <f t="array" ref="F8">IF(ROW()-1&gt;COUNTIF($B$1:$B$262,$C$3),"",INDEX($A$1:$A$262,SMALL(IF($B$1:$B$262=$C$3,ROW($A$1:$A$262),""),ROW()-1)))</f>
        <v/>
      </c>
      <c r="H8" s="12" t="s">
        <v>115</v>
      </c>
    </row>
    <row r="9" spans="1:9" x14ac:dyDescent="0.25">
      <c r="A9" s="11">
        <v>21060</v>
      </c>
      <c r="B9" s="12" t="s">
        <v>30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30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35</v>
      </c>
      <c r="B11" s="12" t="s">
        <v>30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30</v>
      </c>
      <c r="F12" s="13" t="str">
        <f t="array" ref="F12">IF(ROW()-1&gt;COUNTIF($B$1:$B$262,$C$3),"",INDEX($A$1:$A$262,SMALL(IF($B$1:$B$262=$C$3,ROW($A$1:$A$262),""),ROW()-1)))</f>
        <v/>
      </c>
      <c r="H12" s="12" t="s">
        <v>122</v>
      </c>
      <c r="I12" t="s">
        <v>123</v>
      </c>
    </row>
    <row r="13" spans="1:9" x14ac:dyDescent="0.25">
      <c r="A13" s="11">
        <v>23036</v>
      </c>
      <c r="B13" s="12" t="s">
        <v>30</v>
      </c>
      <c r="F13" s="13" t="str">
        <f t="array" ref="F13">IF(ROW()-1&gt;COUNTIF($B$1:$B$262,$C$3),"",INDEX($A$1:$A$262,SMALL(IF($B$1:$B$262=$C$3,ROW($A$1:$A$262),""),ROW()-1)))</f>
        <v/>
      </c>
      <c r="H13" s="12" t="s">
        <v>124</v>
      </c>
      <c r="I13" t="s">
        <v>125</v>
      </c>
    </row>
    <row r="14" spans="1:9" x14ac:dyDescent="0.25">
      <c r="A14" s="11">
        <v>23652</v>
      </c>
      <c r="B14" s="12" t="s">
        <v>30</v>
      </c>
      <c r="F14" s="13" t="str">
        <f t="array" ref="F14">IF(ROW()-1&gt;COUNTIF($B$1:$B$262,$C$3),"",INDEX($A$1:$A$262,SMALL(IF($B$1:$B$262=$C$3,ROW($A$1:$A$262),""),ROW()-1)))</f>
        <v/>
      </c>
      <c r="H14" s="12" t="s">
        <v>126</v>
      </c>
      <c r="I14" t="s">
        <v>127</v>
      </c>
    </row>
    <row r="15" spans="1:9" x14ac:dyDescent="0.25">
      <c r="A15" s="11">
        <v>23658</v>
      </c>
      <c r="B15" s="12" t="s">
        <v>30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30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30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30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36</v>
      </c>
      <c r="B19" s="12" t="s">
        <v>30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30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30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37</v>
      </c>
      <c r="B22" s="12" t="s">
        <v>30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30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30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30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30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38</v>
      </c>
      <c r="B27" s="12" t="s">
        <v>30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30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39</v>
      </c>
      <c r="B29" s="12" t="s">
        <v>30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30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40</v>
      </c>
      <c r="B31" s="12" t="s">
        <v>30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30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30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30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30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30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30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30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41</v>
      </c>
      <c r="B39" s="12" t="s">
        <v>42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43</v>
      </c>
      <c r="B40" s="12" t="s">
        <v>42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44</v>
      </c>
      <c r="B41" s="12" t="s">
        <v>42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45</v>
      </c>
      <c r="B42" s="12" t="s">
        <v>42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46</v>
      </c>
      <c r="B43" s="12" t="s">
        <v>42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47</v>
      </c>
      <c r="B44" s="12" t="s">
        <v>42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48</v>
      </c>
      <c r="B45" s="12" t="s">
        <v>42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49</v>
      </c>
      <c r="B46" s="12" t="s">
        <v>42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50</v>
      </c>
      <c r="B47" s="12" t="s">
        <v>42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51</v>
      </c>
      <c r="B48" s="12" t="s">
        <v>42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52</v>
      </c>
      <c r="B49" s="12" t="s">
        <v>42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53</v>
      </c>
      <c r="B50" s="12" t="s">
        <v>42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54</v>
      </c>
      <c r="B51" s="12" t="s">
        <v>42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42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55</v>
      </c>
      <c r="B53" s="12" t="s">
        <v>42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56</v>
      </c>
      <c r="B54" s="12" t="s">
        <v>42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42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57</v>
      </c>
      <c r="B56" s="12" t="s">
        <v>42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42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42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58</v>
      </c>
      <c r="B59" s="12" t="s">
        <v>42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59</v>
      </c>
      <c r="B60" s="12" t="s">
        <v>42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42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42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60</v>
      </c>
      <c r="B63" s="12" t="s">
        <v>42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42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61</v>
      </c>
      <c r="B65" s="12" t="s">
        <v>42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42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42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42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42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62</v>
      </c>
      <c r="B70" s="12" t="s">
        <v>42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63</v>
      </c>
      <c r="B71" s="12" t="s">
        <v>42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42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42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42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42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64</v>
      </c>
      <c r="B76" s="12" t="s">
        <v>42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42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42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65</v>
      </c>
      <c r="B79" s="12" t="s">
        <v>42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42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42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42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42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42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42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42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42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42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66</v>
      </c>
      <c r="B89" s="12" t="s">
        <v>42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42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67</v>
      </c>
      <c r="B91" s="12" t="s">
        <v>42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42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42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42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68</v>
      </c>
      <c r="B95" s="12" t="s">
        <v>42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42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42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42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42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42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42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69</v>
      </c>
      <c r="B102" s="12" t="s">
        <v>70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70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71</v>
      </c>
      <c r="B104" s="12" t="s">
        <v>70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72</v>
      </c>
      <c r="B105" s="12" t="s">
        <v>70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70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70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70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70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70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70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73</v>
      </c>
      <c r="B112" s="12" t="s">
        <v>70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70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70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70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74</v>
      </c>
      <c r="B116" s="12" t="s">
        <v>70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70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70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70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70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75</v>
      </c>
      <c r="B121" s="12" t="s">
        <v>70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70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70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70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70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76</v>
      </c>
      <c r="B126" s="12" t="s">
        <v>70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70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70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70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70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70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77</v>
      </c>
      <c r="B132" s="12" t="s">
        <v>70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70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70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70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70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70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70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70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78</v>
      </c>
      <c r="B140" s="12" t="s">
        <v>70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70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70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70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79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79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79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79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80</v>
      </c>
      <c r="B148" s="12" t="s">
        <v>79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79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79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79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79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79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79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81</v>
      </c>
      <c r="B155" s="12" t="s">
        <v>79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79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79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79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79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79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79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79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79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79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79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82</v>
      </c>
      <c r="B166" s="12" t="s">
        <v>79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79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79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79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83</v>
      </c>
      <c r="B170" s="12" t="s">
        <v>79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79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79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79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84</v>
      </c>
      <c r="B174" s="12" t="s">
        <v>79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79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79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79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85</v>
      </c>
      <c r="B178" s="12" t="s">
        <v>86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87</v>
      </c>
      <c r="B179" s="12" t="s">
        <v>86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88</v>
      </c>
      <c r="B180" s="12" t="s">
        <v>86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89</v>
      </c>
      <c r="B181" s="12" t="s">
        <v>86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90</v>
      </c>
      <c r="B182" s="12" t="s">
        <v>86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91</v>
      </c>
      <c r="B183" s="12" t="s">
        <v>86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92</v>
      </c>
      <c r="B184" s="12" t="s">
        <v>86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93</v>
      </c>
      <c r="B185" s="12" t="s">
        <v>86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94</v>
      </c>
      <c r="B186" s="12" t="s">
        <v>86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95</v>
      </c>
      <c r="B187" s="12" t="s">
        <v>86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96</v>
      </c>
      <c r="B188" s="12" t="s">
        <v>86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97</v>
      </c>
      <c r="B189" s="12" t="s">
        <v>86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98</v>
      </c>
      <c r="B190" s="12" t="s">
        <v>86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99</v>
      </c>
      <c r="B191" s="12" t="s">
        <v>86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86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100</v>
      </c>
      <c r="B193" s="12" t="s">
        <v>86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86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86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86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86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86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86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86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86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101</v>
      </c>
      <c r="B202" s="12" t="s">
        <v>86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102</v>
      </c>
      <c r="B203" s="12" t="s">
        <v>86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103</v>
      </c>
      <c r="B204" s="12" t="s">
        <v>86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86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86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104</v>
      </c>
      <c r="B207" s="12" t="s">
        <v>105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105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105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105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105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105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105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106</v>
      </c>
      <c r="B214" s="12" t="s">
        <v>105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105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105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107</v>
      </c>
      <c r="B217" s="12" t="s">
        <v>105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105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108</v>
      </c>
      <c r="B219" s="12" t="s">
        <v>105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105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105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105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109</v>
      </c>
      <c r="B223" s="12" t="s">
        <v>105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105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105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110</v>
      </c>
      <c r="B226" s="12" t="s">
        <v>105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105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105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105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105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111</v>
      </c>
      <c r="B231" s="12" t="s">
        <v>105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105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105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105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105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105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105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105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105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105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105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105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112</v>
      </c>
      <c r="B243" s="12" t="s">
        <v>105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105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105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113</v>
      </c>
      <c r="B246" s="12" t="s">
        <v>105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114</v>
      </c>
      <c r="B247" s="12" t="s">
        <v>115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116</v>
      </c>
      <c r="B248" s="12" t="s">
        <v>115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115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117</v>
      </c>
      <c r="B250" s="12" t="s">
        <v>115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115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115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115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118</v>
      </c>
      <c r="B254" s="12" t="s">
        <v>115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115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115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115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115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115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119</v>
      </c>
      <c r="B260" s="12" t="s">
        <v>115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115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115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72</v>
      </c>
    </row>
    <row r="272" spans="1:6" x14ac:dyDescent="0.25">
      <c r="A272" s="11" t="s">
        <v>72</v>
      </c>
    </row>
    <row r="273" spans="1:1" x14ac:dyDescent="0.25">
      <c r="A273" s="11" t="s">
        <v>72</v>
      </c>
    </row>
    <row r="274" spans="1:1" x14ac:dyDescent="0.25">
      <c r="A274" s="11" t="s">
        <v>72</v>
      </c>
    </row>
    <row r="275" spans="1:1" x14ac:dyDescent="0.25">
      <c r="A275" s="11" t="s">
        <v>72</v>
      </c>
    </row>
    <row r="276" spans="1:1" x14ac:dyDescent="0.25">
      <c r="A276" s="11" t="s">
        <v>72</v>
      </c>
    </row>
    <row r="277" spans="1:1" x14ac:dyDescent="0.25">
      <c r="A277" s="11" t="s">
        <v>72</v>
      </c>
    </row>
    <row r="278" spans="1:1" x14ac:dyDescent="0.25">
      <c r="A278" s="11" t="s">
        <v>72</v>
      </c>
    </row>
    <row r="279" spans="1:1" x14ac:dyDescent="0.25">
      <c r="A279" s="11" t="s">
        <v>72</v>
      </c>
    </row>
    <row r="280" spans="1:1" x14ac:dyDescent="0.25">
      <c r="A280" s="11" t="s">
        <v>72</v>
      </c>
    </row>
    <row r="281" spans="1:1" x14ac:dyDescent="0.25">
      <c r="A281" s="11" t="s">
        <v>72</v>
      </c>
    </row>
    <row r="282" spans="1:1" x14ac:dyDescent="0.25">
      <c r="A282" s="11" t="s">
        <v>72</v>
      </c>
    </row>
    <row r="283" spans="1:1" x14ac:dyDescent="0.25">
      <c r="A283" s="11" t="s">
        <v>72</v>
      </c>
    </row>
    <row r="284" spans="1:1" x14ac:dyDescent="0.25">
      <c r="A284" s="11" t="s">
        <v>72</v>
      </c>
    </row>
    <row r="285" spans="1:1" x14ac:dyDescent="0.25">
      <c r="A285" s="11" t="s">
        <v>72</v>
      </c>
    </row>
    <row r="286" spans="1:1" x14ac:dyDescent="0.25">
      <c r="A286" s="11" t="s">
        <v>72</v>
      </c>
    </row>
    <row r="287" spans="1:1" x14ac:dyDescent="0.25">
      <c r="A287" s="11" t="s">
        <v>72</v>
      </c>
    </row>
    <row r="288" spans="1:1" x14ac:dyDescent="0.25">
      <c r="A288" s="11" t="s">
        <v>72</v>
      </c>
    </row>
    <row r="289" spans="1:1" x14ac:dyDescent="0.25">
      <c r="A289" s="11" t="s">
        <v>72</v>
      </c>
    </row>
    <row r="290" spans="1:1" x14ac:dyDescent="0.25">
      <c r="A290" s="11" t="s">
        <v>72</v>
      </c>
    </row>
    <row r="291" spans="1:1" x14ac:dyDescent="0.25">
      <c r="A291" s="11" t="s">
        <v>72</v>
      </c>
    </row>
    <row r="292" spans="1:1" x14ac:dyDescent="0.25">
      <c r="A292" s="11" t="s">
        <v>72</v>
      </c>
    </row>
    <row r="293" spans="1:1" x14ac:dyDescent="0.25">
      <c r="A293" s="11" t="s">
        <v>72</v>
      </c>
    </row>
    <row r="294" spans="1:1" x14ac:dyDescent="0.25">
      <c r="A294" s="11" t="s">
        <v>72</v>
      </c>
    </row>
    <row r="295" spans="1:1" x14ac:dyDescent="0.25">
      <c r="A295" s="11" t="s">
        <v>72</v>
      </c>
    </row>
    <row r="296" spans="1:1" x14ac:dyDescent="0.25">
      <c r="A296" s="11" t="s">
        <v>72</v>
      </c>
    </row>
    <row r="297" spans="1:1" x14ac:dyDescent="0.25">
      <c r="A297" s="11" t="s">
        <v>72</v>
      </c>
    </row>
    <row r="298" spans="1:1" x14ac:dyDescent="0.25">
      <c r="A298" s="11" t="s">
        <v>72</v>
      </c>
    </row>
    <row r="299" spans="1:1" x14ac:dyDescent="0.25">
      <c r="A299" s="11" t="s">
        <v>72</v>
      </c>
    </row>
    <row r="300" spans="1:1" x14ac:dyDescent="0.25">
      <c r="A300" s="11" t="s">
        <v>72</v>
      </c>
    </row>
    <row r="301" spans="1:1" x14ac:dyDescent="0.25">
      <c r="A301" s="11" t="s">
        <v>72</v>
      </c>
    </row>
    <row r="302" spans="1:1" x14ac:dyDescent="0.25">
      <c r="A302" s="11" t="s">
        <v>72</v>
      </c>
    </row>
    <row r="303" spans="1:1" x14ac:dyDescent="0.25">
      <c r="A303" s="11" t="s">
        <v>72</v>
      </c>
    </row>
    <row r="304" spans="1:1" x14ac:dyDescent="0.25">
      <c r="A304" s="11" t="s">
        <v>72</v>
      </c>
    </row>
    <row r="305" spans="1:1" x14ac:dyDescent="0.25">
      <c r="A305" s="11" t="s">
        <v>72</v>
      </c>
    </row>
    <row r="306" spans="1:1" x14ac:dyDescent="0.25">
      <c r="A306" s="11" t="s">
        <v>72</v>
      </c>
    </row>
    <row r="307" spans="1:1" x14ac:dyDescent="0.25">
      <c r="A307" s="11" t="s">
        <v>72</v>
      </c>
    </row>
    <row r="308" spans="1:1" x14ac:dyDescent="0.25">
      <c r="A308" s="11" t="s">
        <v>72</v>
      </c>
    </row>
    <row r="309" spans="1:1" x14ac:dyDescent="0.25">
      <c r="A309" s="11" t="s">
        <v>72</v>
      </c>
    </row>
    <row r="310" spans="1:1" x14ac:dyDescent="0.25">
      <c r="A310" s="11" t="s">
        <v>72</v>
      </c>
    </row>
    <row r="311" spans="1:1" x14ac:dyDescent="0.25">
      <c r="A311" s="11" t="s">
        <v>72</v>
      </c>
    </row>
    <row r="312" spans="1:1" x14ac:dyDescent="0.25">
      <c r="A312" s="11" t="s">
        <v>72</v>
      </c>
    </row>
    <row r="313" spans="1:1" x14ac:dyDescent="0.25">
      <c r="A313" s="11" t="s">
        <v>72</v>
      </c>
    </row>
    <row r="314" spans="1:1" x14ac:dyDescent="0.25">
      <c r="A314" s="11" t="s">
        <v>72</v>
      </c>
    </row>
    <row r="315" spans="1:1" x14ac:dyDescent="0.25">
      <c r="A315" s="11" t="s">
        <v>72</v>
      </c>
    </row>
    <row r="316" spans="1:1" x14ac:dyDescent="0.25">
      <c r="A316" s="11" t="s">
        <v>72</v>
      </c>
    </row>
    <row r="317" spans="1:1" x14ac:dyDescent="0.25">
      <c r="A317" s="11" t="s">
        <v>72</v>
      </c>
    </row>
    <row r="318" spans="1:1" x14ac:dyDescent="0.25">
      <c r="A318" s="11" t="s">
        <v>72</v>
      </c>
    </row>
    <row r="319" spans="1:1" x14ac:dyDescent="0.25">
      <c r="A319" s="11" t="s">
        <v>72</v>
      </c>
    </row>
    <row r="320" spans="1:1" x14ac:dyDescent="0.25">
      <c r="A320" s="11" t="s">
        <v>72</v>
      </c>
    </row>
    <row r="321" spans="1:1" x14ac:dyDescent="0.25">
      <c r="A321" s="11" t="s">
        <v>72</v>
      </c>
    </row>
    <row r="322" spans="1:1" x14ac:dyDescent="0.25">
      <c r="A322" s="11" t="s">
        <v>72</v>
      </c>
    </row>
    <row r="323" spans="1:1" x14ac:dyDescent="0.25">
      <c r="A323" s="11" t="s">
        <v>72</v>
      </c>
    </row>
    <row r="324" spans="1:1" x14ac:dyDescent="0.25">
      <c r="A324" s="11" t="s">
        <v>72</v>
      </c>
    </row>
    <row r="325" spans="1:1" x14ac:dyDescent="0.25">
      <c r="A325" s="11" t="s">
        <v>72</v>
      </c>
    </row>
    <row r="326" spans="1:1" x14ac:dyDescent="0.25">
      <c r="A326" s="11" t="s">
        <v>72</v>
      </c>
    </row>
    <row r="327" spans="1:1" x14ac:dyDescent="0.25">
      <c r="A327" s="11" t="s">
        <v>72</v>
      </c>
    </row>
    <row r="328" spans="1:1" x14ac:dyDescent="0.25">
      <c r="A328" s="11" t="s">
        <v>72</v>
      </c>
    </row>
    <row r="329" spans="1:1" x14ac:dyDescent="0.25">
      <c r="A329" s="11" t="s">
        <v>72</v>
      </c>
    </row>
    <row r="330" spans="1:1" x14ac:dyDescent="0.25">
      <c r="A330" s="11" t="s">
        <v>72</v>
      </c>
    </row>
    <row r="331" spans="1:1" x14ac:dyDescent="0.25">
      <c r="A331" s="11" t="s">
        <v>72</v>
      </c>
    </row>
    <row r="332" spans="1:1" x14ac:dyDescent="0.25">
      <c r="A332" s="11" t="s">
        <v>72</v>
      </c>
    </row>
    <row r="333" spans="1:1" x14ac:dyDescent="0.25">
      <c r="A333" s="11" t="s">
        <v>72</v>
      </c>
    </row>
    <row r="334" spans="1:1" x14ac:dyDescent="0.25">
      <c r="A334" s="11" t="s">
        <v>72</v>
      </c>
    </row>
    <row r="335" spans="1:1" x14ac:dyDescent="0.25">
      <c r="A335" s="11" t="s">
        <v>72</v>
      </c>
    </row>
    <row r="336" spans="1:1" x14ac:dyDescent="0.25">
      <c r="A336" s="11" t="s">
        <v>72</v>
      </c>
    </row>
    <row r="337" spans="1:1" x14ac:dyDescent="0.25">
      <c r="A337" s="11" t="s">
        <v>72</v>
      </c>
    </row>
    <row r="338" spans="1:1" x14ac:dyDescent="0.25">
      <c r="A338" s="11" t="s">
        <v>72</v>
      </c>
    </row>
    <row r="339" spans="1:1" x14ac:dyDescent="0.25">
      <c r="A339" s="11" t="s">
        <v>72</v>
      </c>
    </row>
    <row r="340" spans="1:1" x14ac:dyDescent="0.25">
      <c r="A340" s="11" t="s">
        <v>72</v>
      </c>
    </row>
    <row r="341" spans="1:1" x14ac:dyDescent="0.25">
      <c r="A341" s="11" t="s">
        <v>72</v>
      </c>
    </row>
    <row r="342" spans="1:1" x14ac:dyDescent="0.25">
      <c r="A342" s="11" t="s">
        <v>72</v>
      </c>
    </row>
    <row r="343" spans="1:1" x14ac:dyDescent="0.25">
      <c r="A343" s="11" t="s">
        <v>72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130</v>
      </c>
      <c r="B1" s="10" t="s">
        <v>7</v>
      </c>
      <c r="C1" s="2" t="s">
        <v>9</v>
      </c>
      <c r="D1" s="2" t="s">
        <v>10</v>
      </c>
      <c r="E1" s="31" t="s">
        <v>1</v>
      </c>
      <c r="F1" s="9" t="s">
        <v>131</v>
      </c>
      <c r="G1" t="s">
        <v>0</v>
      </c>
      <c r="H1" t="s">
        <v>132</v>
      </c>
      <c r="I1" t="s">
        <v>133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34"/>
  <sheetViews>
    <sheetView topLeftCell="A412" workbookViewId="0"/>
  </sheetViews>
  <sheetFormatPr baseColWidth="10" defaultRowHeight="15" x14ac:dyDescent="0.25"/>
  <cols>
    <col min="1" max="1" width="44.5703125" bestFit="1" customWidth="1"/>
  </cols>
  <sheetData>
    <row r="1" spans="1:1" x14ac:dyDescent="0.25">
      <c r="A1" t="s">
        <v>601</v>
      </c>
    </row>
    <row r="2" spans="1:1" x14ac:dyDescent="0.25">
      <c r="A2" t="s">
        <v>170</v>
      </c>
    </row>
    <row r="3" spans="1:1" x14ac:dyDescent="0.25">
      <c r="A3" t="s">
        <v>171</v>
      </c>
    </row>
    <row r="4" spans="1:1" x14ac:dyDescent="0.25">
      <c r="A4" t="s">
        <v>172</v>
      </c>
    </row>
    <row r="5" spans="1:1" x14ac:dyDescent="0.25">
      <c r="A5" t="s">
        <v>173</v>
      </c>
    </row>
    <row r="6" spans="1:1" x14ac:dyDescent="0.25">
      <c r="A6" t="s">
        <v>174</v>
      </c>
    </row>
    <row r="7" spans="1:1" x14ac:dyDescent="0.25">
      <c r="A7" t="s">
        <v>175</v>
      </c>
    </row>
    <row r="8" spans="1:1" x14ac:dyDescent="0.25">
      <c r="A8" t="s">
        <v>176</v>
      </c>
    </row>
    <row r="9" spans="1:1" x14ac:dyDescent="0.25">
      <c r="A9" t="s">
        <v>177</v>
      </c>
    </row>
    <row r="10" spans="1:1" x14ac:dyDescent="0.25">
      <c r="A10" t="s">
        <v>178</v>
      </c>
    </row>
    <row r="11" spans="1:1" x14ac:dyDescent="0.25">
      <c r="A11" t="s">
        <v>179</v>
      </c>
    </row>
    <row r="12" spans="1:1" x14ac:dyDescent="0.25">
      <c r="A12" t="s">
        <v>180</v>
      </c>
    </row>
    <row r="13" spans="1:1" x14ac:dyDescent="0.25">
      <c r="A13" t="s">
        <v>181</v>
      </c>
    </row>
    <row r="14" spans="1:1" x14ac:dyDescent="0.25">
      <c r="A14" t="s">
        <v>182</v>
      </c>
    </row>
    <row r="15" spans="1:1" x14ac:dyDescent="0.25">
      <c r="A15" t="s">
        <v>183</v>
      </c>
    </row>
    <row r="16" spans="1:1" x14ac:dyDescent="0.25">
      <c r="A16" t="s">
        <v>184</v>
      </c>
    </row>
    <row r="17" spans="1:1" x14ac:dyDescent="0.25">
      <c r="A17" t="s">
        <v>185</v>
      </c>
    </row>
    <row r="18" spans="1:1" x14ac:dyDescent="0.25">
      <c r="A18" t="s">
        <v>186</v>
      </c>
    </row>
    <row r="19" spans="1:1" x14ac:dyDescent="0.25">
      <c r="A19" t="s">
        <v>187</v>
      </c>
    </row>
    <row r="20" spans="1:1" x14ac:dyDescent="0.25">
      <c r="A20" t="s">
        <v>188</v>
      </c>
    </row>
    <row r="21" spans="1:1" x14ac:dyDescent="0.25">
      <c r="A21" t="s">
        <v>189</v>
      </c>
    </row>
    <row r="22" spans="1:1" x14ac:dyDescent="0.25">
      <c r="A22" t="s">
        <v>190</v>
      </c>
    </row>
    <row r="23" spans="1:1" x14ac:dyDescent="0.25">
      <c r="A23" t="s">
        <v>191</v>
      </c>
    </row>
    <row r="24" spans="1:1" x14ac:dyDescent="0.25">
      <c r="A24" t="s">
        <v>192</v>
      </c>
    </row>
    <row r="25" spans="1:1" x14ac:dyDescent="0.25">
      <c r="A25" t="s">
        <v>193</v>
      </c>
    </row>
    <row r="26" spans="1:1" x14ac:dyDescent="0.25">
      <c r="A26" t="s">
        <v>194</v>
      </c>
    </row>
    <row r="27" spans="1:1" x14ac:dyDescent="0.25">
      <c r="A27" t="s">
        <v>195</v>
      </c>
    </row>
    <row r="28" spans="1:1" x14ac:dyDescent="0.25">
      <c r="A28" t="s">
        <v>196</v>
      </c>
    </row>
    <row r="29" spans="1:1" x14ac:dyDescent="0.25">
      <c r="A29" t="s">
        <v>197</v>
      </c>
    </row>
    <row r="30" spans="1:1" x14ac:dyDescent="0.25">
      <c r="A30" t="s">
        <v>198</v>
      </c>
    </row>
    <row r="31" spans="1:1" x14ac:dyDescent="0.25">
      <c r="A31" t="s">
        <v>199</v>
      </c>
    </row>
    <row r="32" spans="1:1" x14ac:dyDescent="0.25">
      <c r="A32" t="s">
        <v>200</v>
      </c>
    </row>
    <row r="33" spans="1:1" x14ac:dyDescent="0.25">
      <c r="A33" t="s">
        <v>201</v>
      </c>
    </row>
    <row r="34" spans="1:1" x14ac:dyDescent="0.25">
      <c r="A34" t="s">
        <v>202</v>
      </c>
    </row>
    <row r="35" spans="1:1" x14ac:dyDescent="0.25">
      <c r="A35" t="s">
        <v>203</v>
      </c>
    </row>
    <row r="36" spans="1:1" x14ac:dyDescent="0.25">
      <c r="A36" t="s">
        <v>204</v>
      </c>
    </row>
    <row r="37" spans="1:1" x14ac:dyDescent="0.25">
      <c r="A37" t="s">
        <v>205</v>
      </c>
    </row>
    <row r="38" spans="1:1" x14ac:dyDescent="0.25">
      <c r="A38" t="s">
        <v>206</v>
      </c>
    </row>
    <row r="39" spans="1:1" x14ac:dyDescent="0.25">
      <c r="A39" t="s">
        <v>207</v>
      </c>
    </row>
    <row r="40" spans="1:1" x14ac:dyDescent="0.25">
      <c r="A40" t="s">
        <v>208</v>
      </c>
    </row>
    <row r="41" spans="1:1" x14ac:dyDescent="0.25">
      <c r="A41" t="s">
        <v>209</v>
      </c>
    </row>
    <row r="42" spans="1:1" x14ac:dyDescent="0.25">
      <c r="A42" t="s">
        <v>210</v>
      </c>
    </row>
    <row r="43" spans="1:1" x14ac:dyDescent="0.25">
      <c r="A43" t="s">
        <v>211</v>
      </c>
    </row>
    <row r="44" spans="1:1" x14ac:dyDescent="0.25">
      <c r="A44" t="s">
        <v>212</v>
      </c>
    </row>
    <row r="45" spans="1:1" x14ac:dyDescent="0.25">
      <c r="A45" t="s">
        <v>213</v>
      </c>
    </row>
    <row r="46" spans="1:1" x14ac:dyDescent="0.25">
      <c r="A46" t="s">
        <v>214</v>
      </c>
    </row>
    <row r="47" spans="1:1" x14ac:dyDescent="0.25">
      <c r="A47" t="s">
        <v>215</v>
      </c>
    </row>
    <row r="48" spans="1:1" x14ac:dyDescent="0.25">
      <c r="A48" t="s">
        <v>216</v>
      </c>
    </row>
    <row r="49" spans="1:1" x14ac:dyDescent="0.25">
      <c r="A49" t="s">
        <v>217</v>
      </c>
    </row>
    <row r="50" spans="1:1" x14ac:dyDescent="0.25">
      <c r="A50" t="s">
        <v>218</v>
      </c>
    </row>
    <row r="51" spans="1:1" x14ac:dyDescent="0.25">
      <c r="A51" t="s">
        <v>219</v>
      </c>
    </row>
    <row r="52" spans="1:1" x14ac:dyDescent="0.25">
      <c r="A52" t="s">
        <v>220</v>
      </c>
    </row>
    <row r="53" spans="1:1" x14ac:dyDescent="0.25">
      <c r="A53" t="s">
        <v>221</v>
      </c>
    </row>
    <row r="54" spans="1:1" x14ac:dyDescent="0.25">
      <c r="A54" t="s">
        <v>222</v>
      </c>
    </row>
    <row r="55" spans="1:1" x14ac:dyDescent="0.25">
      <c r="A55" t="s">
        <v>223</v>
      </c>
    </row>
    <row r="56" spans="1:1" x14ac:dyDescent="0.25">
      <c r="A56" t="s">
        <v>224</v>
      </c>
    </row>
    <row r="57" spans="1:1" x14ac:dyDescent="0.25">
      <c r="A57" t="s">
        <v>225</v>
      </c>
    </row>
    <row r="58" spans="1:1" x14ac:dyDescent="0.25">
      <c r="A58" t="s">
        <v>226</v>
      </c>
    </row>
    <row r="59" spans="1:1" x14ac:dyDescent="0.25">
      <c r="A59" t="s">
        <v>227</v>
      </c>
    </row>
    <row r="60" spans="1:1" x14ac:dyDescent="0.25">
      <c r="A60" t="s">
        <v>228</v>
      </c>
    </row>
    <row r="61" spans="1:1" x14ac:dyDescent="0.25">
      <c r="A61" t="s">
        <v>229</v>
      </c>
    </row>
    <row r="62" spans="1:1" x14ac:dyDescent="0.25">
      <c r="A62" t="s">
        <v>230</v>
      </c>
    </row>
    <row r="63" spans="1:1" x14ac:dyDescent="0.25">
      <c r="A63" t="s">
        <v>231</v>
      </c>
    </row>
    <row r="64" spans="1:1" x14ac:dyDescent="0.25">
      <c r="A64" t="s">
        <v>232</v>
      </c>
    </row>
    <row r="65" spans="1:1" x14ac:dyDescent="0.25">
      <c r="A65" t="s">
        <v>233</v>
      </c>
    </row>
    <row r="66" spans="1:1" x14ac:dyDescent="0.25">
      <c r="A66" t="s">
        <v>234</v>
      </c>
    </row>
    <row r="67" spans="1:1" x14ac:dyDescent="0.25">
      <c r="A67" t="s">
        <v>235</v>
      </c>
    </row>
    <row r="68" spans="1:1" x14ac:dyDescent="0.25">
      <c r="A68" t="s">
        <v>236</v>
      </c>
    </row>
    <row r="69" spans="1:1" x14ac:dyDescent="0.25">
      <c r="A69" t="s">
        <v>237</v>
      </c>
    </row>
    <row r="70" spans="1:1" x14ac:dyDescent="0.25">
      <c r="A70" t="s">
        <v>238</v>
      </c>
    </row>
    <row r="71" spans="1:1" x14ac:dyDescent="0.25">
      <c r="A71" t="s">
        <v>239</v>
      </c>
    </row>
    <row r="72" spans="1:1" x14ac:dyDescent="0.25">
      <c r="A72" t="s">
        <v>240</v>
      </c>
    </row>
    <row r="73" spans="1:1" x14ac:dyDescent="0.25">
      <c r="A73" t="s">
        <v>241</v>
      </c>
    </row>
    <row r="74" spans="1:1" x14ac:dyDescent="0.25">
      <c r="A74" t="s">
        <v>242</v>
      </c>
    </row>
    <row r="75" spans="1:1" x14ac:dyDescent="0.25">
      <c r="A75" t="s">
        <v>243</v>
      </c>
    </row>
    <row r="76" spans="1:1" x14ac:dyDescent="0.25">
      <c r="A76" t="s">
        <v>244</v>
      </c>
    </row>
    <row r="77" spans="1:1" x14ac:dyDescent="0.25">
      <c r="A77" t="s">
        <v>245</v>
      </c>
    </row>
    <row r="78" spans="1:1" x14ac:dyDescent="0.25">
      <c r="A78" t="s">
        <v>246</v>
      </c>
    </row>
    <row r="79" spans="1:1" x14ac:dyDescent="0.25">
      <c r="A79" t="s">
        <v>247</v>
      </c>
    </row>
    <row r="80" spans="1:1" x14ac:dyDescent="0.25">
      <c r="A80" t="s">
        <v>248</v>
      </c>
    </row>
    <row r="81" spans="1:1" x14ac:dyDescent="0.25">
      <c r="A81" t="s">
        <v>249</v>
      </c>
    </row>
    <row r="82" spans="1:1" x14ac:dyDescent="0.25">
      <c r="A82" t="s">
        <v>250</v>
      </c>
    </row>
    <row r="83" spans="1:1" x14ac:dyDescent="0.25">
      <c r="A83" t="s">
        <v>251</v>
      </c>
    </row>
    <row r="84" spans="1:1" x14ac:dyDescent="0.25">
      <c r="A84" t="s">
        <v>252</v>
      </c>
    </row>
    <row r="85" spans="1:1" x14ac:dyDescent="0.25">
      <c r="A85" t="s">
        <v>253</v>
      </c>
    </row>
    <row r="86" spans="1:1" x14ac:dyDescent="0.25">
      <c r="A86" t="s">
        <v>254</v>
      </c>
    </row>
    <row r="87" spans="1:1" x14ac:dyDescent="0.25">
      <c r="A87" t="s">
        <v>255</v>
      </c>
    </row>
    <row r="88" spans="1:1" x14ac:dyDescent="0.25">
      <c r="A88" t="s">
        <v>256</v>
      </c>
    </row>
    <row r="89" spans="1:1" x14ac:dyDescent="0.25">
      <c r="A89" t="s">
        <v>257</v>
      </c>
    </row>
    <row r="90" spans="1:1" x14ac:dyDescent="0.25">
      <c r="A90" t="s">
        <v>258</v>
      </c>
    </row>
    <row r="91" spans="1:1" x14ac:dyDescent="0.25">
      <c r="A91" t="s">
        <v>259</v>
      </c>
    </row>
    <row r="92" spans="1:1" x14ac:dyDescent="0.25">
      <c r="A92" t="s">
        <v>260</v>
      </c>
    </row>
    <row r="93" spans="1:1" x14ac:dyDescent="0.25">
      <c r="A93" t="s">
        <v>261</v>
      </c>
    </row>
    <row r="94" spans="1:1" x14ac:dyDescent="0.25">
      <c r="A94" t="s">
        <v>262</v>
      </c>
    </row>
    <row r="95" spans="1:1" x14ac:dyDescent="0.25">
      <c r="A95" t="s">
        <v>263</v>
      </c>
    </row>
    <row r="96" spans="1:1" x14ac:dyDescent="0.25">
      <c r="A96" t="s">
        <v>264</v>
      </c>
    </row>
    <row r="97" spans="1:1" x14ac:dyDescent="0.25">
      <c r="A97" t="s">
        <v>265</v>
      </c>
    </row>
    <row r="98" spans="1:1" x14ac:dyDescent="0.25">
      <c r="A98" t="s">
        <v>266</v>
      </c>
    </row>
    <row r="99" spans="1:1" x14ac:dyDescent="0.25">
      <c r="A99" t="s">
        <v>267</v>
      </c>
    </row>
    <row r="100" spans="1:1" x14ac:dyDescent="0.25">
      <c r="A100" t="s">
        <v>268</v>
      </c>
    </row>
    <row r="101" spans="1:1" x14ac:dyDescent="0.25">
      <c r="A101" t="s">
        <v>269</v>
      </c>
    </row>
    <row r="102" spans="1:1" x14ac:dyDescent="0.25">
      <c r="A102" t="s">
        <v>270</v>
      </c>
    </row>
    <row r="103" spans="1:1" x14ac:dyDescent="0.25">
      <c r="A103" t="s">
        <v>271</v>
      </c>
    </row>
    <row r="104" spans="1:1" x14ac:dyDescent="0.25">
      <c r="A104" t="s">
        <v>272</v>
      </c>
    </row>
    <row r="105" spans="1:1" x14ac:dyDescent="0.25">
      <c r="A105" t="s">
        <v>273</v>
      </c>
    </row>
    <row r="106" spans="1:1" x14ac:dyDescent="0.25">
      <c r="A106" t="s">
        <v>274</v>
      </c>
    </row>
    <row r="107" spans="1:1" x14ac:dyDescent="0.25">
      <c r="A107" t="s">
        <v>275</v>
      </c>
    </row>
    <row r="108" spans="1:1" x14ac:dyDescent="0.25">
      <c r="A108" t="s">
        <v>276</v>
      </c>
    </row>
    <row r="109" spans="1:1" x14ac:dyDescent="0.25">
      <c r="A109" t="s">
        <v>277</v>
      </c>
    </row>
    <row r="110" spans="1:1" x14ac:dyDescent="0.25">
      <c r="A110" t="s">
        <v>278</v>
      </c>
    </row>
    <row r="111" spans="1:1" x14ac:dyDescent="0.25">
      <c r="A111" t="s">
        <v>279</v>
      </c>
    </row>
    <row r="112" spans="1:1" x14ac:dyDescent="0.25">
      <c r="A112" t="s">
        <v>280</v>
      </c>
    </row>
    <row r="113" spans="1:1" x14ac:dyDescent="0.25">
      <c r="A113" t="s">
        <v>281</v>
      </c>
    </row>
    <row r="114" spans="1:1" x14ac:dyDescent="0.25">
      <c r="A114" t="s">
        <v>282</v>
      </c>
    </row>
    <row r="115" spans="1:1" x14ac:dyDescent="0.25">
      <c r="A115" t="s">
        <v>283</v>
      </c>
    </row>
    <row r="116" spans="1:1" x14ac:dyDescent="0.25">
      <c r="A116" t="s">
        <v>284</v>
      </c>
    </row>
    <row r="117" spans="1:1" x14ac:dyDescent="0.25">
      <c r="A117" t="s">
        <v>285</v>
      </c>
    </row>
    <row r="118" spans="1:1" x14ac:dyDescent="0.25">
      <c r="A118" t="s">
        <v>286</v>
      </c>
    </row>
    <row r="119" spans="1:1" x14ac:dyDescent="0.25">
      <c r="A119" t="s">
        <v>287</v>
      </c>
    </row>
    <row r="120" spans="1:1" x14ac:dyDescent="0.25">
      <c r="A120" t="s">
        <v>288</v>
      </c>
    </row>
    <row r="121" spans="1:1" x14ac:dyDescent="0.25">
      <c r="A121" t="s">
        <v>289</v>
      </c>
    </row>
    <row r="122" spans="1:1" x14ac:dyDescent="0.25">
      <c r="A122" t="s">
        <v>290</v>
      </c>
    </row>
    <row r="123" spans="1:1" x14ac:dyDescent="0.25">
      <c r="A123" t="s">
        <v>291</v>
      </c>
    </row>
    <row r="124" spans="1:1" x14ac:dyDescent="0.25">
      <c r="A124" t="s">
        <v>292</v>
      </c>
    </row>
    <row r="125" spans="1:1" x14ac:dyDescent="0.25">
      <c r="A125" t="s">
        <v>293</v>
      </c>
    </row>
    <row r="126" spans="1:1" x14ac:dyDescent="0.25">
      <c r="A126" t="s">
        <v>294</v>
      </c>
    </row>
    <row r="127" spans="1:1" x14ac:dyDescent="0.25">
      <c r="A127" t="s">
        <v>295</v>
      </c>
    </row>
    <row r="128" spans="1:1" x14ac:dyDescent="0.25">
      <c r="A128" t="s">
        <v>296</v>
      </c>
    </row>
    <row r="129" spans="1:1" x14ac:dyDescent="0.25">
      <c r="A129" t="s">
        <v>297</v>
      </c>
    </row>
    <row r="130" spans="1:1" x14ac:dyDescent="0.25">
      <c r="A130" t="s">
        <v>298</v>
      </c>
    </row>
    <row r="131" spans="1:1" x14ac:dyDescent="0.25">
      <c r="A131" t="s">
        <v>299</v>
      </c>
    </row>
    <row r="132" spans="1:1" x14ac:dyDescent="0.25">
      <c r="A132" t="s">
        <v>300</v>
      </c>
    </row>
    <row r="133" spans="1:1" x14ac:dyDescent="0.25">
      <c r="A133" t="s">
        <v>301</v>
      </c>
    </row>
    <row r="134" spans="1:1" x14ac:dyDescent="0.25">
      <c r="A134" t="s">
        <v>302</v>
      </c>
    </row>
    <row r="135" spans="1:1" x14ac:dyDescent="0.25">
      <c r="A135" t="s">
        <v>303</v>
      </c>
    </row>
    <row r="136" spans="1:1" x14ac:dyDescent="0.25">
      <c r="A136" t="s">
        <v>304</v>
      </c>
    </row>
    <row r="137" spans="1:1" x14ac:dyDescent="0.25">
      <c r="A137" t="s">
        <v>305</v>
      </c>
    </row>
    <row r="138" spans="1:1" x14ac:dyDescent="0.25">
      <c r="A138" t="s">
        <v>306</v>
      </c>
    </row>
    <row r="139" spans="1:1" x14ac:dyDescent="0.25">
      <c r="A139" t="s">
        <v>307</v>
      </c>
    </row>
    <row r="140" spans="1:1" x14ac:dyDescent="0.25">
      <c r="A140" t="s">
        <v>308</v>
      </c>
    </row>
    <row r="141" spans="1:1" x14ac:dyDescent="0.25">
      <c r="A141" t="s">
        <v>309</v>
      </c>
    </row>
    <row r="142" spans="1:1" x14ac:dyDescent="0.25">
      <c r="A142" t="s">
        <v>310</v>
      </c>
    </row>
    <row r="143" spans="1:1" x14ac:dyDescent="0.25">
      <c r="A143" t="s">
        <v>311</v>
      </c>
    </row>
    <row r="144" spans="1:1" x14ac:dyDescent="0.25">
      <c r="A144" t="s">
        <v>312</v>
      </c>
    </row>
    <row r="145" spans="1:1" x14ac:dyDescent="0.25">
      <c r="A145" t="s">
        <v>313</v>
      </c>
    </row>
    <row r="146" spans="1:1" x14ac:dyDescent="0.25">
      <c r="A146" t="s">
        <v>314</v>
      </c>
    </row>
    <row r="147" spans="1:1" x14ac:dyDescent="0.25">
      <c r="A147" t="s">
        <v>315</v>
      </c>
    </row>
    <row r="148" spans="1:1" x14ac:dyDescent="0.25">
      <c r="A148" t="s">
        <v>316</v>
      </c>
    </row>
    <row r="149" spans="1:1" x14ac:dyDescent="0.25">
      <c r="A149" t="s">
        <v>317</v>
      </c>
    </row>
    <row r="150" spans="1:1" x14ac:dyDescent="0.25">
      <c r="A150" t="s">
        <v>318</v>
      </c>
    </row>
    <row r="151" spans="1:1" x14ac:dyDescent="0.25">
      <c r="A151" t="s">
        <v>319</v>
      </c>
    </row>
    <row r="152" spans="1:1" x14ac:dyDescent="0.25">
      <c r="A152" t="s">
        <v>320</v>
      </c>
    </row>
    <row r="153" spans="1:1" x14ac:dyDescent="0.25">
      <c r="A153" t="s">
        <v>321</v>
      </c>
    </row>
    <row r="154" spans="1:1" x14ac:dyDescent="0.25">
      <c r="A154" t="s">
        <v>322</v>
      </c>
    </row>
    <row r="155" spans="1:1" x14ac:dyDescent="0.25">
      <c r="A155" t="s">
        <v>323</v>
      </c>
    </row>
    <row r="156" spans="1:1" x14ac:dyDescent="0.25">
      <c r="A156" t="s">
        <v>324</v>
      </c>
    </row>
    <row r="157" spans="1:1" x14ac:dyDescent="0.25">
      <c r="A157" t="s">
        <v>325</v>
      </c>
    </row>
    <row r="158" spans="1:1" x14ac:dyDescent="0.25">
      <c r="A158" t="s">
        <v>326</v>
      </c>
    </row>
    <row r="159" spans="1:1" x14ac:dyDescent="0.25">
      <c r="A159" t="s">
        <v>327</v>
      </c>
    </row>
    <row r="160" spans="1:1" x14ac:dyDescent="0.25">
      <c r="A160" t="s">
        <v>328</v>
      </c>
    </row>
    <row r="161" spans="1:1" x14ac:dyDescent="0.25">
      <c r="A161" t="s">
        <v>329</v>
      </c>
    </row>
    <row r="162" spans="1:1" x14ac:dyDescent="0.25">
      <c r="A162" t="s">
        <v>330</v>
      </c>
    </row>
    <row r="163" spans="1:1" x14ac:dyDescent="0.25">
      <c r="A163" t="s">
        <v>331</v>
      </c>
    </row>
    <row r="164" spans="1:1" x14ac:dyDescent="0.25">
      <c r="A164" t="s">
        <v>332</v>
      </c>
    </row>
    <row r="165" spans="1:1" x14ac:dyDescent="0.25">
      <c r="A165" t="s">
        <v>333</v>
      </c>
    </row>
    <row r="166" spans="1:1" x14ac:dyDescent="0.25">
      <c r="A166" t="s">
        <v>334</v>
      </c>
    </row>
    <row r="167" spans="1:1" x14ac:dyDescent="0.25">
      <c r="A167" t="s">
        <v>335</v>
      </c>
    </row>
    <row r="168" spans="1:1" x14ac:dyDescent="0.25">
      <c r="A168" t="s">
        <v>336</v>
      </c>
    </row>
    <row r="169" spans="1:1" x14ac:dyDescent="0.25">
      <c r="A169" t="s">
        <v>337</v>
      </c>
    </row>
    <row r="170" spans="1:1" x14ac:dyDescent="0.25">
      <c r="A170" t="s">
        <v>338</v>
      </c>
    </row>
    <row r="171" spans="1:1" x14ac:dyDescent="0.25">
      <c r="A171" t="s">
        <v>339</v>
      </c>
    </row>
    <row r="172" spans="1:1" x14ac:dyDescent="0.25">
      <c r="A172" t="s">
        <v>340</v>
      </c>
    </row>
    <row r="173" spans="1:1" x14ac:dyDescent="0.25">
      <c r="A173" t="s">
        <v>341</v>
      </c>
    </row>
    <row r="174" spans="1:1" x14ac:dyDescent="0.25">
      <c r="A174" t="s">
        <v>342</v>
      </c>
    </row>
    <row r="175" spans="1:1" x14ac:dyDescent="0.25">
      <c r="A175" t="s">
        <v>343</v>
      </c>
    </row>
    <row r="176" spans="1:1" x14ac:dyDescent="0.25">
      <c r="A176" t="s">
        <v>344</v>
      </c>
    </row>
    <row r="177" spans="1:1" x14ac:dyDescent="0.25">
      <c r="A177" t="s">
        <v>345</v>
      </c>
    </row>
    <row r="178" spans="1:1" x14ac:dyDescent="0.25">
      <c r="A178" t="s">
        <v>346</v>
      </c>
    </row>
    <row r="179" spans="1:1" x14ac:dyDescent="0.25">
      <c r="A179" t="s">
        <v>347</v>
      </c>
    </row>
    <row r="180" spans="1:1" x14ac:dyDescent="0.25">
      <c r="A180" t="s">
        <v>348</v>
      </c>
    </row>
    <row r="181" spans="1:1" x14ac:dyDescent="0.25">
      <c r="A181" t="s">
        <v>349</v>
      </c>
    </row>
    <row r="182" spans="1:1" x14ac:dyDescent="0.25">
      <c r="A182" t="s">
        <v>350</v>
      </c>
    </row>
    <row r="183" spans="1:1" x14ac:dyDescent="0.25">
      <c r="A183" t="s">
        <v>351</v>
      </c>
    </row>
    <row r="184" spans="1:1" x14ac:dyDescent="0.25">
      <c r="A184" t="s">
        <v>352</v>
      </c>
    </row>
    <row r="185" spans="1:1" x14ac:dyDescent="0.25">
      <c r="A185" t="s">
        <v>353</v>
      </c>
    </row>
    <row r="186" spans="1:1" x14ac:dyDescent="0.25">
      <c r="A186" t="s">
        <v>354</v>
      </c>
    </row>
    <row r="187" spans="1:1" x14ac:dyDescent="0.25">
      <c r="A187" t="s">
        <v>355</v>
      </c>
    </row>
    <row r="188" spans="1:1" x14ac:dyDescent="0.25">
      <c r="A188" t="s">
        <v>356</v>
      </c>
    </row>
    <row r="189" spans="1:1" x14ac:dyDescent="0.25">
      <c r="A189" t="s">
        <v>357</v>
      </c>
    </row>
    <row r="190" spans="1:1" x14ac:dyDescent="0.25">
      <c r="A190" t="s">
        <v>358</v>
      </c>
    </row>
    <row r="191" spans="1:1" x14ac:dyDescent="0.25">
      <c r="A191" t="s">
        <v>359</v>
      </c>
    </row>
    <row r="192" spans="1:1" x14ac:dyDescent="0.25">
      <c r="A192" t="s">
        <v>360</v>
      </c>
    </row>
    <row r="193" spans="1:1" x14ac:dyDescent="0.25">
      <c r="A193" t="s">
        <v>361</v>
      </c>
    </row>
    <row r="194" spans="1:1" x14ac:dyDescent="0.25">
      <c r="A194" t="s">
        <v>362</v>
      </c>
    </row>
    <row r="195" spans="1:1" x14ac:dyDescent="0.25">
      <c r="A195" t="s">
        <v>363</v>
      </c>
    </row>
    <row r="196" spans="1:1" x14ac:dyDescent="0.25">
      <c r="A196" t="s">
        <v>364</v>
      </c>
    </row>
    <row r="197" spans="1:1" x14ac:dyDescent="0.25">
      <c r="A197" t="s">
        <v>365</v>
      </c>
    </row>
    <row r="198" spans="1:1" x14ac:dyDescent="0.25">
      <c r="A198" t="s">
        <v>366</v>
      </c>
    </row>
    <row r="199" spans="1:1" x14ac:dyDescent="0.25">
      <c r="A199" t="s">
        <v>367</v>
      </c>
    </row>
    <row r="200" spans="1:1" x14ac:dyDescent="0.25">
      <c r="A200" t="s">
        <v>368</v>
      </c>
    </row>
    <row r="201" spans="1:1" x14ac:dyDescent="0.25">
      <c r="A201" t="s">
        <v>369</v>
      </c>
    </row>
    <row r="202" spans="1:1" x14ac:dyDescent="0.25">
      <c r="A202" t="s">
        <v>370</v>
      </c>
    </row>
    <row r="203" spans="1:1" x14ac:dyDescent="0.25">
      <c r="A203" t="s">
        <v>371</v>
      </c>
    </row>
    <row r="204" spans="1:1" x14ac:dyDescent="0.25">
      <c r="A204" t="s">
        <v>372</v>
      </c>
    </row>
    <row r="205" spans="1:1" x14ac:dyDescent="0.25">
      <c r="A205" t="s">
        <v>373</v>
      </c>
    </row>
    <row r="206" spans="1:1" x14ac:dyDescent="0.25">
      <c r="A206" t="s">
        <v>374</v>
      </c>
    </row>
    <row r="207" spans="1:1" x14ac:dyDescent="0.25">
      <c r="A207" t="s">
        <v>375</v>
      </c>
    </row>
    <row r="208" spans="1:1" x14ac:dyDescent="0.25">
      <c r="A208" t="s">
        <v>376</v>
      </c>
    </row>
    <row r="209" spans="1:1" x14ac:dyDescent="0.25">
      <c r="A209" t="s">
        <v>377</v>
      </c>
    </row>
    <row r="210" spans="1:1" x14ac:dyDescent="0.25">
      <c r="A210" t="s">
        <v>378</v>
      </c>
    </row>
    <row r="211" spans="1:1" x14ac:dyDescent="0.25">
      <c r="A211" t="s">
        <v>379</v>
      </c>
    </row>
    <row r="212" spans="1:1" x14ac:dyDescent="0.25">
      <c r="A212" t="s">
        <v>380</v>
      </c>
    </row>
    <row r="213" spans="1:1" x14ac:dyDescent="0.25">
      <c r="A213" t="s">
        <v>381</v>
      </c>
    </row>
    <row r="214" spans="1:1" x14ac:dyDescent="0.25">
      <c r="A214" t="s">
        <v>382</v>
      </c>
    </row>
    <row r="215" spans="1:1" x14ac:dyDescent="0.25">
      <c r="A215" t="s">
        <v>383</v>
      </c>
    </row>
    <row r="216" spans="1:1" x14ac:dyDescent="0.25">
      <c r="A216" t="s">
        <v>384</v>
      </c>
    </row>
    <row r="217" spans="1:1" x14ac:dyDescent="0.25">
      <c r="A217" t="s">
        <v>385</v>
      </c>
    </row>
    <row r="218" spans="1:1" x14ac:dyDescent="0.25">
      <c r="A218" t="s">
        <v>386</v>
      </c>
    </row>
    <row r="219" spans="1:1" x14ac:dyDescent="0.25">
      <c r="A219" t="s">
        <v>387</v>
      </c>
    </row>
    <row r="220" spans="1:1" x14ac:dyDescent="0.25">
      <c r="A220" t="s">
        <v>388</v>
      </c>
    </row>
    <row r="221" spans="1:1" x14ac:dyDescent="0.25">
      <c r="A221" t="s">
        <v>389</v>
      </c>
    </row>
    <row r="222" spans="1:1" x14ac:dyDescent="0.25">
      <c r="A222" t="s">
        <v>390</v>
      </c>
    </row>
    <row r="223" spans="1:1" x14ac:dyDescent="0.25">
      <c r="A223" t="s">
        <v>391</v>
      </c>
    </row>
    <row r="224" spans="1:1" x14ac:dyDescent="0.25">
      <c r="A224" t="s">
        <v>392</v>
      </c>
    </row>
    <row r="225" spans="1:1" x14ac:dyDescent="0.25">
      <c r="A225" t="s">
        <v>393</v>
      </c>
    </row>
    <row r="226" spans="1:1" x14ac:dyDescent="0.25">
      <c r="A226" t="s">
        <v>394</v>
      </c>
    </row>
    <row r="227" spans="1:1" x14ac:dyDescent="0.25">
      <c r="A227" t="s">
        <v>395</v>
      </c>
    </row>
    <row r="228" spans="1:1" x14ac:dyDescent="0.25">
      <c r="A228" t="s">
        <v>396</v>
      </c>
    </row>
    <row r="229" spans="1:1" x14ac:dyDescent="0.25">
      <c r="A229" t="s">
        <v>397</v>
      </c>
    </row>
    <row r="230" spans="1:1" x14ac:dyDescent="0.25">
      <c r="A230" t="s">
        <v>398</v>
      </c>
    </row>
    <row r="231" spans="1:1" x14ac:dyDescent="0.25">
      <c r="A231" t="s">
        <v>399</v>
      </c>
    </row>
    <row r="232" spans="1:1" x14ac:dyDescent="0.25">
      <c r="A232" t="s">
        <v>400</v>
      </c>
    </row>
    <row r="233" spans="1:1" x14ac:dyDescent="0.25">
      <c r="A233" t="s">
        <v>401</v>
      </c>
    </row>
    <row r="234" spans="1:1" x14ac:dyDescent="0.25">
      <c r="A234" t="s">
        <v>402</v>
      </c>
    </row>
    <row r="235" spans="1:1" x14ac:dyDescent="0.25">
      <c r="A235" t="s">
        <v>403</v>
      </c>
    </row>
    <row r="236" spans="1:1" x14ac:dyDescent="0.25">
      <c r="A236" t="s">
        <v>404</v>
      </c>
    </row>
    <row r="237" spans="1:1" x14ac:dyDescent="0.25">
      <c r="A237" t="s">
        <v>405</v>
      </c>
    </row>
    <row r="238" spans="1:1" x14ac:dyDescent="0.25">
      <c r="A238" t="s">
        <v>406</v>
      </c>
    </row>
    <row r="239" spans="1:1" x14ac:dyDescent="0.25">
      <c r="A239" t="s">
        <v>407</v>
      </c>
    </row>
    <row r="240" spans="1:1" x14ac:dyDescent="0.25">
      <c r="A240" t="s">
        <v>408</v>
      </c>
    </row>
    <row r="241" spans="1:1" x14ac:dyDescent="0.25">
      <c r="A241" t="s">
        <v>409</v>
      </c>
    </row>
    <row r="242" spans="1:1" x14ac:dyDescent="0.25">
      <c r="A242" t="s">
        <v>410</v>
      </c>
    </row>
    <row r="243" spans="1:1" x14ac:dyDescent="0.25">
      <c r="A243" t="s">
        <v>411</v>
      </c>
    </row>
    <row r="244" spans="1:1" x14ac:dyDescent="0.25">
      <c r="A244" t="s">
        <v>412</v>
      </c>
    </row>
    <row r="245" spans="1:1" x14ac:dyDescent="0.25">
      <c r="A245" t="s">
        <v>413</v>
      </c>
    </row>
    <row r="246" spans="1:1" x14ac:dyDescent="0.25">
      <c r="A246" t="s">
        <v>414</v>
      </c>
    </row>
    <row r="247" spans="1:1" x14ac:dyDescent="0.25">
      <c r="A247" t="s">
        <v>415</v>
      </c>
    </row>
    <row r="248" spans="1:1" x14ac:dyDescent="0.25">
      <c r="A248" t="s">
        <v>416</v>
      </c>
    </row>
    <row r="249" spans="1:1" x14ac:dyDescent="0.25">
      <c r="A249" t="s">
        <v>417</v>
      </c>
    </row>
    <row r="250" spans="1:1" x14ac:dyDescent="0.25">
      <c r="A250" t="s">
        <v>418</v>
      </c>
    </row>
    <row r="251" spans="1:1" x14ac:dyDescent="0.25">
      <c r="A251" t="s">
        <v>419</v>
      </c>
    </row>
    <row r="252" spans="1:1" x14ac:dyDescent="0.25">
      <c r="A252" t="s">
        <v>420</v>
      </c>
    </row>
    <row r="253" spans="1:1" x14ac:dyDescent="0.25">
      <c r="A253" t="s">
        <v>421</v>
      </c>
    </row>
    <row r="254" spans="1:1" x14ac:dyDescent="0.25">
      <c r="A254" t="s">
        <v>422</v>
      </c>
    </row>
    <row r="255" spans="1:1" x14ac:dyDescent="0.25">
      <c r="A255" t="s">
        <v>423</v>
      </c>
    </row>
    <row r="256" spans="1:1" x14ac:dyDescent="0.25">
      <c r="A256" t="s">
        <v>424</v>
      </c>
    </row>
    <row r="257" spans="1:1" x14ac:dyDescent="0.25">
      <c r="A257" t="s">
        <v>425</v>
      </c>
    </row>
    <row r="258" spans="1:1" x14ac:dyDescent="0.25">
      <c r="A258" t="s">
        <v>426</v>
      </c>
    </row>
    <row r="259" spans="1:1" x14ac:dyDescent="0.25">
      <c r="A259" t="s">
        <v>427</v>
      </c>
    </row>
    <row r="260" spans="1:1" x14ac:dyDescent="0.25">
      <c r="A260" t="s">
        <v>428</v>
      </c>
    </row>
    <row r="261" spans="1:1" x14ac:dyDescent="0.25">
      <c r="A261" t="s">
        <v>429</v>
      </c>
    </row>
    <row r="262" spans="1:1" x14ac:dyDescent="0.25">
      <c r="A262" t="s">
        <v>430</v>
      </c>
    </row>
    <row r="263" spans="1:1" x14ac:dyDescent="0.25">
      <c r="A263" t="s">
        <v>431</v>
      </c>
    </row>
    <row r="264" spans="1:1" x14ac:dyDescent="0.25">
      <c r="A264" t="s">
        <v>432</v>
      </c>
    </row>
    <row r="265" spans="1:1" x14ac:dyDescent="0.25">
      <c r="A265" t="s">
        <v>433</v>
      </c>
    </row>
    <row r="266" spans="1:1" x14ac:dyDescent="0.25">
      <c r="A266" t="s">
        <v>434</v>
      </c>
    </row>
    <row r="267" spans="1:1" x14ac:dyDescent="0.25">
      <c r="A267" t="s">
        <v>435</v>
      </c>
    </row>
    <row r="268" spans="1:1" x14ac:dyDescent="0.25">
      <c r="A268" t="s">
        <v>436</v>
      </c>
    </row>
    <row r="269" spans="1:1" x14ac:dyDescent="0.25">
      <c r="A269" t="s">
        <v>437</v>
      </c>
    </row>
    <row r="270" spans="1:1" x14ac:dyDescent="0.25">
      <c r="A270" t="s">
        <v>438</v>
      </c>
    </row>
    <row r="271" spans="1:1" x14ac:dyDescent="0.25">
      <c r="A271" t="s">
        <v>439</v>
      </c>
    </row>
    <row r="272" spans="1:1" x14ac:dyDescent="0.25">
      <c r="A272" t="s">
        <v>440</v>
      </c>
    </row>
    <row r="273" spans="1:1" x14ac:dyDescent="0.25">
      <c r="A273" t="s">
        <v>441</v>
      </c>
    </row>
    <row r="274" spans="1:1" x14ac:dyDescent="0.25">
      <c r="A274" t="s">
        <v>442</v>
      </c>
    </row>
    <row r="275" spans="1:1" x14ac:dyDescent="0.25">
      <c r="A275" t="s">
        <v>443</v>
      </c>
    </row>
    <row r="276" spans="1:1" x14ac:dyDescent="0.25">
      <c r="A276" t="s">
        <v>444</v>
      </c>
    </row>
    <row r="277" spans="1:1" x14ac:dyDescent="0.25">
      <c r="A277" t="s">
        <v>445</v>
      </c>
    </row>
    <row r="278" spans="1:1" x14ac:dyDescent="0.25">
      <c r="A278" t="s">
        <v>446</v>
      </c>
    </row>
    <row r="279" spans="1:1" x14ac:dyDescent="0.25">
      <c r="A279" t="s">
        <v>447</v>
      </c>
    </row>
    <row r="280" spans="1:1" x14ac:dyDescent="0.25">
      <c r="A280" t="s">
        <v>448</v>
      </c>
    </row>
    <row r="281" spans="1:1" x14ac:dyDescent="0.25">
      <c r="A281" t="s">
        <v>449</v>
      </c>
    </row>
    <row r="282" spans="1:1" x14ac:dyDescent="0.25">
      <c r="A282" t="s">
        <v>450</v>
      </c>
    </row>
    <row r="283" spans="1:1" x14ac:dyDescent="0.25">
      <c r="A283" t="s">
        <v>451</v>
      </c>
    </row>
    <row r="284" spans="1:1" x14ac:dyDescent="0.25">
      <c r="A284" t="s">
        <v>452</v>
      </c>
    </row>
    <row r="285" spans="1:1" x14ac:dyDescent="0.25">
      <c r="A285" t="s">
        <v>453</v>
      </c>
    </row>
    <row r="286" spans="1:1" x14ac:dyDescent="0.25">
      <c r="A286" t="s">
        <v>454</v>
      </c>
    </row>
    <row r="287" spans="1:1" x14ac:dyDescent="0.25">
      <c r="A287" t="s">
        <v>455</v>
      </c>
    </row>
    <row r="288" spans="1:1" x14ac:dyDescent="0.25">
      <c r="A288" t="s">
        <v>456</v>
      </c>
    </row>
    <row r="289" spans="1:1" x14ac:dyDescent="0.25">
      <c r="A289" t="s">
        <v>252</v>
      </c>
    </row>
    <row r="290" spans="1:1" x14ac:dyDescent="0.25">
      <c r="A290" t="s">
        <v>252</v>
      </c>
    </row>
    <row r="291" spans="1:1" x14ac:dyDescent="0.25">
      <c r="A291" t="s">
        <v>457</v>
      </c>
    </row>
    <row r="292" spans="1:1" x14ac:dyDescent="0.25">
      <c r="A292" t="s">
        <v>458</v>
      </c>
    </row>
    <row r="293" spans="1:1" x14ac:dyDescent="0.25">
      <c r="A293" t="s">
        <v>459</v>
      </c>
    </row>
    <row r="294" spans="1:1" x14ac:dyDescent="0.25">
      <c r="A294" t="s">
        <v>460</v>
      </c>
    </row>
    <row r="295" spans="1:1" x14ac:dyDescent="0.25">
      <c r="A295" t="s">
        <v>461</v>
      </c>
    </row>
    <row r="296" spans="1:1" x14ac:dyDescent="0.25">
      <c r="A296" t="s">
        <v>462</v>
      </c>
    </row>
    <row r="297" spans="1:1" x14ac:dyDescent="0.25">
      <c r="A297" t="s">
        <v>463</v>
      </c>
    </row>
    <row r="298" spans="1:1" x14ac:dyDescent="0.25">
      <c r="A298" t="s">
        <v>464</v>
      </c>
    </row>
    <row r="299" spans="1:1" x14ac:dyDescent="0.25">
      <c r="A299" t="s">
        <v>465</v>
      </c>
    </row>
    <row r="300" spans="1:1" x14ac:dyDescent="0.25">
      <c r="A300" t="s">
        <v>466</v>
      </c>
    </row>
    <row r="301" spans="1:1" x14ac:dyDescent="0.25">
      <c r="A301" t="s">
        <v>467</v>
      </c>
    </row>
    <row r="302" spans="1:1" x14ac:dyDescent="0.25">
      <c r="A302" t="s">
        <v>468</v>
      </c>
    </row>
    <row r="303" spans="1:1" x14ac:dyDescent="0.25">
      <c r="A303" t="s">
        <v>469</v>
      </c>
    </row>
    <row r="304" spans="1:1" x14ac:dyDescent="0.25">
      <c r="A304" t="s">
        <v>470</v>
      </c>
    </row>
    <row r="305" spans="1:1" x14ac:dyDescent="0.25">
      <c r="A305" t="s">
        <v>471</v>
      </c>
    </row>
    <row r="306" spans="1:1" x14ac:dyDescent="0.25">
      <c r="A306" t="s">
        <v>472</v>
      </c>
    </row>
    <row r="307" spans="1:1" x14ac:dyDescent="0.25">
      <c r="A307" t="s">
        <v>473</v>
      </c>
    </row>
    <row r="308" spans="1:1" x14ac:dyDescent="0.25">
      <c r="A308" t="s">
        <v>474</v>
      </c>
    </row>
    <row r="309" spans="1:1" x14ac:dyDescent="0.25">
      <c r="A309" t="s">
        <v>475</v>
      </c>
    </row>
    <row r="310" spans="1:1" x14ac:dyDescent="0.25">
      <c r="A310" t="s">
        <v>476</v>
      </c>
    </row>
    <row r="311" spans="1:1" x14ac:dyDescent="0.25">
      <c r="A311" t="s">
        <v>477</v>
      </c>
    </row>
    <row r="312" spans="1:1" x14ac:dyDescent="0.25">
      <c r="A312" t="s">
        <v>478</v>
      </c>
    </row>
    <row r="313" spans="1:1" x14ac:dyDescent="0.25">
      <c r="A313" t="s">
        <v>479</v>
      </c>
    </row>
    <row r="314" spans="1:1" x14ac:dyDescent="0.25">
      <c r="A314" t="s">
        <v>480</v>
      </c>
    </row>
    <row r="315" spans="1:1" x14ac:dyDescent="0.25">
      <c r="A315" t="s">
        <v>481</v>
      </c>
    </row>
    <row r="316" spans="1:1" x14ac:dyDescent="0.25">
      <c r="A316" t="s">
        <v>482</v>
      </c>
    </row>
    <row r="317" spans="1:1" x14ac:dyDescent="0.25">
      <c r="A317" t="s">
        <v>483</v>
      </c>
    </row>
    <row r="318" spans="1:1" x14ac:dyDescent="0.25">
      <c r="A318" t="s">
        <v>484</v>
      </c>
    </row>
    <row r="319" spans="1:1" x14ac:dyDescent="0.25">
      <c r="A319" t="s">
        <v>485</v>
      </c>
    </row>
    <row r="320" spans="1:1" x14ac:dyDescent="0.25">
      <c r="A320" t="s">
        <v>486</v>
      </c>
    </row>
    <row r="321" spans="1:1" x14ac:dyDescent="0.25">
      <c r="A321" t="s">
        <v>487</v>
      </c>
    </row>
    <row r="322" spans="1:1" x14ac:dyDescent="0.25">
      <c r="A322" t="s">
        <v>488</v>
      </c>
    </row>
    <row r="323" spans="1:1" x14ac:dyDescent="0.25">
      <c r="A323" t="s">
        <v>489</v>
      </c>
    </row>
    <row r="324" spans="1:1" x14ac:dyDescent="0.25">
      <c r="A324" t="s">
        <v>490</v>
      </c>
    </row>
    <row r="325" spans="1:1" x14ac:dyDescent="0.25">
      <c r="A325" t="s">
        <v>491</v>
      </c>
    </row>
    <row r="326" spans="1:1" x14ac:dyDescent="0.25">
      <c r="A326" t="s">
        <v>492</v>
      </c>
    </row>
    <row r="327" spans="1:1" x14ac:dyDescent="0.25">
      <c r="A327" t="s">
        <v>493</v>
      </c>
    </row>
    <row r="328" spans="1:1" x14ac:dyDescent="0.25">
      <c r="A328" t="s">
        <v>494</v>
      </c>
    </row>
    <row r="329" spans="1:1" x14ac:dyDescent="0.25">
      <c r="A329" t="s">
        <v>495</v>
      </c>
    </row>
    <row r="330" spans="1:1" x14ac:dyDescent="0.25">
      <c r="A330" t="s">
        <v>496</v>
      </c>
    </row>
    <row r="331" spans="1:1" x14ac:dyDescent="0.25">
      <c r="A331" t="s">
        <v>497</v>
      </c>
    </row>
    <row r="332" spans="1:1" x14ac:dyDescent="0.25">
      <c r="A332" t="s">
        <v>498</v>
      </c>
    </row>
    <row r="333" spans="1:1" x14ac:dyDescent="0.25">
      <c r="A333" t="s">
        <v>499</v>
      </c>
    </row>
    <row r="334" spans="1:1" x14ac:dyDescent="0.25">
      <c r="A334" t="s">
        <v>500</v>
      </c>
    </row>
    <row r="335" spans="1:1" x14ac:dyDescent="0.25">
      <c r="A335" t="s">
        <v>501</v>
      </c>
    </row>
    <row r="336" spans="1:1" x14ac:dyDescent="0.25">
      <c r="A336" t="s">
        <v>502</v>
      </c>
    </row>
    <row r="337" spans="1:1" x14ac:dyDescent="0.25">
      <c r="A337" t="s">
        <v>503</v>
      </c>
    </row>
    <row r="338" spans="1:1" x14ac:dyDescent="0.25">
      <c r="A338" t="s">
        <v>504</v>
      </c>
    </row>
    <row r="339" spans="1:1" x14ac:dyDescent="0.25">
      <c r="A339" t="s">
        <v>505</v>
      </c>
    </row>
    <row r="340" spans="1:1" x14ac:dyDescent="0.25">
      <c r="A340" t="s">
        <v>506</v>
      </c>
    </row>
    <row r="341" spans="1:1" x14ac:dyDescent="0.25">
      <c r="A341" t="s">
        <v>507</v>
      </c>
    </row>
    <row r="342" spans="1:1" x14ac:dyDescent="0.25">
      <c r="A342" t="s">
        <v>508</v>
      </c>
    </row>
    <row r="343" spans="1:1" x14ac:dyDescent="0.25">
      <c r="A343" t="s">
        <v>509</v>
      </c>
    </row>
    <row r="344" spans="1:1" x14ac:dyDescent="0.25">
      <c r="A344" t="s">
        <v>510</v>
      </c>
    </row>
    <row r="345" spans="1:1" x14ac:dyDescent="0.25">
      <c r="A345" t="s">
        <v>511</v>
      </c>
    </row>
    <row r="346" spans="1:1" x14ac:dyDescent="0.25">
      <c r="A346" t="s">
        <v>512</v>
      </c>
    </row>
    <row r="347" spans="1:1" x14ac:dyDescent="0.25">
      <c r="A347" t="s">
        <v>513</v>
      </c>
    </row>
    <row r="348" spans="1:1" x14ac:dyDescent="0.25">
      <c r="A348" t="s">
        <v>514</v>
      </c>
    </row>
    <row r="349" spans="1:1" x14ac:dyDescent="0.25">
      <c r="A349" t="s">
        <v>515</v>
      </c>
    </row>
    <row r="350" spans="1:1" x14ac:dyDescent="0.25">
      <c r="A350" t="s">
        <v>516</v>
      </c>
    </row>
    <row r="351" spans="1:1" x14ac:dyDescent="0.25">
      <c r="A351" t="s">
        <v>517</v>
      </c>
    </row>
    <row r="352" spans="1:1" x14ac:dyDescent="0.25">
      <c r="A352" t="s">
        <v>518</v>
      </c>
    </row>
    <row r="353" spans="1:1" x14ac:dyDescent="0.25">
      <c r="A353" t="s">
        <v>519</v>
      </c>
    </row>
    <row r="354" spans="1:1" x14ac:dyDescent="0.25">
      <c r="A354" t="s">
        <v>520</v>
      </c>
    </row>
    <row r="355" spans="1:1" x14ac:dyDescent="0.25">
      <c r="A355" t="s">
        <v>521</v>
      </c>
    </row>
    <row r="356" spans="1:1" x14ac:dyDescent="0.25">
      <c r="A356" t="s">
        <v>522</v>
      </c>
    </row>
    <row r="357" spans="1:1" x14ac:dyDescent="0.25">
      <c r="A357" t="s">
        <v>523</v>
      </c>
    </row>
    <row r="358" spans="1:1" x14ac:dyDescent="0.25">
      <c r="A358" t="s">
        <v>524</v>
      </c>
    </row>
    <row r="359" spans="1:1" x14ac:dyDescent="0.25">
      <c r="A359" t="s">
        <v>525</v>
      </c>
    </row>
    <row r="360" spans="1:1" x14ac:dyDescent="0.25">
      <c r="A360" t="s">
        <v>526</v>
      </c>
    </row>
    <row r="361" spans="1:1" x14ac:dyDescent="0.25">
      <c r="A361" t="s">
        <v>527</v>
      </c>
    </row>
    <row r="362" spans="1:1" x14ac:dyDescent="0.25">
      <c r="A362" t="s">
        <v>528</v>
      </c>
    </row>
    <row r="363" spans="1:1" x14ac:dyDescent="0.25">
      <c r="A363" t="s">
        <v>529</v>
      </c>
    </row>
    <row r="364" spans="1:1" x14ac:dyDescent="0.25">
      <c r="A364" t="s">
        <v>530</v>
      </c>
    </row>
    <row r="365" spans="1:1" x14ac:dyDescent="0.25">
      <c r="A365" t="s">
        <v>531</v>
      </c>
    </row>
    <row r="366" spans="1:1" x14ac:dyDescent="0.25">
      <c r="A366" t="s">
        <v>532</v>
      </c>
    </row>
    <row r="367" spans="1:1" x14ac:dyDescent="0.25">
      <c r="A367" t="s">
        <v>533</v>
      </c>
    </row>
    <row r="368" spans="1:1" x14ac:dyDescent="0.25">
      <c r="A368" t="s">
        <v>534</v>
      </c>
    </row>
    <row r="369" spans="1:1" x14ac:dyDescent="0.25">
      <c r="A369" t="s">
        <v>535</v>
      </c>
    </row>
    <row r="370" spans="1:1" x14ac:dyDescent="0.25">
      <c r="A370" t="s">
        <v>536</v>
      </c>
    </row>
    <row r="371" spans="1:1" x14ac:dyDescent="0.25">
      <c r="A371" t="s">
        <v>537</v>
      </c>
    </row>
    <row r="372" spans="1:1" x14ac:dyDescent="0.25">
      <c r="A372" t="s">
        <v>538</v>
      </c>
    </row>
    <row r="373" spans="1:1" x14ac:dyDescent="0.25">
      <c r="A373" t="s">
        <v>539</v>
      </c>
    </row>
    <row r="374" spans="1:1" x14ac:dyDescent="0.25">
      <c r="A374" t="s">
        <v>540</v>
      </c>
    </row>
    <row r="375" spans="1:1" x14ac:dyDescent="0.25">
      <c r="A375" t="s">
        <v>541</v>
      </c>
    </row>
    <row r="376" spans="1:1" x14ac:dyDescent="0.25">
      <c r="A376" t="s">
        <v>542</v>
      </c>
    </row>
    <row r="377" spans="1:1" x14ac:dyDescent="0.25">
      <c r="A377" t="s">
        <v>543</v>
      </c>
    </row>
    <row r="378" spans="1:1" x14ac:dyDescent="0.25">
      <c r="A378" t="s">
        <v>544</v>
      </c>
    </row>
    <row r="379" spans="1:1" x14ac:dyDescent="0.25">
      <c r="A379" t="s">
        <v>545</v>
      </c>
    </row>
    <row r="380" spans="1:1" x14ac:dyDescent="0.25">
      <c r="A380" t="s">
        <v>546</v>
      </c>
    </row>
    <row r="381" spans="1:1" x14ac:dyDescent="0.25">
      <c r="A381" t="s">
        <v>547</v>
      </c>
    </row>
    <row r="382" spans="1:1" x14ac:dyDescent="0.25">
      <c r="A382" t="s">
        <v>548</v>
      </c>
    </row>
    <row r="383" spans="1:1" x14ac:dyDescent="0.25">
      <c r="A383" t="s">
        <v>549</v>
      </c>
    </row>
    <row r="384" spans="1:1" x14ac:dyDescent="0.25">
      <c r="A384" t="s">
        <v>550</v>
      </c>
    </row>
    <row r="385" spans="1:1" x14ac:dyDescent="0.25">
      <c r="A385" t="s">
        <v>551</v>
      </c>
    </row>
    <row r="386" spans="1:1" x14ac:dyDescent="0.25">
      <c r="A386" t="s">
        <v>552</v>
      </c>
    </row>
    <row r="387" spans="1:1" x14ac:dyDescent="0.25">
      <c r="A387" t="s">
        <v>553</v>
      </c>
    </row>
    <row r="388" spans="1:1" x14ac:dyDescent="0.25">
      <c r="A388" t="s">
        <v>554</v>
      </c>
    </row>
    <row r="389" spans="1:1" x14ac:dyDescent="0.25">
      <c r="A389" t="s">
        <v>555</v>
      </c>
    </row>
    <row r="390" spans="1:1" x14ac:dyDescent="0.25">
      <c r="A390" t="s">
        <v>556</v>
      </c>
    </row>
    <row r="391" spans="1:1" x14ac:dyDescent="0.25">
      <c r="A391" t="s">
        <v>557</v>
      </c>
    </row>
    <row r="392" spans="1:1" x14ac:dyDescent="0.25">
      <c r="A392" t="s">
        <v>558</v>
      </c>
    </row>
    <row r="393" spans="1:1" x14ac:dyDescent="0.25">
      <c r="A393" t="s">
        <v>559</v>
      </c>
    </row>
    <row r="394" spans="1:1" x14ac:dyDescent="0.25">
      <c r="A394" t="s">
        <v>560</v>
      </c>
    </row>
    <row r="395" spans="1:1" x14ac:dyDescent="0.25">
      <c r="A395" t="s">
        <v>561</v>
      </c>
    </row>
    <row r="396" spans="1:1" x14ac:dyDescent="0.25">
      <c r="A396" t="s">
        <v>562</v>
      </c>
    </row>
    <row r="397" spans="1:1" x14ac:dyDescent="0.25">
      <c r="A397" t="s">
        <v>563</v>
      </c>
    </row>
    <row r="398" spans="1:1" x14ac:dyDescent="0.25">
      <c r="A398" t="s">
        <v>564</v>
      </c>
    </row>
    <row r="399" spans="1:1" x14ac:dyDescent="0.25">
      <c r="A399" t="s">
        <v>565</v>
      </c>
    </row>
    <row r="400" spans="1:1" x14ac:dyDescent="0.25">
      <c r="A400" t="s">
        <v>566</v>
      </c>
    </row>
    <row r="401" spans="1:1" x14ac:dyDescent="0.25">
      <c r="A401" t="s">
        <v>567</v>
      </c>
    </row>
    <row r="402" spans="1:1" x14ac:dyDescent="0.25">
      <c r="A402" t="s">
        <v>568</v>
      </c>
    </row>
    <row r="403" spans="1:1" x14ac:dyDescent="0.25">
      <c r="A403" t="s">
        <v>569</v>
      </c>
    </row>
    <row r="404" spans="1:1" x14ac:dyDescent="0.25">
      <c r="A404" t="s">
        <v>570</v>
      </c>
    </row>
    <row r="405" spans="1:1" x14ac:dyDescent="0.25">
      <c r="A405" t="s">
        <v>571</v>
      </c>
    </row>
    <row r="406" spans="1:1" x14ac:dyDescent="0.25">
      <c r="A406" t="s">
        <v>572</v>
      </c>
    </row>
    <row r="407" spans="1:1" x14ac:dyDescent="0.25">
      <c r="A407" t="s">
        <v>573</v>
      </c>
    </row>
    <row r="408" spans="1:1" x14ac:dyDescent="0.25">
      <c r="A408" t="s">
        <v>574</v>
      </c>
    </row>
    <row r="409" spans="1:1" x14ac:dyDescent="0.25">
      <c r="A409" t="s">
        <v>575</v>
      </c>
    </row>
    <row r="410" spans="1:1" x14ac:dyDescent="0.25">
      <c r="A410" t="s">
        <v>576</v>
      </c>
    </row>
    <row r="411" spans="1:1" x14ac:dyDescent="0.25">
      <c r="A411" t="s">
        <v>577</v>
      </c>
    </row>
    <row r="412" spans="1:1" x14ac:dyDescent="0.25">
      <c r="A412" t="s">
        <v>578</v>
      </c>
    </row>
    <row r="413" spans="1:1" x14ac:dyDescent="0.25">
      <c r="A413" t="s">
        <v>579</v>
      </c>
    </row>
    <row r="414" spans="1:1" x14ac:dyDescent="0.25">
      <c r="A414" t="s">
        <v>580</v>
      </c>
    </row>
    <row r="415" spans="1:1" x14ac:dyDescent="0.25">
      <c r="A415" t="s">
        <v>581</v>
      </c>
    </row>
    <row r="416" spans="1:1" x14ac:dyDescent="0.25">
      <c r="A416" t="s">
        <v>582</v>
      </c>
    </row>
    <row r="417" spans="1:1" x14ac:dyDescent="0.25">
      <c r="A417" t="s">
        <v>583</v>
      </c>
    </row>
    <row r="418" spans="1:1" x14ac:dyDescent="0.25">
      <c r="A418" t="s">
        <v>584</v>
      </c>
    </row>
    <row r="419" spans="1:1" x14ac:dyDescent="0.25">
      <c r="A419" t="s">
        <v>585</v>
      </c>
    </row>
    <row r="420" spans="1:1" x14ac:dyDescent="0.25">
      <c r="A420" t="s">
        <v>586</v>
      </c>
    </row>
    <row r="421" spans="1:1" x14ac:dyDescent="0.25">
      <c r="A421" t="s">
        <v>587</v>
      </c>
    </row>
    <row r="422" spans="1:1" x14ac:dyDescent="0.25">
      <c r="A422" t="s">
        <v>588</v>
      </c>
    </row>
    <row r="423" spans="1:1" x14ac:dyDescent="0.25">
      <c r="A423" t="s">
        <v>589</v>
      </c>
    </row>
    <row r="424" spans="1:1" x14ac:dyDescent="0.25">
      <c r="A424" t="s">
        <v>590</v>
      </c>
    </row>
    <row r="425" spans="1:1" x14ac:dyDescent="0.25">
      <c r="A425" t="s">
        <v>591</v>
      </c>
    </row>
    <row r="426" spans="1:1" x14ac:dyDescent="0.25">
      <c r="A426" t="s">
        <v>592</v>
      </c>
    </row>
    <row r="427" spans="1:1" x14ac:dyDescent="0.25">
      <c r="A427" t="s">
        <v>593</v>
      </c>
    </row>
    <row r="428" spans="1:1" x14ac:dyDescent="0.25">
      <c r="A428" t="s">
        <v>594</v>
      </c>
    </row>
    <row r="429" spans="1:1" x14ac:dyDescent="0.25">
      <c r="A429" t="s">
        <v>595</v>
      </c>
    </row>
    <row r="430" spans="1:1" x14ac:dyDescent="0.25">
      <c r="A430" t="s">
        <v>596</v>
      </c>
    </row>
    <row r="431" spans="1:1" x14ac:dyDescent="0.25">
      <c r="A431" t="s">
        <v>597</v>
      </c>
    </row>
    <row r="432" spans="1:1" x14ac:dyDescent="0.25">
      <c r="A432" t="s">
        <v>598</v>
      </c>
    </row>
    <row r="433" spans="1:1" x14ac:dyDescent="0.25">
      <c r="A433" t="s">
        <v>599</v>
      </c>
    </row>
    <row r="434" spans="1:1" x14ac:dyDescent="0.25">
      <c r="A434" t="s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listeexpert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2019-11-19T20:54:04Z</cp:lastPrinted>
  <dcterms:created xsi:type="dcterms:W3CDTF">2018-11-07T08:15:07Z</dcterms:created>
  <dcterms:modified xsi:type="dcterms:W3CDTF">2019-11-22T12:06:06Z</dcterms:modified>
</cp:coreProperties>
</file>