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hamadas\Desktop\"/>
    </mc:Choice>
  </mc:AlternateContent>
  <bookViews>
    <workbookView xWindow="0" yWindow="0" windowWidth="21600" windowHeight="9000" activeTab="2"/>
  </bookViews>
  <sheets>
    <sheet name="." sheetId="5" r:id="rId1"/>
    <sheet name="Base" sheetId="2" r:id="rId2"/>
    <sheet name="Modèle" sheetId="1" r:id="rId3"/>
    <sheet name="Autorisation" sheetId="3" r:id="rId4"/>
    <sheet name="Reseaux" sheetId="6" r:id="rId5"/>
    <sheet name="Récap" sheetId="8" r:id="rId6"/>
  </sheets>
  <externalReferences>
    <externalReference r:id="rId7"/>
    <externalReference r:id="rId8"/>
    <externalReference r:id="rId9"/>
    <externalReference r:id="rId10"/>
    <externalReference r:id="rId11"/>
  </externalReferences>
  <definedNames>
    <definedName name="atiacldeduc">[1]BORDEREAU!$O$34</definedName>
    <definedName name="atiaclmontant">[1]BORDEREAU!$T$34</definedName>
    <definedName name="ATIACLTOT">[1]CNRACL!$F$9</definedName>
    <definedName name="base">'[2]TARIFS PAR CLASSE 2007'!$C$6</definedName>
    <definedName name="base100CPAcsgcrds">'[3]URSSAF PAGE SAISIE'!#REF!</definedName>
    <definedName name="base97CPAcsgcrds">'[3]URSSAF PAGE SAISIE'!#REF!</definedName>
    <definedName name="BASEAPPRENTI">[1]Feuil1!$S$2</definedName>
    <definedName name="baseapprentiseuil">[1]Feuil1!$BY$2</definedName>
    <definedName name="BASEASSEDIC">'[3]URSSAF PAGE SAISIE'!$K$56</definedName>
    <definedName name="BASEATI">[1]Feuil1!$Z$2</definedName>
    <definedName name="basecaeplafonnée">'[3]URSSAF PAGE SAISIE'!$K$47</definedName>
    <definedName name="basecaplafonnée">'[3]URSSAF PAGE SAISIE'!#REF!</definedName>
    <definedName name="basecasFOURNIERplafonnée">'[3]URSSAF PAGE SAISIE'!$K$51</definedName>
    <definedName name="basecasFOURNIERtotalitée">'[3]URSSAF PAGE SAISIE'!$K$50</definedName>
    <definedName name="basecasgeneralplafonnée">'[3]URSSAF PAGE SAISIE'!$K$30</definedName>
    <definedName name="basecasgeneraltotal">'[3]URSSAF PAGE SAISIE'!$K$29</definedName>
    <definedName name="basecatotalite">'[3]URSSAF PAGE SAISIE'!#REF!</definedName>
    <definedName name="BASECDGRG">[1]Feuil1!$AD$2</definedName>
    <definedName name="BASECDGTIT">[1]Feuil1!$AE$2</definedName>
    <definedName name="basececplafonnee">'[3]URSSAF PAGE SAISIE'!#REF!</definedName>
    <definedName name="basecectotalite">'[3]URSSAF PAGE SAISIE'!#REF!</definedName>
    <definedName name="baseCENTREloisirsPlafonnée">'[3]URSSAF PAGE SAISIE'!$K$32</definedName>
    <definedName name="baseCENTREloisirsTotalitée">'[3]URSSAF PAGE SAISIE'!$K$31</definedName>
    <definedName name="BASECNRACL">[1]Feuil1!$W$2</definedName>
    <definedName name="BASECNRACT">[1]Feuil1!$M$2</definedName>
    <definedName name="basecollabooccas">[1]Feuil1!$BM$2</definedName>
    <definedName name="BASECSGELU">[1]Feuil1!$K$2</definedName>
    <definedName name="BASECSGRG">[1]Feuil1!$E$2</definedName>
    <definedName name="BASECSGTIT">[1]Feuil1!$G$2</definedName>
    <definedName name="BASECUICAE">[1]Feuil1!$O$2</definedName>
    <definedName name="BASEELUTOT">[1]Feuil1!$I$2</definedName>
    <definedName name="BASEFNAL">[1]Feuil1!$Q$2</definedName>
    <definedName name="BASEFORFAITSOCIAL">'[3]URSSAF PAGE SAISIE'!$K$61</definedName>
    <definedName name="basehs">'[3]URSSAF PAGE SAISIE'!$K$49</definedName>
    <definedName name="basehscaeT">[1]BORDEREAU!#REF!</definedName>
    <definedName name="basehscaplafonnée">'[3]URSSAF PAGE SAISIE'!#REF!</definedName>
    <definedName name="basehscaT">'[3]URSSAF PAGE SAISIE'!#REF!</definedName>
    <definedName name="basehscecplafonnée">'[3]URSSAF PAGE SAISIE'!#REF!</definedName>
    <definedName name="basehscecT">'[3]URSSAF PAGE SAISIE'!#REF!</definedName>
    <definedName name="BASEIRCAELUS">[1]Feuil1!$AR$2</definedName>
    <definedName name="BASEIRCARG">[1]Feuil1!$AO$2</definedName>
    <definedName name="BASEMALADIECOMP">[1]Feuil1!$BP$2</definedName>
    <definedName name="BASEPLAFONNECOLLABO">'[3]URSSAF PAGE SAISIE'!$K$41</definedName>
    <definedName name="BASEPOLEEMPLOI">[1]Feuil1!$U$2</definedName>
    <definedName name="BASERAFP">[1]Feuil1!$AM$2</definedName>
    <definedName name="BASERGPLAF">[1]Feuil1!$B$2</definedName>
    <definedName name="BASERGTOT">[1]Feuil1!$A$2</definedName>
    <definedName name="basetotalecaecui">[1]Feuil1!$BL$2</definedName>
    <definedName name="BASETOTALITECOLLABO">[1]BORDEREAU!#REF!</definedName>
    <definedName name="baseurssafpagnol">'[4]base code'!$A$3:$C$14</definedName>
    <definedName name="BASEVIGNETTE">[5]BASE!$A$4:$I$15</definedName>
    <definedName name="baseVTRANSP">[1]Feuil1!$BI$2</definedName>
    <definedName name="BASIRCAAPPRENTI">[1]Feuil1!$AT$2</definedName>
    <definedName name="CAPITALDC">[1]Feuil1!$BB$2</definedName>
    <definedName name="CARELPO">[1]Feuil1!$BC$2</definedName>
    <definedName name="CARELPP">[1]Feuil1!$BD$2</definedName>
    <definedName name="cdgtot">[1]CDG!$F$32</definedName>
    <definedName name="CNFPTAVENIR">[1]Feuil1!$AI$2</definedName>
    <definedName name="CNFPTRG">[1]Feuil1!$AH$2</definedName>
    <definedName name="CNFPTTIT">[1]Feuil1!$AG$2</definedName>
    <definedName name="CNRACLPO">[1]Feuil1!$X$2</definedName>
    <definedName name="CNRACLPP">[1]Feuil1!$Y$2</definedName>
    <definedName name="CNRACLTOT">[1]CNRACL!$C$9</definedName>
    <definedName name="CNRSSATtotalite">'[3]URSSAF PAGE SAISIE'!$K$43</definedName>
    <definedName name="codeagence">Tableau1[agence]</definedName>
    <definedName name="CREDITMUN">[1]Feuil1!$BE$2</definedName>
    <definedName name="CSGbaseCollectivité">'[3]URSSAF PAGE SAISIE'!$K$35</definedName>
    <definedName name="CSGbaseElus">'[3]URSSAF PAGE SAISIE'!$K$42</definedName>
    <definedName name="CSGbaseRégimeGénéral">'[3]URSSAF PAGE SAISIE'!$K$34</definedName>
    <definedName name="CSGTITREMPLACEMENT">[1]Feuil1!$BK$2</definedName>
    <definedName name="dateetat">[1]CNFPT!$AM$2</definedName>
    <definedName name="dateexport">[1]Edition_d_un_journal_de_paie!$A$5</definedName>
    <definedName name="daterecup">[1]BORDEREAU!$AD$1</definedName>
    <definedName name="dr">Reseaux!$H$2:$H$8</definedName>
    <definedName name="Fourniture">Base!$M$14:$M$20</definedName>
    <definedName name="ircantectot">[1]IRCANTEC!$D$31</definedName>
    <definedName name="listeagence">Reseaux!$A$2:$A$262</definedName>
    <definedName name="listeDR">Tableau1[agence]</definedName>
    <definedName name="MAINTIENSAL">[1]Feuil1!$BA$2</definedName>
    <definedName name="MNTREMB">[1]Feuil1!$BF$2</definedName>
    <definedName name="MTAPPRENTI">[1]Feuil1!$T$2</definedName>
    <definedName name="MTARG">[1]Feuil1!$AP$2</definedName>
    <definedName name="MTATI">[1]Feuil1!$AA$2</definedName>
    <definedName name="MTBRG">[1]Feuil1!$AQ$2</definedName>
    <definedName name="MTCDG">[1]Feuil1!$AF$2</definedName>
    <definedName name="MTCNFPT">[1]Feuil1!$AJ$2</definedName>
    <definedName name="MTCNRACT">[1]Feuil1!$N$2</definedName>
    <definedName name="MTCNREXOHS">[1]Feuil1!$BU$2</definedName>
    <definedName name="MTCSGELU">[1]Feuil1!$L$2</definedName>
    <definedName name="MTCSGRG">[1]Feuil1!$F$2</definedName>
    <definedName name="MTCSGTIT">[1]Feuil1!$H$2</definedName>
    <definedName name="MTCUICAE">[1]Feuil1!$P$2</definedName>
    <definedName name="mtdifelus">[1]Feuil1!$BO$2</definedName>
    <definedName name="MTELUTOT">[1]Feuil1!$J$2</definedName>
    <definedName name="MTFNAL">[1]Feuil1!$R$2</definedName>
    <definedName name="MTIRCAAPPRENTI">[1]Feuil1!$AU$2</definedName>
    <definedName name="MTIRCAELUS">[1]Feuil1!$AS$2</definedName>
    <definedName name="MTPOLEEMPLOI">[1]Feuil1!$V$2</definedName>
    <definedName name="MTPREFON">[1]Feuil1!$AV$2</definedName>
    <definedName name="MTRAFP">[1]Feuil1!$AN$2</definedName>
    <definedName name="MTRGEXOHS">[1]Feuil1!$BW$2</definedName>
    <definedName name="MTRGPLAF">[1]Feuil1!$D$2</definedName>
    <definedName name="MTRGTOT">[1]Feuil1!$C$2</definedName>
    <definedName name="MUTUELLE">[1]Feuil1!$AZ$2</definedName>
    <definedName name="NBAPPRENTI">[1]Feuil1!$S$4</definedName>
    <definedName name="NBCDGRG">[1]Feuil1!$AD$4</definedName>
    <definedName name="NBCDGTIT">[1]Feuil1!$AE$4</definedName>
    <definedName name="NBCNRACL">[1]Feuil1!$W$4</definedName>
    <definedName name="NBCNRACT">[1]Feuil1!$M$4</definedName>
    <definedName name="NBCSGELU">[1]Feuil1!$K$4</definedName>
    <definedName name="NBCSGRG">[1]Feuil1!$E$4</definedName>
    <definedName name="NBCSGTIT">[1]Feuil1!$G$4</definedName>
    <definedName name="NBCSGTITREMPLACEMENT">[1]Feuil1!$BK$4</definedName>
    <definedName name="NBCUICAE">[1]Feuil1!$O$4</definedName>
    <definedName name="NBDEPASAPPRENTI">[1]Feuil1!$BY$4</definedName>
    <definedName name="NBELUTOT">[1]Feuil1!$I$4</definedName>
    <definedName name="NBFNAL">[1]Feuil1!$Q$4</definedName>
    <definedName name="NBIRCAAPPRENTI">[1]Feuil1!$AT$4</definedName>
    <definedName name="NBIRCAELUS">[1]Feuil1!$AR$4</definedName>
    <definedName name="NBIRCARG">[1]Feuil1!$AO$4</definedName>
    <definedName name="NBMALADIECOMP">[1]Feuil1!$BP$4</definedName>
    <definedName name="NBNET">[1]Feuil1!$AW$4</definedName>
    <definedName name="NBPOLEEMPLOI">[1]Feuil1!$U$4</definedName>
    <definedName name="NBRAFP">[1]Feuil1!$AM$4</definedName>
    <definedName name="NBRG">[1]Feuil1!$A$4</definedName>
    <definedName name="NBUNEDIC">[1]Feuil1!$AL$4</definedName>
    <definedName name="netelu">[1]Feuil1!$BH$2</definedName>
    <definedName name="PASRAU">[1]Feuil1!$BR$2</definedName>
    <definedName name="rafptot">[1]RAFP!$E$29</definedName>
    <definedName name="RETROPO">[1]Feuil1!$AB$2</definedName>
    <definedName name="RETROPP">[1]Feuil1!$AC$2</definedName>
    <definedName name="RETROTOT">[1]CNRACL!$H$9</definedName>
    <definedName name="SOFAXIS">[1]Feuil1!$BS$2</definedName>
    <definedName name="TAUXAPPRENTITOTALITE">[1]BORDEREAU!$AD$35</definedName>
    <definedName name="TAUXAT">[1]BORDEREAU!$AD$13</definedName>
    <definedName name="TAUXATCOLLABO">[1]BORDEREAU!$AH$13</definedName>
    <definedName name="TAUXCAEPLAFONNE">[1]BORDEREAU!$AD$24</definedName>
    <definedName name="TAUXCAETOTALITE">[1]BORDEREAU!$AD$22</definedName>
    <definedName name="TAUXCOLLABODEPLAF">[1]BORDEREAU!$AH$10</definedName>
    <definedName name="TAUXCOLLABOPLAF">[1]BORDEREAU!$AH$12</definedName>
    <definedName name="TAUXELUSTOTALITE">[1]BORDEREAU!$AI$22</definedName>
    <definedName name="TAUXMALADIECOMP">[1]BORDEREAU!$AE$15</definedName>
    <definedName name="TAUXRGPLAFONNE">[1]BORDEREAU!$AD$12</definedName>
    <definedName name="TAUXRGTOTALITE">[1]BORDEREAU!$AD$10</definedName>
    <definedName name="TAUXTITTOTALITE">[1]BORDEREAU!$AF$10</definedName>
    <definedName name="Tcsgdeduc">[1]BORDEREAU!$AJ$7</definedName>
    <definedName name="tcsgnondeduc">[1]BORDEREAU!$AJ$8</definedName>
    <definedName name="total">[1]CNFPT!$AD$31</definedName>
    <definedName name="TOTALBRUTAPPRENTI">[1]Feuil1!$BX$2</definedName>
    <definedName name="TotalDéclaration">#REF!</definedName>
    <definedName name="TOTNET">[1]Feuil1!$AW$2</definedName>
    <definedName name="trds">[1]BORDEREAU!$AJ$9</definedName>
    <definedName name="UNEDICBASE">[1]Feuil1!$AK$2</definedName>
    <definedName name="UNEDICMT">[1]Feuil1!$AL$2</definedName>
    <definedName name="URSSAFTOT">'[1]URSSAF PAGE DECLARATION'!$V$81</definedName>
    <definedName name="VTRANSPMT">[1]Feuil1!$BJ$2</definedName>
    <definedName name="_xlnm.Print_Area" localSheetId="2">Modèle!$B$1:$G$53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3" i="1" l="1"/>
  <c r="B5" i="5" s="1"/>
  <c r="G22" i="2" l="1"/>
  <c r="D24" i="2"/>
  <c r="G21" i="2" l="1"/>
  <c r="F14" i="2"/>
  <c r="G17" i="2" l="1"/>
  <c r="G16" i="2"/>
  <c r="E16" i="2"/>
  <c r="D23" i="2" l="1"/>
  <c r="E20" i="2" l="1"/>
  <c r="G9" i="2" l="1"/>
  <c r="E22" i="1" l="1"/>
  <c r="G19" i="2" l="1"/>
  <c r="I23" i="2"/>
  <c r="H23" i="2"/>
  <c r="G14" i="2"/>
  <c r="F13" i="2"/>
  <c r="G12" i="2"/>
  <c r="G11" i="2"/>
  <c r="G10" i="2"/>
  <c r="G8" i="2"/>
  <c r="A3" i="8"/>
  <c r="A4" i="8"/>
  <c r="A5" i="8"/>
  <c r="A6" i="8"/>
  <c r="A7" i="8"/>
  <c r="A8" i="8"/>
  <c r="A9" i="8"/>
  <c r="A10" i="8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1" i="8"/>
  <c r="A32" i="8"/>
  <c r="A33" i="8"/>
  <c r="A34" i="8"/>
  <c r="A35" i="8"/>
  <c r="A36" i="8"/>
  <c r="A37" i="8"/>
  <c r="A38" i="8"/>
  <c r="A39" i="8"/>
  <c r="A40" i="8"/>
  <c r="A41" i="8"/>
  <c r="A42" i="8"/>
  <c r="A43" i="8"/>
  <c r="A44" i="8"/>
  <c r="A45" i="8"/>
  <c r="A46" i="8"/>
  <c r="A47" i="8"/>
  <c r="A48" i="8"/>
  <c r="A49" i="8"/>
  <c r="A50" i="8"/>
  <c r="A51" i="8"/>
  <c r="A52" i="8"/>
  <c r="A53" i="8"/>
  <c r="A54" i="8"/>
  <c r="A55" i="8"/>
  <c r="A56" i="8"/>
  <c r="A57" i="8"/>
  <c r="A58" i="8"/>
  <c r="A59" i="8"/>
  <c r="A60" i="8"/>
  <c r="A61" i="8"/>
  <c r="A62" i="8"/>
  <c r="A63" i="8"/>
  <c r="A64" i="8"/>
  <c r="A65" i="8"/>
  <c r="A66" i="8"/>
  <c r="A67" i="8"/>
  <c r="A68" i="8"/>
  <c r="A69" i="8"/>
  <c r="A70" i="8"/>
  <c r="A71" i="8"/>
  <c r="A72" i="8"/>
  <c r="A73" i="8"/>
  <c r="A74" i="8"/>
  <c r="A75" i="8"/>
  <c r="A76" i="8"/>
  <c r="A77" i="8"/>
  <c r="A78" i="8"/>
  <c r="A79" i="8"/>
  <c r="A80" i="8"/>
  <c r="A81" i="8"/>
  <c r="A82" i="8"/>
  <c r="A83" i="8"/>
  <c r="A84" i="8"/>
  <c r="A85" i="8"/>
  <c r="A86" i="8"/>
  <c r="A87" i="8"/>
  <c r="A88" i="8"/>
  <c r="A89" i="8"/>
  <c r="A90" i="8"/>
  <c r="A91" i="8"/>
  <c r="A92" i="8"/>
  <c r="A93" i="8"/>
  <c r="A94" i="8"/>
  <c r="A95" i="8"/>
  <c r="A96" i="8"/>
  <c r="A97" i="8"/>
  <c r="A98" i="8"/>
  <c r="A99" i="8"/>
  <c r="A100" i="8"/>
  <c r="A101" i="8"/>
  <c r="A102" i="8"/>
  <c r="A103" i="8"/>
  <c r="A104" i="8"/>
  <c r="A105" i="8"/>
  <c r="A106" i="8"/>
  <c r="A107" i="8"/>
  <c r="A108" i="8"/>
  <c r="A109" i="8"/>
  <c r="A110" i="8"/>
  <c r="A111" i="8"/>
  <c r="A112" i="8"/>
  <c r="A113" i="8"/>
  <c r="A114" i="8"/>
  <c r="A115" i="8"/>
  <c r="A116" i="8"/>
  <c r="A117" i="8"/>
  <c r="A118" i="8"/>
  <c r="A119" i="8"/>
  <c r="A120" i="8"/>
  <c r="A121" i="8"/>
  <c r="A122" i="8"/>
  <c r="A123" i="8"/>
  <c r="A124" i="8"/>
  <c r="A125" i="8"/>
  <c r="A126" i="8"/>
  <c r="A127" i="8"/>
  <c r="A128" i="8"/>
  <c r="A129" i="8"/>
  <c r="A130" i="8"/>
  <c r="A131" i="8"/>
  <c r="A132" i="8"/>
  <c r="A133" i="8"/>
  <c r="A134" i="8"/>
  <c r="A135" i="8"/>
  <c r="A136" i="8"/>
  <c r="A137" i="8"/>
  <c r="A138" i="8"/>
  <c r="A139" i="8"/>
  <c r="A140" i="8"/>
  <c r="A141" i="8"/>
  <c r="A142" i="8"/>
  <c r="A143" i="8"/>
  <c r="A144" i="8"/>
  <c r="A145" i="8"/>
  <c r="A146" i="8"/>
  <c r="A147" i="8"/>
  <c r="A148" i="8"/>
  <c r="A149" i="8"/>
  <c r="A150" i="8"/>
  <c r="A151" i="8"/>
  <c r="A152" i="8"/>
  <c r="A153" i="8"/>
  <c r="A154" i="8"/>
  <c r="A155" i="8"/>
  <c r="A156" i="8"/>
  <c r="A157" i="8"/>
  <c r="A158" i="8"/>
  <c r="A159" i="8"/>
  <c r="A160" i="8"/>
  <c r="A161" i="8"/>
  <c r="A162" i="8"/>
  <c r="A163" i="8"/>
  <c r="A164" i="8"/>
  <c r="A165" i="8"/>
  <c r="A166" i="8"/>
  <c r="A167" i="8"/>
  <c r="A168" i="8"/>
  <c r="A169" i="8"/>
  <c r="A170" i="8"/>
  <c r="A171" i="8"/>
  <c r="A172" i="8"/>
  <c r="A173" i="8"/>
  <c r="A174" i="8"/>
  <c r="A175" i="8"/>
  <c r="A176" i="8"/>
  <c r="A177" i="8"/>
  <c r="A178" i="8"/>
  <c r="A179" i="8"/>
  <c r="A180" i="8"/>
  <c r="A181" i="8"/>
  <c r="A182" i="8"/>
  <c r="A183" i="8"/>
  <c r="A184" i="8"/>
  <c r="A185" i="8"/>
  <c r="A186" i="8"/>
  <c r="A187" i="8"/>
  <c r="A188" i="8"/>
  <c r="A189" i="8"/>
  <c r="A190" i="8"/>
  <c r="A191" i="8"/>
  <c r="A192" i="8"/>
  <c r="A193" i="8"/>
  <c r="A194" i="8"/>
  <c r="A195" i="8"/>
  <c r="A196" i="8"/>
  <c r="A197" i="8"/>
  <c r="A198" i="8"/>
  <c r="A199" i="8"/>
  <c r="A200" i="8"/>
  <c r="A201" i="8"/>
  <c r="A202" i="8"/>
  <c r="A203" i="8"/>
  <c r="A204" i="8"/>
  <c r="A205" i="8"/>
  <c r="A206" i="8"/>
  <c r="A207" i="8"/>
  <c r="A208" i="8"/>
  <c r="A209" i="8"/>
  <c r="A210" i="8"/>
  <c r="A211" i="8"/>
  <c r="A212" i="8"/>
  <c r="A213" i="8"/>
  <c r="A214" i="8"/>
  <c r="A215" i="8"/>
  <c r="A216" i="8"/>
  <c r="A217" i="8"/>
  <c r="A218" i="8"/>
  <c r="A219" i="8"/>
  <c r="A220" i="8"/>
  <c r="A221" i="8"/>
  <c r="A222" i="8"/>
  <c r="A2" i="8"/>
  <c r="G13" i="2" l="1"/>
  <c r="F18" i="2"/>
  <c r="F25" i="2" s="1"/>
  <c r="O28" i="2" s="1"/>
  <c r="G18" i="2"/>
  <c r="P23" i="2" s="1"/>
  <c r="C3" i="6"/>
  <c r="F5" i="6" s="1" a="1"/>
  <c r="F5" i="6" s="1"/>
  <c r="C2" i="6"/>
  <c r="E2" i="6" s="1"/>
  <c r="O23" i="2" l="1"/>
  <c r="P24" i="2"/>
  <c r="P21" i="2"/>
  <c r="O24" i="2"/>
  <c r="O21" i="2"/>
  <c r="P22" i="2"/>
  <c r="O22" i="2"/>
  <c r="S23" i="2"/>
  <c r="F259" i="6" a="1"/>
  <c r="F259" i="6" s="1"/>
  <c r="F256" i="6" a="1"/>
  <c r="F256" i="6" s="1"/>
  <c r="F251" i="6" a="1"/>
  <c r="F251" i="6" s="1"/>
  <c r="F223" i="6" a="1"/>
  <c r="F223" i="6" s="1"/>
  <c r="F231" i="6" a="1"/>
  <c r="F231" i="6" s="1"/>
  <c r="F262" i="6" a="1"/>
  <c r="F262" i="6" s="1"/>
  <c r="F246" i="6" a="1"/>
  <c r="F246" i="6" s="1"/>
  <c r="F207" i="6" a="1"/>
  <c r="F207" i="6" s="1"/>
  <c r="F239" i="6" a="1"/>
  <c r="F239" i="6" s="1"/>
  <c r="F187" i="6" a="1"/>
  <c r="F187" i="6" s="1"/>
  <c r="F258" i="6" a="1"/>
  <c r="F258" i="6" s="1"/>
  <c r="F247" i="6" a="1"/>
  <c r="F247" i="6" s="1"/>
  <c r="F232" i="6" a="1"/>
  <c r="F232" i="6" s="1"/>
  <c r="F216" i="6" a="1"/>
  <c r="F216" i="6" s="1"/>
  <c r="F200" i="6" a="1"/>
  <c r="F200" i="6" s="1"/>
  <c r="F171" i="6" a="1"/>
  <c r="F171" i="6" s="1"/>
  <c r="F215" i="6" a="1"/>
  <c r="F215" i="6" s="1"/>
  <c r="F154" i="6" a="1"/>
  <c r="F154" i="6" s="1"/>
  <c r="F199" i="6" a="1"/>
  <c r="F199" i="6" s="1"/>
  <c r="F260" i="6" a="1"/>
  <c r="F260" i="6" s="1"/>
  <c r="F252" i="6" a="1"/>
  <c r="F252" i="6" s="1"/>
  <c r="F240" i="6" a="1"/>
  <c r="F240" i="6" s="1"/>
  <c r="F224" i="6" a="1"/>
  <c r="F224" i="6" s="1"/>
  <c r="F208" i="6" a="1"/>
  <c r="F208" i="6" s="1"/>
  <c r="F188" i="6" a="1"/>
  <c r="F188" i="6" s="1"/>
  <c r="F255" i="6" a="1"/>
  <c r="F255" i="6" s="1"/>
  <c r="F250" i="6" a="1"/>
  <c r="F250" i="6" s="1"/>
  <c r="F244" i="6" a="1"/>
  <c r="F244" i="6" s="1"/>
  <c r="F236" i="6" a="1"/>
  <c r="F236" i="6" s="1"/>
  <c r="F228" i="6" a="1"/>
  <c r="F228" i="6" s="1"/>
  <c r="F220" i="6" a="1"/>
  <c r="F220" i="6" s="1"/>
  <c r="F212" i="6" a="1"/>
  <c r="F212" i="6" s="1"/>
  <c r="F204" i="6" a="1"/>
  <c r="F204" i="6" s="1"/>
  <c r="F196" i="6" a="1"/>
  <c r="F196" i="6" s="1"/>
  <c r="F180" i="6" a="1"/>
  <c r="F180" i="6" s="1"/>
  <c r="F164" i="6" a="1"/>
  <c r="F164" i="6" s="1"/>
  <c r="F138" i="6" a="1"/>
  <c r="F138" i="6" s="1"/>
  <c r="F254" i="6" a="1"/>
  <c r="F254" i="6" s="1"/>
  <c r="F248" i="6" a="1"/>
  <c r="F248" i="6" s="1"/>
  <c r="F243" i="6" a="1"/>
  <c r="F243" i="6" s="1"/>
  <c r="F235" i="6" a="1"/>
  <c r="F235" i="6" s="1"/>
  <c r="F227" i="6" a="1"/>
  <c r="F227" i="6" s="1"/>
  <c r="F219" i="6" a="1"/>
  <c r="F219" i="6" s="1"/>
  <c r="F211" i="6" a="1"/>
  <c r="F211" i="6" s="1"/>
  <c r="F203" i="6" a="1"/>
  <c r="F203" i="6" s="1"/>
  <c r="F195" i="6" a="1"/>
  <c r="F195" i="6" s="1"/>
  <c r="F179" i="6" a="1"/>
  <c r="F179" i="6" s="1"/>
  <c r="F163" i="6" a="1"/>
  <c r="F163" i="6" s="1"/>
  <c r="F114" i="6" a="1"/>
  <c r="F114" i="6" s="1"/>
  <c r="F172" i="6" a="1"/>
  <c r="F172" i="6" s="1"/>
  <c r="F155" i="6" a="1"/>
  <c r="F155" i="6" s="1"/>
  <c r="F192" i="6" a="1"/>
  <c r="F192" i="6" s="1"/>
  <c r="F184" i="6" a="1"/>
  <c r="F184" i="6" s="1"/>
  <c r="F176" i="6" a="1"/>
  <c r="F176" i="6" s="1"/>
  <c r="F168" i="6" a="1"/>
  <c r="F168" i="6" s="1"/>
  <c r="F160" i="6" a="1"/>
  <c r="F160" i="6" s="1"/>
  <c r="F148" i="6" a="1"/>
  <c r="F148" i="6" s="1"/>
  <c r="F132" i="6" a="1"/>
  <c r="F132" i="6" s="1"/>
  <c r="F106" i="6" a="1"/>
  <c r="F106" i="6" s="1"/>
  <c r="F191" i="6" a="1"/>
  <c r="F191" i="6" s="1"/>
  <c r="F183" i="6" a="1"/>
  <c r="F183" i="6" s="1"/>
  <c r="F175" i="6" a="1"/>
  <c r="F175" i="6" s="1"/>
  <c r="F167" i="6" a="1"/>
  <c r="F167" i="6" s="1"/>
  <c r="F159" i="6" a="1"/>
  <c r="F159" i="6" s="1"/>
  <c r="F146" i="6" a="1"/>
  <c r="F146" i="6" s="1"/>
  <c r="F130" i="6" a="1"/>
  <c r="F130" i="6" s="1"/>
  <c r="F90" i="6" a="1"/>
  <c r="F90" i="6" s="1"/>
  <c r="F140" i="6" a="1"/>
  <c r="F140" i="6" s="1"/>
  <c r="F122" i="6" a="1"/>
  <c r="F122" i="6" s="1"/>
  <c r="F242" i="6" a="1"/>
  <c r="F242" i="6" s="1"/>
  <c r="F238" i="6" a="1"/>
  <c r="F238" i="6" s="1"/>
  <c r="F234" i="6" a="1"/>
  <c r="F234" i="6" s="1"/>
  <c r="F230" i="6" a="1"/>
  <c r="F230" i="6" s="1"/>
  <c r="F226" i="6" a="1"/>
  <c r="F226" i="6" s="1"/>
  <c r="F222" i="6" a="1"/>
  <c r="F222" i="6" s="1"/>
  <c r="F218" i="6" a="1"/>
  <c r="F218" i="6" s="1"/>
  <c r="F214" i="6" a="1"/>
  <c r="F214" i="6" s="1"/>
  <c r="F210" i="6" a="1"/>
  <c r="F210" i="6" s="1"/>
  <c r="F206" i="6" a="1"/>
  <c r="F206" i="6" s="1"/>
  <c r="F202" i="6" a="1"/>
  <c r="F202" i="6" s="1"/>
  <c r="F198" i="6" a="1"/>
  <c r="F198" i="6" s="1"/>
  <c r="F194" i="6" a="1"/>
  <c r="F194" i="6" s="1"/>
  <c r="F190" i="6" a="1"/>
  <c r="F190" i="6" s="1"/>
  <c r="F186" i="6" a="1"/>
  <c r="F186" i="6" s="1"/>
  <c r="F182" i="6" a="1"/>
  <c r="F182" i="6" s="1"/>
  <c r="F178" i="6" a="1"/>
  <c r="F178" i="6" s="1"/>
  <c r="F174" i="6" a="1"/>
  <c r="F174" i="6" s="1"/>
  <c r="F170" i="6" a="1"/>
  <c r="F170" i="6" s="1"/>
  <c r="F166" i="6" a="1"/>
  <c r="F166" i="6" s="1"/>
  <c r="F162" i="6" a="1"/>
  <c r="F162" i="6" s="1"/>
  <c r="F158" i="6" a="1"/>
  <c r="F158" i="6" s="1"/>
  <c r="F152" i="6" a="1"/>
  <c r="F152" i="6" s="1"/>
  <c r="F144" i="6" a="1"/>
  <c r="F144" i="6" s="1"/>
  <c r="F136" i="6" a="1"/>
  <c r="F136" i="6" s="1"/>
  <c r="F128" i="6" a="1"/>
  <c r="F128" i="6" s="1"/>
  <c r="F120" i="6" a="1"/>
  <c r="F120" i="6" s="1"/>
  <c r="F112" i="6" a="1"/>
  <c r="F112" i="6" s="1"/>
  <c r="F104" i="6" a="1"/>
  <c r="F104" i="6" s="1"/>
  <c r="F82" i="6" a="1"/>
  <c r="F82" i="6" s="1"/>
  <c r="F261" i="6" a="1"/>
  <c r="F261" i="6" s="1"/>
  <c r="F257" i="6" a="1"/>
  <c r="F257" i="6" s="1"/>
  <c r="F253" i="6" a="1"/>
  <c r="F253" i="6" s="1"/>
  <c r="F249" i="6" a="1"/>
  <c r="F249" i="6" s="1"/>
  <c r="F245" i="6" a="1"/>
  <c r="F245" i="6" s="1"/>
  <c r="F241" i="6" a="1"/>
  <c r="F241" i="6" s="1"/>
  <c r="F237" i="6" a="1"/>
  <c r="F237" i="6" s="1"/>
  <c r="F233" i="6" a="1"/>
  <c r="F233" i="6" s="1"/>
  <c r="F229" i="6" a="1"/>
  <c r="F229" i="6" s="1"/>
  <c r="F225" i="6" a="1"/>
  <c r="F225" i="6" s="1"/>
  <c r="F221" i="6" a="1"/>
  <c r="F221" i="6" s="1"/>
  <c r="F217" i="6" a="1"/>
  <c r="F217" i="6" s="1"/>
  <c r="F213" i="6" a="1"/>
  <c r="F213" i="6" s="1"/>
  <c r="F209" i="6" a="1"/>
  <c r="F209" i="6" s="1"/>
  <c r="F205" i="6" a="1"/>
  <c r="F205" i="6" s="1"/>
  <c r="F201" i="6" a="1"/>
  <c r="F201" i="6" s="1"/>
  <c r="F197" i="6" a="1"/>
  <c r="F197" i="6" s="1"/>
  <c r="F193" i="6" a="1"/>
  <c r="F193" i="6" s="1"/>
  <c r="F189" i="6" a="1"/>
  <c r="F189" i="6" s="1"/>
  <c r="F185" i="6" a="1"/>
  <c r="F185" i="6" s="1"/>
  <c r="F181" i="6" a="1"/>
  <c r="F181" i="6" s="1"/>
  <c r="F177" i="6" a="1"/>
  <c r="F177" i="6" s="1"/>
  <c r="F173" i="6" a="1"/>
  <c r="F173" i="6" s="1"/>
  <c r="F169" i="6" a="1"/>
  <c r="F169" i="6" s="1"/>
  <c r="F165" i="6" a="1"/>
  <c r="F165" i="6" s="1"/>
  <c r="F161" i="6" a="1"/>
  <c r="F161" i="6" s="1"/>
  <c r="F156" i="6" a="1"/>
  <c r="F156" i="6" s="1"/>
  <c r="F150" i="6" a="1"/>
  <c r="F150" i="6" s="1"/>
  <c r="F142" i="6" a="1"/>
  <c r="F142" i="6" s="1"/>
  <c r="F134" i="6" a="1"/>
  <c r="F134" i="6" s="1"/>
  <c r="F126" i="6" a="1"/>
  <c r="F126" i="6" s="1"/>
  <c r="F118" i="6" a="1"/>
  <c r="F118" i="6" s="1"/>
  <c r="F110" i="6" a="1"/>
  <c r="F110" i="6" s="1"/>
  <c r="F100" i="6" a="1"/>
  <c r="F100" i="6" s="1"/>
  <c r="F70" i="6" a="1"/>
  <c r="F70" i="6" s="1"/>
  <c r="F124" i="6" a="1"/>
  <c r="F124" i="6" s="1"/>
  <c r="F116" i="6" a="1"/>
  <c r="F116" i="6" s="1"/>
  <c r="F108" i="6" a="1"/>
  <c r="F108" i="6" s="1"/>
  <c r="F96" i="6" a="1"/>
  <c r="F96" i="6" s="1"/>
  <c r="F151" i="6" a="1"/>
  <c r="F151" i="6" s="1"/>
  <c r="F147" i="6" a="1"/>
  <c r="F147" i="6" s="1"/>
  <c r="F143" i="6" a="1"/>
  <c r="F143" i="6" s="1"/>
  <c r="F139" i="6" a="1"/>
  <c r="F139" i="6" s="1"/>
  <c r="F135" i="6" a="1"/>
  <c r="F135" i="6" s="1"/>
  <c r="F131" i="6" a="1"/>
  <c r="F131" i="6" s="1"/>
  <c r="F127" i="6" a="1"/>
  <c r="F127" i="6" s="1"/>
  <c r="F123" i="6" a="1"/>
  <c r="F123" i="6" s="1"/>
  <c r="F119" i="6" a="1"/>
  <c r="F119" i="6" s="1"/>
  <c r="F115" i="6" a="1"/>
  <c r="F115" i="6" s="1"/>
  <c r="F111" i="6" a="1"/>
  <c r="F111" i="6" s="1"/>
  <c r="F107" i="6" a="1"/>
  <c r="F107" i="6" s="1"/>
  <c r="F103" i="6" a="1"/>
  <c r="F103" i="6" s="1"/>
  <c r="F99" i="6" a="1"/>
  <c r="F99" i="6" s="1"/>
  <c r="F95" i="6" a="1"/>
  <c r="F95" i="6" s="1"/>
  <c r="F89" i="6" a="1"/>
  <c r="F89" i="6" s="1"/>
  <c r="F81" i="6" a="1"/>
  <c r="F81" i="6" s="1"/>
  <c r="F68" i="6" a="1"/>
  <c r="F68" i="6" s="1"/>
  <c r="F60" i="6" a="1"/>
  <c r="F60" i="6" s="1"/>
  <c r="F56" i="6" a="1"/>
  <c r="F56" i="6" s="1"/>
  <c r="F52" i="6" a="1"/>
  <c r="F52" i="6" s="1"/>
  <c r="F48" i="6" a="1"/>
  <c r="F48" i="6" s="1"/>
  <c r="F44" i="6" a="1"/>
  <c r="F44" i="6" s="1"/>
  <c r="F40" i="6" a="1"/>
  <c r="F40" i="6" s="1"/>
  <c r="F36" i="6" a="1"/>
  <c r="F36" i="6" s="1"/>
  <c r="F32" i="6" a="1"/>
  <c r="F32" i="6" s="1"/>
  <c r="F28" i="6" a="1"/>
  <c r="F28" i="6" s="1"/>
  <c r="F24" i="6" a="1"/>
  <c r="F24" i="6" s="1"/>
  <c r="F20" i="6" a="1"/>
  <c r="F20" i="6" s="1"/>
  <c r="F16" i="6" a="1"/>
  <c r="F16" i="6" s="1"/>
  <c r="F12" i="6" a="1"/>
  <c r="F12" i="6" s="1"/>
  <c r="F8" i="6" a="1"/>
  <c r="F8" i="6" s="1"/>
  <c r="F4" i="6" a="1"/>
  <c r="F4" i="6" s="1"/>
  <c r="F102" i="6" a="1"/>
  <c r="F102" i="6" s="1"/>
  <c r="F98" i="6" a="1"/>
  <c r="F98" i="6" s="1"/>
  <c r="F94" i="6" a="1"/>
  <c r="F94" i="6" s="1"/>
  <c r="F86" i="6" a="1"/>
  <c r="F86" i="6" s="1"/>
  <c r="F78" i="6" a="1"/>
  <c r="F78" i="6" s="1"/>
  <c r="F62" i="6" a="1"/>
  <c r="F62" i="6" s="1"/>
  <c r="F59" i="6" a="1"/>
  <c r="F59" i="6" s="1"/>
  <c r="F55" i="6" a="1"/>
  <c r="F55" i="6" s="1"/>
  <c r="F51" i="6" a="1"/>
  <c r="F51" i="6" s="1"/>
  <c r="F47" i="6" a="1"/>
  <c r="F47" i="6" s="1"/>
  <c r="F43" i="6" a="1"/>
  <c r="F43" i="6" s="1"/>
  <c r="F39" i="6" a="1"/>
  <c r="F39" i="6" s="1"/>
  <c r="F35" i="6" a="1"/>
  <c r="F35" i="6" s="1"/>
  <c r="F31" i="6" a="1"/>
  <c r="F31" i="6" s="1"/>
  <c r="F27" i="6" a="1"/>
  <c r="F27" i="6" s="1"/>
  <c r="F23" i="6" a="1"/>
  <c r="F23" i="6" s="1"/>
  <c r="F19" i="6" a="1"/>
  <c r="F19" i="6" s="1"/>
  <c r="F15" i="6" a="1"/>
  <c r="F15" i="6" s="1"/>
  <c r="F11" i="6" a="1"/>
  <c r="F11" i="6" s="1"/>
  <c r="F7" i="6" a="1"/>
  <c r="F7" i="6" s="1"/>
  <c r="F3" i="6" a="1"/>
  <c r="F3" i="6" s="1"/>
  <c r="F157" i="6" a="1"/>
  <c r="F157" i="6" s="1"/>
  <c r="F153" i="6" a="1"/>
  <c r="F153" i="6" s="1"/>
  <c r="F149" i="6" a="1"/>
  <c r="F149" i="6" s="1"/>
  <c r="F145" i="6" a="1"/>
  <c r="F145" i="6" s="1"/>
  <c r="F141" i="6" a="1"/>
  <c r="F141" i="6" s="1"/>
  <c r="F137" i="6" a="1"/>
  <c r="F137" i="6" s="1"/>
  <c r="F133" i="6" a="1"/>
  <c r="F133" i="6" s="1"/>
  <c r="F129" i="6" a="1"/>
  <c r="F129" i="6" s="1"/>
  <c r="F125" i="6" a="1"/>
  <c r="F125" i="6" s="1"/>
  <c r="F121" i="6" a="1"/>
  <c r="F121" i="6" s="1"/>
  <c r="F117" i="6" a="1"/>
  <c r="F117" i="6" s="1"/>
  <c r="F113" i="6" a="1"/>
  <c r="F113" i="6" s="1"/>
  <c r="F109" i="6" a="1"/>
  <c r="F109" i="6" s="1"/>
  <c r="F105" i="6" a="1"/>
  <c r="F105" i="6" s="1"/>
  <c r="F101" i="6" a="1"/>
  <c r="F101" i="6" s="1"/>
  <c r="F97" i="6" a="1"/>
  <c r="F97" i="6" s="1"/>
  <c r="F93" i="6" a="1"/>
  <c r="F93" i="6" s="1"/>
  <c r="F85" i="6" a="1"/>
  <c r="F85" i="6" s="1"/>
  <c r="F76" i="6" a="1"/>
  <c r="F76" i="6" s="1"/>
  <c r="F58" i="6" a="1"/>
  <c r="F58" i="6" s="1"/>
  <c r="F54" i="6" a="1"/>
  <c r="F54" i="6" s="1"/>
  <c r="F50" i="6" a="1"/>
  <c r="F50" i="6" s="1"/>
  <c r="F46" i="6" a="1"/>
  <c r="F46" i="6" s="1"/>
  <c r="F42" i="6" a="1"/>
  <c r="F42" i="6" s="1"/>
  <c r="F38" i="6" a="1"/>
  <c r="F38" i="6" s="1"/>
  <c r="F34" i="6" a="1"/>
  <c r="F34" i="6" s="1"/>
  <c r="F30" i="6" a="1"/>
  <c r="F30" i="6" s="1"/>
  <c r="F26" i="6" a="1"/>
  <c r="F26" i="6" s="1"/>
  <c r="F22" i="6" a="1"/>
  <c r="F22" i="6" s="1"/>
  <c r="F18" i="6" a="1"/>
  <c r="F18" i="6" s="1"/>
  <c r="F14" i="6" a="1"/>
  <c r="F14" i="6" s="1"/>
  <c r="F10" i="6" a="1"/>
  <c r="F10" i="6" s="1"/>
  <c r="F6" i="6" a="1"/>
  <c r="F6" i="6" s="1"/>
  <c r="F2" i="6" a="1"/>
  <c r="F2" i="6" s="1"/>
  <c r="F57" i="6" a="1"/>
  <c r="F57" i="6" s="1"/>
  <c r="F53" i="6" a="1"/>
  <c r="F53" i="6" s="1"/>
  <c r="F49" i="6" a="1"/>
  <c r="F49" i="6" s="1"/>
  <c r="F45" i="6" a="1"/>
  <c r="F45" i="6" s="1"/>
  <c r="F41" i="6" a="1"/>
  <c r="F41" i="6" s="1"/>
  <c r="F37" i="6" a="1"/>
  <c r="F37" i="6" s="1"/>
  <c r="F33" i="6" a="1"/>
  <c r="F33" i="6" s="1"/>
  <c r="F29" i="6" a="1"/>
  <c r="F29" i="6" s="1"/>
  <c r="F25" i="6" a="1"/>
  <c r="F25" i="6" s="1"/>
  <c r="F21" i="6" a="1"/>
  <c r="F21" i="6" s="1"/>
  <c r="F17" i="6" a="1"/>
  <c r="F17" i="6" s="1"/>
  <c r="F13" i="6" a="1"/>
  <c r="F13" i="6" s="1"/>
  <c r="F9" i="6" a="1"/>
  <c r="F9" i="6" s="1"/>
  <c r="F92" i="6" a="1"/>
  <c r="F92" i="6" s="1"/>
  <c r="F88" i="6" a="1"/>
  <c r="F88" i="6" s="1"/>
  <c r="F84" i="6" a="1"/>
  <c r="F84" i="6" s="1"/>
  <c r="F80" i="6" a="1"/>
  <c r="F80" i="6" s="1"/>
  <c r="F74" i="6" a="1"/>
  <c r="F74" i="6" s="1"/>
  <c r="F66" i="6" a="1"/>
  <c r="F66" i="6" s="1"/>
  <c r="F91" i="6" a="1"/>
  <c r="F91" i="6" s="1"/>
  <c r="F87" i="6" a="1"/>
  <c r="F87" i="6" s="1"/>
  <c r="F83" i="6" a="1"/>
  <c r="F83" i="6" s="1"/>
  <c r="F79" i="6" a="1"/>
  <c r="F79" i="6" s="1"/>
  <c r="F72" i="6" a="1"/>
  <c r="F72" i="6" s="1"/>
  <c r="F64" i="6" a="1"/>
  <c r="F64" i="6" s="1"/>
  <c r="F75" i="6" a="1"/>
  <c r="F75" i="6" s="1"/>
  <c r="F71" i="6" a="1"/>
  <c r="F71" i="6" s="1"/>
  <c r="F67" i="6" a="1"/>
  <c r="F67" i="6" s="1"/>
  <c r="F63" i="6" a="1"/>
  <c r="F63" i="6" s="1"/>
  <c r="F77" i="6" a="1"/>
  <c r="F77" i="6" s="1"/>
  <c r="F73" i="6" a="1"/>
  <c r="F73" i="6" s="1"/>
  <c r="F69" i="6" a="1"/>
  <c r="F69" i="6" s="1"/>
  <c r="F65" i="6" a="1"/>
  <c r="F65" i="6" s="1"/>
  <c r="F61" i="6" a="1"/>
  <c r="F61" i="6" s="1"/>
  <c r="G25" i="2" l="1"/>
  <c r="P28" i="2" s="1"/>
  <c r="G1" i="1"/>
  <c r="D5" i="5" l="1"/>
  <c r="E5" i="5" s="1"/>
  <c r="F5" i="5" l="1"/>
  <c r="G5" i="5" s="1"/>
  <c r="P5" i="5"/>
  <c r="J5" i="5" s="1"/>
  <c r="AG5" i="5"/>
  <c r="M5" i="5"/>
  <c r="H5" i="5" s="1"/>
  <c r="AB5" i="5"/>
  <c r="Q5" i="5" l="1"/>
  <c r="R5" i="5" s="1"/>
  <c r="V5" i="5"/>
  <c r="L5" i="5"/>
  <c r="AM5" i="5"/>
  <c r="S5" i="5"/>
  <c r="AQ5" i="5"/>
  <c r="X5" i="5" s="1"/>
  <c r="AP5" i="5"/>
  <c r="Y5" i="5"/>
  <c r="AR5" i="5"/>
  <c r="AV5" i="5"/>
  <c r="AD5" i="5" s="1"/>
  <c r="AU5" i="5"/>
  <c r="AC5" i="5" s="1"/>
  <c r="N5" i="5"/>
  <c r="O5" i="5" s="1"/>
  <c r="AY5" i="5" l="1"/>
  <c r="AH5" i="5" s="1"/>
  <c r="CE5" i="5"/>
  <c r="BX5" i="5" s="1"/>
  <c r="BP5" i="5" s="1"/>
  <c r="BH5" i="5" s="1"/>
  <c r="AX5" i="5" s="1"/>
  <c r="AF5" i="5" s="1"/>
  <c r="CQ5" i="5"/>
  <c r="CM5" i="5" s="1"/>
  <c r="CI5" i="5" s="1"/>
  <c r="CD5" i="5" s="1"/>
  <c r="CS5" i="5"/>
  <c r="CO5" i="5" s="1"/>
  <c r="CK5" i="5" s="1"/>
  <c r="CG5" i="5" s="1"/>
  <c r="CA5" i="5" s="1"/>
  <c r="BS5" i="5" s="1"/>
  <c r="BK5" i="5" s="1"/>
  <c r="BC5" i="5" s="1"/>
  <c r="K5" i="5"/>
  <c r="AZ5" i="5" s="1"/>
  <c r="AI5" i="5" s="1"/>
  <c r="T5" i="5"/>
  <c r="W5" i="5"/>
  <c r="CB5" i="5" s="1"/>
  <c r="BN5" i="5"/>
  <c r="BF5" i="5" s="1"/>
  <c r="AT5" i="5" s="1"/>
  <c r="AA5" i="5" s="1"/>
  <c r="BV5" i="5"/>
  <c r="CP5" i="5"/>
  <c r="CL5" i="5" s="1"/>
  <c r="CH5" i="5" s="1"/>
  <c r="CC5" i="5" s="1"/>
  <c r="BU5" i="5" s="1"/>
  <c r="BM5" i="5" s="1"/>
  <c r="BE5" i="5" s="1"/>
  <c r="AS5" i="5" s="1"/>
  <c r="G30" i="8"/>
  <c r="I31" i="8"/>
  <c r="D22" i="8"/>
  <c r="D27" i="8"/>
  <c r="F19" i="8"/>
  <c r="B14" i="8"/>
  <c r="G14" i="8"/>
  <c r="G31" i="8"/>
  <c r="I13" i="8"/>
  <c r="H32" i="8"/>
  <c r="H9" i="8"/>
  <c r="D7" i="8"/>
  <c r="C4" i="8"/>
  <c r="H18" i="8"/>
  <c r="I30" i="8"/>
  <c r="E7" i="8"/>
  <c r="I9" i="8"/>
  <c r="F16" i="8"/>
  <c r="E19" i="8"/>
  <c r="B37" i="8"/>
  <c r="B24" i="8"/>
  <c r="E10" i="8"/>
  <c r="E31" i="8"/>
  <c r="D36" i="8"/>
  <c r="H16" i="8"/>
  <c r="F36" i="8"/>
  <c r="B20" i="8"/>
  <c r="G20" i="8"/>
  <c r="B34" i="8"/>
  <c r="H15" i="8"/>
  <c r="F5" i="8"/>
  <c r="F29" i="8"/>
  <c r="F2" i="8"/>
  <c r="C5" i="8"/>
  <c r="C20" i="8"/>
  <c r="F35" i="8"/>
  <c r="D35" i="8"/>
  <c r="F17" i="8"/>
  <c r="E36" i="8"/>
  <c r="B8" i="8"/>
  <c r="B10" i="8"/>
  <c r="B30" i="8"/>
  <c r="D33" i="8"/>
  <c r="C10" i="8"/>
  <c r="C12" i="8"/>
  <c r="B3" i="8"/>
  <c r="H34" i="8"/>
  <c r="C31" i="8"/>
  <c r="H10" i="8"/>
  <c r="D15" i="8"/>
  <c r="B32" i="8"/>
  <c r="E16" i="8"/>
  <c r="C17" i="8"/>
  <c r="E21" i="8"/>
  <c r="H37" i="8"/>
  <c r="D10" i="8"/>
  <c r="C35" i="8"/>
  <c r="G18" i="8"/>
  <c r="E32" i="8"/>
  <c r="G10" i="8"/>
  <c r="E27" i="8"/>
  <c r="C25" i="8"/>
  <c r="I11" i="8"/>
  <c r="I24" i="8"/>
  <c r="I14" i="8"/>
  <c r="I29" i="8"/>
  <c r="G21" i="8"/>
  <c r="G9" i="8"/>
  <c r="E9" i="8"/>
  <c r="G19" i="8"/>
  <c r="B4" i="8"/>
  <c r="I5" i="8"/>
  <c r="E11" i="8"/>
  <c r="B16" i="8"/>
  <c r="F14" i="8"/>
  <c r="B2" i="8"/>
  <c r="D32" i="8"/>
  <c r="I15" i="8"/>
  <c r="C19" i="8"/>
  <c r="D6" i="8"/>
  <c r="B19" i="8"/>
  <c r="C18" i="8"/>
  <c r="H7" i="8"/>
  <c r="D16" i="8"/>
  <c r="B5" i="8"/>
  <c r="I12" i="8"/>
  <c r="D5" i="8"/>
  <c r="C9" i="8"/>
  <c r="I28" i="8"/>
  <c r="H12" i="8"/>
  <c r="G7" i="8"/>
  <c r="H11" i="8"/>
  <c r="D9" i="8"/>
  <c r="F24" i="8"/>
  <c r="F20" i="8"/>
  <c r="G2" i="8"/>
  <c r="D24" i="8"/>
  <c r="D34" i="8"/>
  <c r="H17" i="8"/>
  <c r="D12" i="8"/>
  <c r="G5" i="8"/>
  <c r="D20" i="8"/>
  <c r="D4" i="8"/>
  <c r="H24" i="8"/>
  <c r="D18" i="8"/>
  <c r="E25" i="8"/>
  <c r="C30" i="8"/>
  <c r="E3" i="8"/>
  <c r="B29" i="8"/>
  <c r="G11" i="8"/>
  <c r="I21" i="8"/>
  <c r="H3" i="8"/>
  <c r="G37" i="8"/>
  <c r="I25" i="8"/>
  <c r="B22" i="8"/>
  <c r="G12" i="8"/>
  <c r="H21" i="8"/>
  <c r="H20" i="8"/>
  <c r="E30" i="8"/>
  <c r="D19" i="8"/>
  <c r="C16" i="8"/>
  <c r="G35" i="8"/>
  <c r="G29" i="8"/>
  <c r="E13" i="8"/>
  <c r="D13" i="8"/>
  <c r="G17" i="8"/>
  <c r="E26" i="8"/>
  <c r="H29" i="8"/>
  <c r="D3" i="8"/>
  <c r="D31" i="8"/>
  <c r="G25" i="8"/>
  <c r="G23" i="8"/>
  <c r="G13" i="8"/>
  <c r="I19" i="8"/>
  <c r="I26" i="8"/>
  <c r="F11" i="8"/>
  <c r="G4" i="8"/>
  <c r="F15" i="8"/>
  <c r="B15" i="8"/>
  <c r="C29" i="8"/>
  <c r="F37" i="8"/>
  <c r="I33" i="8"/>
  <c r="G22" i="8"/>
  <c r="D2" i="8"/>
  <c r="H27" i="8"/>
  <c r="H35" i="8"/>
  <c r="H26" i="8"/>
  <c r="F10" i="8"/>
  <c r="G3" i="8"/>
  <c r="C36" i="8"/>
  <c r="B23" i="8"/>
  <c r="B21" i="8"/>
  <c r="C37" i="8"/>
  <c r="E35" i="8"/>
  <c r="G16" i="8"/>
  <c r="I7" i="8"/>
  <c r="F26" i="8"/>
  <c r="F7" i="8"/>
  <c r="F3" i="8"/>
  <c r="G34" i="8"/>
  <c r="C24" i="8"/>
  <c r="H8" i="8"/>
  <c r="E18" i="8"/>
  <c r="C34" i="8"/>
  <c r="C32" i="8"/>
  <c r="B17" i="8"/>
  <c r="F33" i="8"/>
  <c r="G26" i="8"/>
  <c r="F23" i="8"/>
  <c r="G36" i="8"/>
  <c r="E6" i="8"/>
  <c r="F8" i="8"/>
  <c r="C7" i="8"/>
  <c r="C23" i="8"/>
  <c r="H36" i="8"/>
  <c r="H13" i="8"/>
  <c r="E17" i="8"/>
  <c r="E22" i="8"/>
  <c r="G33" i="8"/>
  <c r="E37" i="8"/>
  <c r="I17" i="8"/>
  <c r="B6" i="8"/>
  <c r="G6" i="8"/>
  <c r="D14" i="8"/>
  <c r="D29" i="8"/>
  <c r="H6" i="8"/>
  <c r="G28" i="8"/>
  <c r="H25" i="8"/>
  <c r="E15" i="8"/>
  <c r="I18" i="8"/>
  <c r="H2" i="8"/>
  <c r="I4" i="8"/>
  <c r="I6" i="8"/>
  <c r="G8" i="8"/>
  <c r="I22" i="8"/>
  <c r="I10" i="8"/>
  <c r="I8" i="8"/>
  <c r="G32" i="8"/>
  <c r="C3" i="8"/>
  <c r="H33" i="8"/>
  <c r="H5" i="8"/>
  <c r="I36" i="8"/>
  <c r="E20" i="8"/>
  <c r="I16" i="8"/>
  <c r="B36" i="8"/>
  <c r="C13" i="8"/>
  <c r="E33" i="8"/>
  <c r="I32" i="8"/>
  <c r="F22" i="8"/>
  <c r="H23" i="8"/>
  <c r="I27" i="8"/>
  <c r="C15" i="8"/>
  <c r="D8" i="8"/>
  <c r="C26" i="8"/>
  <c r="C8" i="8"/>
  <c r="F34" i="8"/>
  <c r="I23" i="8"/>
  <c r="B13" i="8"/>
  <c r="E23" i="8"/>
  <c r="B9" i="8"/>
  <c r="B31" i="8"/>
  <c r="F12" i="8"/>
  <c r="G24" i="8"/>
  <c r="I20" i="8"/>
  <c r="B12" i="8"/>
  <c r="D17" i="8"/>
  <c r="G27" i="8"/>
  <c r="F25" i="8"/>
  <c r="F13" i="8"/>
  <c r="B25" i="8"/>
  <c r="H4" i="8"/>
  <c r="D26" i="8"/>
  <c r="F18" i="8"/>
  <c r="F30" i="8"/>
  <c r="C11" i="8"/>
  <c r="D28" i="8"/>
  <c r="H19" i="8"/>
  <c r="I3" i="8"/>
  <c r="H28" i="8"/>
  <c r="I2" i="8"/>
  <c r="E29" i="8"/>
  <c r="B26" i="8"/>
  <c r="H14" i="8"/>
  <c r="H22" i="8"/>
  <c r="I35" i="8"/>
  <c r="B33" i="8"/>
  <c r="F27" i="8"/>
  <c r="B11" i="8"/>
  <c r="D37" i="8"/>
  <c r="D23" i="8"/>
  <c r="F9" i="8"/>
  <c r="E4" i="8"/>
  <c r="F6" i="8"/>
  <c r="C27" i="8"/>
  <c r="D21" i="8"/>
  <c r="I37" i="8"/>
  <c r="F4" i="8"/>
  <c r="B7" i="8"/>
  <c r="I34" i="8"/>
  <c r="F31" i="8"/>
  <c r="B28" i="8"/>
  <c r="B27" i="8"/>
  <c r="E12" i="8"/>
  <c r="E5" i="8"/>
  <c r="G15" i="8"/>
  <c r="C21" i="8"/>
  <c r="C6" i="8"/>
  <c r="E24" i="8"/>
  <c r="C33" i="8"/>
  <c r="E8" i="8"/>
  <c r="C28" i="8"/>
  <c r="C14" i="8"/>
  <c r="E14" i="8"/>
  <c r="B18" i="8"/>
  <c r="F28" i="8"/>
  <c r="E28" i="8"/>
  <c r="C22" i="8"/>
  <c r="B35" i="8"/>
  <c r="E34" i="8"/>
  <c r="D11" i="8"/>
  <c r="C2" i="8"/>
  <c r="D25" i="8"/>
  <c r="D30" i="8"/>
  <c r="E2" i="8"/>
  <c r="F21" i="8"/>
  <c r="H30" i="8"/>
  <c r="F32" i="8"/>
  <c r="H31" i="8"/>
  <c r="BW5" i="5" l="1"/>
  <c r="BO5" i="5" s="1"/>
  <c r="BG5" i="5" s="1"/>
  <c r="AW5" i="5" s="1"/>
  <c r="Z5" i="5"/>
  <c r="AN5" i="5"/>
  <c r="CR5" i="5"/>
  <c r="CN5" i="5" s="1"/>
  <c r="U5" i="5"/>
  <c r="BZ5" i="5" s="1"/>
  <c r="BT5" i="5"/>
  <c r="BL5" i="5" s="1"/>
  <c r="BD5" i="5" s="1"/>
  <c r="AO5" i="5" s="1"/>
  <c r="AE5" i="5" l="1"/>
  <c r="CJ5" i="5"/>
  <c r="CF5" i="5" s="1"/>
  <c r="BY5" i="5" s="1"/>
  <c r="BQ5" i="5" s="1"/>
  <c r="BI5" i="5" s="1"/>
  <c r="BA5" i="5" s="1"/>
  <c r="AJ5" i="5" s="1"/>
  <c r="BR5" i="5"/>
  <c r="BJ5" i="5" s="1"/>
  <c r="BB5" i="5" s="1"/>
  <c r="AK5" i="5" s="1"/>
  <c r="CU5" i="5" l="1"/>
  <c r="C5" i="5" s="1"/>
  <c r="B14" i="1" l="1"/>
  <c r="F20" i="2" l="1"/>
  <c r="O26" i="2" s="1"/>
  <c r="O25" i="2" l="1"/>
  <c r="O20" i="2" s="1"/>
  <c r="G20" i="2" l="1"/>
  <c r="P25" i="2" s="1"/>
  <c r="G23" i="2" s="1"/>
  <c r="P20" i="2" s="1"/>
  <c r="P26" i="2" l="1"/>
  <c r="G24" i="2"/>
  <c r="P27" i="2" s="1"/>
  <c r="O27" i="2"/>
</calcChain>
</file>

<file path=xl/sharedStrings.xml><?xml version="1.0" encoding="utf-8"?>
<sst xmlns="http://schemas.openxmlformats.org/spreadsheetml/2006/main" count="520" uniqueCount="178">
  <si>
    <t>peinture</t>
  </si>
  <si>
    <t>franchise</t>
  </si>
  <si>
    <t>net a payer</t>
  </si>
  <si>
    <t>fourniture</t>
  </si>
  <si>
    <t>s/Total</t>
  </si>
  <si>
    <t>vétusté hors Glace</t>
  </si>
  <si>
    <t>vétusté pneumatique</t>
  </si>
  <si>
    <t>net à payer</t>
  </si>
  <si>
    <t>Main Oeuvre</t>
  </si>
  <si>
    <t>Alger le :</t>
  </si>
  <si>
    <t>Observation :</t>
  </si>
  <si>
    <t>Direction des indemnisations</t>
  </si>
  <si>
    <t>Service Sinistre Matériels</t>
  </si>
  <si>
    <t>Case réservée à la DI</t>
  </si>
  <si>
    <t>Aff :</t>
  </si>
  <si>
    <t>Acc :</t>
  </si>
  <si>
    <t>Dos N° :</t>
  </si>
  <si>
    <t>Police N° :</t>
  </si>
  <si>
    <t>DIRECTION REGIONALE</t>
  </si>
  <si>
    <t>AGENCE</t>
  </si>
  <si>
    <t xml:space="preserve">Autorisation de Règlement N°                /                        </t>
  </si>
  <si>
    <t>Visa Agence</t>
  </si>
  <si>
    <t>visa gestionnaire DR</t>
  </si>
  <si>
    <t>visa chef département</t>
  </si>
  <si>
    <t>visa Directeur Régional</t>
  </si>
  <si>
    <t>visa chef de service</t>
  </si>
  <si>
    <t>visa S/ Directeur</t>
  </si>
  <si>
    <t>visa Directeur Indemnisation</t>
  </si>
  <si>
    <t>visa cadre Technique DI</t>
  </si>
  <si>
    <t xml:space="preserve">       DECOMPTE DE REGLEMENT </t>
  </si>
  <si>
    <t>Au profit de l'assuré ………………………………………………………………, et cela au  titre de la garantie</t>
  </si>
  <si>
    <t>de la garantie</t>
  </si>
  <si>
    <t xml:space="preserve">Garantie </t>
  </si>
  <si>
    <t>DASC</t>
  </si>
  <si>
    <t>VOL</t>
  </si>
  <si>
    <t>RC</t>
  </si>
  <si>
    <t xml:space="preserve">, suivant PVE établi par l'expert Mr </t>
  </si>
  <si>
    <t>S/P</t>
  </si>
  <si>
    <t>Dinars</t>
  </si>
  <si>
    <t>CODE</t>
  </si>
  <si>
    <t>direction</t>
  </si>
  <si>
    <t>04242</t>
  </si>
  <si>
    <t>DR - Annaba</t>
  </si>
  <si>
    <t>04242.1</t>
  </si>
  <si>
    <t>04242.2</t>
  </si>
  <si>
    <t>12053/1</t>
  </si>
  <si>
    <t>12053.2</t>
  </si>
  <si>
    <t>21085.2</t>
  </si>
  <si>
    <t>23252.1</t>
  </si>
  <si>
    <t>23549.1</t>
  </si>
  <si>
    <t>24065.1</t>
  </si>
  <si>
    <t>24129.1</t>
  </si>
  <si>
    <t>24192.1</t>
  </si>
  <si>
    <t>05087</t>
  </si>
  <si>
    <t>DR - Sétif</t>
  </si>
  <si>
    <t>05209</t>
  </si>
  <si>
    <t>05264</t>
  </si>
  <si>
    <t>05619</t>
  </si>
  <si>
    <t>05300</t>
  </si>
  <si>
    <t>05301</t>
  </si>
  <si>
    <t>06075</t>
  </si>
  <si>
    <t>06075.1</t>
  </si>
  <si>
    <t>06276</t>
  </si>
  <si>
    <t>06532</t>
  </si>
  <si>
    <t>06293</t>
  </si>
  <si>
    <t>07253</t>
  </si>
  <si>
    <t>07256</t>
  </si>
  <si>
    <t>18022.1</t>
  </si>
  <si>
    <t>18022.3</t>
  </si>
  <si>
    <t>19010.3</t>
  </si>
  <si>
    <t>19039.1</t>
  </si>
  <si>
    <t>19039.2</t>
  </si>
  <si>
    <t>19110.1</t>
  </si>
  <si>
    <t>19111.1</t>
  </si>
  <si>
    <t>19689.1</t>
  </si>
  <si>
    <t>19689.2</t>
  </si>
  <si>
    <t>19633.1</t>
  </si>
  <si>
    <t>19651.1</t>
  </si>
  <si>
    <t>25561.1</t>
  </si>
  <si>
    <t>28524.1</t>
  </si>
  <si>
    <t>30171.1</t>
  </si>
  <si>
    <t>09308</t>
  </si>
  <si>
    <t>DR - Centre Est</t>
  </si>
  <si>
    <t>15091.5</t>
  </si>
  <si>
    <t>-</t>
  </si>
  <si>
    <t>16013 (MLA)</t>
  </si>
  <si>
    <t>16081.1</t>
  </si>
  <si>
    <t>16122.1</t>
  </si>
  <si>
    <t>16220.1</t>
  </si>
  <si>
    <t>16270.1</t>
  </si>
  <si>
    <t>16582.1</t>
  </si>
  <si>
    <t xml:space="preserve">DR - Centre Ouest </t>
  </si>
  <si>
    <t>16113.1</t>
  </si>
  <si>
    <t>16150.2</t>
  </si>
  <si>
    <t>16507.1</t>
  </si>
  <si>
    <t>16584.1</t>
  </si>
  <si>
    <t>16656.1</t>
  </si>
  <si>
    <t>02099</t>
  </si>
  <si>
    <t>DR - BLIDA</t>
  </si>
  <si>
    <t>02261</t>
  </si>
  <si>
    <t>02516</t>
  </si>
  <si>
    <t>02725</t>
  </si>
  <si>
    <t>03154</t>
  </si>
  <si>
    <t>09003</t>
  </si>
  <si>
    <t>09004</t>
  </si>
  <si>
    <t>9004.1</t>
  </si>
  <si>
    <t>9004.2</t>
  </si>
  <si>
    <t>09041</t>
  </si>
  <si>
    <t>9041.1</t>
  </si>
  <si>
    <t>09101</t>
  </si>
  <si>
    <t>09642</t>
  </si>
  <si>
    <t>09294</t>
  </si>
  <si>
    <t>17571.1</t>
  </si>
  <si>
    <t>44598.1</t>
  </si>
  <si>
    <t>44598.2</t>
  </si>
  <si>
    <t>44598.3</t>
  </si>
  <si>
    <t>08125</t>
  </si>
  <si>
    <t>DR - Oran</t>
  </si>
  <si>
    <t>27121.1</t>
  </si>
  <si>
    <t>27665/1</t>
  </si>
  <si>
    <t>29074.1</t>
  </si>
  <si>
    <t>31014.2</t>
  </si>
  <si>
    <t>31062.2</t>
  </si>
  <si>
    <t>31200.1</t>
  </si>
  <si>
    <t>31592.1</t>
  </si>
  <si>
    <t>48526.1</t>
  </si>
  <si>
    <t>01204</t>
  </si>
  <si>
    <t>DR - Tlemcen</t>
  </si>
  <si>
    <t>08307</t>
  </si>
  <si>
    <t>13017.1</t>
  </si>
  <si>
    <t>13103.1</t>
  </si>
  <si>
    <t>37197.1</t>
  </si>
  <si>
    <t>dir</t>
  </si>
  <si>
    <t>agence</t>
  </si>
  <si>
    <t>listeagence</t>
  </si>
  <si>
    <t>Reseaux!$A$2:$A$262</t>
  </si>
  <si>
    <t>listeDR</t>
  </si>
  <si>
    <t>Reseaux!$H$2:$H$8</t>
  </si>
  <si>
    <t>codeagence</t>
  </si>
  <si>
    <t>Tableau1[agence]</t>
  </si>
  <si>
    <t>Franchise</t>
  </si>
  <si>
    <t xml:space="preserve">    immobilisation</t>
  </si>
  <si>
    <t>Par la pésente nous vous autorisons à proceder au règlement de la somme de                                                                       titre de la garantie  ( Dasc); suivant le PVE établi par l'expert Mr …….................................................</t>
  </si>
  <si>
    <t>ligne</t>
  </si>
  <si>
    <t xml:space="preserve">date </t>
  </si>
  <si>
    <t>S/p</t>
  </si>
  <si>
    <t>Garantie</t>
  </si>
  <si>
    <t xml:space="preserve"> </t>
  </si>
  <si>
    <t>Taux</t>
  </si>
  <si>
    <t>Décompte TTC</t>
  </si>
  <si>
    <t>Décompte HT</t>
  </si>
  <si>
    <t>Fournitures Tolerie</t>
  </si>
  <si>
    <t>Fournitures Mecanique</t>
  </si>
  <si>
    <t xml:space="preserve">Dommage </t>
  </si>
  <si>
    <t>Main D'œuvre</t>
  </si>
  <si>
    <t>Peinture</t>
  </si>
  <si>
    <t>Mantant BDG</t>
  </si>
  <si>
    <t>Montant pneu</t>
  </si>
  <si>
    <t xml:space="preserve">Vetusté </t>
  </si>
  <si>
    <t>Vetusté Pneumatique</t>
  </si>
  <si>
    <t>Sous Total</t>
  </si>
  <si>
    <t>RC Payée</t>
  </si>
  <si>
    <t>Sous total REG Prp AGE</t>
  </si>
  <si>
    <t>Sous total REG Prp Permis</t>
  </si>
  <si>
    <t>t</t>
  </si>
  <si>
    <t>immob</t>
  </si>
  <si>
    <t>Montant Rpr Âge</t>
  </si>
  <si>
    <t>Montant Rpr Permis</t>
  </si>
  <si>
    <t>Total à payer Rpr Âge</t>
  </si>
  <si>
    <t>Total à payer Rpr Permis</t>
  </si>
  <si>
    <t xml:space="preserve">Total à payer </t>
  </si>
  <si>
    <t>BY TERAI</t>
  </si>
  <si>
    <t>S /Total REG PRP Capitaux</t>
  </si>
  <si>
    <t>Montant Rpr Capitaux</t>
  </si>
  <si>
    <t>Total à payer Rpr Capitaux</t>
  </si>
  <si>
    <t>Valeur Assuré</t>
  </si>
  <si>
    <t>Valeur venale</t>
  </si>
  <si>
    <t>Epave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</si>
</sst>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name val="Arial"/>
      <family val="2"/>
    </font>
    <font>
      <sz val="18"/>
      <name val="Arial"/>
      <family val="2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Footlight MT Light"/>
      <family val="1"/>
    </font>
    <font>
      <sz val="11"/>
      <color theme="1"/>
      <name val="Footlight MT Light"/>
      <family val="1"/>
    </font>
    <font>
      <b/>
      <sz val="12"/>
      <color theme="1"/>
      <name val="Footlight MT Light"/>
      <family val="1"/>
    </font>
    <font>
      <b/>
      <sz val="14"/>
      <color theme="1"/>
      <name val="Footlight MT Light"/>
      <family val="1"/>
    </font>
    <font>
      <b/>
      <sz val="11"/>
      <color rgb="FF00B050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7" fillId="0" borderId="0"/>
    <xf numFmtId="9" fontId="1" fillId="0" borderId="0" applyFont="0" applyFill="0" applyBorder="0" applyAlignment="0" applyProtection="0"/>
  </cellStyleXfs>
  <cellXfs count="189">
    <xf numFmtId="0" fontId="0" fillId="0" borderId="0" xfId="0"/>
    <xf numFmtId="0" fontId="0" fillId="0" borderId="0" xfId="0" applyBorder="1"/>
    <xf numFmtId="0" fontId="0" fillId="0" borderId="0" xfId="0" applyAlignment="1">
      <alignment horizontal="right"/>
    </xf>
    <xf numFmtId="0" fontId="0" fillId="0" borderId="16" xfId="0" applyBorder="1"/>
    <xf numFmtId="0" fontId="7" fillId="4" borderId="0" xfId="2" applyFill="1"/>
    <xf numFmtId="0" fontId="7" fillId="0" borderId="0" xfId="2"/>
    <xf numFmtId="0" fontId="8" fillId="4" borderId="0" xfId="2" applyFont="1" applyFill="1" applyAlignment="1">
      <alignment vertical="center"/>
    </xf>
    <xf numFmtId="4" fontId="8" fillId="0" borderId="0" xfId="2" applyNumberFormat="1" applyFont="1" applyAlignment="1">
      <alignment horizontal="center" vertical="center"/>
    </xf>
    <xf numFmtId="0" fontId="8" fillId="0" borderId="0" xfId="2" applyFont="1" applyAlignment="1">
      <alignment vertical="center"/>
    </xf>
    <xf numFmtId="14" fontId="0" fillId="0" borderId="0" xfId="0" applyNumberFormat="1"/>
    <xf numFmtId="0" fontId="4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49" fontId="0" fillId="0" borderId="0" xfId="0" applyNumberFormat="1"/>
    <xf numFmtId="49" fontId="0" fillId="0" borderId="0" xfId="0" applyNumberFormat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49" fontId="11" fillId="7" borderId="0" xfId="0" applyNumberFormat="1" applyFont="1" applyFill="1" applyAlignment="1">
      <alignment horizontal="center" vertical="center"/>
    </xf>
    <xf numFmtId="49" fontId="0" fillId="7" borderId="0" xfId="0" applyNumberFormat="1" applyFill="1" applyAlignment="1">
      <alignment horizontal="center" vertical="center"/>
    </xf>
    <xf numFmtId="0" fontId="10" fillId="5" borderId="0" xfId="0" applyFont="1" applyFill="1" applyBorder="1"/>
    <xf numFmtId="0" fontId="0" fillId="0" borderId="0" xfId="0" applyAlignment="1"/>
    <xf numFmtId="0" fontId="12" fillId="0" borderId="0" xfId="0" applyFont="1" applyAlignment="1">
      <alignment horizontal="left"/>
    </xf>
    <xf numFmtId="0" fontId="9" fillId="0" borderId="0" xfId="0" applyFont="1" applyAlignment="1"/>
    <xf numFmtId="49" fontId="9" fillId="6" borderId="0" xfId="0" applyNumberFormat="1" applyFont="1" applyFill="1" applyAlignment="1"/>
    <xf numFmtId="0" fontId="9" fillId="0" borderId="0" xfId="0" applyFont="1"/>
    <xf numFmtId="0" fontId="9" fillId="0" borderId="12" xfId="0" applyFont="1" applyBorder="1"/>
    <xf numFmtId="0" fontId="9" fillId="0" borderId="13" xfId="0" applyFont="1" applyBorder="1"/>
    <xf numFmtId="0" fontId="9" fillId="0" borderId="0" xfId="0" applyFont="1" applyBorder="1" applyAlignment="1"/>
    <xf numFmtId="43" fontId="9" fillId="0" borderId="0" xfId="1" applyFont="1" applyBorder="1" applyAlignment="1">
      <alignment horizontal="left"/>
    </xf>
    <xf numFmtId="0" fontId="9" fillId="0" borderId="0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13" fillId="0" borderId="5" xfId="0" applyFont="1" applyBorder="1" applyAlignment="1"/>
    <xf numFmtId="0" fontId="13" fillId="0" borderId="7" xfId="0" applyFont="1" applyBorder="1" applyAlignment="1"/>
    <xf numFmtId="0" fontId="13" fillId="0" borderId="9" xfId="0" applyFont="1" applyBorder="1" applyAlignment="1">
      <alignment vertical="center"/>
    </xf>
    <xf numFmtId="0" fontId="13" fillId="0" borderId="10" xfId="0" applyFont="1" applyBorder="1" applyAlignment="1">
      <alignment vertical="center"/>
    </xf>
    <xf numFmtId="0" fontId="13" fillId="0" borderId="14" xfId="0" applyFont="1" applyBorder="1" applyAlignment="1">
      <alignment vertical="center"/>
    </xf>
    <xf numFmtId="0" fontId="13" fillId="0" borderId="4" xfId="0" applyFont="1" applyBorder="1" applyAlignment="1">
      <alignment vertical="center"/>
    </xf>
    <xf numFmtId="0" fontId="9" fillId="0" borderId="4" xfId="0" applyFont="1" applyBorder="1" applyAlignment="1"/>
    <xf numFmtId="0" fontId="9" fillId="0" borderId="4" xfId="0" applyFont="1" applyBorder="1"/>
    <xf numFmtId="0" fontId="13" fillId="0" borderId="8" xfId="0" applyFont="1" applyBorder="1" applyAlignment="1"/>
    <xf numFmtId="0" fontId="13" fillId="0" borderId="22" xfId="0" applyFont="1" applyBorder="1" applyAlignment="1"/>
    <xf numFmtId="0" fontId="9" fillId="0" borderId="10" xfId="0" applyFont="1" applyBorder="1" applyAlignment="1"/>
    <xf numFmtId="43" fontId="9" fillId="0" borderId="10" xfId="1" applyFont="1" applyBorder="1" applyAlignment="1">
      <alignment horizontal="left"/>
    </xf>
    <xf numFmtId="0" fontId="9" fillId="0" borderId="10" xfId="0" applyFont="1" applyBorder="1" applyAlignment="1">
      <alignment horizontal="left"/>
    </xf>
    <xf numFmtId="0" fontId="9" fillId="0" borderId="14" xfId="0" applyFont="1" applyBorder="1"/>
    <xf numFmtId="0" fontId="14" fillId="5" borderId="12" xfId="0" applyFont="1" applyFill="1" applyBorder="1" applyAlignment="1">
      <alignment vertical="center" wrapText="1"/>
    </xf>
    <xf numFmtId="0" fontId="15" fillId="5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9" fillId="0" borderId="0" xfId="0" applyFont="1" applyAlignment="1"/>
    <xf numFmtId="43" fontId="9" fillId="0" borderId="5" xfId="1" applyFont="1" applyBorder="1" applyAlignment="1"/>
    <xf numFmtId="43" fontId="9" fillId="0" borderId="7" xfId="1" applyFont="1" applyBorder="1" applyAlignment="1"/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0" fillId="2" borderId="15" xfId="0" applyFill="1" applyBorder="1" applyProtection="1">
      <protection locked="0"/>
    </xf>
    <xf numFmtId="0" fontId="3" fillId="3" borderId="26" xfId="0" applyFont="1" applyFill="1" applyBorder="1" applyAlignment="1" applyProtection="1">
      <alignment horizontal="center" vertical="center"/>
      <protection locked="0"/>
    </xf>
    <xf numFmtId="0" fontId="3" fillId="3" borderId="27" xfId="0" applyFont="1" applyFill="1" applyBorder="1" applyAlignment="1" applyProtection="1">
      <alignment horizontal="center" vertical="center"/>
      <protection locked="0"/>
    </xf>
    <xf numFmtId="0" fontId="3" fillId="9" borderId="27" xfId="0" applyFont="1" applyFill="1" applyBorder="1" applyAlignment="1" applyProtection="1">
      <alignment horizontal="center" vertical="center"/>
      <protection locked="0"/>
    </xf>
    <xf numFmtId="0" fontId="3" fillId="9" borderId="19" xfId="0" applyFont="1" applyFill="1" applyBorder="1" applyAlignment="1" applyProtection="1">
      <alignment horizontal="center" vertical="center"/>
      <protection locked="0"/>
    </xf>
    <xf numFmtId="0" fontId="13" fillId="0" borderId="26" xfId="0" applyFont="1" applyBorder="1" applyProtection="1">
      <protection locked="0"/>
    </xf>
    <xf numFmtId="9" fontId="18" fillId="3" borderId="1" xfId="3" applyFont="1" applyFill="1" applyBorder="1" applyAlignment="1" applyProtection="1">
      <alignment horizontal="center" vertical="center"/>
      <protection locked="0"/>
    </xf>
    <xf numFmtId="43" fontId="3" fillId="0" borderId="1" xfId="0" applyNumberFormat="1" applyFont="1" applyBorder="1" applyAlignment="1" applyProtection="1">
      <alignment horizontal="center" vertical="center"/>
      <protection locked="0"/>
    </xf>
    <xf numFmtId="43" fontId="3" fillId="0" borderId="2" xfId="0" applyNumberFormat="1" applyFont="1" applyBorder="1" applyAlignment="1" applyProtection="1">
      <alignment horizontal="center" vertical="center"/>
      <protection locked="0"/>
    </xf>
    <xf numFmtId="0" fontId="13" fillId="0" borderId="17" xfId="0" applyFont="1" applyBorder="1" applyProtection="1">
      <protection locked="0"/>
    </xf>
    <xf numFmtId="0" fontId="19" fillId="3" borderId="1" xfId="3" applyNumberFormat="1" applyFont="1" applyFill="1" applyBorder="1" applyAlignment="1" applyProtection="1">
      <alignment horizontal="center" vertical="center"/>
      <protection locked="0"/>
    </xf>
    <xf numFmtId="0" fontId="13" fillId="10" borderId="17" xfId="0" applyFont="1" applyFill="1" applyBorder="1" applyProtection="1">
      <protection locked="0"/>
    </xf>
    <xf numFmtId="9" fontId="18" fillId="10" borderId="1" xfId="3" applyFont="1" applyFill="1" applyBorder="1" applyAlignment="1" applyProtection="1">
      <alignment horizontal="center" vertical="center"/>
      <protection locked="0"/>
    </xf>
    <xf numFmtId="43" fontId="3" fillId="10" borderId="1" xfId="0" applyNumberFormat="1" applyFont="1" applyFill="1" applyBorder="1" applyAlignment="1" applyProtection="1">
      <alignment horizontal="center" vertical="center"/>
      <protection locked="0"/>
    </xf>
    <xf numFmtId="0" fontId="20" fillId="0" borderId="17" xfId="0" applyFont="1" applyBorder="1" applyProtection="1">
      <protection locked="0"/>
    </xf>
    <xf numFmtId="9" fontId="19" fillId="0" borderId="1" xfId="3" applyFont="1" applyBorder="1" applyAlignment="1" applyProtection="1">
      <alignment horizontal="center" vertical="center"/>
      <protection locked="0"/>
    </xf>
    <xf numFmtId="43" fontId="21" fillId="11" borderId="1" xfId="0" applyNumberFormat="1" applyFont="1" applyFill="1" applyBorder="1" applyAlignment="1" applyProtection="1">
      <alignment horizontal="center" vertical="center"/>
    </xf>
    <xf numFmtId="43" fontId="10" fillId="11" borderId="1" xfId="0" applyNumberFormat="1" applyFont="1" applyFill="1" applyBorder="1" applyAlignment="1" applyProtection="1">
      <alignment horizontal="center" vertical="center"/>
      <protection locked="0"/>
    </xf>
    <xf numFmtId="43" fontId="21" fillId="11" borderId="1" xfId="0" applyNumberFormat="1" applyFont="1" applyFill="1" applyBorder="1" applyAlignment="1" applyProtection="1">
      <alignment horizontal="center" vertical="center"/>
      <protection locked="0"/>
    </xf>
    <xf numFmtId="43" fontId="23" fillId="12" borderId="1" xfId="0" applyNumberFormat="1" applyFont="1" applyFill="1" applyBorder="1" applyAlignment="1" applyProtection="1">
      <alignment horizontal="center" vertical="center"/>
      <protection locked="0"/>
    </xf>
    <xf numFmtId="0" fontId="22" fillId="0" borderId="21" xfId="0" applyFont="1" applyBorder="1" applyAlignment="1" applyProtection="1">
      <alignment vertical="center"/>
      <protection locked="0"/>
    </xf>
    <xf numFmtId="0" fontId="22" fillId="3" borderId="1" xfId="0" applyFont="1" applyFill="1" applyBorder="1" applyAlignment="1" applyProtection="1">
      <alignment horizontal="center"/>
      <protection locked="0"/>
    </xf>
    <xf numFmtId="43" fontId="24" fillId="5" borderId="1" xfId="0" applyNumberFormat="1" applyFont="1" applyFill="1" applyBorder="1" applyAlignment="1" applyProtection="1">
      <alignment horizontal="center" vertical="center"/>
      <protection locked="0"/>
    </xf>
    <xf numFmtId="0" fontId="22" fillId="9" borderId="17" xfId="0" applyFont="1" applyFill="1" applyBorder="1" applyAlignment="1" applyProtection="1">
      <alignment vertical="center"/>
      <protection locked="0"/>
    </xf>
    <xf numFmtId="43" fontId="24" fillId="9" borderId="1" xfId="0" applyNumberFormat="1" applyFont="1" applyFill="1" applyBorder="1" applyAlignment="1" applyProtection="1">
      <alignment horizontal="center" vertical="center"/>
      <protection locked="0"/>
    </xf>
    <xf numFmtId="0" fontId="20" fillId="0" borderId="17" xfId="0" applyFont="1" applyBorder="1" applyAlignment="1" applyProtection="1">
      <alignment vertical="center"/>
      <protection locked="0"/>
    </xf>
    <xf numFmtId="0" fontId="13" fillId="0" borderId="17" xfId="0" applyFont="1" applyBorder="1" applyAlignment="1" applyProtection="1">
      <alignment vertical="center"/>
      <protection locked="0"/>
    </xf>
    <xf numFmtId="43" fontId="0" fillId="0" borderId="0" xfId="0" applyNumberFormat="1" applyProtection="1">
      <protection locked="0"/>
    </xf>
    <xf numFmtId="43" fontId="2" fillId="11" borderId="1" xfId="0" applyNumberFormat="1" applyFont="1" applyFill="1" applyBorder="1" applyAlignment="1" applyProtection="1">
      <alignment horizontal="center" vertical="center"/>
      <protection locked="0"/>
    </xf>
    <xf numFmtId="43" fontId="9" fillId="3" borderId="18" xfId="0" applyNumberFormat="1" applyFont="1" applyFill="1" applyBorder="1" applyProtection="1">
      <protection locked="0"/>
    </xf>
    <xf numFmtId="43" fontId="9" fillId="3" borderId="28" xfId="0" applyNumberFormat="1" applyFont="1" applyFill="1" applyBorder="1" applyProtection="1">
      <protection locked="0"/>
    </xf>
    <xf numFmtId="0" fontId="13" fillId="9" borderId="17" xfId="0" applyFont="1" applyFill="1" applyBorder="1" applyAlignment="1" applyProtection="1">
      <alignment vertical="center"/>
      <protection locked="0"/>
    </xf>
    <xf numFmtId="9" fontId="0" fillId="3" borderId="1" xfId="3" applyFont="1" applyFill="1" applyBorder="1" applyProtection="1">
      <protection locked="0"/>
    </xf>
    <xf numFmtId="43" fontId="25" fillId="13" borderId="1" xfId="0" applyNumberFormat="1" applyFont="1" applyFill="1" applyBorder="1" applyAlignment="1" applyProtection="1">
      <alignment horizontal="center" vertical="center"/>
      <protection locked="0"/>
    </xf>
    <xf numFmtId="0" fontId="13" fillId="3" borderId="20" xfId="0" applyFont="1" applyFill="1" applyBorder="1" applyAlignment="1" applyProtection="1">
      <alignment horizontal="center" vertical="center"/>
      <protection locked="0"/>
    </xf>
    <xf numFmtId="9" fontId="0" fillId="3" borderId="18" xfId="3" applyFont="1" applyFill="1" applyBorder="1" applyAlignment="1" applyProtection="1">
      <alignment vertical="center"/>
      <protection locked="0"/>
    </xf>
    <xf numFmtId="43" fontId="25" fillId="12" borderId="18" xfId="0" applyNumberFormat="1" applyFont="1" applyFill="1" applyBorder="1" applyAlignment="1" applyProtection="1">
      <alignment horizontal="center" vertical="center"/>
      <protection locked="0"/>
    </xf>
    <xf numFmtId="43" fontId="25" fillId="12" borderId="28" xfId="0" applyNumberFormat="1" applyFont="1" applyFill="1" applyBorder="1" applyAlignment="1" applyProtection="1">
      <alignment horizontal="center" vertical="center"/>
      <protection locked="0"/>
    </xf>
    <xf numFmtId="0" fontId="22" fillId="3" borderId="29" xfId="0" applyFont="1" applyFill="1" applyBorder="1" applyAlignment="1">
      <alignment vertical="center"/>
    </xf>
    <xf numFmtId="9" fontId="19" fillId="14" borderId="1" xfId="3" applyFont="1" applyFill="1" applyBorder="1" applyAlignment="1">
      <alignment horizontal="center" vertical="center"/>
    </xf>
    <xf numFmtId="43" fontId="24" fillId="0" borderId="1" xfId="0" applyNumberFormat="1" applyFont="1" applyFill="1" applyBorder="1" applyAlignment="1">
      <alignment horizontal="center" vertical="center"/>
    </xf>
    <xf numFmtId="43" fontId="2" fillId="11" borderId="1" xfId="0" applyNumberFormat="1" applyFont="1" applyFill="1" applyBorder="1" applyAlignment="1">
      <alignment horizontal="center" vertical="center"/>
    </xf>
    <xf numFmtId="0" fontId="13" fillId="0" borderId="29" xfId="0" applyFont="1" applyBorder="1" applyAlignment="1">
      <alignment vertical="center"/>
    </xf>
    <xf numFmtId="0" fontId="13" fillId="9" borderId="29" xfId="0" applyFont="1" applyFill="1" applyBorder="1" applyAlignment="1">
      <alignment vertical="center"/>
    </xf>
    <xf numFmtId="0" fontId="13" fillId="3" borderId="31" xfId="0" applyFont="1" applyFill="1" applyBorder="1"/>
    <xf numFmtId="43" fontId="3" fillId="3" borderId="17" xfId="0" applyNumberFormat="1" applyFont="1" applyFill="1" applyBorder="1" applyAlignment="1">
      <alignment horizontal="center" vertical="center"/>
    </xf>
    <xf numFmtId="43" fontId="3" fillId="3" borderId="30" xfId="0" applyNumberFormat="1" applyFont="1" applyFill="1" applyBorder="1" applyAlignment="1">
      <alignment horizontal="center" vertical="center"/>
    </xf>
    <xf numFmtId="43" fontId="3" fillId="0" borderId="29" xfId="0" applyNumberFormat="1" applyFont="1" applyBorder="1" applyAlignment="1">
      <alignment horizontal="center" vertical="center"/>
    </xf>
    <xf numFmtId="43" fontId="3" fillId="0" borderId="30" xfId="0" applyNumberFormat="1" applyFont="1" applyBorder="1" applyAlignment="1">
      <alignment horizontal="center" vertical="center"/>
    </xf>
    <xf numFmtId="0" fontId="0" fillId="8" borderId="9" xfId="0" applyFill="1" applyBorder="1" applyAlignment="1" applyProtection="1">
      <alignment horizontal="right"/>
      <protection locked="0"/>
    </xf>
    <xf numFmtId="0" fontId="0" fillId="8" borderId="10" xfId="0" applyFill="1" applyBorder="1" applyAlignment="1" applyProtection="1">
      <alignment horizontal="right"/>
      <protection locked="0"/>
    </xf>
    <xf numFmtId="0" fontId="0" fillId="8" borderId="14" xfId="0" applyFill="1" applyBorder="1" applyAlignment="1" applyProtection="1">
      <alignment horizontal="right"/>
      <protection locked="0"/>
    </xf>
    <xf numFmtId="0" fontId="0" fillId="8" borderId="4" xfId="0" applyFill="1" applyBorder="1" applyAlignment="1" applyProtection="1">
      <alignment horizontal="right"/>
      <protection locked="0"/>
    </xf>
    <xf numFmtId="43" fontId="25" fillId="13" borderId="18" xfId="0" applyNumberFormat="1" applyFont="1" applyFill="1" applyBorder="1" applyAlignment="1">
      <alignment horizontal="center" vertical="center"/>
    </xf>
    <xf numFmtId="43" fontId="25" fillId="13" borderId="1" xfId="0" applyNumberFormat="1" applyFont="1" applyFill="1" applyBorder="1" applyAlignment="1">
      <alignment horizontal="center" vertical="center"/>
    </xf>
    <xf numFmtId="0" fontId="20" fillId="0" borderId="21" xfId="0" applyFont="1" applyBorder="1" applyProtection="1">
      <protection locked="0"/>
    </xf>
    <xf numFmtId="9" fontId="19" fillId="0" borderId="18" xfId="3" applyFont="1" applyBorder="1" applyAlignment="1" applyProtection="1">
      <alignment horizontal="center" vertical="center"/>
      <protection locked="0"/>
    </xf>
    <xf numFmtId="43" fontId="10" fillId="11" borderId="17" xfId="0" applyNumberFormat="1" applyFont="1" applyFill="1" applyBorder="1" applyAlignment="1" applyProtection="1">
      <alignment horizontal="center" vertical="center"/>
      <protection locked="0"/>
    </xf>
    <xf numFmtId="43" fontId="21" fillId="11" borderId="2" xfId="0" applyNumberFormat="1" applyFont="1" applyFill="1" applyBorder="1" applyAlignment="1" applyProtection="1">
      <alignment horizontal="center" vertical="center"/>
      <protection locked="0"/>
    </xf>
    <xf numFmtId="43" fontId="3" fillId="0" borderId="17" xfId="0" applyNumberFormat="1" applyFont="1" applyBorder="1" applyAlignment="1" applyProtection="1">
      <alignment horizontal="center" vertical="center"/>
      <protection locked="0"/>
    </xf>
    <xf numFmtId="0" fontId="0" fillId="3" borderId="0" xfId="0" applyFill="1" applyProtection="1">
      <protection locked="0"/>
    </xf>
    <xf numFmtId="0" fontId="0" fillId="8" borderId="8" xfId="0" applyFill="1" applyBorder="1" applyAlignment="1" applyProtection="1">
      <alignment horizontal="center"/>
      <protection locked="0"/>
    </xf>
    <xf numFmtId="0" fontId="0" fillId="8" borderId="22" xfId="0" applyFill="1" applyBorder="1" applyAlignment="1" applyProtection="1">
      <alignment horizontal="center"/>
      <protection locked="0"/>
    </xf>
    <xf numFmtId="0" fontId="0" fillId="8" borderId="9" xfId="0" applyFill="1" applyBorder="1" applyAlignment="1" applyProtection="1">
      <alignment horizontal="center"/>
      <protection locked="0"/>
    </xf>
    <xf numFmtId="0" fontId="0" fillId="8" borderId="10" xfId="0" applyFill="1" applyBorder="1" applyAlignment="1" applyProtection="1">
      <alignment horizontal="center"/>
      <protection locked="0"/>
    </xf>
    <xf numFmtId="0" fontId="0" fillId="8" borderId="11" xfId="0" applyFill="1" applyBorder="1" applyAlignment="1" applyProtection="1">
      <alignment horizontal="center"/>
      <protection locked="0"/>
    </xf>
    <xf numFmtId="0" fontId="0" fillId="8" borderId="12" xfId="0" applyFill="1" applyBorder="1" applyAlignment="1" applyProtection="1">
      <alignment horizontal="center"/>
      <protection locked="0"/>
    </xf>
    <xf numFmtId="0" fontId="0" fillId="8" borderId="0" xfId="0" applyFill="1" applyBorder="1" applyAlignment="1" applyProtection="1">
      <alignment horizontal="center"/>
      <protection locked="0"/>
    </xf>
    <xf numFmtId="0" fontId="0" fillId="8" borderId="13" xfId="0" applyFill="1" applyBorder="1" applyAlignment="1" applyProtection="1">
      <alignment horizontal="center"/>
      <protection locked="0"/>
    </xf>
    <xf numFmtId="0" fontId="0" fillId="8" borderId="14" xfId="0" applyFill="1" applyBorder="1" applyAlignment="1" applyProtection="1">
      <alignment horizontal="center"/>
      <protection locked="0"/>
    </xf>
    <xf numFmtId="0" fontId="0" fillId="8" borderId="4" xfId="0" applyFill="1" applyBorder="1" applyAlignment="1" applyProtection="1">
      <alignment horizontal="center"/>
      <protection locked="0"/>
    </xf>
    <xf numFmtId="0" fontId="0" fillId="8" borderId="15" xfId="0" applyFill="1" applyBorder="1" applyAlignment="1" applyProtection="1">
      <alignment horizontal="center"/>
      <protection locked="0"/>
    </xf>
    <xf numFmtId="0" fontId="22" fillId="10" borderId="21" xfId="0" applyFont="1" applyFill="1" applyBorder="1" applyAlignment="1" applyProtection="1">
      <alignment horizontal="center" vertical="center"/>
      <protection locked="0"/>
    </xf>
    <xf numFmtId="0" fontId="22" fillId="10" borderId="17" xfId="0" applyFont="1" applyFill="1" applyBorder="1" applyAlignment="1" applyProtection="1">
      <alignment horizontal="center" vertic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0" fontId="0" fillId="2" borderId="12" xfId="0" applyFill="1" applyBorder="1" applyAlignment="1" applyProtection="1">
      <alignment horizontal="center"/>
      <protection locked="0"/>
    </xf>
    <xf numFmtId="0" fontId="0" fillId="2" borderId="0" xfId="0" applyFill="1" applyBorder="1" applyAlignment="1" applyProtection="1">
      <alignment horizontal="center"/>
      <protection locked="0"/>
    </xf>
    <xf numFmtId="43" fontId="19" fillId="0" borderId="18" xfId="1" applyFont="1" applyFill="1" applyBorder="1" applyAlignment="1">
      <alignment horizontal="center" vertical="center"/>
    </xf>
    <xf numFmtId="43" fontId="19" fillId="0" borderId="27" xfId="1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14" fillId="5" borderId="9" xfId="0" applyFont="1" applyFill="1" applyBorder="1" applyAlignment="1">
      <alignment horizontal="center" vertical="center" wrapText="1"/>
    </xf>
    <xf numFmtId="0" fontId="14" fillId="5" borderId="10" xfId="0" applyFont="1" applyFill="1" applyBorder="1" applyAlignment="1">
      <alignment horizontal="center" vertical="center" wrapText="1"/>
    </xf>
    <xf numFmtId="43" fontId="17" fillId="5" borderId="10" xfId="0" applyNumberFormat="1" applyFont="1" applyFill="1" applyBorder="1" applyAlignment="1">
      <alignment horizontal="left" vertical="center" wrapText="1"/>
    </xf>
    <xf numFmtId="43" fontId="17" fillId="5" borderId="11" xfId="0" applyNumberFormat="1" applyFont="1" applyFill="1" applyBorder="1" applyAlignment="1">
      <alignment horizontal="left" vertical="center" wrapText="1"/>
    </xf>
    <xf numFmtId="0" fontId="16" fillId="5" borderId="12" xfId="0" applyFont="1" applyFill="1" applyBorder="1" applyAlignment="1">
      <alignment horizontal="center" vertical="center" wrapText="1"/>
    </xf>
    <xf numFmtId="0" fontId="16" fillId="5" borderId="0" xfId="0" applyFont="1" applyFill="1" applyBorder="1" applyAlignment="1">
      <alignment horizontal="center" vertical="center" wrapText="1"/>
    </xf>
    <xf numFmtId="0" fontId="16" fillId="5" borderId="13" xfId="0" applyFont="1" applyFill="1" applyBorder="1" applyAlignment="1">
      <alignment horizontal="center" vertical="center" wrapText="1"/>
    </xf>
    <xf numFmtId="0" fontId="13" fillId="0" borderId="14" xfId="0" applyFont="1" applyBorder="1" applyAlignment="1"/>
    <xf numFmtId="0" fontId="13" fillId="0" borderId="15" xfId="0" applyFont="1" applyBorder="1" applyAlignment="1"/>
    <xf numFmtId="43" fontId="9" fillId="0" borderId="9" xfId="1" applyFont="1" applyBorder="1" applyAlignment="1">
      <alignment horizontal="left"/>
    </xf>
    <xf numFmtId="43" fontId="9" fillId="0" borderId="11" xfId="1" applyFont="1" applyBorder="1" applyAlignment="1">
      <alignment horizontal="left"/>
    </xf>
    <xf numFmtId="43" fontId="13" fillId="0" borderId="9" xfId="1" applyFont="1" applyBorder="1" applyAlignment="1">
      <alignment horizontal="left" vertical="center"/>
    </xf>
    <xf numFmtId="43" fontId="13" fillId="0" borderId="11" xfId="1" applyFont="1" applyBorder="1" applyAlignment="1">
      <alignment horizontal="left" vertical="center"/>
    </xf>
    <xf numFmtId="43" fontId="13" fillId="0" borderId="14" xfId="1" applyFont="1" applyBorder="1" applyAlignment="1">
      <alignment horizontal="left" vertical="center"/>
    </xf>
    <xf numFmtId="43" fontId="13" fillId="0" borderId="15" xfId="1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12" fillId="0" borderId="12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>
      <alignment horizontal="left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9" fillId="3" borderId="0" xfId="0" applyFont="1" applyFill="1" applyAlignment="1"/>
    <xf numFmtId="0" fontId="9" fillId="0" borderId="0" xfId="0" applyFont="1" applyAlignment="1"/>
    <xf numFmtId="0" fontId="13" fillId="0" borderId="5" xfId="0" applyFont="1" applyBorder="1" applyAlignment="1"/>
    <xf numFmtId="0" fontId="13" fillId="0" borderId="7" xfId="0" applyFont="1" applyBorder="1" applyAlignment="1"/>
    <xf numFmtId="0" fontId="13" fillId="0" borderId="6" xfId="0" applyFont="1" applyBorder="1" applyAlignment="1"/>
    <xf numFmtId="0" fontId="13" fillId="0" borderId="25" xfId="0" applyFont="1" applyBorder="1" applyAlignment="1"/>
    <xf numFmtId="0" fontId="13" fillId="0" borderId="11" xfId="0" applyFont="1" applyBorder="1" applyAlignment="1"/>
    <xf numFmtId="0" fontId="9" fillId="0" borderId="9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0" borderId="8" xfId="0" applyFont="1" applyBorder="1" applyAlignment="1"/>
    <xf numFmtId="0" fontId="9" fillId="0" borderId="22" xfId="0" applyFont="1" applyBorder="1" applyAlignment="1"/>
    <xf numFmtId="0" fontId="9" fillId="0" borderId="23" xfId="0" applyFont="1" applyBorder="1" applyAlignment="1"/>
    <xf numFmtId="0" fontId="13" fillId="0" borderId="12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2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4" fillId="5" borderId="12" xfId="0" applyFont="1" applyFill="1" applyBorder="1" applyAlignment="1">
      <alignment horizontal="center" vertical="center" wrapText="1"/>
    </xf>
    <xf numFmtId="0" fontId="14" fillId="5" borderId="0" xfId="0" applyFont="1" applyFill="1" applyBorder="1" applyAlignment="1">
      <alignment horizontal="center" vertical="center" wrapText="1"/>
    </xf>
    <xf numFmtId="0" fontId="14" fillId="5" borderId="13" xfId="0" applyFont="1" applyFill="1" applyBorder="1" applyAlignment="1">
      <alignment horizontal="center" vertical="center" wrapText="1"/>
    </xf>
    <xf numFmtId="0" fontId="14" fillId="5" borderId="0" xfId="0" applyFont="1" applyFill="1" applyBorder="1" applyAlignment="1">
      <alignment horizontal="left" vertical="center" wrapText="1"/>
    </xf>
    <xf numFmtId="0" fontId="14" fillId="5" borderId="13" xfId="0" applyFont="1" applyFill="1" applyBorder="1" applyAlignment="1">
      <alignment horizontal="left" vertical="center" wrapText="1"/>
    </xf>
    <xf numFmtId="43" fontId="9" fillId="0" borderId="5" xfId="1" applyFont="1" applyBorder="1" applyAlignment="1">
      <alignment horizontal="left"/>
    </xf>
    <xf numFmtId="43" fontId="9" fillId="0" borderId="7" xfId="1" applyFont="1" applyBorder="1" applyAlignment="1">
      <alignment horizontal="left"/>
    </xf>
    <xf numFmtId="43" fontId="9" fillId="0" borderId="12" xfId="1" applyFont="1" applyBorder="1" applyAlignment="1">
      <alignment horizontal="left"/>
    </xf>
    <xf numFmtId="43" fontId="9" fillId="0" borderId="13" xfId="1" applyFont="1" applyBorder="1" applyAlignment="1">
      <alignment horizontal="left"/>
    </xf>
  </cellXfs>
  <cellStyles count="4">
    <cellStyle name="Milliers" xfId="1" builtinId="3"/>
    <cellStyle name="Normal" xfId="0" builtinId="0"/>
    <cellStyle name="Normal 2" xfId="2"/>
    <cellStyle name="Pourcentage" xfId="3" builtinId="5"/>
  </cellStyles>
  <dxfs count="4"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</dxf>
    <dxf>
      <font>
        <color rgb="FF00B0F0"/>
      </font>
    </dxf>
  </dxfs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e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233330</xdr:colOff>
      <xdr:row>1</xdr:row>
      <xdr:rowOff>66676</xdr:rowOff>
    </xdr:from>
    <xdr:ext cx="5897384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567205" y="257176"/>
          <a:ext cx="5897384" cy="937629"/>
        </a:xfrm>
        <a:prstGeom prst="rect">
          <a:avLst/>
        </a:prstGeom>
        <a:noFill/>
      </xdr:spPr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54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 Sinistre </a:t>
          </a:r>
          <a:r>
            <a:rPr lang="fr-FR" sz="54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</a:t>
          </a:r>
          <a:endParaRPr lang="fr-FR" sz="54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47626</xdr:colOff>
      <xdr:row>0</xdr:row>
      <xdr:rowOff>0</xdr:rowOff>
    </xdr:from>
    <xdr:to>
      <xdr:col>2</xdr:col>
      <xdr:colOff>473076</xdr:colOff>
      <xdr:row>3</xdr:row>
      <xdr:rowOff>200025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323850</xdr:colOff>
      <xdr:row>1</xdr:row>
      <xdr:rowOff>114300</xdr:rowOff>
    </xdr:from>
    <xdr:to>
      <xdr:col>11</xdr:col>
      <xdr:colOff>714375</xdr:colOff>
      <xdr:row>3</xdr:row>
      <xdr:rowOff>47625</xdr:rowOff>
    </xdr:to>
    <xdr:sp macro="[0]!supp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9229725" y="304800"/>
          <a:ext cx="1152525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Supp montant</a:t>
          </a:r>
        </a:p>
        <a:p>
          <a:pPr algn="ctr"/>
          <a:endParaRPr lang="fr-FR" sz="1100"/>
        </a:p>
      </xdr:txBody>
    </xdr:sp>
    <xdr:clientData/>
  </xdr:twoCellAnchor>
  <xdr:twoCellAnchor>
    <xdr:from>
      <xdr:col>12</xdr:col>
      <xdr:colOff>38100</xdr:colOff>
      <xdr:row>1</xdr:row>
      <xdr:rowOff>19050</xdr:rowOff>
    </xdr:from>
    <xdr:to>
      <xdr:col>13</xdr:col>
      <xdr:colOff>581026</xdr:colOff>
      <xdr:row>3</xdr:row>
      <xdr:rowOff>180975</xdr:rowOff>
    </xdr:to>
    <xdr:sp macro="[0]!Copier" textlink="">
      <xdr:nvSpPr>
        <xdr:cNvPr id="4" name="Ellips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10467975" y="209550"/>
          <a:ext cx="1304926" cy="5429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Enregistrer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190500</xdr:colOff>
          <xdr:row>6</xdr:row>
          <xdr:rowOff>180975</xdr:rowOff>
        </xdr:from>
        <xdr:to>
          <xdr:col>7</xdr:col>
          <xdr:colOff>133350</xdr:colOff>
          <xdr:row>7</xdr:row>
          <xdr:rowOff>190500</xdr:rowOff>
        </xdr:to>
        <xdr:sp macro="" textlink="">
          <xdr:nvSpPr>
            <xdr:cNvPr id="1027" name="Option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180975</xdr:colOff>
          <xdr:row>8</xdr:row>
          <xdr:rowOff>19050</xdr:rowOff>
        </xdr:from>
        <xdr:to>
          <xdr:col>7</xdr:col>
          <xdr:colOff>123825</xdr:colOff>
          <xdr:row>9</xdr:row>
          <xdr:rowOff>19050</xdr:rowOff>
        </xdr:to>
        <xdr:sp macro="" textlink="">
          <xdr:nvSpPr>
            <xdr:cNvPr id="1029" name="OptionButton2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7</xdr:row>
          <xdr:rowOff>28575</xdr:rowOff>
        </xdr:from>
        <xdr:to>
          <xdr:col>9</xdr:col>
          <xdr:colOff>47625</xdr:colOff>
          <xdr:row>9</xdr:row>
          <xdr:rowOff>28575</xdr:rowOff>
        </xdr:to>
        <xdr:sp macro="" textlink="">
          <xdr:nvSpPr>
            <xdr:cNvPr id="1030" name="ToggleButton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10</xdr:col>
      <xdr:colOff>400050</xdr:colOff>
      <xdr:row>3</xdr:row>
      <xdr:rowOff>257175</xdr:rowOff>
    </xdr:from>
    <xdr:to>
      <xdr:col>11</xdr:col>
      <xdr:colOff>323764</xdr:colOff>
      <xdr:row>5</xdr:row>
      <xdr:rowOff>199964</xdr:rowOff>
    </xdr:to>
    <xdr:pic macro="[0]!Module1.impression_tableau_1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667875" y="828675"/>
          <a:ext cx="685714" cy="48571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0</xdr:row>
          <xdr:rowOff>0</xdr:rowOff>
        </xdr:from>
        <xdr:to>
          <xdr:col>12</xdr:col>
          <xdr:colOff>66675</xdr:colOff>
          <xdr:row>1</xdr:row>
          <xdr:rowOff>123825</xdr:rowOff>
        </xdr:to>
        <xdr:sp macro="" textlink="">
          <xdr:nvSpPr>
            <xdr:cNvPr id="2050" name="Bt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BORDEREAUX%20IMPORT%20CIR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PREFO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OJET%20CIRIL\ETATS%20VERSEMENTS\URSSAF%20VILLE%20TELEDECLARATIO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grh\1%20SPECIAL%20DOCUMENT%20PAIE\IMPRIMES\PAIE%20ANNEXES\PAGNOL\URSSAFFRM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C%20N%20R%20A%20C%20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dition_d_un_journal_de_paie"/>
      <sheetName val="liste Bord"/>
      <sheetName val="Feuil1"/>
      <sheetName val="BORDEREAU"/>
      <sheetName val="CDG"/>
      <sheetName val="CDG2"/>
      <sheetName val="CNFPT"/>
      <sheetName val="IRCANTEC"/>
      <sheetName val="RAFP"/>
      <sheetName val="base codes"/>
      <sheetName val="URSSAF PAGE DECLARATION"/>
      <sheetName val="VIGNETTE VERSEMENT"/>
      <sheetName val="CODE VERSEMENT"/>
      <sheetName val="CNRACL"/>
      <sheetName val="BASE"/>
      <sheetName val="mandatement"/>
      <sheetName val="UNEDIC"/>
    </sheetNames>
    <sheetDataSet>
      <sheetData sheetId="0">
        <row r="5">
          <cell r="A5" t="str">
            <v>Date de début de paie = 01/07/2019</v>
          </cell>
        </row>
      </sheetData>
      <sheetData sheetId="1" refreshError="1"/>
      <sheetData sheetId="2">
        <row r="2">
          <cell r="A2">
            <v>129595.38999999994</v>
          </cell>
          <cell r="B2">
            <v>122257.70999999995</v>
          </cell>
          <cell r="C2">
            <v>18636.669999999998</v>
          </cell>
          <cell r="D2">
            <v>18886.37000000001</v>
          </cell>
          <cell r="E2">
            <v>128215.76000000005</v>
          </cell>
          <cell r="F2">
            <v>12436.699999999993</v>
          </cell>
          <cell r="G2">
            <v>979531.34999999939</v>
          </cell>
          <cell r="H2">
            <v>95099.590000000084</v>
          </cell>
          <cell r="I2">
            <v>0</v>
          </cell>
          <cell r="J2">
            <v>0</v>
          </cell>
          <cell r="K2">
            <v>11354.2</v>
          </cell>
          <cell r="L2">
            <v>1101.3500000000001</v>
          </cell>
          <cell r="M2">
            <v>795764.87999999942</v>
          </cell>
          <cell r="N2">
            <v>122786.66000000002</v>
          </cell>
          <cell r="O2">
            <v>0</v>
          </cell>
          <cell r="P2">
            <v>0</v>
          </cell>
          <cell r="Q2">
            <v>925360.26999999967</v>
          </cell>
          <cell r="R2">
            <v>4626.610000000006</v>
          </cell>
          <cell r="S2">
            <v>4282.8500000000004</v>
          </cell>
          <cell r="T2">
            <v>56.960000000000008</v>
          </cell>
          <cell r="U2">
            <v>157459.09000000003</v>
          </cell>
          <cell r="V2">
            <v>6202.6100000000024</v>
          </cell>
          <cell r="W2">
            <v>803092.66999999934</v>
          </cell>
          <cell r="X2">
            <v>86974.980000000098</v>
          </cell>
          <cell r="Y2">
            <v>246147.87000000002</v>
          </cell>
          <cell r="Z2">
            <v>787199.67999999935</v>
          </cell>
          <cell r="AA2">
            <v>3148.7499999999959</v>
          </cell>
          <cell r="AB2">
            <v>0</v>
          </cell>
          <cell r="AC2">
            <v>0</v>
          </cell>
          <cell r="AD2">
            <v>129595.38999999994</v>
          </cell>
          <cell r="AE2">
            <v>795764.87999999942</v>
          </cell>
          <cell r="AF2">
            <v>12029.620000000008</v>
          </cell>
          <cell r="AG2">
            <v>795764.87999999942</v>
          </cell>
          <cell r="AH2">
            <v>129595.38999999994</v>
          </cell>
          <cell r="AI2">
            <v>0</v>
          </cell>
          <cell r="AJ2">
            <v>8328.0300000000097</v>
          </cell>
          <cell r="AK2">
            <v>0</v>
          </cell>
          <cell r="AL2">
            <v>0</v>
          </cell>
          <cell r="AM2">
            <v>133250.79000000007</v>
          </cell>
          <cell r="AN2">
            <v>13325.459999999992</v>
          </cell>
          <cell r="AO2">
            <v>150991.76</v>
          </cell>
          <cell r="AP2">
            <v>10569.469999999996</v>
          </cell>
          <cell r="AQ2">
            <v>1047.42</v>
          </cell>
          <cell r="AR2">
            <v>10976.070000000002</v>
          </cell>
          <cell r="AS2">
            <v>768.36000000000013</v>
          </cell>
          <cell r="AT2">
            <v>4313.0599999999995</v>
          </cell>
          <cell r="AU2">
            <v>181.15</v>
          </cell>
          <cell r="AV2">
            <v>237.5</v>
          </cell>
          <cell r="AW2">
            <v>893851.8400000002</v>
          </cell>
          <cell r="AZ2">
            <v>18355.389999999985</v>
          </cell>
          <cell r="BA2">
            <v>0</v>
          </cell>
          <cell r="BB2">
            <v>0</v>
          </cell>
          <cell r="BC2">
            <v>378.13</v>
          </cell>
          <cell r="BD2">
            <v>378.13</v>
          </cell>
          <cell r="BE2">
            <v>0</v>
          </cell>
          <cell r="BF2">
            <v>0</v>
          </cell>
          <cell r="BH2">
            <v>9409.83</v>
          </cell>
          <cell r="BI2">
            <v>0</v>
          </cell>
          <cell r="BJ2">
            <v>0</v>
          </cell>
          <cell r="BK2">
            <v>2870.2</v>
          </cell>
          <cell r="BL2">
            <v>0</v>
          </cell>
          <cell r="BM2">
            <v>0</v>
          </cell>
          <cell r="BO2">
            <v>0</v>
          </cell>
          <cell r="BP2">
            <v>129595.38999999994</v>
          </cell>
          <cell r="BR2">
            <v>28678.789999999986</v>
          </cell>
          <cell r="BS2">
            <v>12001.299999999987</v>
          </cell>
          <cell r="BU2">
            <v>-1678.8200000000004</v>
          </cell>
          <cell r="BW2">
            <v>-313.02999999999997</v>
          </cell>
          <cell r="BX2">
            <v>0</v>
          </cell>
          <cell r="BY2">
            <v>30.21</v>
          </cell>
        </row>
        <row r="4">
          <cell r="A4">
            <v>115</v>
          </cell>
          <cell r="E4">
            <v>117</v>
          </cell>
          <cell r="G4">
            <v>414</v>
          </cell>
          <cell r="I4">
            <v>0</v>
          </cell>
          <cell r="K4">
            <v>13</v>
          </cell>
          <cell r="M4">
            <v>411</v>
          </cell>
          <cell r="O4">
            <v>0</v>
          </cell>
          <cell r="Q4">
            <v>526</v>
          </cell>
          <cell r="S4">
            <v>4</v>
          </cell>
          <cell r="U4">
            <v>116</v>
          </cell>
          <cell r="W4">
            <v>415</v>
          </cell>
          <cell r="AD4">
            <v>115</v>
          </cell>
          <cell r="AE4">
            <v>411</v>
          </cell>
          <cell r="AL4">
            <v>0</v>
          </cell>
          <cell r="AM4">
            <v>414</v>
          </cell>
          <cell r="AO4">
            <v>115</v>
          </cell>
          <cell r="AR4">
            <v>13</v>
          </cell>
          <cell r="AT4">
            <v>4</v>
          </cell>
          <cell r="AW4">
            <v>559</v>
          </cell>
          <cell r="BK4">
            <v>4</v>
          </cell>
          <cell r="BP4">
            <v>115</v>
          </cell>
          <cell r="BY4">
            <v>1</v>
          </cell>
        </row>
      </sheetData>
      <sheetData sheetId="3">
        <row r="1">
          <cell r="AD1">
            <v>43647</v>
          </cell>
        </row>
        <row r="7">
          <cell r="AJ7">
            <v>6.8</v>
          </cell>
        </row>
        <row r="8">
          <cell r="AJ8">
            <v>2.4</v>
          </cell>
        </row>
        <row r="9">
          <cell r="AJ9">
            <v>0.5</v>
          </cell>
        </row>
        <row r="10">
          <cell r="AD10">
            <v>13.050000000000002</v>
          </cell>
          <cell r="AF10">
            <v>15.430000000000001</v>
          </cell>
          <cell r="AH10">
            <v>16.61</v>
          </cell>
        </row>
        <row r="12">
          <cell r="AD12">
            <v>15.450000000000001</v>
          </cell>
          <cell r="AH12">
            <v>13.74</v>
          </cell>
        </row>
        <row r="13">
          <cell r="AD13">
            <v>1.33</v>
          </cell>
          <cell r="AH13">
            <v>1.2</v>
          </cell>
        </row>
        <row r="15">
          <cell r="AE15">
            <v>6</v>
          </cell>
        </row>
        <row r="22">
          <cell r="AD22">
            <v>0.7</v>
          </cell>
          <cell r="AI22">
            <v>14.850000000000001</v>
          </cell>
        </row>
        <row r="24">
          <cell r="AD24">
            <v>6.9</v>
          </cell>
        </row>
        <row r="34">
          <cell r="O34">
            <v>-63.571959999999962</v>
          </cell>
          <cell r="T34">
            <v>3212.3706799999973</v>
          </cell>
        </row>
        <row r="35">
          <cell r="AD35">
            <v>0.8</v>
          </cell>
        </row>
      </sheetData>
      <sheetData sheetId="4">
        <row r="32">
          <cell r="F32">
            <v>12029.68</v>
          </cell>
        </row>
      </sheetData>
      <sheetData sheetId="5" refreshError="1"/>
      <sheetData sheetId="6">
        <row r="2">
          <cell r="AM2">
            <v>43647</v>
          </cell>
        </row>
        <row r="31">
          <cell r="AD31">
            <v>8328</v>
          </cell>
        </row>
      </sheetData>
      <sheetData sheetId="7">
        <row r="31">
          <cell r="D31">
            <v>12566</v>
          </cell>
        </row>
      </sheetData>
      <sheetData sheetId="8">
        <row r="29">
          <cell r="E29">
            <v>13325.459999999992</v>
          </cell>
        </row>
      </sheetData>
      <sheetData sheetId="9" refreshError="1"/>
      <sheetData sheetId="10">
        <row r="81">
          <cell r="V81">
            <v>298064</v>
          </cell>
        </row>
      </sheetData>
      <sheetData sheetId="11" refreshError="1"/>
      <sheetData sheetId="12" refreshError="1"/>
      <sheetData sheetId="13">
        <row r="9">
          <cell r="C9">
            <v>333122.85000000009</v>
          </cell>
          <cell r="F9">
            <v>3148.7499999999959</v>
          </cell>
          <cell r="H9">
            <v>0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S PAR CLASSE 2006"/>
      <sheetName val="TARIFS PAR CLASSE 2007"/>
      <sheetName val="TARIFS PAR CLASSE 2008"/>
      <sheetName val="TARIFS PAR CLASSE 2009"/>
      <sheetName val="TARIFS PAR  2010 a 2014 (2)"/>
      <sheetName val="TARIFS PAR  2010 a 2014"/>
      <sheetName val="TARIFS PAR  2015 a 2017"/>
      <sheetName val="ADHERENTS"/>
      <sheetName val="VIGNETTE VERSEMENT"/>
      <sheetName val="CODE VERSEMENT"/>
      <sheetName val="TARIFS PAR  2015"/>
    </sheetNames>
    <sheetDataSet>
      <sheetData sheetId="0"/>
      <sheetData sheetId="1">
        <row r="6">
          <cell r="C6">
            <v>216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s"/>
      <sheetName val="SPECIAL RECAPITULATIF ANNUEL"/>
      <sheetName val="URSSAF PAGE SAISIE"/>
      <sheetName val="URSSAF PAGE DECLARATION"/>
      <sheetName val="ATTENTION !"/>
    </sheetNames>
    <sheetDataSet>
      <sheetData sheetId="0"/>
      <sheetData sheetId="1"/>
      <sheetData sheetId="2" refreshError="1">
        <row r="29">
          <cell r="K29">
            <v>47647</v>
          </cell>
        </row>
        <row r="30">
          <cell r="K30">
            <v>44931</v>
          </cell>
        </row>
        <row r="34">
          <cell r="K34">
            <v>62275</v>
          </cell>
        </row>
        <row r="35">
          <cell r="K35">
            <v>957502</v>
          </cell>
        </row>
        <row r="41">
          <cell r="K41">
            <v>1792</v>
          </cell>
        </row>
        <row r="42">
          <cell r="K42">
            <v>10916</v>
          </cell>
        </row>
        <row r="43">
          <cell r="K43">
            <v>779003</v>
          </cell>
        </row>
        <row r="47">
          <cell r="K47">
            <v>15285</v>
          </cell>
        </row>
        <row r="56">
          <cell r="K56">
            <v>69345</v>
          </cell>
        </row>
      </sheetData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"/>
      <sheetName val="page 1"/>
    </sheetNames>
    <sheetDataSet>
      <sheetData sheetId="0" refreshError="1">
        <row r="3">
          <cell r="A3">
            <v>38353</v>
          </cell>
          <cell r="B3">
            <v>38353</v>
          </cell>
          <cell r="C3" t="str">
            <v>62U220051126620826300035</v>
          </cell>
        </row>
        <row r="4">
          <cell r="A4">
            <v>38384</v>
          </cell>
          <cell r="B4">
            <v>38384</v>
          </cell>
          <cell r="C4" t="str">
            <v>62U220051226620826300035</v>
          </cell>
        </row>
        <row r="5">
          <cell r="A5">
            <v>38412</v>
          </cell>
          <cell r="B5">
            <v>38412</v>
          </cell>
          <cell r="C5" t="str">
            <v>62U220051326620826300035</v>
          </cell>
        </row>
        <row r="6">
          <cell r="A6">
            <v>38443</v>
          </cell>
          <cell r="B6">
            <v>38443</v>
          </cell>
          <cell r="C6" t="str">
            <v>62U220052126620826300035</v>
          </cell>
        </row>
        <row r="7">
          <cell r="A7">
            <v>38473</v>
          </cell>
          <cell r="B7">
            <v>38473</v>
          </cell>
          <cell r="C7" t="str">
            <v>62U220052226620826300035</v>
          </cell>
        </row>
        <row r="8">
          <cell r="A8">
            <v>38504</v>
          </cell>
          <cell r="B8">
            <v>38504</v>
          </cell>
          <cell r="C8" t="str">
            <v>62U220052326620826300035</v>
          </cell>
        </row>
        <row r="9">
          <cell r="A9">
            <v>38534</v>
          </cell>
          <cell r="B9">
            <v>38534</v>
          </cell>
          <cell r="C9" t="str">
            <v>62U220053126620826300035</v>
          </cell>
        </row>
        <row r="10">
          <cell r="A10">
            <v>38565</v>
          </cell>
          <cell r="B10">
            <v>38565</v>
          </cell>
          <cell r="C10" t="str">
            <v>62U220053226620826300035</v>
          </cell>
        </row>
        <row r="11">
          <cell r="A11">
            <v>38596</v>
          </cell>
          <cell r="B11">
            <v>38596</v>
          </cell>
          <cell r="C11" t="str">
            <v>62U220053326620826300035</v>
          </cell>
        </row>
        <row r="12">
          <cell r="A12">
            <v>38626</v>
          </cell>
          <cell r="B12">
            <v>38626</v>
          </cell>
          <cell r="C12" t="str">
            <v>62U220054126620826300035</v>
          </cell>
        </row>
        <row r="13">
          <cell r="A13">
            <v>38657</v>
          </cell>
          <cell r="B13">
            <v>38657</v>
          </cell>
          <cell r="C13" t="str">
            <v>62U220054226620826300035</v>
          </cell>
        </row>
        <row r="14">
          <cell r="A14">
            <v>38687</v>
          </cell>
          <cell r="B14">
            <v>38687</v>
          </cell>
          <cell r="C14" t="str">
            <v>62U220054326620826300035</v>
          </cell>
        </row>
      </sheetData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2006"/>
      <sheetName val="RECAP 2007"/>
      <sheetName val="RECAP 2008"/>
      <sheetName val="RECAP 2009"/>
      <sheetName val="RECAP 2010"/>
      <sheetName val="RECAP 2011"/>
      <sheetName val="RECAP 2012"/>
      <sheetName val="RECAP 2013 (2)"/>
      <sheetName val="RECAP 2014"/>
      <sheetName val="vignettes"/>
      <sheetName val="TAUX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A4">
            <v>1</v>
          </cell>
          <cell r="B4" t="str">
            <v>JANVIER</v>
          </cell>
          <cell r="C4">
            <v>1</v>
          </cell>
          <cell r="D4" t="str">
            <v>88W01AKC960CCU201401</v>
          </cell>
          <cell r="E4">
            <v>41675</v>
          </cell>
          <cell r="F4" t="str">
            <v>88W01AKC960CCR201401</v>
          </cell>
        </row>
        <row r="5">
          <cell r="A5">
            <v>2</v>
          </cell>
          <cell r="B5" t="str">
            <v>FEVRIER</v>
          </cell>
          <cell r="C5">
            <v>2</v>
          </cell>
          <cell r="D5" t="str">
            <v>88W01AKC960CCU201402</v>
          </cell>
          <cell r="E5">
            <v>41703</v>
          </cell>
          <cell r="F5" t="str">
            <v>88W01AKC960CCR201402</v>
          </cell>
        </row>
        <row r="6">
          <cell r="A6">
            <v>3</v>
          </cell>
          <cell r="B6" t="str">
            <v>MARS</v>
          </cell>
          <cell r="C6">
            <v>3</v>
          </cell>
          <cell r="D6" t="str">
            <v>88W01AKC960CCU201403</v>
          </cell>
          <cell r="E6">
            <v>41734</v>
          </cell>
          <cell r="F6" t="str">
            <v>88W01AKC960CCR201403</v>
          </cell>
        </row>
        <row r="7">
          <cell r="A7">
            <v>4</v>
          </cell>
          <cell r="B7" t="str">
            <v>AVRIL</v>
          </cell>
          <cell r="C7">
            <v>4</v>
          </cell>
          <cell r="D7" t="str">
            <v>88W01AKC960CCU201404</v>
          </cell>
          <cell r="E7">
            <v>41764</v>
          </cell>
          <cell r="F7" t="str">
            <v>88W01AKC960CCR201404</v>
          </cell>
        </row>
        <row r="8">
          <cell r="A8">
            <v>5</v>
          </cell>
          <cell r="B8" t="str">
            <v>MAI</v>
          </cell>
          <cell r="C8">
            <v>5</v>
          </cell>
          <cell r="D8" t="str">
            <v>88W01AKC960CCU201405</v>
          </cell>
          <cell r="E8">
            <v>41795</v>
          </cell>
          <cell r="F8" t="str">
            <v>88W01AKC960CCR201405</v>
          </cell>
        </row>
        <row r="9">
          <cell r="A9">
            <v>6</v>
          </cell>
          <cell r="B9" t="str">
            <v>JUIN</v>
          </cell>
          <cell r="C9">
            <v>6</v>
          </cell>
          <cell r="D9" t="str">
            <v>88W01AKC960CCU201406</v>
          </cell>
          <cell r="E9">
            <v>41825</v>
          </cell>
          <cell r="F9" t="str">
            <v>88W01AKC960CCR201406</v>
          </cell>
        </row>
        <row r="10">
          <cell r="A10">
            <v>7</v>
          </cell>
          <cell r="B10" t="str">
            <v>JUILLET</v>
          </cell>
          <cell r="C10">
            <v>7</v>
          </cell>
          <cell r="D10" t="str">
            <v>88W01AKC960CCU201407</v>
          </cell>
          <cell r="E10">
            <v>41856</v>
          </cell>
          <cell r="F10" t="str">
            <v>88W01AKC960CCR201407</v>
          </cell>
        </row>
        <row r="11">
          <cell r="A11">
            <v>8</v>
          </cell>
          <cell r="B11" t="str">
            <v>AOUT</v>
          </cell>
          <cell r="C11">
            <v>8</v>
          </cell>
          <cell r="D11" t="str">
            <v>88W01AKC960CCU201408</v>
          </cell>
          <cell r="E11">
            <v>41887</v>
          </cell>
          <cell r="F11" t="str">
            <v>88W01AKC960CCR201408</v>
          </cell>
        </row>
        <row r="12">
          <cell r="A12">
            <v>9</v>
          </cell>
          <cell r="B12" t="str">
            <v>SEPTEMBRE</v>
          </cell>
          <cell r="C12">
            <v>9</v>
          </cell>
          <cell r="D12" t="str">
            <v>88W01AKC960CCU201409</v>
          </cell>
          <cell r="E12">
            <v>41917</v>
          </cell>
          <cell r="F12" t="str">
            <v>88W01AKC960CCR201409</v>
          </cell>
        </row>
        <row r="13">
          <cell r="A13">
            <v>10</v>
          </cell>
          <cell r="B13" t="str">
            <v>OCTOBRE</v>
          </cell>
          <cell r="C13">
            <v>10</v>
          </cell>
          <cell r="D13" t="str">
            <v>88W01AKC960CCU201410</v>
          </cell>
          <cell r="E13">
            <v>41948</v>
          </cell>
          <cell r="F13" t="str">
            <v>88W01AKC960CCR201410</v>
          </cell>
        </row>
        <row r="14">
          <cell r="A14">
            <v>11</v>
          </cell>
          <cell r="B14" t="str">
            <v>NOVEMBRE</v>
          </cell>
          <cell r="C14">
            <v>11</v>
          </cell>
          <cell r="D14" t="str">
            <v>88W01AKC960CCU201411</v>
          </cell>
          <cell r="E14">
            <v>41978</v>
          </cell>
          <cell r="F14" t="str">
            <v>88W01AKC960CCR201411</v>
          </cell>
        </row>
        <row r="15">
          <cell r="A15">
            <v>12</v>
          </cell>
          <cell r="B15" t="str">
            <v>DECEMBRE</v>
          </cell>
          <cell r="C15">
            <v>12</v>
          </cell>
          <cell r="D15" t="str">
            <v>88W01AKC960CCU201412</v>
          </cell>
          <cell r="E15">
            <v>42009</v>
          </cell>
          <cell r="F15" t="str">
            <v>88W01AKC960CCR201412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F1:F69" totalsRowShown="0" headerRowDxfId="2" dataDxfId="1">
  <autoFilter ref="F1:F69"/>
  <tableColumns count="1">
    <tableColumn id="1" name="agence" dataDxfId="0">
      <calculatedColumnFormula array="1">IF(ROW()-1&gt;COUNTIF($B$1:$B$262,$C$3),"",INDEX($A$1:$A$262,SMALL(IF($B$1:$B$262=$C$3,ROW($A$1:$A$262),""),ROW()-1)))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6.emf"/><Relationship Id="rId4" Type="http://schemas.openxmlformats.org/officeDocument/2006/relationships/control" Target="../activeX/activeX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U37"/>
  <sheetViews>
    <sheetView workbookViewId="0">
      <selection activeCell="C5" sqref="C5"/>
    </sheetView>
  </sheetViews>
  <sheetFormatPr baseColWidth="10" defaultRowHeight="12.75" x14ac:dyDescent="0.2"/>
  <cols>
    <col min="1" max="1" width="10.28515625" style="5" customWidth="1"/>
    <col min="2" max="2" width="30" style="5" customWidth="1"/>
    <col min="3" max="3" width="133.5703125" style="5" customWidth="1"/>
    <col min="4" max="21" width="0.5703125" style="5" hidden="1" customWidth="1"/>
    <col min="22" max="22" width="0.140625" style="5" customWidth="1"/>
    <col min="23" max="24" width="11.5703125" style="5" hidden="1" customWidth="1"/>
    <col min="25" max="256" width="11.42578125" style="5"/>
    <col min="257" max="257" width="10.28515625" style="5" customWidth="1"/>
    <col min="258" max="258" width="30" style="5" customWidth="1"/>
    <col min="259" max="259" width="133.5703125" style="5" customWidth="1"/>
    <col min="260" max="277" width="0" style="5" hidden="1" customWidth="1"/>
    <col min="278" max="278" width="0.140625" style="5" customWidth="1"/>
    <col min="279" max="280" width="0" style="5" hidden="1" customWidth="1"/>
    <col min="281" max="512" width="11.42578125" style="5"/>
    <col min="513" max="513" width="10.28515625" style="5" customWidth="1"/>
    <col min="514" max="514" width="30" style="5" customWidth="1"/>
    <col min="515" max="515" width="133.5703125" style="5" customWidth="1"/>
    <col min="516" max="533" width="0" style="5" hidden="1" customWidth="1"/>
    <col min="534" max="534" width="0.140625" style="5" customWidth="1"/>
    <col min="535" max="536" width="0" style="5" hidden="1" customWidth="1"/>
    <col min="537" max="768" width="11.42578125" style="5"/>
    <col min="769" max="769" width="10.28515625" style="5" customWidth="1"/>
    <col min="770" max="770" width="30" style="5" customWidth="1"/>
    <col min="771" max="771" width="133.5703125" style="5" customWidth="1"/>
    <col min="772" max="789" width="0" style="5" hidden="1" customWidth="1"/>
    <col min="790" max="790" width="0.140625" style="5" customWidth="1"/>
    <col min="791" max="792" width="0" style="5" hidden="1" customWidth="1"/>
    <col min="793" max="1024" width="11.42578125" style="5"/>
    <col min="1025" max="1025" width="10.28515625" style="5" customWidth="1"/>
    <col min="1026" max="1026" width="30" style="5" customWidth="1"/>
    <col min="1027" max="1027" width="133.5703125" style="5" customWidth="1"/>
    <col min="1028" max="1045" width="0" style="5" hidden="1" customWidth="1"/>
    <col min="1046" max="1046" width="0.140625" style="5" customWidth="1"/>
    <col min="1047" max="1048" width="0" style="5" hidden="1" customWidth="1"/>
    <col min="1049" max="1280" width="11.42578125" style="5"/>
    <col min="1281" max="1281" width="10.28515625" style="5" customWidth="1"/>
    <col min="1282" max="1282" width="30" style="5" customWidth="1"/>
    <col min="1283" max="1283" width="133.5703125" style="5" customWidth="1"/>
    <col min="1284" max="1301" width="0" style="5" hidden="1" customWidth="1"/>
    <col min="1302" max="1302" width="0.140625" style="5" customWidth="1"/>
    <col min="1303" max="1304" width="0" style="5" hidden="1" customWidth="1"/>
    <col min="1305" max="1536" width="11.42578125" style="5"/>
    <col min="1537" max="1537" width="10.28515625" style="5" customWidth="1"/>
    <col min="1538" max="1538" width="30" style="5" customWidth="1"/>
    <col min="1539" max="1539" width="133.5703125" style="5" customWidth="1"/>
    <col min="1540" max="1557" width="0" style="5" hidden="1" customWidth="1"/>
    <col min="1558" max="1558" width="0.140625" style="5" customWidth="1"/>
    <col min="1559" max="1560" width="0" style="5" hidden="1" customWidth="1"/>
    <col min="1561" max="1792" width="11.42578125" style="5"/>
    <col min="1793" max="1793" width="10.28515625" style="5" customWidth="1"/>
    <col min="1794" max="1794" width="30" style="5" customWidth="1"/>
    <col min="1795" max="1795" width="133.5703125" style="5" customWidth="1"/>
    <col min="1796" max="1813" width="0" style="5" hidden="1" customWidth="1"/>
    <col min="1814" max="1814" width="0.140625" style="5" customWidth="1"/>
    <col min="1815" max="1816" width="0" style="5" hidden="1" customWidth="1"/>
    <col min="1817" max="2048" width="11.42578125" style="5"/>
    <col min="2049" max="2049" width="10.28515625" style="5" customWidth="1"/>
    <col min="2050" max="2050" width="30" style="5" customWidth="1"/>
    <col min="2051" max="2051" width="133.5703125" style="5" customWidth="1"/>
    <col min="2052" max="2069" width="0" style="5" hidden="1" customWidth="1"/>
    <col min="2070" max="2070" width="0.140625" style="5" customWidth="1"/>
    <col min="2071" max="2072" width="0" style="5" hidden="1" customWidth="1"/>
    <col min="2073" max="2304" width="11.42578125" style="5"/>
    <col min="2305" max="2305" width="10.28515625" style="5" customWidth="1"/>
    <col min="2306" max="2306" width="30" style="5" customWidth="1"/>
    <col min="2307" max="2307" width="133.5703125" style="5" customWidth="1"/>
    <col min="2308" max="2325" width="0" style="5" hidden="1" customWidth="1"/>
    <col min="2326" max="2326" width="0.140625" style="5" customWidth="1"/>
    <col min="2327" max="2328" width="0" style="5" hidden="1" customWidth="1"/>
    <col min="2329" max="2560" width="11.42578125" style="5"/>
    <col min="2561" max="2561" width="10.28515625" style="5" customWidth="1"/>
    <col min="2562" max="2562" width="30" style="5" customWidth="1"/>
    <col min="2563" max="2563" width="133.5703125" style="5" customWidth="1"/>
    <col min="2564" max="2581" width="0" style="5" hidden="1" customWidth="1"/>
    <col min="2582" max="2582" width="0.140625" style="5" customWidth="1"/>
    <col min="2583" max="2584" width="0" style="5" hidden="1" customWidth="1"/>
    <col min="2585" max="2816" width="11.42578125" style="5"/>
    <col min="2817" max="2817" width="10.28515625" style="5" customWidth="1"/>
    <col min="2818" max="2818" width="30" style="5" customWidth="1"/>
    <col min="2819" max="2819" width="133.5703125" style="5" customWidth="1"/>
    <col min="2820" max="2837" width="0" style="5" hidden="1" customWidth="1"/>
    <col min="2838" max="2838" width="0.140625" style="5" customWidth="1"/>
    <col min="2839" max="2840" width="0" style="5" hidden="1" customWidth="1"/>
    <col min="2841" max="3072" width="11.42578125" style="5"/>
    <col min="3073" max="3073" width="10.28515625" style="5" customWidth="1"/>
    <col min="3074" max="3074" width="30" style="5" customWidth="1"/>
    <col min="3075" max="3075" width="133.5703125" style="5" customWidth="1"/>
    <col min="3076" max="3093" width="0" style="5" hidden="1" customWidth="1"/>
    <col min="3094" max="3094" width="0.140625" style="5" customWidth="1"/>
    <col min="3095" max="3096" width="0" style="5" hidden="1" customWidth="1"/>
    <col min="3097" max="3328" width="11.42578125" style="5"/>
    <col min="3329" max="3329" width="10.28515625" style="5" customWidth="1"/>
    <col min="3330" max="3330" width="30" style="5" customWidth="1"/>
    <col min="3331" max="3331" width="133.5703125" style="5" customWidth="1"/>
    <col min="3332" max="3349" width="0" style="5" hidden="1" customWidth="1"/>
    <col min="3350" max="3350" width="0.140625" style="5" customWidth="1"/>
    <col min="3351" max="3352" width="0" style="5" hidden="1" customWidth="1"/>
    <col min="3353" max="3584" width="11.42578125" style="5"/>
    <col min="3585" max="3585" width="10.28515625" style="5" customWidth="1"/>
    <col min="3586" max="3586" width="30" style="5" customWidth="1"/>
    <col min="3587" max="3587" width="133.5703125" style="5" customWidth="1"/>
    <col min="3588" max="3605" width="0" style="5" hidden="1" customWidth="1"/>
    <col min="3606" max="3606" width="0.140625" style="5" customWidth="1"/>
    <col min="3607" max="3608" width="0" style="5" hidden="1" customWidth="1"/>
    <col min="3609" max="3840" width="11.42578125" style="5"/>
    <col min="3841" max="3841" width="10.28515625" style="5" customWidth="1"/>
    <col min="3842" max="3842" width="30" style="5" customWidth="1"/>
    <col min="3843" max="3843" width="133.5703125" style="5" customWidth="1"/>
    <col min="3844" max="3861" width="0" style="5" hidden="1" customWidth="1"/>
    <col min="3862" max="3862" width="0.140625" style="5" customWidth="1"/>
    <col min="3863" max="3864" width="0" style="5" hidden="1" customWidth="1"/>
    <col min="3865" max="4096" width="11.42578125" style="5"/>
    <col min="4097" max="4097" width="10.28515625" style="5" customWidth="1"/>
    <col min="4098" max="4098" width="30" style="5" customWidth="1"/>
    <col min="4099" max="4099" width="133.5703125" style="5" customWidth="1"/>
    <col min="4100" max="4117" width="0" style="5" hidden="1" customWidth="1"/>
    <col min="4118" max="4118" width="0.140625" style="5" customWidth="1"/>
    <col min="4119" max="4120" width="0" style="5" hidden="1" customWidth="1"/>
    <col min="4121" max="4352" width="11.42578125" style="5"/>
    <col min="4353" max="4353" width="10.28515625" style="5" customWidth="1"/>
    <col min="4354" max="4354" width="30" style="5" customWidth="1"/>
    <col min="4355" max="4355" width="133.5703125" style="5" customWidth="1"/>
    <col min="4356" max="4373" width="0" style="5" hidden="1" customWidth="1"/>
    <col min="4374" max="4374" width="0.140625" style="5" customWidth="1"/>
    <col min="4375" max="4376" width="0" style="5" hidden="1" customWidth="1"/>
    <col min="4377" max="4608" width="11.42578125" style="5"/>
    <col min="4609" max="4609" width="10.28515625" style="5" customWidth="1"/>
    <col min="4610" max="4610" width="30" style="5" customWidth="1"/>
    <col min="4611" max="4611" width="133.5703125" style="5" customWidth="1"/>
    <col min="4612" max="4629" width="0" style="5" hidden="1" customWidth="1"/>
    <col min="4630" max="4630" width="0.140625" style="5" customWidth="1"/>
    <col min="4631" max="4632" width="0" style="5" hidden="1" customWidth="1"/>
    <col min="4633" max="4864" width="11.42578125" style="5"/>
    <col min="4865" max="4865" width="10.28515625" style="5" customWidth="1"/>
    <col min="4866" max="4866" width="30" style="5" customWidth="1"/>
    <col min="4867" max="4867" width="133.5703125" style="5" customWidth="1"/>
    <col min="4868" max="4885" width="0" style="5" hidden="1" customWidth="1"/>
    <col min="4886" max="4886" width="0.140625" style="5" customWidth="1"/>
    <col min="4887" max="4888" width="0" style="5" hidden="1" customWidth="1"/>
    <col min="4889" max="5120" width="11.42578125" style="5"/>
    <col min="5121" max="5121" width="10.28515625" style="5" customWidth="1"/>
    <col min="5122" max="5122" width="30" style="5" customWidth="1"/>
    <col min="5123" max="5123" width="133.5703125" style="5" customWidth="1"/>
    <col min="5124" max="5141" width="0" style="5" hidden="1" customWidth="1"/>
    <col min="5142" max="5142" width="0.140625" style="5" customWidth="1"/>
    <col min="5143" max="5144" width="0" style="5" hidden="1" customWidth="1"/>
    <col min="5145" max="5376" width="11.42578125" style="5"/>
    <col min="5377" max="5377" width="10.28515625" style="5" customWidth="1"/>
    <col min="5378" max="5378" width="30" style="5" customWidth="1"/>
    <col min="5379" max="5379" width="133.5703125" style="5" customWidth="1"/>
    <col min="5380" max="5397" width="0" style="5" hidden="1" customWidth="1"/>
    <col min="5398" max="5398" width="0.140625" style="5" customWidth="1"/>
    <col min="5399" max="5400" width="0" style="5" hidden="1" customWidth="1"/>
    <col min="5401" max="5632" width="11.42578125" style="5"/>
    <col min="5633" max="5633" width="10.28515625" style="5" customWidth="1"/>
    <col min="5634" max="5634" width="30" style="5" customWidth="1"/>
    <col min="5635" max="5635" width="133.5703125" style="5" customWidth="1"/>
    <col min="5636" max="5653" width="0" style="5" hidden="1" customWidth="1"/>
    <col min="5654" max="5654" width="0.140625" style="5" customWidth="1"/>
    <col min="5655" max="5656" width="0" style="5" hidden="1" customWidth="1"/>
    <col min="5657" max="5888" width="11.42578125" style="5"/>
    <col min="5889" max="5889" width="10.28515625" style="5" customWidth="1"/>
    <col min="5890" max="5890" width="30" style="5" customWidth="1"/>
    <col min="5891" max="5891" width="133.5703125" style="5" customWidth="1"/>
    <col min="5892" max="5909" width="0" style="5" hidden="1" customWidth="1"/>
    <col min="5910" max="5910" width="0.140625" style="5" customWidth="1"/>
    <col min="5911" max="5912" width="0" style="5" hidden="1" customWidth="1"/>
    <col min="5913" max="6144" width="11.42578125" style="5"/>
    <col min="6145" max="6145" width="10.28515625" style="5" customWidth="1"/>
    <col min="6146" max="6146" width="30" style="5" customWidth="1"/>
    <col min="6147" max="6147" width="133.5703125" style="5" customWidth="1"/>
    <col min="6148" max="6165" width="0" style="5" hidden="1" customWidth="1"/>
    <col min="6166" max="6166" width="0.140625" style="5" customWidth="1"/>
    <col min="6167" max="6168" width="0" style="5" hidden="1" customWidth="1"/>
    <col min="6169" max="6400" width="11.42578125" style="5"/>
    <col min="6401" max="6401" width="10.28515625" style="5" customWidth="1"/>
    <col min="6402" max="6402" width="30" style="5" customWidth="1"/>
    <col min="6403" max="6403" width="133.5703125" style="5" customWidth="1"/>
    <col min="6404" max="6421" width="0" style="5" hidden="1" customWidth="1"/>
    <col min="6422" max="6422" width="0.140625" style="5" customWidth="1"/>
    <col min="6423" max="6424" width="0" style="5" hidden="1" customWidth="1"/>
    <col min="6425" max="6656" width="11.42578125" style="5"/>
    <col min="6657" max="6657" width="10.28515625" style="5" customWidth="1"/>
    <col min="6658" max="6658" width="30" style="5" customWidth="1"/>
    <col min="6659" max="6659" width="133.5703125" style="5" customWidth="1"/>
    <col min="6660" max="6677" width="0" style="5" hidden="1" customWidth="1"/>
    <col min="6678" max="6678" width="0.140625" style="5" customWidth="1"/>
    <col min="6679" max="6680" width="0" style="5" hidden="1" customWidth="1"/>
    <col min="6681" max="6912" width="11.42578125" style="5"/>
    <col min="6913" max="6913" width="10.28515625" style="5" customWidth="1"/>
    <col min="6914" max="6914" width="30" style="5" customWidth="1"/>
    <col min="6915" max="6915" width="133.5703125" style="5" customWidth="1"/>
    <col min="6916" max="6933" width="0" style="5" hidden="1" customWidth="1"/>
    <col min="6934" max="6934" width="0.140625" style="5" customWidth="1"/>
    <col min="6935" max="6936" width="0" style="5" hidden="1" customWidth="1"/>
    <col min="6937" max="7168" width="11.42578125" style="5"/>
    <col min="7169" max="7169" width="10.28515625" style="5" customWidth="1"/>
    <col min="7170" max="7170" width="30" style="5" customWidth="1"/>
    <col min="7171" max="7171" width="133.5703125" style="5" customWidth="1"/>
    <col min="7172" max="7189" width="0" style="5" hidden="1" customWidth="1"/>
    <col min="7190" max="7190" width="0.140625" style="5" customWidth="1"/>
    <col min="7191" max="7192" width="0" style="5" hidden="1" customWidth="1"/>
    <col min="7193" max="7424" width="11.42578125" style="5"/>
    <col min="7425" max="7425" width="10.28515625" style="5" customWidth="1"/>
    <col min="7426" max="7426" width="30" style="5" customWidth="1"/>
    <col min="7427" max="7427" width="133.5703125" style="5" customWidth="1"/>
    <col min="7428" max="7445" width="0" style="5" hidden="1" customWidth="1"/>
    <col min="7446" max="7446" width="0.140625" style="5" customWidth="1"/>
    <col min="7447" max="7448" width="0" style="5" hidden="1" customWidth="1"/>
    <col min="7449" max="7680" width="11.42578125" style="5"/>
    <col min="7681" max="7681" width="10.28515625" style="5" customWidth="1"/>
    <col min="7682" max="7682" width="30" style="5" customWidth="1"/>
    <col min="7683" max="7683" width="133.5703125" style="5" customWidth="1"/>
    <col min="7684" max="7701" width="0" style="5" hidden="1" customWidth="1"/>
    <col min="7702" max="7702" width="0.140625" style="5" customWidth="1"/>
    <col min="7703" max="7704" width="0" style="5" hidden="1" customWidth="1"/>
    <col min="7705" max="7936" width="11.42578125" style="5"/>
    <col min="7937" max="7937" width="10.28515625" style="5" customWidth="1"/>
    <col min="7938" max="7938" width="30" style="5" customWidth="1"/>
    <col min="7939" max="7939" width="133.5703125" style="5" customWidth="1"/>
    <col min="7940" max="7957" width="0" style="5" hidden="1" customWidth="1"/>
    <col min="7958" max="7958" width="0.140625" style="5" customWidth="1"/>
    <col min="7959" max="7960" width="0" style="5" hidden="1" customWidth="1"/>
    <col min="7961" max="8192" width="11.42578125" style="5"/>
    <col min="8193" max="8193" width="10.28515625" style="5" customWidth="1"/>
    <col min="8194" max="8194" width="30" style="5" customWidth="1"/>
    <col min="8195" max="8195" width="133.5703125" style="5" customWidth="1"/>
    <col min="8196" max="8213" width="0" style="5" hidden="1" customWidth="1"/>
    <col min="8214" max="8214" width="0.140625" style="5" customWidth="1"/>
    <col min="8215" max="8216" width="0" style="5" hidden="1" customWidth="1"/>
    <col min="8217" max="8448" width="11.42578125" style="5"/>
    <col min="8449" max="8449" width="10.28515625" style="5" customWidth="1"/>
    <col min="8450" max="8450" width="30" style="5" customWidth="1"/>
    <col min="8451" max="8451" width="133.5703125" style="5" customWidth="1"/>
    <col min="8452" max="8469" width="0" style="5" hidden="1" customWidth="1"/>
    <col min="8470" max="8470" width="0.140625" style="5" customWidth="1"/>
    <col min="8471" max="8472" width="0" style="5" hidden="1" customWidth="1"/>
    <col min="8473" max="8704" width="11.42578125" style="5"/>
    <col min="8705" max="8705" width="10.28515625" style="5" customWidth="1"/>
    <col min="8706" max="8706" width="30" style="5" customWidth="1"/>
    <col min="8707" max="8707" width="133.5703125" style="5" customWidth="1"/>
    <col min="8708" max="8725" width="0" style="5" hidden="1" customWidth="1"/>
    <col min="8726" max="8726" width="0.140625" style="5" customWidth="1"/>
    <col min="8727" max="8728" width="0" style="5" hidden="1" customWidth="1"/>
    <col min="8729" max="8960" width="11.42578125" style="5"/>
    <col min="8961" max="8961" width="10.28515625" style="5" customWidth="1"/>
    <col min="8962" max="8962" width="30" style="5" customWidth="1"/>
    <col min="8963" max="8963" width="133.5703125" style="5" customWidth="1"/>
    <col min="8964" max="8981" width="0" style="5" hidden="1" customWidth="1"/>
    <col min="8982" max="8982" width="0.140625" style="5" customWidth="1"/>
    <col min="8983" max="8984" width="0" style="5" hidden="1" customWidth="1"/>
    <col min="8985" max="9216" width="11.42578125" style="5"/>
    <col min="9217" max="9217" width="10.28515625" style="5" customWidth="1"/>
    <col min="9218" max="9218" width="30" style="5" customWidth="1"/>
    <col min="9219" max="9219" width="133.5703125" style="5" customWidth="1"/>
    <col min="9220" max="9237" width="0" style="5" hidden="1" customWidth="1"/>
    <col min="9238" max="9238" width="0.140625" style="5" customWidth="1"/>
    <col min="9239" max="9240" width="0" style="5" hidden="1" customWidth="1"/>
    <col min="9241" max="9472" width="11.42578125" style="5"/>
    <col min="9473" max="9473" width="10.28515625" style="5" customWidth="1"/>
    <col min="9474" max="9474" width="30" style="5" customWidth="1"/>
    <col min="9475" max="9475" width="133.5703125" style="5" customWidth="1"/>
    <col min="9476" max="9493" width="0" style="5" hidden="1" customWidth="1"/>
    <col min="9494" max="9494" width="0.140625" style="5" customWidth="1"/>
    <col min="9495" max="9496" width="0" style="5" hidden="1" customWidth="1"/>
    <col min="9497" max="9728" width="11.42578125" style="5"/>
    <col min="9729" max="9729" width="10.28515625" style="5" customWidth="1"/>
    <col min="9730" max="9730" width="30" style="5" customWidth="1"/>
    <col min="9731" max="9731" width="133.5703125" style="5" customWidth="1"/>
    <col min="9732" max="9749" width="0" style="5" hidden="1" customWidth="1"/>
    <col min="9750" max="9750" width="0.140625" style="5" customWidth="1"/>
    <col min="9751" max="9752" width="0" style="5" hidden="1" customWidth="1"/>
    <col min="9753" max="9984" width="11.42578125" style="5"/>
    <col min="9985" max="9985" width="10.28515625" style="5" customWidth="1"/>
    <col min="9986" max="9986" width="30" style="5" customWidth="1"/>
    <col min="9987" max="9987" width="133.5703125" style="5" customWidth="1"/>
    <col min="9988" max="10005" width="0" style="5" hidden="1" customWidth="1"/>
    <col min="10006" max="10006" width="0.140625" style="5" customWidth="1"/>
    <col min="10007" max="10008" width="0" style="5" hidden="1" customWidth="1"/>
    <col min="10009" max="10240" width="11.42578125" style="5"/>
    <col min="10241" max="10241" width="10.28515625" style="5" customWidth="1"/>
    <col min="10242" max="10242" width="30" style="5" customWidth="1"/>
    <col min="10243" max="10243" width="133.5703125" style="5" customWidth="1"/>
    <col min="10244" max="10261" width="0" style="5" hidden="1" customWidth="1"/>
    <col min="10262" max="10262" width="0.140625" style="5" customWidth="1"/>
    <col min="10263" max="10264" width="0" style="5" hidden="1" customWidth="1"/>
    <col min="10265" max="10496" width="11.42578125" style="5"/>
    <col min="10497" max="10497" width="10.28515625" style="5" customWidth="1"/>
    <col min="10498" max="10498" width="30" style="5" customWidth="1"/>
    <col min="10499" max="10499" width="133.5703125" style="5" customWidth="1"/>
    <col min="10500" max="10517" width="0" style="5" hidden="1" customWidth="1"/>
    <col min="10518" max="10518" width="0.140625" style="5" customWidth="1"/>
    <col min="10519" max="10520" width="0" style="5" hidden="1" customWidth="1"/>
    <col min="10521" max="10752" width="11.42578125" style="5"/>
    <col min="10753" max="10753" width="10.28515625" style="5" customWidth="1"/>
    <col min="10754" max="10754" width="30" style="5" customWidth="1"/>
    <col min="10755" max="10755" width="133.5703125" style="5" customWidth="1"/>
    <col min="10756" max="10773" width="0" style="5" hidden="1" customWidth="1"/>
    <col min="10774" max="10774" width="0.140625" style="5" customWidth="1"/>
    <col min="10775" max="10776" width="0" style="5" hidden="1" customWidth="1"/>
    <col min="10777" max="11008" width="11.42578125" style="5"/>
    <col min="11009" max="11009" width="10.28515625" style="5" customWidth="1"/>
    <col min="11010" max="11010" width="30" style="5" customWidth="1"/>
    <col min="11011" max="11011" width="133.5703125" style="5" customWidth="1"/>
    <col min="11012" max="11029" width="0" style="5" hidden="1" customWidth="1"/>
    <col min="11030" max="11030" width="0.140625" style="5" customWidth="1"/>
    <col min="11031" max="11032" width="0" style="5" hidden="1" customWidth="1"/>
    <col min="11033" max="11264" width="11.42578125" style="5"/>
    <col min="11265" max="11265" width="10.28515625" style="5" customWidth="1"/>
    <col min="11266" max="11266" width="30" style="5" customWidth="1"/>
    <col min="11267" max="11267" width="133.5703125" style="5" customWidth="1"/>
    <col min="11268" max="11285" width="0" style="5" hidden="1" customWidth="1"/>
    <col min="11286" max="11286" width="0.140625" style="5" customWidth="1"/>
    <col min="11287" max="11288" width="0" style="5" hidden="1" customWidth="1"/>
    <col min="11289" max="11520" width="11.42578125" style="5"/>
    <col min="11521" max="11521" width="10.28515625" style="5" customWidth="1"/>
    <col min="11522" max="11522" width="30" style="5" customWidth="1"/>
    <col min="11523" max="11523" width="133.5703125" style="5" customWidth="1"/>
    <col min="11524" max="11541" width="0" style="5" hidden="1" customWidth="1"/>
    <col min="11542" max="11542" width="0.140625" style="5" customWidth="1"/>
    <col min="11543" max="11544" width="0" style="5" hidden="1" customWidth="1"/>
    <col min="11545" max="11776" width="11.42578125" style="5"/>
    <col min="11777" max="11777" width="10.28515625" style="5" customWidth="1"/>
    <col min="11778" max="11778" width="30" style="5" customWidth="1"/>
    <col min="11779" max="11779" width="133.5703125" style="5" customWidth="1"/>
    <col min="11780" max="11797" width="0" style="5" hidden="1" customWidth="1"/>
    <col min="11798" max="11798" width="0.140625" style="5" customWidth="1"/>
    <col min="11799" max="11800" width="0" style="5" hidden="1" customWidth="1"/>
    <col min="11801" max="12032" width="11.42578125" style="5"/>
    <col min="12033" max="12033" width="10.28515625" style="5" customWidth="1"/>
    <col min="12034" max="12034" width="30" style="5" customWidth="1"/>
    <col min="12035" max="12035" width="133.5703125" style="5" customWidth="1"/>
    <col min="12036" max="12053" width="0" style="5" hidden="1" customWidth="1"/>
    <col min="12054" max="12054" width="0.140625" style="5" customWidth="1"/>
    <col min="12055" max="12056" width="0" style="5" hidden="1" customWidth="1"/>
    <col min="12057" max="12288" width="11.42578125" style="5"/>
    <col min="12289" max="12289" width="10.28515625" style="5" customWidth="1"/>
    <col min="12290" max="12290" width="30" style="5" customWidth="1"/>
    <col min="12291" max="12291" width="133.5703125" style="5" customWidth="1"/>
    <col min="12292" max="12309" width="0" style="5" hidden="1" customWidth="1"/>
    <col min="12310" max="12310" width="0.140625" style="5" customWidth="1"/>
    <col min="12311" max="12312" width="0" style="5" hidden="1" customWidth="1"/>
    <col min="12313" max="12544" width="11.42578125" style="5"/>
    <col min="12545" max="12545" width="10.28515625" style="5" customWidth="1"/>
    <col min="12546" max="12546" width="30" style="5" customWidth="1"/>
    <col min="12547" max="12547" width="133.5703125" style="5" customWidth="1"/>
    <col min="12548" max="12565" width="0" style="5" hidden="1" customWidth="1"/>
    <col min="12566" max="12566" width="0.140625" style="5" customWidth="1"/>
    <col min="12567" max="12568" width="0" style="5" hidden="1" customWidth="1"/>
    <col min="12569" max="12800" width="11.42578125" style="5"/>
    <col min="12801" max="12801" width="10.28515625" style="5" customWidth="1"/>
    <col min="12802" max="12802" width="30" style="5" customWidth="1"/>
    <col min="12803" max="12803" width="133.5703125" style="5" customWidth="1"/>
    <col min="12804" max="12821" width="0" style="5" hidden="1" customWidth="1"/>
    <col min="12822" max="12822" width="0.140625" style="5" customWidth="1"/>
    <col min="12823" max="12824" width="0" style="5" hidden="1" customWidth="1"/>
    <col min="12825" max="13056" width="11.42578125" style="5"/>
    <col min="13057" max="13057" width="10.28515625" style="5" customWidth="1"/>
    <col min="13058" max="13058" width="30" style="5" customWidth="1"/>
    <col min="13059" max="13059" width="133.5703125" style="5" customWidth="1"/>
    <col min="13060" max="13077" width="0" style="5" hidden="1" customWidth="1"/>
    <col min="13078" max="13078" width="0.140625" style="5" customWidth="1"/>
    <col min="13079" max="13080" width="0" style="5" hidden="1" customWidth="1"/>
    <col min="13081" max="13312" width="11.42578125" style="5"/>
    <col min="13313" max="13313" width="10.28515625" style="5" customWidth="1"/>
    <col min="13314" max="13314" width="30" style="5" customWidth="1"/>
    <col min="13315" max="13315" width="133.5703125" style="5" customWidth="1"/>
    <col min="13316" max="13333" width="0" style="5" hidden="1" customWidth="1"/>
    <col min="13334" max="13334" width="0.140625" style="5" customWidth="1"/>
    <col min="13335" max="13336" width="0" style="5" hidden="1" customWidth="1"/>
    <col min="13337" max="13568" width="11.42578125" style="5"/>
    <col min="13569" max="13569" width="10.28515625" style="5" customWidth="1"/>
    <col min="13570" max="13570" width="30" style="5" customWidth="1"/>
    <col min="13571" max="13571" width="133.5703125" style="5" customWidth="1"/>
    <col min="13572" max="13589" width="0" style="5" hidden="1" customWidth="1"/>
    <col min="13590" max="13590" width="0.140625" style="5" customWidth="1"/>
    <col min="13591" max="13592" width="0" style="5" hidden="1" customWidth="1"/>
    <col min="13593" max="13824" width="11.42578125" style="5"/>
    <col min="13825" max="13825" width="10.28515625" style="5" customWidth="1"/>
    <col min="13826" max="13826" width="30" style="5" customWidth="1"/>
    <col min="13827" max="13827" width="133.5703125" style="5" customWidth="1"/>
    <col min="13828" max="13845" width="0" style="5" hidden="1" customWidth="1"/>
    <col min="13846" max="13846" width="0.140625" style="5" customWidth="1"/>
    <col min="13847" max="13848" width="0" style="5" hidden="1" customWidth="1"/>
    <col min="13849" max="14080" width="11.42578125" style="5"/>
    <col min="14081" max="14081" width="10.28515625" style="5" customWidth="1"/>
    <col min="14082" max="14082" width="30" style="5" customWidth="1"/>
    <col min="14083" max="14083" width="133.5703125" style="5" customWidth="1"/>
    <col min="14084" max="14101" width="0" style="5" hidden="1" customWidth="1"/>
    <col min="14102" max="14102" width="0.140625" style="5" customWidth="1"/>
    <col min="14103" max="14104" width="0" style="5" hidden="1" customWidth="1"/>
    <col min="14105" max="14336" width="11.42578125" style="5"/>
    <col min="14337" max="14337" width="10.28515625" style="5" customWidth="1"/>
    <col min="14338" max="14338" width="30" style="5" customWidth="1"/>
    <col min="14339" max="14339" width="133.5703125" style="5" customWidth="1"/>
    <col min="14340" max="14357" width="0" style="5" hidden="1" customWidth="1"/>
    <col min="14358" max="14358" width="0.140625" style="5" customWidth="1"/>
    <col min="14359" max="14360" width="0" style="5" hidden="1" customWidth="1"/>
    <col min="14361" max="14592" width="11.42578125" style="5"/>
    <col min="14593" max="14593" width="10.28515625" style="5" customWidth="1"/>
    <col min="14594" max="14594" width="30" style="5" customWidth="1"/>
    <col min="14595" max="14595" width="133.5703125" style="5" customWidth="1"/>
    <col min="14596" max="14613" width="0" style="5" hidden="1" customWidth="1"/>
    <col min="14614" max="14614" width="0.140625" style="5" customWidth="1"/>
    <col min="14615" max="14616" width="0" style="5" hidden="1" customWidth="1"/>
    <col min="14617" max="14848" width="11.42578125" style="5"/>
    <col min="14849" max="14849" width="10.28515625" style="5" customWidth="1"/>
    <col min="14850" max="14850" width="30" style="5" customWidth="1"/>
    <col min="14851" max="14851" width="133.5703125" style="5" customWidth="1"/>
    <col min="14852" max="14869" width="0" style="5" hidden="1" customWidth="1"/>
    <col min="14870" max="14870" width="0.140625" style="5" customWidth="1"/>
    <col min="14871" max="14872" width="0" style="5" hidden="1" customWidth="1"/>
    <col min="14873" max="15104" width="11.42578125" style="5"/>
    <col min="15105" max="15105" width="10.28515625" style="5" customWidth="1"/>
    <col min="15106" max="15106" width="30" style="5" customWidth="1"/>
    <col min="15107" max="15107" width="133.5703125" style="5" customWidth="1"/>
    <col min="15108" max="15125" width="0" style="5" hidden="1" customWidth="1"/>
    <col min="15126" max="15126" width="0.140625" style="5" customWidth="1"/>
    <col min="15127" max="15128" width="0" style="5" hidden="1" customWidth="1"/>
    <col min="15129" max="15360" width="11.42578125" style="5"/>
    <col min="15361" max="15361" width="10.28515625" style="5" customWidth="1"/>
    <col min="15362" max="15362" width="30" style="5" customWidth="1"/>
    <col min="15363" max="15363" width="133.5703125" style="5" customWidth="1"/>
    <col min="15364" max="15381" width="0" style="5" hidden="1" customWidth="1"/>
    <col min="15382" max="15382" width="0.140625" style="5" customWidth="1"/>
    <col min="15383" max="15384" width="0" style="5" hidden="1" customWidth="1"/>
    <col min="15385" max="15616" width="11.42578125" style="5"/>
    <col min="15617" max="15617" width="10.28515625" style="5" customWidth="1"/>
    <col min="15618" max="15618" width="30" style="5" customWidth="1"/>
    <col min="15619" max="15619" width="133.5703125" style="5" customWidth="1"/>
    <col min="15620" max="15637" width="0" style="5" hidden="1" customWidth="1"/>
    <col min="15638" max="15638" width="0.140625" style="5" customWidth="1"/>
    <col min="15639" max="15640" width="0" style="5" hidden="1" customWidth="1"/>
    <col min="15641" max="15872" width="11.42578125" style="5"/>
    <col min="15873" max="15873" width="10.28515625" style="5" customWidth="1"/>
    <col min="15874" max="15874" width="30" style="5" customWidth="1"/>
    <col min="15875" max="15875" width="133.5703125" style="5" customWidth="1"/>
    <col min="15876" max="15893" width="0" style="5" hidden="1" customWidth="1"/>
    <col min="15894" max="15894" width="0.140625" style="5" customWidth="1"/>
    <col min="15895" max="15896" width="0" style="5" hidden="1" customWidth="1"/>
    <col min="15897" max="16128" width="11.42578125" style="5"/>
    <col min="16129" max="16129" width="10.28515625" style="5" customWidth="1"/>
    <col min="16130" max="16130" width="30" style="5" customWidth="1"/>
    <col min="16131" max="16131" width="133.5703125" style="5" customWidth="1"/>
    <col min="16132" max="16149" width="0" style="5" hidden="1" customWidth="1"/>
    <col min="16150" max="16150" width="0.140625" style="5" customWidth="1"/>
    <col min="16151" max="16152" width="0" style="5" hidden="1" customWidth="1"/>
    <col min="16153" max="16384" width="11.42578125" style="5"/>
  </cols>
  <sheetData>
    <row r="1" spans="1:99" x14ac:dyDescent="0.2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99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99" x14ac:dyDescent="0.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99" x14ac:dyDescent="0.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99" s="8" customFormat="1" ht="70.150000000000006" customHeight="1" x14ac:dyDescent="0.25">
      <c r="A5" s="6"/>
      <c r="B5" s="7">
        <f>Modèle!F13</f>
        <v>18321.25</v>
      </c>
      <c r="C5" s="8" t="str">
        <f>UPPER(MID(CU5,1,1))&amp;MID(CU5,2,168)</f>
        <v>Dix-huit mille trois cent vingt et un Dinars et vingt cinq  cents</v>
      </c>
      <c r="D5" s="8">
        <f>INT(B5/1000000)</f>
        <v>0</v>
      </c>
      <c r="E5" s="8">
        <f>INT((B5-D5*1000000)/1000)</f>
        <v>18</v>
      </c>
      <c r="F5" s="8">
        <f>INT(B5-D5*1000000-E5*1000)</f>
        <v>321</v>
      </c>
      <c r="G5" s="8">
        <f>ROUND(B5-D5*1000000-E5*1000-F5,2)*100</f>
        <v>25</v>
      </c>
      <c r="H5" s="8">
        <f>D5-M5*100</f>
        <v>0</v>
      </c>
      <c r="J5" s="8">
        <f>E5-P5*100</f>
        <v>18</v>
      </c>
      <c r="K5" s="8">
        <f>ROUND(F5-S5*100,0)</f>
        <v>21</v>
      </c>
      <c r="L5" s="8">
        <f>G5</f>
        <v>25</v>
      </c>
      <c r="M5" s="8">
        <f>INT(D5/100)</f>
        <v>0</v>
      </c>
      <c r="N5" s="8">
        <f>INT((D5-M5*100)/10)</f>
        <v>0</v>
      </c>
      <c r="O5" s="8">
        <f>D5-M5*100-N5*10</f>
        <v>0</v>
      </c>
      <c r="P5" s="8">
        <f>INT(E5/100)</f>
        <v>0</v>
      </c>
      <c r="Q5" s="8">
        <f>INT((E5-P5*100)/10)</f>
        <v>1</v>
      </c>
      <c r="R5" s="8">
        <f>E5-P5*100-Q5*10</f>
        <v>8</v>
      </c>
      <c r="S5" s="8">
        <f>INT(F5/100)</f>
        <v>3</v>
      </c>
      <c r="T5" s="8">
        <f>INT((F5-S5*100)/10)</f>
        <v>2</v>
      </c>
      <c r="U5" s="8">
        <f>F5-S5*100-T5*10</f>
        <v>1</v>
      </c>
      <c r="V5" s="8">
        <f>INT(G5/10)</f>
        <v>2</v>
      </c>
      <c r="W5" s="8">
        <f>ROUND(G5-V5*10,0)</f>
        <v>5</v>
      </c>
      <c r="X5" s="8" t="str">
        <f>IF(M5=0,"",IF(M5=1,"",IF(M5=2,"deux ",IF(M5=3,"trois ",IF(M5=4,"quatre ",IF(M5=5,"cinq ",AQ5))))))</f>
        <v/>
      </c>
      <c r="Y5" s="6" t="str">
        <f>IF(M5=0,"",IF(M5&lt;2,"cent ",AR5))</f>
        <v/>
      </c>
      <c r="Z5" s="6" t="str">
        <f>IF(N5=1,AS5,IF(N5=7,BM5,IF(N5=9,CC5,CL5)))</f>
        <v/>
      </c>
      <c r="AA5" s="6" t="str">
        <f>IF(H5=11,"",IF(H5=12,"",IF(H5=13,"",IF(H5=14,"",IF(H5=15,"",IF(H5=16,"",AT5))))))</f>
        <v/>
      </c>
      <c r="AB5" s="6" t="str">
        <f>IF(D5=0,"",IF(D5&lt;2,"million ","millions "))</f>
        <v/>
      </c>
      <c r="AC5" s="8" t="str">
        <f>IF(I5=1,"",IF(P5=0,"",IF(P5=1,"",IF(P5=2,"deux ",IF(P5=3,"trois ",IF(P5=4,"quatre ",IF(P5=5,"cinq ",AU5)))))))</f>
        <v/>
      </c>
      <c r="AD5" s="8" t="str">
        <f>IF(P5=0,"",IF(P5&lt;2,"cent ",AV5))</f>
        <v/>
      </c>
      <c r="AE5" s="8" t="str">
        <f>IF(Q5=1,AW5,IF(Q5=7,BO5,IF(Q5=9,CD5,CM5)))</f>
        <v xml:space="preserve">dix-huit </v>
      </c>
      <c r="AF5" s="8" t="str">
        <f>IF(E5=1,"",AX5)</f>
        <v/>
      </c>
      <c r="AG5" s="8" t="str">
        <f>IF(E5&gt;0,"mille ","")</f>
        <v xml:space="preserve">mille </v>
      </c>
      <c r="AH5" s="8" t="str">
        <f>IF(INT(B5)=0,"zéro ",IF(S5=0,"",IF(S5=1,"",IF(S5=2,"deux ",IF(S5=3,"trois ",IF(S5=4,"quatre ",IF(S5=5,"cinq ",AY5)))))))</f>
        <v xml:space="preserve">trois </v>
      </c>
      <c r="AI5" s="8" t="str">
        <f>IF(S5=0,"",IF(S5&lt;2,"cent ",AZ5))</f>
        <v xml:space="preserve">cent </v>
      </c>
      <c r="AJ5" s="8" t="str">
        <f>IF(T5=1,BA5,IF(T5=7,BQ5,IF(T5=9,CF5,CN5)))</f>
        <v xml:space="preserve">vingt </v>
      </c>
      <c r="AK5" s="8" t="str">
        <f>IF(K5=11,"",IF(K5=12,"",IF(K5=13,"",IF(K5=14,"",IF(K5=15,"",IF(K5=16,"",BB5))))))</f>
        <v xml:space="preserve">et un </v>
      </c>
      <c r="AL5" s="8" t="s">
        <v>38</v>
      </c>
      <c r="AM5" s="8" t="str">
        <f>IF(G5&gt;0," et ","")</f>
        <v xml:space="preserve"> et </v>
      </c>
      <c r="AN5" s="8" t="str">
        <f>IF(V5=1,BC5,IF(V5=7,BS5,IF(V5=9,CG5,CO5)))</f>
        <v xml:space="preserve">vingt </v>
      </c>
      <c r="AO5" s="8" t="str">
        <f>IF(L5=11,"",IF(L5=12,"",IF(L5=13,"",IF(L5=14,"",IF(L5=15,"",IF(L5=16,"",BD5))))))</f>
        <v xml:space="preserve">cinq </v>
      </c>
      <c r="AP5" s="8" t="str">
        <f>IF(G5=0," ",IF(G5&lt;2," cent"," cents"))</f>
        <v xml:space="preserve"> cents</v>
      </c>
      <c r="AQ5" s="8" t="str">
        <f>IF(D5=0," ",IF(M5=6,"six ",IF(M5=7,"sept ",IF(M5=8,"huit ",IF(M5=9,"neuf ",)))))</f>
        <v xml:space="preserve"> </v>
      </c>
      <c r="AR5" s="8" t="str">
        <f>IF(H5&gt;0,"cent ", "cents ")</f>
        <v xml:space="preserve">cents </v>
      </c>
      <c r="AS5" s="8" t="str">
        <f>IF(H5=10,"dix ",IF(H5=11,"onze ",IF(H5=12,"douze ",IF(H5=13,"treize ",IF(H5=14,"quatorze ",IF(H5=15,"quinze ",BE5))))))</f>
        <v/>
      </c>
      <c r="AT5" s="8" t="str">
        <f>IF(H5=17,"",IF(H5=18,"",IF(H5=19,"",BF5)))</f>
        <v/>
      </c>
      <c r="AU5" s="8">
        <f>IF(P5=6,"six ",IF(P5=7,"sept ",IF(P5=8,"huit ",IF(P5=9,"neuf ",))))</f>
        <v>0</v>
      </c>
      <c r="AV5" s="8" t="str">
        <f>IF(J5&gt;0,"cent ", "cents ")</f>
        <v xml:space="preserve">cent </v>
      </c>
      <c r="AW5" s="8" t="str">
        <f>IF(J5=10,"dix ",IF(J5=11,"onze ",IF(J5=12,"douze ",IF(J5=13,"treize ",IF(J5=14,"quatorze ",IF(J5=15,"quinze ",BG5))))))</f>
        <v xml:space="preserve">dix-huit </v>
      </c>
      <c r="AX5" s="8" t="str">
        <f>IF(J5=11,"",IF(J5=12,"",IF(J5=13,"",IF(J5=14,"",IF(J5=15,"",IF(J5=16,"",BH5))))))</f>
        <v/>
      </c>
      <c r="AY5" s="8">
        <f>IF(S5=6,"six ",IF(S5=7,"sept ",IF(S5=8,"huit ",IF(S5=9,"neuf ",))))</f>
        <v>0</v>
      </c>
      <c r="AZ5" s="8" t="str">
        <f>IF(K5&gt;0,"cent ", "cents ")</f>
        <v xml:space="preserve">cent </v>
      </c>
      <c r="BA5" s="8" t="str">
        <f>IF(K5=10,"dix ",IF(K5=11,"onze ",IF(K5=12,"douze ",IF(K5=13,"treize ",IF(K5=14,"quatorze ",IF(K5=15,"quinze ",BI5))))))</f>
        <v xml:space="preserve">vingt </v>
      </c>
      <c r="BB5" s="8" t="str">
        <f>IF(K5=17,"",IF(K5=18,"",IF(K5=19,"",BJ5)))</f>
        <v xml:space="preserve">et un </v>
      </c>
      <c r="BC5" s="8" t="str">
        <f>IF(L5=10,"dix ",IF(L5=11,"onze ",IF(L5=12,"douze ",IF(L5=13,"treize ",IF(L5=14,"quatorze ",IF(L5=15,"quinze ",BK5))))))</f>
        <v xml:space="preserve">vingt </v>
      </c>
      <c r="BD5" s="8" t="str">
        <f>IF(L5=17,"",IF(L5=18,"",IF(L5=19,"",BL5)))</f>
        <v xml:space="preserve">cinq </v>
      </c>
      <c r="BE5" s="8" t="str">
        <f>IF(H5=16,"seize ",IF(H5=17,"dix-sept ",IF(H5=18,"dix-huit ",IF(H5=19,"dix-neuf ",BM5))))</f>
        <v/>
      </c>
      <c r="BF5" s="8" t="str">
        <f>IF(H5=21,"et un ",IF(H5=31,"et un ",IF(H5=41,"et un ",IF(H5=51,"et un ",IF(H5=61,"et un ",BN5)))))</f>
        <v/>
      </c>
      <c r="BG5" s="8" t="str">
        <f>IF(J5=16,"seize ",IF(J5=17,"dix-sept ",IF(J5=18,"dix-huit ",IF(J5=19,"dix-neuf ",BO5))))</f>
        <v xml:space="preserve">dix-huit </v>
      </c>
      <c r="BH5" s="8" t="str">
        <f>IF(J5=17,"",IF(J5=18,"",IF(J5=19,"",BP5)))</f>
        <v/>
      </c>
      <c r="BI5" s="8" t="str">
        <f>IF(K5=16,"seize ",IF(K5=17,"dix-sept ",IF(K5=18,"dix-huit ",IF(K5=19,"dix-neuf ",BQ5))))</f>
        <v xml:space="preserve">vingt </v>
      </c>
      <c r="BJ5" s="8" t="str">
        <f>IF(K5=21,"et un ",IF(K5=31,"et un ",IF(K5=41,"et un ",IF(K5=51,"et un ",IF(K5=61,"et un ",BR5)))))</f>
        <v xml:space="preserve">et un </v>
      </c>
      <c r="BK5" s="8" t="str">
        <f>IF(L5=16,"seize ",IF(L5=17,"dix-sept ",IF(L5=18,"dix-huit ",IF(L5=19,"dix-neuf ",BS5))))</f>
        <v xml:space="preserve">vingt </v>
      </c>
      <c r="BL5" s="8" t="str">
        <f>IF(L5=21,"et un ",IF(L5=31,"et un ",IF(L5=41,"et un ",IF(L5=51,"et un ",IF(L5=61,"et un ",BT5)))))</f>
        <v xml:space="preserve">cinq </v>
      </c>
      <c r="BM5" s="8" t="str">
        <f>IF(H5=70,"soixante-dix ",IF(H5=71,"soixante et onze ",IF(H5=72,"soixante-douze ",IF(H5=73,"soixante-treize ",IF(H5=74,"soixante-quatorze ",IF(H5=75,"soixante-quinze ",BU5))))))</f>
        <v/>
      </c>
      <c r="BN5" s="8" t="str">
        <f>IF(N5=9,"",IF(N5=7,"",IF(O5=0,"",IF(O5=1,"un ",IF(O5=2,"deux ",IF(O5=3,"trois ",IF(O5=4,"quatre ",IF(O5=5,"cinq ",BV5))))))))</f>
        <v/>
      </c>
      <c r="BO5" s="8" t="str">
        <f>IF(J5=70,"soixante-dix ",IF(J5=71,"soixante et onze ",IF(J5=72,"soixante-douze ",IF(J5=73,"soixante-treize ",IF(J5=74,"soixante-quatorze ",IF(J5=75,"soixante-quinze ",BW5))))))</f>
        <v/>
      </c>
      <c r="BP5" s="8" t="str">
        <f>IF(J5=21,"et un ",IF(J5=31,"et un ",IF(J5=41,"et un ",IF(J5=51,"et un ",IF(J5=61,"et un ",BX5)))))</f>
        <v xml:space="preserve">huit </v>
      </c>
      <c r="BQ5" s="8" t="str">
        <f>IF(K5=70,"soixante-dix ",IF(K5=71,"soixante et onze ",IF(K5=72,"soixante-douze ",IF(K5=73,"soixante-treize ",IF(K5=74,"soixante-quatorze ",IF(K5=75,"soixante-quinze ",BY5))))))</f>
        <v xml:space="preserve">vingt </v>
      </c>
      <c r="BR5" s="8" t="str">
        <f>IF(T5=9,"",IF(T5=7,"",IF(U5=0,"",IF(U5=1,"un ",IF(U5=2,"deux ",IF(U5=3,"trois ",IF(U5=4,"quatre ",IF(U5=5,"cinq ",BZ5))))))))</f>
        <v xml:space="preserve">un </v>
      </c>
      <c r="BS5" s="8" t="str">
        <f>IF(L5=70,"soixante-dix ",IF(L5=71,"soixante et onze ",IF(L5=72,"soixante-douze ",IF(L5=73,"soixante-treize ",IF(L5=74,"soixante-quatorze ",IF(L5=75,"soixante-quinze ",CA5))))))</f>
        <v xml:space="preserve">vingt </v>
      </c>
      <c r="BT5" s="8" t="str">
        <f>IF(V5=9,"",IF(V5=7,"",IF(W5=0,"",IF(W5=1,"un ",IF(W5=2,"deux ",IF(W5=3,"trois ",IF(W5=4,"quatre ",IF(W5=5,"cinq ",CB5))))))))</f>
        <v xml:space="preserve">cinq </v>
      </c>
      <c r="BU5" s="8" t="str">
        <f>IF(H5=76,"soixante-seize ",IF(H5=77,"soixante-dix-sept ",IF(H5=78,"soixante-dix-huit ",IF(H5=79,"soixante-dix-neuf ",CC5))))</f>
        <v/>
      </c>
      <c r="BV5" s="8">
        <f>IF(N5=9,"",IF(O5=6,"six ",IF(O5=7,"sept ",IF(O5=8,"huit ",IF(O5=9,"neuf ",)))))</f>
        <v>0</v>
      </c>
      <c r="BW5" s="8" t="str">
        <f>IF(J5=76,"soixante-seize ",IF(J5=77,"soixante-dix-sept ",IF(J5=78,"soixante-dix-huit ",IF(J5=79,"soixante-dix-neuf ",CD5))))</f>
        <v/>
      </c>
      <c r="BX5" s="8" t="str">
        <f>IF(Q5=9,"",IF(Q5=7,"",IF(R5=0,"",IF(R5=1,"un ",IF(R5=2,"deux ",IF(R5=3,"trois ",IF(R5=4,"quatre ",IF(R5=5,"cinq ",CE5))))))))</f>
        <v xml:space="preserve">huit </v>
      </c>
      <c r="BY5" s="8" t="str">
        <f>IF(K5=76,"soixante-seize ",IF(K5=77,"soixante-dix-sept ",IF(K5=78,"soixante-dix-huit ",IF(K5=79,"soixante-dix-neuf ",CF5))))</f>
        <v xml:space="preserve">vingt </v>
      </c>
      <c r="BZ5" s="8">
        <f>IF(T5=9,"",IF(U5=6,"six ",IF(U5=7,"sept ",IF(U5=8,"huit ",IF(U5=9,"neuf ",)))))</f>
        <v>0</v>
      </c>
      <c r="CA5" s="8" t="str">
        <f>IF(L5=76,"soixante-seize ",IF(L5=77,"soixante-dix-sept ",IF(L5=78,"soixante-dix-huit ",IF(L5=79,"soixante-dix-neuf ",CG5))))</f>
        <v xml:space="preserve">vingt </v>
      </c>
      <c r="CB5" s="8">
        <f>IF(V5=9,"",IF(W5=6,"six ",IF(W5=7,"sept ",IF(W5=8,"huit ",IF(W5=9,"neuf ",)))))</f>
        <v>0</v>
      </c>
      <c r="CC5" s="8" t="str">
        <f>IF(H5=90,"quatre-vingt-dix ",IF(H5=91,"quatre-vingt-onze ",IF(H5=92,"quatre-vingt-douze ",IF(H5=93,"quatre-vingt-treize ",IF(H5=94,"quatre-vingt-quatorze ",IF(H5=95,"quatre-vingt-quinze ",CH5))))))</f>
        <v/>
      </c>
      <c r="CD5" s="8" t="str">
        <f>IF(J5=90,"quatre-vingt-dix ",IF(J5=91,"quatre-vingt-onze ",IF(J5=92,"quatre-vingt-douze ",IF(J5=93,"quatre-vingt-treize ",IF(J5=94,"quatre-vingt-quatorze ",IF(J5=95,"quatre-vingt-quinze ",CI5))))))</f>
        <v/>
      </c>
      <c r="CE5" s="8" t="str">
        <f>IF(Q5=9,"",IF(R5=6,"six ",IF(R5=7,"sept ",IF(R5=8,"huit ",IF(R5=9,"neuf ",)))))</f>
        <v xml:space="preserve">huit </v>
      </c>
      <c r="CF5" s="8" t="str">
        <f>IF(K5=90,"quatre-vingt-dix ",IF(K5=91,"quatre-vingt-onze ",IF(K5=92,"quatre-vingt-douze ",IF(K5=93,"quatre-vingt-treize ",IF(K5=94,"quatre-vingt-quatorze ",IF(K5=95,"quatre-vingt-quinze ",CJ5))))))</f>
        <v xml:space="preserve">vingt </v>
      </c>
      <c r="CG5" s="8" t="str">
        <f>IF(L5=90,"quatre-vingt-dix ",IF(L5=91,"quatre-vingt-onze ",IF(L5=92,"quatre-vingt-douze ",IF(L5=93,"quatre-vingt-treize ",IF(L5=94,"quatre-vingt-quatorze ",IF(L5=95,"quatre-vingt-quinze ",CK5))))))</f>
        <v xml:space="preserve">vingt </v>
      </c>
      <c r="CH5" s="8" t="str">
        <f>IF(H5=96,"quatre-vingt-seize ",IF(H5=97,"quatre-vingt-dix-sept ",IF(H5=98,"quatre-vingt-dix-huit ",IF(H5=99,"quatre-vingt-dix-neuf ",CL5))))</f>
        <v/>
      </c>
      <c r="CI5" s="8" t="str">
        <f>IF(J5=96,"quatre-vingt-seize ",IF(J5=97,"quatre-vingt-dix-sept ",IF(J5=98,"quatre-vingt-dix-huit ",IF(J5=99,"quatre-vingt-dix-neuf ",CM5))))</f>
        <v/>
      </c>
      <c r="CJ5" s="8" t="str">
        <f>IF(K5=96,"quatre-vingt-seize ",IF(K5=97,"quatre-vingt-dix-sept ",IF(K5=98,"quatre-vingt-dix-huit ",IF(K5=99,"quatre-vingt-dix-neuf ",CN5))))</f>
        <v xml:space="preserve">vingt </v>
      </c>
      <c r="CK5" s="8" t="str">
        <f>IF(L5=96,"quatre-vingt-seize ",IF(L5=97,"quatre-vingt-dix-sept ",IF(L5=98,"quatre-vingt-dix-huit ",IF(L5=99,"quatre-vingt-dix-neuf ",CO5))))</f>
        <v xml:space="preserve">vingt </v>
      </c>
      <c r="CL5" s="8" t="str">
        <f>IF(N5=2,"vingt ",IF(N5=3,"trente ",IF(N5=4,"quarante ",IF(N5=5,"cinquante ",CP5))))</f>
        <v/>
      </c>
      <c r="CM5" s="8" t="str">
        <f>IF(Q5=2,"vingt ",IF(Q5=3,"trente ",IF(Q5=4,"quarante ",IF(Q5=5,"cinquante ",CQ5))))</f>
        <v/>
      </c>
      <c r="CN5" s="8" t="str">
        <f>IF(T5=2,"vingt ",IF(T5=3,"trente ",IF(T5=4,"quarante ",IF(T5=5,"cinquante ",CR5))))</f>
        <v xml:space="preserve">vingt </v>
      </c>
      <c r="CO5" s="8" t="str">
        <f>IF(V5=2,"vingt ",IF(V5=3,"trente ",IF(V5=4,"quarante ",IF(V5=5,"cinquante ",CS5))))</f>
        <v xml:space="preserve">vingt </v>
      </c>
      <c r="CP5" s="8" t="str">
        <f>IF(N5=6,"soixante ",IF(H5=80,"quatre-vingts ",IF(N5=8,"quatre-vingt-","")))</f>
        <v/>
      </c>
      <c r="CQ5" s="8" t="str">
        <f>IF(Q5=6,"soixante ",IF(J5=80,"quatre-vingts ",IF(Q5=8,"quatre-vingt-","")))</f>
        <v/>
      </c>
      <c r="CR5" s="8" t="str">
        <f>IF(T5=6,"soixante ",IF(K5=80,"quatre-vingts ",IF(T5=8,"quatre-vingt-","")))</f>
        <v/>
      </c>
      <c r="CS5" s="8" t="str">
        <f>IF(V5=6,"soixante ",IF(L5=80,"quatre-vingts ",IF(V5=8,"quatre-vingt-","")))</f>
        <v/>
      </c>
      <c r="CU5" s="8" t="str">
        <f>(X5&amp;Y5&amp;Z5&amp;AA5&amp;AB5&amp;AC5&amp;AD5&amp;AE5&amp;AF5&amp;AG5&amp;AH5&amp;AI5&amp;AJ5&amp;AK5&amp;AL5&amp;AM5&amp;AN5&amp;AO5&amp;AP5)</f>
        <v>dix-huit mille trois cent vingt et un Dinars et vingt cinq  cents</v>
      </c>
    </row>
    <row r="6" spans="1:99" x14ac:dyDescent="0.2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99" x14ac:dyDescent="0.2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99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99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99" x14ac:dyDescent="0.2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99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99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99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99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99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99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28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8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8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28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28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1:28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1:28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1:28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 x14ac:dyDescent="0.2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1:28" x14ac:dyDescent="0.2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1:28" x14ac:dyDescent="0.2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1:28" x14ac:dyDescent="0.2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S28"/>
  <sheetViews>
    <sheetView topLeftCell="A4" workbookViewId="0">
      <selection activeCell="F24" sqref="F24"/>
    </sheetView>
  </sheetViews>
  <sheetFormatPr baseColWidth="10" defaultRowHeight="15" x14ac:dyDescent="0.25"/>
  <cols>
    <col min="1" max="2" width="11.42578125" style="50"/>
    <col min="3" max="3" width="16" style="51" customWidth="1"/>
    <col min="4" max="4" width="27.28515625" style="50" bestFit="1" customWidth="1"/>
    <col min="5" max="5" width="10.7109375" style="50" customWidth="1"/>
    <col min="6" max="7" width="29.42578125" style="50" customWidth="1"/>
    <col min="8" max="8" width="24.85546875" style="50" customWidth="1"/>
    <col min="9" max="9" width="27.140625" style="50" customWidth="1"/>
    <col min="10" max="10" width="20.5703125" style="50" customWidth="1"/>
    <col min="11" max="12" width="11.42578125" style="50"/>
    <col min="13" max="13" width="26.85546875" style="50" bestFit="1" customWidth="1"/>
    <col min="14" max="14" width="11.42578125" style="50"/>
    <col min="15" max="15" width="22.140625" style="50" customWidth="1"/>
    <col min="16" max="16" width="19" style="50" customWidth="1"/>
    <col min="17" max="18" width="11.42578125" style="50"/>
    <col min="19" max="19" width="11.85546875" style="50" bestFit="1" customWidth="1"/>
    <col min="20" max="16384" width="11.42578125" style="50"/>
  </cols>
  <sheetData>
    <row r="2" spans="3:10" ht="15.75" thickBot="1" x14ac:dyDescent="0.3"/>
    <row r="3" spans="3:10" x14ac:dyDescent="0.25">
      <c r="C3" s="113"/>
      <c r="D3" s="115"/>
      <c r="E3" s="116"/>
      <c r="F3" s="116"/>
      <c r="G3" s="116"/>
      <c r="H3" s="116"/>
      <c r="I3" s="117"/>
      <c r="J3" s="113" t="s">
        <v>147</v>
      </c>
    </row>
    <row r="4" spans="3:10" x14ac:dyDescent="0.25">
      <c r="C4" s="114"/>
      <c r="D4" s="118"/>
      <c r="E4" s="119"/>
      <c r="F4" s="119"/>
      <c r="G4" s="119"/>
      <c r="H4" s="119"/>
      <c r="I4" s="120"/>
      <c r="J4" s="114"/>
    </row>
    <row r="5" spans="3:10" x14ac:dyDescent="0.25">
      <c r="C5" s="114"/>
      <c r="D5" s="118"/>
      <c r="E5" s="119"/>
      <c r="F5" s="119"/>
      <c r="G5" s="119"/>
      <c r="H5" s="119"/>
      <c r="I5" s="120"/>
      <c r="J5" s="114"/>
    </row>
    <row r="6" spans="3:10" ht="15.75" thickBot="1" x14ac:dyDescent="0.3">
      <c r="C6" s="114"/>
      <c r="D6" s="121"/>
      <c r="E6" s="122"/>
      <c r="F6" s="122"/>
      <c r="G6" s="122"/>
      <c r="H6" s="122"/>
      <c r="I6" s="123"/>
      <c r="J6" s="114"/>
    </row>
    <row r="7" spans="3:10" ht="15.75" thickBot="1" x14ac:dyDescent="0.3">
      <c r="C7" s="114"/>
      <c r="D7" s="52"/>
      <c r="E7" s="53" t="s">
        <v>148</v>
      </c>
      <c r="F7" s="54" t="s">
        <v>149</v>
      </c>
      <c r="G7" s="54" t="s">
        <v>150</v>
      </c>
      <c r="H7" s="55" t="s">
        <v>151</v>
      </c>
      <c r="I7" s="56" t="s">
        <v>152</v>
      </c>
      <c r="J7" s="114"/>
    </row>
    <row r="8" spans="3:10" ht="15.75" x14ac:dyDescent="0.25">
      <c r="C8" s="114"/>
      <c r="D8" s="57" t="s">
        <v>153</v>
      </c>
      <c r="E8" s="58"/>
      <c r="F8" s="59">
        <v>10000</v>
      </c>
      <c r="G8" s="59">
        <f>F8/1.19</f>
        <v>8403.361344537816</v>
      </c>
      <c r="H8" s="59"/>
      <c r="I8" s="60"/>
      <c r="J8" s="114"/>
    </row>
    <row r="9" spans="3:10" ht="15.75" x14ac:dyDescent="0.25">
      <c r="C9" s="114"/>
      <c r="D9" s="61" t="s">
        <v>154</v>
      </c>
      <c r="E9" s="62">
        <v>84</v>
      </c>
      <c r="F9" s="59">
        <v>5000</v>
      </c>
      <c r="G9" s="59">
        <f>F9/1.19</f>
        <v>4201.680672268908</v>
      </c>
      <c r="H9" s="59"/>
      <c r="I9" s="60"/>
      <c r="J9" s="114"/>
    </row>
    <row r="10" spans="3:10" ht="15.75" x14ac:dyDescent="0.25">
      <c r="C10" s="114"/>
      <c r="D10" s="61" t="s">
        <v>155</v>
      </c>
      <c r="E10" s="58"/>
      <c r="F10" s="59">
        <v>5000</v>
      </c>
      <c r="G10" s="59">
        <f>F10</f>
        <v>5000</v>
      </c>
      <c r="H10" s="59"/>
      <c r="I10" s="60"/>
      <c r="J10" s="114"/>
    </row>
    <row r="11" spans="3:10" ht="15.75" x14ac:dyDescent="0.25">
      <c r="C11" s="114"/>
      <c r="D11" s="63" t="s">
        <v>156</v>
      </c>
      <c r="E11" s="64"/>
      <c r="F11" s="65">
        <v>500</v>
      </c>
      <c r="G11" s="65">
        <f>F11/1.19</f>
        <v>420.1680672268908</v>
      </c>
      <c r="H11" s="59"/>
      <c r="I11" s="60"/>
      <c r="J11" s="114"/>
    </row>
    <row r="12" spans="3:10" ht="15.75" x14ac:dyDescent="0.25">
      <c r="C12" s="114"/>
      <c r="D12" s="63" t="s">
        <v>157</v>
      </c>
      <c r="E12" s="64"/>
      <c r="F12" s="65">
        <v>100</v>
      </c>
      <c r="G12" s="65">
        <f>F12/1.19</f>
        <v>84.033613445378151</v>
      </c>
      <c r="H12" s="59"/>
      <c r="I12" s="60"/>
      <c r="J12" s="114"/>
    </row>
    <row r="13" spans="3:10" ht="15.75" x14ac:dyDescent="0.25">
      <c r="C13" s="114"/>
      <c r="D13" s="66" t="s">
        <v>158</v>
      </c>
      <c r="E13" s="67">
        <v>0.15</v>
      </c>
      <c r="F13" s="68">
        <f>F8*E13</f>
        <v>1500</v>
      </c>
      <c r="G13" s="68">
        <f>F13/1.19</f>
        <v>1260.5042016806724</v>
      </c>
      <c r="H13" s="59"/>
      <c r="I13" s="60"/>
      <c r="J13" s="114"/>
    </row>
    <row r="14" spans="3:10" ht="15.75" x14ac:dyDescent="0.25">
      <c r="C14" s="114"/>
      <c r="D14" s="66" t="s">
        <v>159</v>
      </c>
      <c r="E14" s="67">
        <v>0.25</v>
      </c>
      <c r="F14" s="69">
        <f>F12*E14</f>
        <v>25</v>
      </c>
      <c r="G14" s="70">
        <f>F14/1.19</f>
        <v>21.008403361344538</v>
      </c>
      <c r="H14" s="59"/>
      <c r="I14" s="60"/>
      <c r="J14" s="114"/>
    </row>
    <row r="15" spans="3:10" ht="15.75" x14ac:dyDescent="0.25">
      <c r="C15" s="114"/>
      <c r="D15" s="107" t="s">
        <v>177</v>
      </c>
      <c r="E15" s="108"/>
      <c r="F15" s="109">
        <v>0</v>
      </c>
      <c r="G15" s="110"/>
      <c r="H15" s="111"/>
      <c r="I15" s="60"/>
      <c r="J15" s="114"/>
    </row>
    <row r="16" spans="3:10" customFormat="1" ht="15.75" x14ac:dyDescent="0.25">
      <c r="C16" s="114"/>
      <c r="D16" s="96" t="s">
        <v>175</v>
      </c>
      <c r="E16" s="130">
        <f>(F16*100/F17)-100</f>
        <v>-50</v>
      </c>
      <c r="F16" s="97">
        <v>10000</v>
      </c>
      <c r="G16" s="98">
        <f t="shared" ref="G16:G17" si="0">F16/1.19</f>
        <v>8403.361344537816</v>
      </c>
      <c r="H16" s="99"/>
      <c r="I16" s="100"/>
      <c r="J16" s="114"/>
    </row>
    <row r="17" spans="3:19" customFormat="1" ht="15.75" x14ac:dyDescent="0.25">
      <c r="C17" s="114"/>
      <c r="D17" s="96" t="s">
        <v>176</v>
      </c>
      <c r="E17" s="131"/>
      <c r="F17" s="97">
        <v>20000</v>
      </c>
      <c r="G17" s="98">
        <f t="shared" si="0"/>
        <v>16806.722689075632</v>
      </c>
      <c r="H17" s="99"/>
      <c r="I17" s="100"/>
      <c r="J17" s="114"/>
    </row>
    <row r="18" spans="3:19" ht="18.75" x14ac:dyDescent="0.25">
      <c r="C18" s="114"/>
      <c r="D18" s="124" t="s">
        <v>160</v>
      </c>
      <c r="E18" s="125"/>
      <c r="F18" s="71">
        <f>(F8+F9+F10+F12+F11)-(F13+F14-F15)</f>
        <v>19075</v>
      </c>
      <c r="G18" s="71">
        <f>(G8+G9+G10+G12+G11)-(G13+G14)</f>
        <v>16827.731092436978</v>
      </c>
      <c r="H18" s="59"/>
      <c r="I18" s="60"/>
      <c r="J18" s="114"/>
    </row>
    <row r="19" spans="3:19" ht="15.75" x14ac:dyDescent="0.25">
      <c r="C19" s="114"/>
      <c r="D19" s="72" t="s">
        <v>161</v>
      </c>
      <c r="E19" s="73"/>
      <c r="F19" s="74">
        <v>2500</v>
      </c>
      <c r="G19" s="74">
        <f>F19</f>
        <v>2500</v>
      </c>
      <c r="H19" s="59"/>
      <c r="I19" s="60"/>
      <c r="J19" s="114"/>
    </row>
    <row r="20" spans="3:19" ht="15.75" x14ac:dyDescent="0.25">
      <c r="C20" s="114"/>
      <c r="D20" s="75" t="s">
        <v>172</v>
      </c>
      <c r="E20" s="67" t="str">
        <f>IFERROR(VLOOKUP($D$20,$M$20:$N$21,2,0),"")</f>
        <v/>
      </c>
      <c r="F20" s="76">
        <f>VLOOKUP($D$20,$M$20:$P$22,3,0)</f>
        <v>9537.5</v>
      </c>
      <c r="G20" s="76">
        <f>VLOOKUP($D$20,$M$20:$P$22,4,0)</f>
        <v>8413.8655462184888</v>
      </c>
      <c r="H20" s="59"/>
      <c r="I20" s="60"/>
      <c r="J20" s="114"/>
      <c r="M20" s="75" t="s">
        <v>162</v>
      </c>
      <c r="N20" s="67">
        <v>0.15</v>
      </c>
      <c r="O20" s="76" t="str">
        <f>IFERROR((F23-F21)*F18/(F19+(ROUND(F19*E20,2))),"")</f>
        <v/>
      </c>
      <c r="P20" s="76">
        <f>IFERROR((G23-G21)*G18/(G19+(ROUND(G19*F20,2))),"")</f>
        <v>5.2644259927776202</v>
      </c>
    </row>
    <row r="21" spans="3:19" ht="15.75" x14ac:dyDescent="0.25">
      <c r="C21" s="114"/>
      <c r="D21" s="77" t="s">
        <v>140</v>
      </c>
      <c r="E21" s="67">
        <v>0.05</v>
      </c>
      <c r="F21" s="70">
        <v>953.75</v>
      </c>
      <c r="G21" s="70">
        <f>F21</f>
        <v>953.75</v>
      </c>
      <c r="H21" s="59"/>
      <c r="I21" s="60"/>
      <c r="J21" s="114"/>
      <c r="M21" s="75" t="s">
        <v>163</v>
      </c>
      <c r="N21" s="67">
        <v>0.25</v>
      </c>
      <c r="O21" s="76" t="str">
        <f>IFERROR((F22-F18)*F19/(F19+ROUND(F19*#REF!,2)),"")</f>
        <v/>
      </c>
      <c r="P21" s="76" t="str">
        <f>IFERROR((G22-G18)*G19/(G19+ROUND(G19*#REF!,2)),"")</f>
        <v/>
      </c>
    </row>
    <row r="22" spans="3:19" ht="15.75" x14ac:dyDescent="0.25">
      <c r="C22" s="114"/>
      <c r="D22" s="78" t="s">
        <v>165</v>
      </c>
      <c r="E22" s="58"/>
      <c r="F22" s="59">
        <v>200</v>
      </c>
      <c r="G22" s="59">
        <f>F22</f>
        <v>200</v>
      </c>
      <c r="H22" s="59"/>
      <c r="I22" s="60"/>
      <c r="J22" s="114"/>
      <c r="M22" s="90" t="s">
        <v>172</v>
      </c>
      <c r="N22" s="91"/>
      <c r="O22" s="92">
        <f>(F18)*F16/F17</f>
        <v>9537.5</v>
      </c>
      <c r="P22" s="92">
        <f>(G18)*G16/G17</f>
        <v>8413.8655462184888</v>
      </c>
      <c r="S22" s="50" t="s">
        <v>164</v>
      </c>
    </row>
    <row r="23" spans="3:19" ht="16.5" thickBot="1" x14ac:dyDescent="0.3">
      <c r="C23" s="114"/>
      <c r="D23" s="78" t="str">
        <f>INDEX($M$20:$M$27,MATCH($D$20,$M$20:$M$27,0)+3)</f>
        <v>Montant Rpr Capitaux</v>
      </c>
      <c r="E23" s="58"/>
      <c r="F23" s="80"/>
      <c r="G23" s="80">
        <f>VLOOKUP($D23,$M$23:$P$25,4,0)</f>
        <v>8413.8655462184888</v>
      </c>
      <c r="H23" s="81">
        <f>SUM(H8:H22)</f>
        <v>0</v>
      </c>
      <c r="I23" s="82">
        <f>SUM(I8:I22)</f>
        <v>0</v>
      </c>
      <c r="J23" s="114"/>
      <c r="M23" s="78" t="s">
        <v>166</v>
      </c>
      <c r="N23" s="58"/>
      <c r="O23" s="93">
        <f>(F16-F21)+F18</f>
        <v>28121.25</v>
      </c>
      <c r="P23" s="93">
        <f>(G16-G21)+G18</f>
        <v>24277.342436974795</v>
      </c>
      <c r="S23" s="79">
        <f>F18*E21</f>
        <v>953.75</v>
      </c>
    </row>
    <row r="24" spans="3:19" ht="15.75" x14ac:dyDescent="0.25">
      <c r="C24" s="114"/>
      <c r="D24" s="78" t="str">
        <f>INDEX($M$20:$M$28,MATCH($D$20,$M$20:$M$27,0)+6)</f>
        <v>Total à payer Rpr Capitaux</v>
      </c>
      <c r="E24" s="58"/>
      <c r="F24" s="80"/>
      <c r="G24" s="80">
        <f>VLOOKUP($D24,$M$26:$P$28,4,0)</f>
        <v>-8424.3697478991617</v>
      </c>
      <c r="H24" s="126"/>
      <c r="I24" s="127"/>
      <c r="J24" s="114"/>
      <c r="M24" s="78" t="s">
        <v>167</v>
      </c>
      <c r="N24" s="58"/>
      <c r="O24" s="80">
        <f>(F18-F21)+F19</f>
        <v>20621.25</v>
      </c>
      <c r="P24" s="80">
        <f>(G18-G21)+G19</f>
        <v>18373.981092436978</v>
      </c>
      <c r="S24" s="112">
        <v>2500</v>
      </c>
    </row>
    <row r="25" spans="3:19" ht="19.5" thickBot="1" x14ac:dyDescent="0.3">
      <c r="C25" s="114"/>
      <c r="D25" s="86" t="s">
        <v>170</v>
      </c>
      <c r="E25" s="87"/>
      <c r="F25" s="88">
        <f>F18-F21+F22</f>
        <v>18321.25</v>
      </c>
      <c r="G25" s="89">
        <f>G18-G21+G22</f>
        <v>16073.981092436978</v>
      </c>
      <c r="H25" s="128"/>
      <c r="I25" s="129"/>
      <c r="J25" s="114"/>
      <c r="M25" s="94" t="s">
        <v>173</v>
      </c>
      <c r="N25" s="58"/>
      <c r="O25" s="93">
        <f>IFERROR(F18-F20,"")</f>
        <v>9537.5</v>
      </c>
      <c r="P25" s="93">
        <f>IFERROR(G18-G20,"")</f>
        <v>8413.8655462184888</v>
      </c>
      <c r="S25" s="112">
        <v>3000</v>
      </c>
    </row>
    <row r="26" spans="3:19" ht="18.75" x14ac:dyDescent="0.25">
      <c r="C26" s="114"/>
      <c r="D26" s="101" t="s">
        <v>171</v>
      </c>
      <c r="E26" s="102"/>
      <c r="F26" s="102"/>
      <c r="G26" s="102"/>
      <c r="H26" s="128"/>
      <c r="I26" s="129"/>
      <c r="J26" s="114"/>
      <c r="M26" s="83" t="s">
        <v>168</v>
      </c>
      <c r="N26" s="84"/>
      <c r="O26" s="85">
        <f>F18-F20+F21-F22</f>
        <v>10291.25</v>
      </c>
      <c r="P26" s="85">
        <f>G18-G20+G21-G22</f>
        <v>9167.6155462184888</v>
      </c>
      <c r="S26" s="112">
        <v>10000</v>
      </c>
    </row>
    <row r="27" spans="3:19" ht="19.5" thickBot="1" x14ac:dyDescent="0.3">
      <c r="C27" s="114"/>
      <c r="D27" s="103"/>
      <c r="E27" s="104"/>
      <c r="F27" s="104"/>
      <c r="G27" s="104"/>
      <c r="H27" s="128"/>
      <c r="I27" s="129"/>
      <c r="J27" s="114"/>
      <c r="M27" s="83" t="s">
        <v>169</v>
      </c>
      <c r="N27" s="84"/>
      <c r="O27" s="106">
        <f>F16-F21+F22-F24</f>
        <v>9246.25</v>
      </c>
      <c r="P27" s="106">
        <f>G16-G21+G22-G24</f>
        <v>16073.981092436978</v>
      </c>
      <c r="S27" s="112">
        <v>50000</v>
      </c>
    </row>
    <row r="28" spans="3:19" ht="18.75" x14ac:dyDescent="0.25">
      <c r="M28" s="95" t="s">
        <v>174</v>
      </c>
      <c r="O28" s="105">
        <f>F16-F21+F22-F25</f>
        <v>-9075</v>
      </c>
      <c r="P28" s="105">
        <f>G16-G21+G22-G25</f>
        <v>-8424.3697478991617</v>
      </c>
    </row>
  </sheetData>
  <mergeCells count="6">
    <mergeCell ref="C3:C27"/>
    <mergeCell ref="D3:I6"/>
    <mergeCell ref="J3:J27"/>
    <mergeCell ref="D18:E18"/>
    <mergeCell ref="H24:I27"/>
    <mergeCell ref="E16:E17"/>
  </mergeCells>
  <conditionalFormatting sqref="E13">
    <cfRule type="dataBar" priority="8">
      <dataBar>
        <cfvo type="min"/>
        <cfvo type="max"/>
        <color rgb="FF638EC6"/>
      </dataBar>
    </cfRule>
  </conditionalFormatting>
  <conditionalFormatting sqref="E14:E15">
    <cfRule type="dataBar" priority="7">
      <dataBar>
        <cfvo type="min"/>
        <cfvo type="max"/>
        <color rgb="FF638EC6"/>
      </dataBar>
    </cfRule>
  </conditionalFormatting>
  <conditionalFormatting sqref="E13:E15">
    <cfRule type="dataBar" priority="5">
      <dataBar>
        <cfvo type="min"/>
        <cfvo type="max"/>
        <color rgb="FFFFB628"/>
      </dataBar>
    </cfRule>
  </conditionalFormatting>
  <conditionalFormatting sqref="E21">
    <cfRule type="dataBar" priority="4">
      <dataBar>
        <cfvo type="min"/>
        <cfvo type="max"/>
        <color rgb="FFFF555A"/>
      </dataBar>
    </cfRule>
  </conditionalFormatting>
  <conditionalFormatting sqref="N20:N21">
    <cfRule type="dataBar" priority="3">
      <dataBar>
        <cfvo type="min"/>
        <cfvo type="max"/>
        <color rgb="FF63C384"/>
      </dataBar>
    </cfRule>
  </conditionalFormatting>
  <conditionalFormatting sqref="N22">
    <cfRule type="dataBar" priority="2">
      <dataBar>
        <cfvo type="min"/>
        <cfvo type="max"/>
        <color rgb="FF63C384"/>
      </dataBar>
    </cfRule>
  </conditionalFormatting>
  <conditionalFormatting sqref="E16:E17">
    <cfRule type="dataBar" priority="1">
      <dataBar>
        <cfvo type="min"/>
        <cfvo type="max"/>
        <color rgb="FFFF555A"/>
      </dataBar>
    </cfRule>
  </conditionalFormatting>
  <conditionalFormatting sqref="E20">
    <cfRule type="dataBar" priority="9">
      <dataBar>
        <cfvo type="min"/>
        <cfvo type="max"/>
        <color rgb="FF63C384"/>
      </dataBar>
    </cfRule>
  </conditionalFormatting>
  <dataValidations count="2">
    <dataValidation type="list" allowBlank="1" showInputMessage="1" showErrorMessage="1" sqref="F21">
      <formula1>$S$23:$S$27</formula1>
    </dataValidation>
    <dataValidation type="list" allowBlank="1" showInputMessage="1" showErrorMessage="1" sqref="D20">
      <formula1>$M$20:$M$22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D55"/>
  <sheetViews>
    <sheetView tabSelected="1" topLeftCell="A13" workbookViewId="0">
      <selection activeCell="E33" sqref="E33:F34"/>
    </sheetView>
  </sheetViews>
  <sheetFormatPr baseColWidth="10" defaultRowHeight="15" x14ac:dyDescent="0.25"/>
  <cols>
    <col min="1" max="1" width="3.85546875" customWidth="1"/>
    <col min="2" max="2" width="17" bestFit="1" customWidth="1"/>
    <col min="3" max="3" width="10.7109375" style="18" customWidth="1"/>
    <col min="4" max="4" width="24.28515625" style="18" customWidth="1"/>
    <col min="5" max="5" width="22.7109375" style="18" customWidth="1"/>
    <col min="6" max="6" width="8.85546875" style="18" bestFit="1" customWidth="1"/>
    <col min="7" max="7" width="20.5703125" bestFit="1" customWidth="1"/>
    <col min="8" max="8" width="8.140625" customWidth="1"/>
  </cols>
  <sheetData>
    <row r="1" spans="2:30" x14ac:dyDescent="0.25">
      <c r="B1" s="151"/>
      <c r="C1" s="151"/>
      <c r="F1" s="18" t="s">
        <v>9</v>
      </c>
      <c r="G1" s="9">
        <f ca="1">TODAY()</f>
        <v>43745</v>
      </c>
    </row>
    <row r="2" spans="2:30" x14ac:dyDescent="0.25">
      <c r="B2" s="151"/>
      <c r="C2" s="151"/>
      <c r="D2" s="154" t="s">
        <v>11</v>
      </c>
      <c r="E2" s="154"/>
    </row>
    <row r="3" spans="2:30" x14ac:dyDescent="0.25">
      <c r="B3" s="151"/>
      <c r="C3" s="151"/>
      <c r="D3" s="154" t="s">
        <v>12</v>
      </c>
      <c r="E3" s="154"/>
      <c r="AD3" t="s">
        <v>32</v>
      </c>
    </row>
    <row r="4" spans="2:30" ht="24" thickBot="1" x14ac:dyDescent="0.4">
      <c r="B4" s="151"/>
      <c r="C4" s="151"/>
      <c r="D4" s="155" t="s">
        <v>29</v>
      </c>
      <c r="E4" s="155"/>
      <c r="F4" s="155"/>
      <c r="AD4" s="45" t="s">
        <v>33</v>
      </c>
    </row>
    <row r="5" spans="2:30" ht="18.75" x14ac:dyDescent="0.3">
      <c r="B5" s="156" t="s">
        <v>13</v>
      </c>
      <c r="C5" s="157"/>
      <c r="D5" s="157"/>
      <c r="E5" s="157"/>
      <c r="F5" s="157"/>
      <c r="G5" s="158"/>
      <c r="AD5" s="45" t="s">
        <v>34</v>
      </c>
    </row>
    <row r="6" spans="2:30" ht="19.5" thickBot="1" x14ac:dyDescent="0.35">
      <c r="B6" s="159" t="s">
        <v>20</v>
      </c>
      <c r="C6" s="160"/>
      <c r="D6" s="160"/>
      <c r="E6" s="160"/>
      <c r="F6" s="160"/>
      <c r="G6" s="161"/>
      <c r="AD6" s="45" t="s">
        <v>35</v>
      </c>
    </row>
    <row r="8" spans="2:30" ht="15.75" x14ac:dyDescent="0.25">
      <c r="B8" s="19" t="s">
        <v>14</v>
      </c>
      <c r="C8" s="162">
        <v>250</v>
      </c>
      <c r="D8" s="162"/>
      <c r="E8" s="20" t="s">
        <v>18</v>
      </c>
      <c r="F8" s="21" t="s">
        <v>91</v>
      </c>
      <c r="G8" s="22"/>
    </row>
    <row r="9" spans="2:30" ht="15.75" x14ac:dyDescent="0.25">
      <c r="B9" s="19" t="s">
        <v>15</v>
      </c>
      <c r="C9" s="163"/>
      <c r="D9" s="163"/>
      <c r="E9" s="20" t="s">
        <v>19</v>
      </c>
      <c r="F9" s="21"/>
      <c r="G9" s="22"/>
    </row>
    <row r="10" spans="2:30" ht="15.75" x14ac:dyDescent="0.25">
      <c r="B10" s="19" t="s">
        <v>16</v>
      </c>
      <c r="C10" s="163"/>
      <c r="D10" s="163"/>
      <c r="E10" s="20"/>
      <c r="F10" s="20"/>
      <c r="G10" s="22"/>
    </row>
    <row r="11" spans="2:30" ht="15.75" x14ac:dyDescent="0.25">
      <c r="B11" s="19" t="s">
        <v>17</v>
      </c>
      <c r="C11" s="163"/>
      <c r="D11" s="163"/>
      <c r="E11" s="20"/>
      <c r="F11" s="47"/>
      <c r="G11" s="22"/>
    </row>
    <row r="12" spans="2:30" ht="15.75" thickBot="1" x14ac:dyDescent="0.3"/>
    <row r="13" spans="2:30" ht="15" customHeight="1" x14ac:dyDescent="0.25">
      <c r="B13" s="136" t="s">
        <v>142</v>
      </c>
      <c r="C13" s="137"/>
      <c r="D13" s="137"/>
      <c r="E13" s="137"/>
      <c r="F13" s="138">
        <f>E33</f>
        <v>18321.25</v>
      </c>
      <c r="G13" s="139"/>
    </row>
    <row r="14" spans="2:30" ht="15" customHeight="1" x14ac:dyDescent="0.25">
      <c r="B14" s="140" t="str">
        <f>'.'!C5</f>
        <v>Dix-huit mille trois cent vingt et un Dinars et vingt cinq  cents</v>
      </c>
      <c r="C14" s="141"/>
      <c r="D14" s="141"/>
      <c r="E14" s="141"/>
      <c r="F14" s="141"/>
      <c r="G14" s="142"/>
    </row>
    <row r="15" spans="2:30" ht="15" customHeight="1" x14ac:dyDescent="0.25">
      <c r="B15" s="140"/>
      <c r="C15" s="141"/>
      <c r="D15" s="141"/>
      <c r="E15" s="141"/>
      <c r="F15" s="141"/>
      <c r="G15" s="142"/>
    </row>
    <row r="16" spans="2:30" ht="15.75" customHeight="1" x14ac:dyDescent="0.25">
      <c r="B16" s="180" t="s">
        <v>30</v>
      </c>
      <c r="C16" s="181"/>
      <c r="D16" s="181"/>
      <c r="E16" s="181"/>
      <c r="F16" s="181"/>
      <c r="G16" s="182"/>
    </row>
    <row r="17" spans="2:7" ht="20.25" customHeight="1" thickBot="1" x14ac:dyDescent="0.3">
      <c r="B17" s="43" t="s">
        <v>31</v>
      </c>
      <c r="C17" s="44" t="s">
        <v>35</v>
      </c>
      <c r="D17" s="183" t="s">
        <v>36</v>
      </c>
      <c r="E17" s="183"/>
      <c r="F17" s="183"/>
      <c r="G17" s="184"/>
    </row>
    <row r="18" spans="2:7" ht="16.5" thickBot="1" x14ac:dyDescent="0.3">
      <c r="B18" s="23"/>
      <c r="C18" s="164" t="s">
        <v>8</v>
      </c>
      <c r="D18" s="165"/>
      <c r="E18" s="185">
        <v>5000</v>
      </c>
      <c r="F18" s="186"/>
      <c r="G18" s="24"/>
    </row>
    <row r="19" spans="2:7" ht="16.5" thickBot="1" x14ac:dyDescent="0.3">
      <c r="B19" s="23"/>
      <c r="C19" s="164" t="s">
        <v>0</v>
      </c>
      <c r="D19" s="165"/>
      <c r="E19" s="185">
        <v>5000</v>
      </c>
      <c r="F19" s="186"/>
      <c r="G19" s="24"/>
    </row>
    <row r="20" spans="2:7" ht="16.5" thickBot="1" x14ac:dyDescent="0.3">
      <c r="B20" s="23"/>
      <c r="C20" s="164" t="s">
        <v>3</v>
      </c>
      <c r="D20" s="165"/>
      <c r="E20" s="185">
        <v>10000</v>
      </c>
      <c r="F20" s="186"/>
      <c r="G20" s="24"/>
    </row>
    <row r="21" spans="2:7" ht="16.5" thickBot="1" x14ac:dyDescent="0.3">
      <c r="B21" s="23"/>
      <c r="C21" s="25"/>
      <c r="D21" s="25"/>
      <c r="E21" s="26"/>
      <c r="F21" s="27"/>
      <c r="G21" s="24"/>
    </row>
    <row r="22" spans="2:7" ht="16.5" thickBot="1" x14ac:dyDescent="0.3">
      <c r="B22" s="23"/>
      <c r="C22" s="164" t="s">
        <v>4</v>
      </c>
      <c r="D22" s="165"/>
      <c r="E22" s="185">
        <f>E18+E19+E20</f>
        <v>20000</v>
      </c>
      <c r="F22" s="186"/>
      <c r="G22" s="24"/>
    </row>
    <row r="23" spans="2:7" ht="16.5" thickBot="1" x14ac:dyDescent="0.3">
      <c r="B23" s="23"/>
      <c r="C23" s="25"/>
      <c r="D23" s="25"/>
      <c r="E23" s="26"/>
      <c r="F23" s="27"/>
      <c r="G23" s="24"/>
    </row>
    <row r="24" spans="2:7" ht="16.5" thickBot="1" x14ac:dyDescent="0.3">
      <c r="B24" s="23"/>
      <c r="C24" s="164" t="s">
        <v>5</v>
      </c>
      <c r="D24" s="165"/>
      <c r="E24" s="185">
        <v>1500</v>
      </c>
      <c r="F24" s="186"/>
      <c r="G24" s="24"/>
    </row>
    <row r="25" spans="2:7" ht="16.5" thickBot="1" x14ac:dyDescent="0.3">
      <c r="B25" s="23"/>
      <c r="C25" s="143" t="s">
        <v>6</v>
      </c>
      <c r="D25" s="144"/>
      <c r="E25" s="187">
        <v>25</v>
      </c>
      <c r="F25" s="188"/>
      <c r="G25" s="24"/>
    </row>
    <row r="26" spans="2:7" ht="16.5" thickBot="1" x14ac:dyDescent="0.3">
      <c r="B26" s="23"/>
      <c r="C26" s="164" t="s">
        <v>37</v>
      </c>
      <c r="D26" s="165"/>
      <c r="E26" s="48"/>
      <c r="F26" s="49"/>
      <c r="G26" s="24"/>
    </row>
    <row r="27" spans="2:7" ht="16.5" thickBot="1" x14ac:dyDescent="0.3">
      <c r="B27" s="23"/>
      <c r="C27" s="20"/>
      <c r="D27" s="20"/>
      <c r="E27" s="28"/>
      <c r="F27" s="28"/>
      <c r="G27" s="24"/>
    </row>
    <row r="28" spans="2:7" ht="16.5" thickBot="1" x14ac:dyDescent="0.3">
      <c r="B28" s="23"/>
      <c r="C28" s="164" t="s">
        <v>4</v>
      </c>
      <c r="D28" s="166"/>
      <c r="E28" s="185">
        <v>0</v>
      </c>
      <c r="F28" s="186"/>
      <c r="G28" s="24"/>
    </row>
    <row r="29" spans="2:7" ht="16.5" thickBot="1" x14ac:dyDescent="0.3">
      <c r="B29" s="23"/>
      <c r="C29" s="25"/>
      <c r="D29" s="25"/>
      <c r="E29" s="26"/>
      <c r="F29" s="27"/>
      <c r="G29" s="24"/>
    </row>
    <row r="30" spans="2:7" ht="16.5" thickBot="1" x14ac:dyDescent="0.3">
      <c r="B30" s="23"/>
      <c r="C30" s="29" t="s">
        <v>1</v>
      </c>
      <c r="D30" s="30"/>
      <c r="E30" s="185">
        <v>2500</v>
      </c>
      <c r="F30" s="186"/>
      <c r="G30" s="24"/>
    </row>
    <row r="31" spans="2:7" ht="16.5" thickBot="1" x14ac:dyDescent="0.3">
      <c r="B31" s="23"/>
      <c r="C31" s="167" t="s">
        <v>141</v>
      </c>
      <c r="D31" s="168"/>
      <c r="E31" s="145">
        <v>200</v>
      </c>
      <c r="F31" s="146"/>
      <c r="G31" s="24"/>
    </row>
    <row r="32" spans="2:7" ht="16.5" thickBot="1" x14ac:dyDescent="0.3">
      <c r="B32" s="23"/>
      <c r="C32" s="39"/>
      <c r="D32" s="39"/>
      <c r="E32" s="40"/>
      <c r="F32" s="41"/>
      <c r="G32" s="24"/>
    </row>
    <row r="33" spans="1:8" ht="15.75" x14ac:dyDescent="0.25">
      <c r="A33" s="1"/>
      <c r="B33" s="23"/>
      <c r="C33" s="31" t="s">
        <v>7</v>
      </c>
      <c r="D33" s="32"/>
      <c r="E33" s="147">
        <v>18321.25</v>
      </c>
      <c r="F33" s="148"/>
      <c r="G33" s="24"/>
    </row>
    <row r="34" spans="1:8" ht="16.5" thickBot="1" x14ac:dyDescent="0.3">
      <c r="A34" s="1"/>
      <c r="B34" s="23"/>
      <c r="C34" s="33"/>
      <c r="D34" s="34"/>
      <c r="E34" s="149"/>
      <c r="F34" s="150"/>
      <c r="G34" s="24"/>
      <c r="H34" s="1"/>
    </row>
    <row r="35" spans="1:8" ht="15.75" x14ac:dyDescent="0.25">
      <c r="A35" s="1"/>
      <c r="B35" s="23"/>
      <c r="C35" s="25"/>
      <c r="D35" s="132"/>
      <c r="E35" s="132"/>
      <c r="F35" s="132"/>
      <c r="G35" s="133"/>
      <c r="H35" s="1"/>
    </row>
    <row r="36" spans="1:8" ht="15.75" x14ac:dyDescent="0.25">
      <c r="A36" s="1"/>
      <c r="B36" s="152" t="s">
        <v>10</v>
      </c>
      <c r="C36" s="153"/>
      <c r="D36" s="132"/>
      <c r="E36" s="132"/>
      <c r="F36" s="132"/>
      <c r="G36" s="133"/>
      <c r="H36" s="1"/>
    </row>
    <row r="37" spans="1:8" ht="15.75" x14ac:dyDescent="0.25">
      <c r="A37" s="1"/>
      <c r="B37" s="23"/>
      <c r="C37" s="25"/>
      <c r="D37" s="132"/>
      <c r="E37" s="132"/>
      <c r="F37" s="132"/>
      <c r="G37" s="133"/>
      <c r="H37" s="1"/>
    </row>
    <row r="38" spans="1:8" ht="15.75" x14ac:dyDescent="0.25">
      <c r="A38" s="1"/>
      <c r="B38" s="23"/>
      <c r="C38" s="25"/>
      <c r="D38" s="132"/>
      <c r="E38" s="132"/>
      <c r="F38" s="132"/>
      <c r="G38" s="133"/>
      <c r="H38" s="1"/>
    </row>
    <row r="39" spans="1:8" ht="16.5" thickBot="1" x14ac:dyDescent="0.3">
      <c r="A39" s="1"/>
      <c r="B39" s="42"/>
      <c r="C39" s="35"/>
      <c r="D39" s="134"/>
      <c r="E39" s="134"/>
      <c r="F39" s="134"/>
      <c r="G39" s="135"/>
      <c r="H39" s="1"/>
    </row>
    <row r="40" spans="1:8" ht="16.5" thickBot="1" x14ac:dyDescent="0.3">
      <c r="B40" s="22"/>
      <c r="C40" s="20"/>
      <c r="D40" s="35"/>
      <c r="E40" s="35"/>
      <c r="F40" s="35"/>
      <c r="G40" s="36"/>
      <c r="H40" s="1"/>
    </row>
    <row r="41" spans="1:8" ht="16.5" thickBot="1" x14ac:dyDescent="0.3">
      <c r="B41" s="178" t="s">
        <v>21</v>
      </c>
      <c r="C41" s="179"/>
      <c r="D41" s="37" t="s">
        <v>22</v>
      </c>
      <c r="E41" s="37" t="s">
        <v>23</v>
      </c>
      <c r="F41" s="178" t="s">
        <v>24</v>
      </c>
      <c r="G41" s="179"/>
    </row>
    <row r="42" spans="1:8" x14ac:dyDescent="0.25">
      <c r="B42" s="169"/>
      <c r="C42" s="170"/>
      <c r="D42" s="173"/>
      <c r="E42" s="173"/>
      <c r="F42" s="169"/>
      <c r="G42" s="170"/>
    </row>
    <row r="43" spans="1:8" x14ac:dyDescent="0.25">
      <c r="B43" s="171"/>
      <c r="C43" s="133"/>
      <c r="D43" s="174"/>
      <c r="E43" s="174"/>
      <c r="F43" s="171"/>
      <c r="G43" s="133"/>
    </row>
    <row r="44" spans="1:8" x14ac:dyDescent="0.25">
      <c r="B44" s="171"/>
      <c r="C44" s="133"/>
      <c r="D44" s="174"/>
      <c r="E44" s="174"/>
      <c r="F44" s="171"/>
      <c r="G44" s="133"/>
    </row>
    <row r="45" spans="1:8" x14ac:dyDescent="0.25">
      <c r="B45" s="171"/>
      <c r="C45" s="133"/>
      <c r="D45" s="174"/>
      <c r="E45" s="174"/>
      <c r="F45" s="171"/>
      <c r="G45" s="133"/>
    </row>
    <row r="46" spans="1:8" ht="15.75" thickBot="1" x14ac:dyDescent="0.3">
      <c r="B46" s="172"/>
      <c r="C46" s="135"/>
      <c r="D46" s="175"/>
      <c r="E46" s="175"/>
      <c r="F46" s="172"/>
      <c r="G46" s="135"/>
    </row>
    <row r="47" spans="1:8" ht="16.5" thickBot="1" x14ac:dyDescent="0.3">
      <c r="B47" s="176" t="s">
        <v>28</v>
      </c>
      <c r="C47" s="177"/>
      <c r="D47" s="38" t="s">
        <v>25</v>
      </c>
      <c r="E47" s="38" t="s">
        <v>26</v>
      </c>
      <c r="F47" s="176" t="s">
        <v>27</v>
      </c>
      <c r="G47" s="177"/>
    </row>
    <row r="48" spans="1:8" x14ac:dyDescent="0.25">
      <c r="B48" s="169"/>
      <c r="C48" s="170"/>
      <c r="D48" s="173"/>
      <c r="E48" s="173"/>
      <c r="F48" s="169"/>
      <c r="G48" s="170"/>
    </row>
    <row r="49" spans="1:7" x14ac:dyDescent="0.25">
      <c r="B49" s="171"/>
      <c r="C49" s="133"/>
      <c r="D49" s="174"/>
      <c r="E49" s="174"/>
      <c r="F49" s="171"/>
      <c r="G49" s="133"/>
    </row>
    <row r="50" spans="1:7" x14ac:dyDescent="0.25">
      <c r="B50" s="171"/>
      <c r="C50" s="133"/>
      <c r="D50" s="174"/>
      <c r="E50" s="174"/>
      <c r="F50" s="171"/>
      <c r="G50" s="133"/>
    </row>
    <row r="51" spans="1:7" x14ac:dyDescent="0.25">
      <c r="B51" s="171"/>
      <c r="C51" s="133"/>
      <c r="D51" s="174"/>
      <c r="E51" s="174"/>
      <c r="F51" s="171"/>
      <c r="G51" s="133"/>
    </row>
    <row r="52" spans="1:7" x14ac:dyDescent="0.25">
      <c r="B52" s="171"/>
      <c r="C52" s="133"/>
      <c r="D52" s="174"/>
      <c r="E52" s="174"/>
      <c r="F52" s="171"/>
      <c r="G52" s="133"/>
    </row>
    <row r="53" spans="1:7" s="3" customFormat="1" ht="15.75" thickBot="1" x14ac:dyDescent="0.3">
      <c r="A53" s="17">
        <v>11</v>
      </c>
      <c r="B53" s="172"/>
      <c r="C53" s="135"/>
      <c r="D53" s="175"/>
      <c r="E53" s="175"/>
      <c r="F53" s="172"/>
      <c r="G53" s="135"/>
    </row>
    <row r="54" spans="1:7" x14ac:dyDescent="0.25">
      <c r="A54" s="1"/>
    </row>
    <row r="55" spans="1:7" x14ac:dyDescent="0.25">
      <c r="B55" s="1"/>
    </row>
  </sheetData>
  <mergeCells count="52">
    <mergeCell ref="B41:C41"/>
    <mergeCell ref="F41:G41"/>
    <mergeCell ref="B16:G16"/>
    <mergeCell ref="D17:G17"/>
    <mergeCell ref="C18:D18"/>
    <mergeCell ref="C19:D19"/>
    <mergeCell ref="E18:F18"/>
    <mergeCell ref="E19:F19"/>
    <mergeCell ref="E20:F20"/>
    <mergeCell ref="E22:F22"/>
    <mergeCell ref="E24:F24"/>
    <mergeCell ref="E25:F25"/>
    <mergeCell ref="E28:F28"/>
    <mergeCell ref="D36:G36"/>
    <mergeCell ref="E30:F30"/>
    <mergeCell ref="C20:D20"/>
    <mergeCell ref="B48:C53"/>
    <mergeCell ref="D48:D53"/>
    <mergeCell ref="E48:E53"/>
    <mergeCell ref="F48:G53"/>
    <mergeCell ref="B42:C46"/>
    <mergeCell ref="D42:D46"/>
    <mergeCell ref="E42:E46"/>
    <mergeCell ref="F42:G46"/>
    <mergeCell ref="B47:C47"/>
    <mergeCell ref="F47:G47"/>
    <mergeCell ref="B1:C4"/>
    <mergeCell ref="B36:C36"/>
    <mergeCell ref="D2:E2"/>
    <mergeCell ref="D3:E3"/>
    <mergeCell ref="D4:F4"/>
    <mergeCell ref="B5:G5"/>
    <mergeCell ref="B6:G6"/>
    <mergeCell ref="C8:D8"/>
    <mergeCell ref="C9:D9"/>
    <mergeCell ref="C10:D10"/>
    <mergeCell ref="C11:D11"/>
    <mergeCell ref="C26:D26"/>
    <mergeCell ref="C28:D28"/>
    <mergeCell ref="C31:D31"/>
    <mergeCell ref="C22:D22"/>
    <mergeCell ref="C24:D24"/>
    <mergeCell ref="D37:G37"/>
    <mergeCell ref="D38:G38"/>
    <mergeCell ref="D39:G39"/>
    <mergeCell ref="B13:E13"/>
    <mergeCell ref="F13:G13"/>
    <mergeCell ref="B14:G15"/>
    <mergeCell ref="C25:D25"/>
    <mergeCell ref="D35:G35"/>
    <mergeCell ref="E31:F31"/>
    <mergeCell ref="E33:F34"/>
  </mergeCells>
  <conditionalFormatting sqref="F8">
    <cfRule type="expression" dxfId="3" priority="1">
      <formula>ISNA($F$8)</formula>
    </cfRule>
  </conditionalFormatting>
  <dataValidations count="4">
    <dataValidation type="list" allowBlank="1" showInputMessage="1" showErrorMessage="1" errorTitle="Choisir dans la liste" sqref="C17">
      <formula1>$AD$3:$AD$6</formula1>
    </dataValidation>
    <dataValidation type="list" allowBlank="1" showInputMessage="1" showErrorMessage="1" errorTitle="Choisir dans la liste" sqref="AD3">
      <formula1>$B$4:$B$6</formula1>
    </dataValidation>
    <dataValidation type="list" allowBlank="1" showInputMessage="1" showErrorMessage="1" sqref="E20:F20">
      <formula1>Fourniture</formula1>
    </dataValidation>
    <dataValidation type="list" allowBlank="1" showInputMessage="1" showErrorMessage="1" sqref="F9">
      <formula1>codeagence</formula1>
    </dataValidation>
  </dataValidations>
  <pageMargins left="0.7" right="0.7" top="0.75" bottom="0.75" header="0.3" footer="0.3"/>
  <pageSetup paperSize="9" scale="81" fitToWidth="0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OptionButton2">
          <controlPr defaultSize="0" autoLine="0" r:id="rId5">
            <anchor moveWithCells="1">
              <from>
                <xdr:col>6</xdr:col>
                <xdr:colOff>180975</xdr:colOff>
                <xdr:row>8</xdr:row>
                <xdr:rowOff>19050</xdr:rowOff>
              </from>
              <to>
                <xdr:col>7</xdr:col>
                <xdr:colOff>123825</xdr:colOff>
                <xdr:row>9</xdr:row>
                <xdr:rowOff>19050</xdr:rowOff>
              </to>
            </anchor>
          </controlPr>
        </control>
      </mc:Choice>
      <mc:Fallback>
        <control shapeId="1029" r:id="rId4" name="OptionButton2"/>
      </mc:Fallback>
    </mc:AlternateContent>
    <mc:AlternateContent xmlns:mc="http://schemas.openxmlformats.org/markup-compatibility/2006">
      <mc:Choice Requires="x14">
        <control shapeId="1027" r:id="rId6" name="OptionButton1">
          <controlPr defaultSize="0" autoLine="0" r:id="rId7">
            <anchor moveWithCells="1">
              <from>
                <xdr:col>6</xdr:col>
                <xdr:colOff>190500</xdr:colOff>
                <xdr:row>6</xdr:row>
                <xdr:rowOff>180975</xdr:rowOff>
              </from>
              <to>
                <xdr:col>7</xdr:col>
                <xdr:colOff>133350</xdr:colOff>
                <xdr:row>7</xdr:row>
                <xdr:rowOff>190500</xdr:rowOff>
              </to>
            </anchor>
          </controlPr>
        </control>
      </mc:Choice>
      <mc:Fallback>
        <control shapeId="1027" r:id="rId6" name="OptionButton1"/>
      </mc:Fallback>
    </mc:AlternateContent>
    <mc:AlternateContent xmlns:mc="http://schemas.openxmlformats.org/markup-compatibility/2006">
      <mc:Choice Requires="x14">
        <control shapeId="1030" r:id="rId8" name="ToggleButton1">
          <controlPr defaultSize="0" autoLine="0" r:id="rId9">
            <anchor moveWithCells="1">
              <from>
                <xdr:col>8</xdr:col>
                <xdr:colOff>9525</xdr:colOff>
                <xdr:row>7</xdr:row>
                <xdr:rowOff>28575</xdr:rowOff>
              </from>
              <to>
                <xdr:col>9</xdr:col>
                <xdr:colOff>47625</xdr:colOff>
                <xdr:row>9</xdr:row>
                <xdr:rowOff>28575</xdr:rowOff>
              </to>
            </anchor>
          </controlPr>
        </control>
      </mc:Choice>
      <mc:Fallback>
        <control shapeId="1030" r:id="rId8" name="Toggle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scale="81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Bt1">
          <controlPr defaultSize="0" autoLine="0" r:id="rId5">
            <anchor moveWithCells="1">
              <from>
                <xdr:col>9</xdr:col>
                <xdr:colOff>0</xdr:colOff>
                <xdr:row>0</xdr:row>
                <xdr:rowOff>0</xdr:rowOff>
              </from>
              <to>
                <xdr:col>12</xdr:col>
                <xdr:colOff>66675</xdr:colOff>
                <xdr:row>1</xdr:row>
                <xdr:rowOff>123825</xdr:rowOff>
              </to>
            </anchor>
          </controlPr>
        </control>
      </mc:Choice>
      <mc:Fallback>
        <control shapeId="2050" r:id="rId4" name="Bt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343"/>
  <sheetViews>
    <sheetView workbookViewId="0">
      <selection activeCell="C32" sqref="C32"/>
    </sheetView>
  </sheetViews>
  <sheetFormatPr baseColWidth="10" defaultRowHeight="15" x14ac:dyDescent="0.25"/>
  <cols>
    <col min="1" max="1" width="11.42578125" style="11"/>
    <col min="2" max="2" width="17.28515625" style="12" bestFit="1" customWidth="1"/>
    <col min="3" max="3" width="19.140625" style="13" customWidth="1"/>
    <col min="4" max="4" width="11.42578125" style="13"/>
    <col min="5" max="5" width="19.7109375" style="13" customWidth="1"/>
    <col min="6" max="6" width="23" style="13" customWidth="1"/>
    <col min="7" max="7" width="11.42578125" style="12"/>
    <col min="8" max="8" width="23.28515625" style="12" customWidth="1"/>
    <col min="9" max="9" width="26" customWidth="1"/>
  </cols>
  <sheetData>
    <row r="1" spans="1:9" x14ac:dyDescent="0.25">
      <c r="A1" s="11" t="s">
        <v>39</v>
      </c>
      <c r="B1" s="12" t="s">
        <v>40</v>
      </c>
      <c r="E1" s="14" t="s">
        <v>132</v>
      </c>
      <c r="F1" s="15" t="s">
        <v>133</v>
      </c>
    </row>
    <row r="2" spans="1:9" x14ac:dyDescent="0.25">
      <c r="A2" s="11" t="s">
        <v>41</v>
      </c>
      <c r="B2" s="12" t="s">
        <v>42</v>
      </c>
      <c r="C2" s="14">
        <f>Modèle!$F$9</f>
        <v>0</v>
      </c>
      <c r="E2" t="str">
        <f>IFERROR(VLOOKUP($C$2,$A$2:$B$262,2,FALSE),"")</f>
        <v/>
      </c>
      <c r="F2" s="13">
        <f t="array" ref="F2">IF(ROW()-1&gt;COUNTIF($B$1:$B$262,$C$3),"",INDEX($A$1:$A$262,SMALL(IF($B$1:$B$262=$C$3,ROW($A$1:$A$262),""),ROW()-1)))</f>
        <v>16001</v>
      </c>
      <c r="H2" s="12" t="s">
        <v>42</v>
      </c>
    </row>
    <row r="3" spans="1:9" x14ac:dyDescent="0.25">
      <c r="A3" s="11" t="s">
        <v>43</v>
      </c>
      <c r="B3" s="12" t="s">
        <v>42</v>
      </c>
      <c r="C3" s="16" t="str">
        <f>Modèle!$F$8</f>
        <v xml:space="preserve">DR - Centre Ouest </v>
      </c>
      <c r="F3" s="13">
        <f t="array" ref="F3">IF(ROW()-1&gt;COUNTIF($B$1:$B$262,$C$3),"",INDEX($A$1:$A$262,SMALL(IF($B$1:$B$262=$C$3,ROW($A$1:$A$262),""),ROW()-1)))</f>
        <v>16083</v>
      </c>
      <c r="H3" s="12" t="s">
        <v>54</v>
      </c>
    </row>
    <row r="4" spans="1:9" x14ac:dyDescent="0.25">
      <c r="A4" s="11" t="s">
        <v>44</v>
      </c>
      <c r="B4" s="12" t="s">
        <v>42</v>
      </c>
      <c r="F4" s="13">
        <f t="array" ref="F4">IF(ROW()-1&gt;COUNTIF($B$1:$B$262,$C$3),"",INDEX($A$1:$A$262,SMALL(IF($B$1:$B$262=$C$3,ROW($A$1:$A$262),""),ROW()-1)))</f>
        <v>16108</v>
      </c>
      <c r="H4" s="12" t="s">
        <v>82</v>
      </c>
    </row>
    <row r="5" spans="1:9" x14ac:dyDescent="0.25">
      <c r="A5" s="11">
        <v>12053</v>
      </c>
      <c r="B5" s="12" t="s">
        <v>42</v>
      </c>
      <c r="F5" s="13">
        <f t="array" ref="F5">IF(ROW()-1&gt;COUNTIF($B$1:$B$262,$C$3),"",INDEX($A$1:$A$262,SMALL(IF($B$1:$B$262=$C$3,ROW($A$1:$A$262),""),ROW()-1)))</f>
        <v>16113</v>
      </c>
      <c r="H5" s="12" t="s">
        <v>91</v>
      </c>
    </row>
    <row r="6" spans="1:9" x14ac:dyDescent="0.25">
      <c r="A6" s="11" t="s">
        <v>45</v>
      </c>
      <c r="B6" s="12" t="s">
        <v>42</v>
      </c>
      <c r="F6" s="13" t="str">
        <f t="array" ref="F6">IF(ROW()-1&gt;COUNTIF($B$1:$B$262,$C$3),"",INDEX($A$1:$A$262,SMALL(IF($B$1:$B$262=$C$3,ROW($A$1:$A$262),""),ROW()-1)))</f>
        <v>16113.1</v>
      </c>
      <c r="H6" s="12" t="s">
        <v>98</v>
      </c>
    </row>
    <row r="7" spans="1:9" x14ac:dyDescent="0.25">
      <c r="A7" s="11" t="s">
        <v>46</v>
      </c>
      <c r="B7" s="12" t="s">
        <v>42</v>
      </c>
      <c r="F7" s="13">
        <f t="array" ref="F7">IF(ROW()-1&gt;COUNTIF($B$1:$B$262,$C$3),"",INDEX($A$1:$A$262,SMALL(IF($B$1:$B$262=$C$3,ROW($A$1:$A$262),""),ROW()-1)))</f>
        <v>16117</v>
      </c>
      <c r="H7" s="12" t="s">
        <v>117</v>
      </c>
    </row>
    <row r="8" spans="1:9" x14ac:dyDescent="0.25">
      <c r="A8" s="11">
        <v>12185</v>
      </c>
      <c r="B8" s="12" t="s">
        <v>42</v>
      </c>
      <c r="F8" s="13">
        <f t="array" ref="F8">IF(ROW()-1&gt;COUNTIF($B$1:$B$262,$C$3),"",INDEX($A$1:$A$262,SMALL(IF($B$1:$B$262=$C$3,ROW($A$1:$A$262),""),ROW()-1)))</f>
        <v>16135</v>
      </c>
      <c r="H8" s="12" t="s">
        <v>127</v>
      </c>
    </row>
    <row r="9" spans="1:9" x14ac:dyDescent="0.25">
      <c r="A9" s="11">
        <v>21060</v>
      </c>
      <c r="B9" s="12" t="s">
        <v>42</v>
      </c>
      <c r="F9" s="13">
        <f t="array" ref="F9">IF(ROW()-1&gt;COUNTIF($B$1:$B$262,$C$3),"",INDEX($A$1:$A$262,SMALL(IF($B$1:$B$262=$C$3,ROW($A$1:$A$262),""),ROW()-1)))</f>
        <v>16140</v>
      </c>
    </row>
    <row r="10" spans="1:9" x14ac:dyDescent="0.25">
      <c r="A10" s="11">
        <v>21085</v>
      </c>
      <c r="B10" s="12" t="s">
        <v>42</v>
      </c>
      <c r="F10" s="13">
        <f t="array" ref="F10">IF(ROW()-1&gt;COUNTIF($B$1:$B$262,$C$3),"",INDEX($A$1:$A$262,SMALL(IF($B$1:$B$262=$C$3,ROW($A$1:$A$262),""),ROW()-1)))</f>
        <v>16148</v>
      </c>
    </row>
    <row r="11" spans="1:9" x14ac:dyDescent="0.25">
      <c r="A11" s="11" t="s">
        <v>47</v>
      </c>
      <c r="B11" s="12" t="s">
        <v>42</v>
      </c>
      <c r="F11" s="13">
        <f t="array" ref="F11">IF(ROW()-1&gt;COUNTIF($B$1:$B$262,$C$3),"",INDEX($A$1:$A$262,SMALL(IF($B$1:$B$262=$C$3,ROW($A$1:$A$262),""),ROW()-1)))</f>
        <v>16306</v>
      </c>
    </row>
    <row r="12" spans="1:9" x14ac:dyDescent="0.25">
      <c r="A12" s="11">
        <v>21177</v>
      </c>
      <c r="B12" s="12" t="s">
        <v>42</v>
      </c>
      <c r="F12" s="13">
        <f t="array" ref="F12">IF(ROW()-1&gt;COUNTIF($B$1:$B$262,$C$3),"",INDEX($A$1:$A$262,SMALL(IF($B$1:$B$262=$C$3,ROW($A$1:$A$262),""),ROW()-1)))</f>
        <v>16150</v>
      </c>
      <c r="H12" s="12" t="s">
        <v>134</v>
      </c>
      <c r="I12" t="s">
        <v>135</v>
      </c>
    </row>
    <row r="13" spans="1:9" x14ac:dyDescent="0.25">
      <c r="A13" s="11">
        <v>23036</v>
      </c>
      <c r="B13" s="12" t="s">
        <v>42</v>
      </c>
      <c r="F13" s="13" t="str">
        <f t="array" ref="F13">IF(ROW()-1&gt;COUNTIF($B$1:$B$262,$C$3),"",INDEX($A$1:$A$262,SMALL(IF($B$1:$B$262=$C$3,ROW($A$1:$A$262),""),ROW()-1)))</f>
        <v>16150.2</v>
      </c>
      <c r="H13" s="12" t="s">
        <v>136</v>
      </c>
      <c r="I13" t="s">
        <v>137</v>
      </c>
    </row>
    <row r="14" spans="1:9" x14ac:dyDescent="0.25">
      <c r="A14" s="11">
        <v>23652</v>
      </c>
      <c r="B14" s="12" t="s">
        <v>42</v>
      </c>
      <c r="F14" s="13">
        <f t="array" ref="F14">IF(ROW()-1&gt;COUNTIF($B$1:$B$262,$C$3),"",INDEX($A$1:$A$262,SMALL(IF($B$1:$B$262=$C$3,ROW($A$1:$A$262),""),ROW()-1)))</f>
        <v>16170</v>
      </c>
      <c r="H14" s="12" t="s">
        <v>138</v>
      </c>
      <c r="I14" t="s">
        <v>139</v>
      </c>
    </row>
    <row r="15" spans="1:9" x14ac:dyDescent="0.25">
      <c r="A15" s="11">
        <v>23658</v>
      </c>
      <c r="B15" s="12" t="s">
        <v>42</v>
      </c>
      <c r="F15" s="13">
        <f t="array" ref="F15">IF(ROW()-1&gt;COUNTIF($B$1:$B$262,$C$3),"",INDEX($A$1:$A$262,SMALL(IF($B$1:$B$262=$C$3,ROW($A$1:$A$262),""),ROW()-1)))</f>
        <v>16194</v>
      </c>
    </row>
    <row r="16" spans="1:9" x14ac:dyDescent="0.25">
      <c r="A16" s="11">
        <v>23179</v>
      </c>
      <c r="B16" s="12" t="s">
        <v>42</v>
      </c>
      <c r="F16" s="13">
        <f t="array" ref="F16">IF(ROW()-1&gt;COUNTIF($B$1:$B$262,$C$3),"",INDEX($A$1:$A$262,SMALL(IF($B$1:$B$262=$C$3,ROW($A$1:$A$262),""),ROW()-1)))</f>
        <v>16206</v>
      </c>
    </row>
    <row r="17" spans="1:6" x14ac:dyDescent="0.25">
      <c r="A17" s="11">
        <v>23203</v>
      </c>
      <c r="B17" s="12" t="s">
        <v>42</v>
      </c>
      <c r="F17" s="13">
        <f t="array" ref="F17">IF(ROW()-1&gt;COUNTIF($B$1:$B$262,$C$3),"",INDEX($A$1:$A$262,SMALL(IF($B$1:$B$262=$C$3,ROW($A$1:$A$262),""),ROW()-1)))</f>
        <v>16708</v>
      </c>
    </row>
    <row r="18" spans="1:6" x14ac:dyDescent="0.25">
      <c r="A18" s="11">
        <v>23252</v>
      </c>
      <c r="B18" s="12" t="s">
        <v>42</v>
      </c>
      <c r="F18" s="13">
        <f t="array" ref="F18">IF(ROW()-1&gt;COUNTIF($B$1:$B$262,$C$3),"",INDEX($A$1:$A$262,SMALL(IF($B$1:$B$262=$C$3,ROW($A$1:$A$262),""),ROW()-1)))</f>
        <v>16211</v>
      </c>
    </row>
    <row r="19" spans="1:6" x14ac:dyDescent="0.25">
      <c r="A19" s="11" t="s">
        <v>48</v>
      </c>
      <c r="B19" s="12" t="s">
        <v>42</v>
      </c>
      <c r="F19" s="13">
        <f t="array" ref="F19">IF(ROW()-1&gt;COUNTIF($B$1:$B$262,$C$3),"",INDEX($A$1:$A$262,SMALL(IF($B$1:$B$262=$C$3,ROW($A$1:$A$262),""),ROW()-1)))</f>
        <v>16237</v>
      </c>
    </row>
    <row r="20" spans="1:6" x14ac:dyDescent="0.25">
      <c r="A20" s="11">
        <v>23277</v>
      </c>
      <c r="B20" s="12" t="s">
        <v>42</v>
      </c>
      <c r="F20" s="13">
        <f t="array" ref="F20">IF(ROW()-1&gt;COUNTIF($B$1:$B$262,$C$3),"",INDEX($A$1:$A$262,SMALL(IF($B$1:$B$262=$C$3,ROW($A$1:$A$262),""),ROW()-1)))</f>
        <v>16249</v>
      </c>
    </row>
    <row r="21" spans="1:6" x14ac:dyDescent="0.25">
      <c r="A21" s="11">
        <v>23549</v>
      </c>
      <c r="B21" s="12" t="s">
        <v>42</v>
      </c>
      <c r="F21" s="13">
        <f t="array" ref="F21">IF(ROW()-1&gt;COUNTIF($B$1:$B$262,$C$3),"",INDEX($A$1:$A$262,SMALL(IF($B$1:$B$262=$C$3,ROW($A$1:$A$262),""),ROW()-1)))</f>
        <v>16762</v>
      </c>
    </row>
    <row r="22" spans="1:6" x14ac:dyDescent="0.25">
      <c r="A22" s="11" t="s">
        <v>49</v>
      </c>
      <c r="B22" s="12" t="s">
        <v>42</v>
      </c>
      <c r="F22" s="13">
        <f t="array" ref="F22">IF(ROW()-1&gt;COUNTIF($B$1:$B$262,$C$3),"",INDEX($A$1:$A$262,SMALL(IF($B$1:$B$262=$C$3,ROW($A$1:$A$262),""),ROW()-1)))</f>
        <v>16281</v>
      </c>
    </row>
    <row r="23" spans="1:6" x14ac:dyDescent="0.25">
      <c r="A23" s="11">
        <v>23719</v>
      </c>
      <c r="B23" s="12" t="s">
        <v>42</v>
      </c>
      <c r="F23" s="13">
        <f t="array" ref="F23">IF(ROW()-1&gt;COUNTIF($B$1:$B$262,$C$3),"",INDEX($A$1:$A$262,SMALL(IF($B$1:$B$262=$C$3,ROW($A$1:$A$262),""),ROW()-1)))</f>
        <v>16507</v>
      </c>
    </row>
    <row r="24" spans="1:6" x14ac:dyDescent="0.25">
      <c r="A24" s="11">
        <v>23279</v>
      </c>
      <c r="B24" s="12" t="s">
        <v>42</v>
      </c>
      <c r="F24" s="13" t="str">
        <f t="array" ref="F24">IF(ROW()-1&gt;COUNTIF($B$1:$B$262,$C$3),"",INDEX($A$1:$A$262,SMALL(IF($B$1:$B$262=$C$3,ROW($A$1:$A$262),""),ROW()-1)))</f>
        <v>16507.1</v>
      </c>
    </row>
    <row r="25" spans="1:6" x14ac:dyDescent="0.25">
      <c r="A25" s="11">
        <v>23302</v>
      </c>
      <c r="B25" s="12" t="s">
        <v>42</v>
      </c>
      <c r="F25" s="13">
        <f t="array" ref="F25">IF(ROW()-1&gt;COUNTIF($B$1:$B$262,$C$3),"",INDEX($A$1:$A$262,SMALL(IF($B$1:$B$262=$C$3,ROW($A$1:$A$262),""),ROW()-1)))</f>
        <v>16531</v>
      </c>
    </row>
    <row r="26" spans="1:6" x14ac:dyDescent="0.25">
      <c r="A26" s="11">
        <v>24065</v>
      </c>
      <c r="B26" s="12" t="s">
        <v>42</v>
      </c>
      <c r="F26" s="13">
        <f t="array" ref="F26">IF(ROW()-1&gt;COUNTIF($B$1:$B$262,$C$3),"",INDEX($A$1:$A$262,SMALL(IF($B$1:$B$262=$C$3,ROW($A$1:$A$262),""),ROW()-1)))</f>
        <v>16570</v>
      </c>
    </row>
    <row r="27" spans="1:6" x14ac:dyDescent="0.25">
      <c r="A27" s="11" t="s">
        <v>50</v>
      </c>
      <c r="B27" s="12" t="s">
        <v>42</v>
      </c>
      <c r="F27" s="13">
        <f t="array" ref="F27">IF(ROW()-1&gt;COUNTIF($B$1:$B$262,$C$3),"",INDEX($A$1:$A$262,SMALL(IF($B$1:$B$262=$C$3,ROW($A$1:$A$262),""),ROW()-1)))</f>
        <v>16584</v>
      </c>
    </row>
    <row r="28" spans="1:6" x14ac:dyDescent="0.25">
      <c r="A28" s="11">
        <v>24129</v>
      </c>
      <c r="B28" s="12" t="s">
        <v>42</v>
      </c>
      <c r="F28" s="13" t="str">
        <f t="array" ref="F28">IF(ROW()-1&gt;COUNTIF($B$1:$B$262,$C$3),"",INDEX($A$1:$A$262,SMALL(IF($B$1:$B$262=$C$3,ROW($A$1:$A$262),""),ROW()-1)))</f>
        <v>16584.1</v>
      </c>
    </row>
    <row r="29" spans="1:6" x14ac:dyDescent="0.25">
      <c r="A29" s="11" t="s">
        <v>51</v>
      </c>
      <c r="B29" s="12" t="s">
        <v>42</v>
      </c>
      <c r="F29" s="13">
        <f t="array" ref="F29">IF(ROW()-1&gt;COUNTIF($B$1:$B$262,$C$3),"",INDEX($A$1:$A$262,SMALL(IF($B$1:$B$262=$C$3,ROW($A$1:$A$262),""),ROW()-1)))</f>
        <v>16638</v>
      </c>
    </row>
    <row r="30" spans="1:6" x14ac:dyDescent="0.25">
      <c r="A30" s="11">
        <v>24192</v>
      </c>
      <c r="B30" s="12" t="s">
        <v>42</v>
      </c>
      <c r="F30" s="13">
        <f t="array" ref="F30">IF(ROW()-1&gt;COUNTIF($B$1:$B$262,$C$3),"",INDEX($A$1:$A$262,SMALL(IF($B$1:$B$262=$C$3,ROW($A$1:$A$262),""),ROW()-1)))</f>
        <v>16645</v>
      </c>
    </row>
    <row r="31" spans="1:6" x14ac:dyDescent="0.25">
      <c r="A31" s="11" t="s">
        <v>52</v>
      </c>
      <c r="B31" s="12" t="s">
        <v>42</v>
      </c>
      <c r="F31" s="13">
        <f t="array" ref="F31">IF(ROW()-1&gt;COUNTIF($B$1:$B$262,$C$3),"",INDEX($A$1:$A$262,SMALL(IF($B$1:$B$262=$C$3,ROW($A$1:$A$262),""),ROW()-1)))</f>
        <v>16656</v>
      </c>
    </row>
    <row r="32" spans="1:6" x14ac:dyDescent="0.25">
      <c r="A32" s="11">
        <v>24282</v>
      </c>
      <c r="B32" s="12" t="s">
        <v>42</v>
      </c>
      <c r="F32" s="13" t="str">
        <f t="array" ref="F32">IF(ROW()-1&gt;COUNTIF($B$1:$B$262,$C$3),"",INDEX($A$1:$A$262,SMALL(IF($B$1:$B$262=$C$3,ROW($A$1:$A$262),""),ROW()-1)))</f>
        <v>16656.1</v>
      </c>
    </row>
    <row r="33" spans="1:6" x14ac:dyDescent="0.25">
      <c r="A33" s="11">
        <v>24287</v>
      </c>
      <c r="B33" s="12" t="s">
        <v>42</v>
      </c>
      <c r="F33" s="13">
        <f t="array" ref="F33">IF(ROW()-1&gt;COUNTIF($B$1:$B$262,$C$3),"",INDEX($A$1:$A$262,SMALL(IF($B$1:$B$262=$C$3,ROW($A$1:$A$262),""),ROW()-1)))</f>
        <v>42273</v>
      </c>
    </row>
    <row r="34" spans="1:6" x14ac:dyDescent="0.25">
      <c r="A34" s="11">
        <v>39037</v>
      </c>
      <c r="B34" s="12" t="s">
        <v>42</v>
      </c>
      <c r="F34" s="13">
        <f t="array" ref="F34">IF(ROW()-1&gt;COUNTIF($B$1:$B$262,$C$3),"",INDEX($A$1:$A$262,SMALL(IF($B$1:$B$262=$C$3,ROW($A$1:$A$262),""),ROW()-1)))</f>
        <v>42775</v>
      </c>
    </row>
    <row r="35" spans="1:6" x14ac:dyDescent="0.25">
      <c r="A35" s="11">
        <v>40664</v>
      </c>
      <c r="B35" s="12" t="s">
        <v>42</v>
      </c>
      <c r="F35" s="13">
        <f t="array" ref="F35">IF(ROW()-1&gt;COUNTIF($B$1:$B$262,$C$3),"",INDEX($A$1:$A$262,SMALL(IF($B$1:$B$262=$C$3,ROW($A$1:$A$262),""),ROW()-1)))</f>
        <v>42506</v>
      </c>
    </row>
    <row r="36" spans="1:6" x14ac:dyDescent="0.25">
      <c r="A36" s="11">
        <v>41029</v>
      </c>
      <c r="B36" s="12" t="s">
        <v>42</v>
      </c>
      <c r="F36" s="13" t="str">
        <f t="array" ref="F36">IF(ROW()-1&gt;COUNTIF($B$1:$B$262,$C$3),"",INDEX($A$1:$A$262,SMALL(IF($B$1:$B$262=$C$3,ROW($A$1:$A$262),""),ROW()-1)))</f>
        <v/>
      </c>
    </row>
    <row r="37" spans="1:6" x14ac:dyDescent="0.25">
      <c r="A37" s="11">
        <v>41707</v>
      </c>
      <c r="B37" s="12" t="s">
        <v>42</v>
      </c>
      <c r="F37" s="13" t="str">
        <f t="array" ref="F37">IF(ROW()-1&gt;COUNTIF($B$1:$B$262,$C$3),"",INDEX($A$1:$A$262,SMALL(IF($B$1:$B$262=$C$3,ROW($A$1:$A$262),""),ROW()-1)))</f>
        <v/>
      </c>
    </row>
    <row r="38" spans="1:6" x14ac:dyDescent="0.25">
      <c r="A38" s="11">
        <v>41248</v>
      </c>
      <c r="B38" s="12" t="s">
        <v>42</v>
      </c>
      <c r="F38" s="13" t="str">
        <f t="array" ref="F38">IF(ROW()-1&gt;COUNTIF($B$1:$B$262,$C$3),"",INDEX($A$1:$A$262,SMALL(IF($B$1:$B$262=$C$3,ROW($A$1:$A$262),""),ROW()-1)))</f>
        <v/>
      </c>
    </row>
    <row r="39" spans="1:6" x14ac:dyDescent="0.25">
      <c r="A39" s="11" t="s">
        <v>53</v>
      </c>
      <c r="B39" s="12" t="s">
        <v>54</v>
      </c>
      <c r="F39" s="13" t="str">
        <f t="array" ref="F39">IF(ROW()-1&gt;COUNTIF($B$1:$B$262,$C$3),"",INDEX($A$1:$A$262,SMALL(IF($B$1:$B$262=$C$3,ROW($A$1:$A$262),""),ROW()-1)))</f>
        <v/>
      </c>
    </row>
    <row r="40" spans="1:6" x14ac:dyDescent="0.25">
      <c r="A40" s="11" t="s">
        <v>55</v>
      </c>
      <c r="B40" s="12" t="s">
        <v>54</v>
      </c>
      <c r="F40" s="13" t="str">
        <f t="array" ref="F40">IF(ROW()-1&gt;COUNTIF($B$1:$B$262,$C$3),"",INDEX($A$1:$A$262,SMALL(IF($B$1:$B$262=$C$3,ROW($A$1:$A$262),""),ROW()-1)))</f>
        <v/>
      </c>
    </row>
    <row r="41" spans="1:6" x14ac:dyDescent="0.25">
      <c r="A41" s="11" t="s">
        <v>56</v>
      </c>
      <c r="B41" s="12" t="s">
        <v>54</v>
      </c>
      <c r="F41" s="13" t="str">
        <f t="array" ref="F41">IF(ROW()-1&gt;COUNTIF($B$1:$B$262,$C$3),"",INDEX($A$1:$A$262,SMALL(IF($B$1:$B$262=$C$3,ROW($A$1:$A$262),""),ROW()-1)))</f>
        <v/>
      </c>
    </row>
    <row r="42" spans="1:6" x14ac:dyDescent="0.25">
      <c r="A42" s="11" t="s">
        <v>57</v>
      </c>
      <c r="B42" s="12" t="s">
        <v>54</v>
      </c>
      <c r="F42" s="13" t="str">
        <f t="array" ref="F42">IF(ROW()-1&gt;COUNTIF($B$1:$B$262,$C$3),"",INDEX($A$1:$A$262,SMALL(IF($B$1:$B$262=$C$3,ROW($A$1:$A$262),""),ROW()-1)))</f>
        <v/>
      </c>
    </row>
    <row r="43" spans="1:6" x14ac:dyDescent="0.25">
      <c r="A43" s="11" t="s">
        <v>58</v>
      </c>
      <c r="B43" s="12" t="s">
        <v>54</v>
      </c>
      <c r="F43" s="13" t="str">
        <f t="array" ref="F43">IF(ROW()-1&gt;COUNTIF($B$1:$B$262,$C$3),"",INDEX($A$1:$A$262,SMALL(IF($B$1:$B$262=$C$3,ROW($A$1:$A$262),""),ROW()-1)))</f>
        <v/>
      </c>
    </row>
    <row r="44" spans="1:6" x14ac:dyDescent="0.25">
      <c r="A44" s="11" t="s">
        <v>59</v>
      </c>
      <c r="B44" s="12" t="s">
        <v>54</v>
      </c>
      <c r="F44" s="13" t="str">
        <f t="array" ref="F44">IF(ROW()-1&gt;COUNTIF($B$1:$B$262,$C$3),"",INDEX($A$1:$A$262,SMALL(IF($B$1:$B$262=$C$3,ROW($A$1:$A$262),""),ROW()-1)))</f>
        <v/>
      </c>
    </row>
    <row r="45" spans="1:6" x14ac:dyDescent="0.25">
      <c r="A45" s="11" t="s">
        <v>60</v>
      </c>
      <c r="B45" s="12" t="s">
        <v>54</v>
      </c>
      <c r="F45" s="13" t="str">
        <f t="array" ref="F45">IF(ROW()-1&gt;COUNTIF($B$1:$B$262,$C$3),"",INDEX($A$1:$A$262,SMALL(IF($B$1:$B$262=$C$3,ROW($A$1:$A$262),""),ROW()-1)))</f>
        <v/>
      </c>
    </row>
    <row r="46" spans="1:6" x14ac:dyDescent="0.25">
      <c r="A46" s="11" t="s">
        <v>61</v>
      </c>
      <c r="B46" s="12" t="s">
        <v>54</v>
      </c>
      <c r="F46" s="13" t="str">
        <f t="array" ref="F46">IF(ROW()-1&gt;COUNTIF($B$1:$B$262,$C$3),"",INDEX($A$1:$A$262,SMALL(IF($B$1:$B$262=$C$3,ROW($A$1:$A$262),""),ROW()-1)))</f>
        <v/>
      </c>
    </row>
    <row r="47" spans="1:6" x14ac:dyDescent="0.25">
      <c r="A47" s="11" t="s">
        <v>62</v>
      </c>
      <c r="B47" s="12" t="s">
        <v>54</v>
      </c>
      <c r="F47" s="13" t="str">
        <f t="array" ref="F47">IF(ROW()-1&gt;COUNTIF($B$1:$B$262,$C$3),"",INDEX($A$1:$A$262,SMALL(IF($B$1:$B$262=$C$3,ROW($A$1:$A$262),""),ROW()-1)))</f>
        <v/>
      </c>
    </row>
    <row r="48" spans="1:6" x14ac:dyDescent="0.25">
      <c r="A48" s="11" t="s">
        <v>63</v>
      </c>
      <c r="B48" s="12" t="s">
        <v>54</v>
      </c>
      <c r="F48" s="13" t="str">
        <f t="array" ref="F48">IF(ROW()-1&gt;COUNTIF($B$1:$B$262,$C$3),"",INDEX($A$1:$A$262,SMALL(IF($B$1:$B$262=$C$3,ROW($A$1:$A$262),""),ROW()-1)))</f>
        <v/>
      </c>
    </row>
    <row r="49" spans="1:6" x14ac:dyDescent="0.25">
      <c r="A49" s="11" t="s">
        <v>64</v>
      </c>
      <c r="B49" s="12" t="s">
        <v>54</v>
      </c>
      <c r="F49" s="13" t="str">
        <f t="array" ref="F49">IF(ROW()-1&gt;COUNTIF($B$1:$B$262,$C$3),"",INDEX($A$1:$A$262,SMALL(IF($B$1:$B$262=$C$3,ROW($A$1:$A$262),""),ROW()-1)))</f>
        <v/>
      </c>
    </row>
    <row r="50" spans="1:6" x14ac:dyDescent="0.25">
      <c r="A50" s="11" t="s">
        <v>65</v>
      </c>
      <c r="B50" s="12" t="s">
        <v>54</v>
      </c>
      <c r="F50" s="13" t="str">
        <f t="array" ref="F50">IF(ROW()-1&gt;COUNTIF($B$1:$B$262,$C$3),"",INDEX($A$1:$A$262,SMALL(IF($B$1:$B$262=$C$3,ROW($A$1:$A$262),""),ROW()-1)))</f>
        <v/>
      </c>
    </row>
    <row r="51" spans="1:6" x14ac:dyDescent="0.25">
      <c r="A51" s="11" t="s">
        <v>66</v>
      </c>
      <c r="B51" s="12" t="s">
        <v>54</v>
      </c>
      <c r="F51" s="13" t="str">
        <f t="array" ref="F51">IF(ROW()-1&gt;COUNTIF($B$1:$B$262,$C$3),"",INDEX($A$1:$A$262,SMALL(IF($B$1:$B$262=$C$3,ROW($A$1:$A$262),""),ROW()-1)))</f>
        <v/>
      </c>
    </row>
    <row r="52" spans="1:6" x14ac:dyDescent="0.25">
      <c r="A52" s="11">
        <v>18022</v>
      </c>
      <c r="B52" s="12" t="s">
        <v>54</v>
      </c>
      <c r="F52" s="13" t="str">
        <f t="array" ref="F52">IF(ROW()-1&gt;COUNTIF($B$1:$B$262,$C$3),"",INDEX($A$1:$A$262,SMALL(IF($B$1:$B$262=$C$3,ROW($A$1:$A$262),""),ROW()-1)))</f>
        <v/>
      </c>
    </row>
    <row r="53" spans="1:6" x14ac:dyDescent="0.25">
      <c r="A53" s="11" t="s">
        <v>67</v>
      </c>
      <c r="B53" s="12" t="s">
        <v>54</v>
      </c>
      <c r="F53" s="13" t="str">
        <f t="array" ref="F53">IF(ROW()-1&gt;COUNTIF($B$1:$B$262,$C$3),"",INDEX($A$1:$A$262,SMALL(IF($B$1:$B$262=$C$3,ROW($A$1:$A$262),""),ROW()-1)))</f>
        <v/>
      </c>
    </row>
    <row r="54" spans="1:6" x14ac:dyDescent="0.25">
      <c r="A54" s="11" t="s">
        <v>68</v>
      </c>
      <c r="B54" s="12" t="s">
        <v>54</v>
      </c>
      <c r="F54" s="13" t="str">
        <f t="array" ref="F54">IF(ROW()-1&gt;COUNTIF($B$1:$B$262,$C$3),"",INDEX($A$1:$A$262,SMALL(IF($B$1:$B$262=$C$3,ROW($A$1:$A$262),""),ROW()-1)))</f>
        <v/>
      </c>
    </row>
    <row r="55" spans="1:6" x14ac:dyDescent="0.25">
      <c r="A55" s="11">
        <v>19010</v>
      </c>
      <c r="B55" s="12" t="s">
        <v>54</v>
      </c>
      <c r="F55" s="13" t="str">
        <f t="array" ref="F55">IF(ROW()-1&gt;COUNTIF($B$1:$B$262,$C$3),"",INDEX($A$1:$A$262,SMALL(IF($B$1:$B$262=$C$3,ROW($A$1:$A$262),""),ROW()-1)))</f>
        <v/>
      </c>
    </row>
    <row r="56" spans="1:6" x14ac:dyDescent="0.25">
      <c r="A56" s="11" t="s">
        <v>69</v>
      </c>
      <c r="B56" s="12" t="s">
        <v>54</v>
      </c>
      <c r="F56" s="13" t="str">
        <f t="array" ref="F56">IF(ROW()-1&gt;COUNTIF($B$1:$B$262,$C$3),"",INDEX($A$1:$A$262,SMALL(IF($B$1:$B$262=$C$3,ROW($A$1:$A$262),""),ROW()-1)))</f>
        <v/>
      </c>
    </row>
    <row r="57" spans="1:6" x14ac:dyDescent="0.25">
      <c r="A57" s="11">
        <v>19011</v>
      </c>
      <c r="B57" s="12" t="s">
        <v>54</v>
      </c>
      <c r="F57" s="13" t="str">
        <f t="array" ref="F57">IF(ROW()-1&gt;COUNTIF($B$1:$B$262,$C$3),"",INDEX($A$1:$A$262,SMALL(IF($B$1:$B$262=$C$3,ROW($A$1:$A$262),""),ROW()-1)))</f>
        <v/>
      </c>
    </row>
    <row r="58" spans="1:6" x14ac:dyDescent="0.25">
      <c r="A58" s="11">
        <v>19039</v>
      </c>
      <c r="B58" s="12" t="s">
        <v>54</v>
      </c>
      <c r="F58" s="13" t="str">
        <f t="array" ref="F58">IF(ROW()-1&gt;COUNTIF($B$1:$B$262,$C$3),"",INDEX($A$1:$A$262,SMALL(IF($B$1:$B$262=$C$3,ROW($A$1:$A$262),""),ROW()-1)))</f>
        <v/>
      </c>
    </row>
    <row r="59" spans="1:6" x14ac:dyDescent="0.25">
      <c r="A59" s="11" t="s">
        <v>70</v>
      </c>
      <c r="B59" s="12" t="s">
        <v>54</v>
      </c>
      <c r="F59" s="13" t="str">
        <f t="array" ref="F59">IF(ROW()-1&gt;COUNTIF($B$1:$B$262,$C$3),"",INDEX($A$1:$A$262,SMALL(IF($B$1:$B$262=$C$3,ROW($A$1:$A$262),""),ROW()-1)))</f>
        <v/>
      </c>
    </row>
    <row r="60" spans="1:6" x14ac:dyDescent="0.25">
      <c r="A60" s="11" t="s">
        <v>71</v>
      </c>
      <c r="B60" s="12" t="s">
        <v>54</v>
      </c>
      <c r="F60" s="13" t="str">
        <f t="array" ref="F60">IF(ROW()-1&gt;COUNTIF($B$1:$B$262,$C$3),"",INDEX($A$1:$A$262,SMALL(IF($B$1:$B$262=$C$3,ROW($A$1:$A$262),""),ROW()-1)))</f>
        <v/>
      </c>
    </row>
    <row r="61" spans="1:6" x14ac:dyDescent="0.25">
      <c r="A61" s="11">
        <v>19055</v>
      </c>
      <c r="B61" s="12" t="s">
        <v>54</v>
      </c>
      <c r="F61" s="13" t="str">
        <f t="array" ref="F61">IF(ROW()-1&gt;COUNTIF($B$2:$B$262,$C$3),"",INDEX($A$2:$A$262,SMALL(IF($B$2:$B$262=$C$3,ROW($A$2:$A$262),""),ROW()-1)))</f>
        <v/>
      </c>
    </row>
    <row r="62" spans="1:6" x14ac:dyDescent="0.25">
      <c r="A62" s="11">
        <v>19110</v>
      </c>
      <c r="B62" s="12" t="s">
        <v>54</v>
      </c>
      <c r="F62" s="13" t="str">
        <f t="array" ref="F62">IF(ROW()-1&gt;COUNTIF($B$2:$B$262,$C$3),"",INDEX($A$2:$A$262,SMALL(IF($B$2:$B$262=$C$3,ROW($A$2:$A$262),""),ROW()-1)))</f>
        <v/>
      </c>
    </row>
    <row r="63" spans="1:6" x14ac:dyDescent="0.25">
      <c r="A63" s="11" t="s">
        <v>72</v>
      </c>
      <c r="B63" s="12" t="s">
        <v>54</v>
      </c>
      <c r="F63" s="13" t="str">
        <f t="array" ref="F63">IF(ROW()-1&gt;COUNTIF($B$2:$B$262,$C$3),"",INDEX($A$2:$A$262,SMALL(IF($B$2:$B$262=$C$3,ROW($A$2:$A$262),""),ROW()-1)))</f>
        <v/>
      </c>
    </row>
    <row r="64" spans="1:6" x14ac:dyDescent="0.25">
      <c r="A64" s="11">
        <v>19111</v>
      </c>
      <c r="B64" s="12" t="s">
        <v>54</v>
      </c>
      <c r="F64" s="13" t="str">
        <f t="array" ref="F64">IF(ROW()-1&gt;COUNTIF($B$2:$B$262,$C$3),"",INDEX($A$2:$A$262,SMALL(IF($B$2:$B$262=$C$3,ROW($A$2:$A$262),""),ROW()-1)))</f>
        <v/>
      </c>
    </row>
    <row r="65" spans="1:6" x14ac:dyDescent="0.25">
      <c r="A65" s="11" t="s">
        <v>73</v>
      </c>
      <c r="B65" s="12" t="s">
        <v>54</v>
      </c>
      <c r="F65" s="13" t="str">
        <f t="array" ref="F65">IF(ROW()-1&gt;COUNTIF($B$2:$B$262,$C$3),"",INDEX($A$2:$A$262,SMALL(IF($B$2:$B$262=$C$3,ROW($A$2:$A$262),""),ROW()-1)))</f>
        <v/>
      </c>
    </row>
    <row r="66" spans="1:6" x14ac:dyDescent="0.25">
      <c r="A66" s="11">
        <v>19688</v>
      </c>
      <c r="B66" s="12" t="s">
        <v>54</v>
      </c>
      <c r="F66" s="13" t="str">
        <f t="array" ref="F66">IF(ROW()-1&gt;COUNTIF($B$2:$B$262,$C$3),"",INDEX($A$2:$A$262,SMALL(IF($B$2:$B$262=$C$3,ROW($A$2:$A$262),""),ROW()-1)))</f>
        <v/>
      </c>
    </row>
    <row r="67" spans="1:6" x14ac:dyDescent="0.25">
      <c r="A67" s="11">
        <v>19284</v>
      </c>
      <c r="B67" s="12" t="s">
        <v>54</v>
      </c>
      <c r="F67" s="13" t="str">
        <f t="array" ref="F67">IF(ROW()-1&gt;COUNTIF($B$2:$B$262,$C$3),"",INDEX($A$2:$A$262,SMALL(IF($B$2:$B$262=$C$3,ROW($A$2:$A$262),""),ROW()-1)))</f>
        <v/>
      </c>
    </row>
    <row r="68" spans="1:6" x14ac:dyDescent="0.25">
      <c r="A68" s="11">
        <v>19297</v>
      </c>
      <c r="B68" s="12" t="s">
        <v>54</v>
      </c>
      <c r="F68" s="13" t="str">
        <f t="array" ref="F68">IF(ROW()-1&gt;COUNTIF($B$2:$B$262,$C$3),"",INDEX($A$2:$A$262,SMALL(IF($B$2:$B$262=$C$3,ROW($A$2:$A$262),""),ROW()-1)))</f>
        <v/>
      </c>
    </row>
    <row r="69" spans="1:6" x14ac:dyDescent="0.25">
      <c r="A69" s="11">
        <v>19689</v>
      </c>
      <c r="B69" s="12" t="s">
        <v>54</v>
      </c>
      <c r="F69" s="13" t="str">
        <f t="array" ref="F69">IF(ROW()-1&gt;COUNTIF($B$2:$B$262,$C$3),"",INDEX($A$2:$A$262,SMALL(IF($B$2:$B$262=$C$3,ROW($A$2:$A$262),""),ROW()-1)))</f>
        <v/>
      </c>
    </row>
    <row r="70" spans="1:6" x14ac:dyDescent="0.25">
      <c r="A70" s="11" t="s">
        <v>74</v>
      </c>
      <c r="B70" s="12" t="s">
        <v>54</v>
      </c>
      <c r="F70" s="13" t="str">
        <f t="array" ref="F70">IF(ROW()-1&gt;COUNTIF($B$2:$B$262,$C$3),"",INDEX($A$2:$A$262,SMALL(IF($B$2:$B$262=$C$3,ROW($A$2:$A$262),""),ROW()-1)))</f>
        <v/>
      </c>
    </row>
    <row r="71" spans="1:6" x14ac:dyDescent="0.25">
      <c r="A71" s="11" t="s">
        <v>75</v>
      </c>
      <c r="B71" s="12" t="s">
        <v>54</v>
      </c>
      <c r="F71" s="13" t="str">
        <f t="array" ref="F71">IF(ROW()-1&gt;COUNTIF($B$2:$B$262,$C$3),"",INDEX($A$2:$A$262,SMALL(IF($B$2:$B$262=$C$3,ROW($A$2:$A$262),""),ROW()-1)))</f>
        <v/>
      </c>
    </row>
    <row r="72" spans="1:6" x14ac:dyDescent="0.25">
      <c r="A72" s="11">
        <v>19222</v>
      </c>
      <c r="B72" s="12" t="s">
        <v>54</v>
      </c>
      <c r="F72" s="13" t="str">
        <f t="array" ref="F72">IF(ROW()-1&gt;COUNTIF($B$2:$B$262,$C$3),"",INDEX($A$2:$A$262,SMALL(IF($B$2:$B$262=$C$3,ROW($A$2:$A$262),""),ROW()-1)))</f>
        <v/>
      </c>
    </row>
    <row r="73" spans="1:6" x14ac:dyDescent="0.25">
      <c r="A73" s="11">
        <v>19292</v>
      </c>
      <c r="B73" s="12" t="s">
        <v>54</v>
      </c>
      <c r="F73" s="13" t="str">
        <f t="array" ref="F73">IF(ROW()-1&gt;COUNTIF($B$2:$B$262,$C$3),"",INDEX($A$2:$A$262,SMALL(IF($B$2:$B$262=$C$3,ROW($A$2:$A$262),""),ROW()-1)))</f>
        <v/>
      </c>
    </row>
    <row r="74" spans="1:6" x14ac:dyDescent="0.25">
      <c r="A74" s="11">
        <v>19723</v>
      </c>
      <c r="B74" s="12" t="s">
        <v>54</v>
      </c>
      <c r="F74" s="13" t="str">
        <f t="array" ref="F74">IF(ROW()-1&gt;COUNTIF($B$2:$B$262,$C$3),"",INDEX($A$2:$A$262,SMALL(IF($B$2:$B$262=$C$3,ROW($A$2:$A$262),""),ROW()-1)))</f>
        <v/>
      </c>
    </row>
    <row r="75" spans="1:6" x14ac:dyDescent="0.25">
      <c r="A75" s="11">
        <v>19633</v>
      </c>
      <c r="B75" s="12" t="s">
        <v>54</v>
      </c>
      <c r="F75" s="13" t="str">
        <f t="array" ref="F75">IF(ROW()-1&gt;COUNTIF($B$2:$B$262,$C$3),"",INDEX($A$2:$A$262,SMALL(IF($B$2:$B$262=$C$3,ROW($A$2:$A$262),""),ROW()-1)))</f>
        <v/>
      </c>
    </row>
    <row r="76" spans="1:6" x14ac:dyDescent="0.25">
      <c r="A76" s="11" t="s">
        <v>76</v>
      </c>
      <c r="B76" s="12" t="s">
        <v>54</v>
      </c>
      <c r="F76" s="13" t="str">
        <f t="array" ref="F76">IF(ROW()-1&gt;COUNTIF($B$2:$B$262,$C$3),"",INDEX($A$2:$A$262,SMALL(IF($B$2:$B$262=$C$3,ROW($A$2:$A$262),""),ROW()-1)))</f>
        <v/>
      </c>
    </row>
    <row r="77" spans="1:6" x14ac:dyDescent="0.25">
      <c r="A77" s="11">
        <v>19637</v>
      </c>
      <c r="B77" s="12" t="s">
        <v>54</v>
      </c>
      <c r="F77" s="13" t="str">
        <f t="array" ref="F77">IF(ROW()-1&gt;COUNTIF($B$2:$B$262,$C$3),"",INDEX($A$2:$A$262,SMALL(IF($B$2:$B$262=$C$3,ROW($A$2:$A$262),""),ROW()-1)))</f>
        <v/>
      </c>
    </row>
    <row r="78" spans="1:6" x14ac:dyDescent="0.25">
      <c r="A78" s="11">
        <v>19651</v>
      </c>
      <c r="B78" s="12" t="s">
        <v>54</v>
      </c>
      <c r="F78" s="13" t="str">
        <f t="array" ref="F78">IF(ROW()-1&gt;COUNTIF($B$2:$B$262,$C$3),"",INDEX($A$2:$A$262,SMALL(IF($B$2:$B$262=$C$3,ROW($A$2:$A$262),""),ROW()-1)))</f>
        <v/>
      </c>
    </row>
    <row r="79" spans="1:6" x14ac:dyDescent="0.25">
      <c r="A79" s="11" t="s">
        <v>77</v>
      </c>
      <c r="B79" s="12" t="s">
        <v>54</v>
      </c>
      <c r="F79" s="13" t="str">
        <f t="array" ref="F79">IF(ROW()-1&gt;COUNTIF($B$2:$B$262,$C$3),"",INDEX($A$2:$A$262,SMALL(IF($B$2:$B$262=$C$3,ROW($A$2:$A$262),""),ROW()-1)))</f>
        <v/>
      </c>
    </row>
    <row r="80" spans="1:6" x14ac:dyDescent="0.25">
      <c r="A80" s="11">
        <v>19682</v>
      </c>
      <c r="B80" s="12" t="s">
        <v>54</v>
      </c>
      <c r="F80" s="13" t="str">
        <f t="array" ref="F80">IF(ROW()-1&gt;COUNTIF($B$2:$B$262,$C$3),"",INDEX($A$2:$A$262,SMALL(IF($B$2:$B$262=$C$3,ROW($A$2:$A$262),""),ROW()-1)))</f>
        <v/>
      </c>
    </row>
    <row r="81" spans="1:6" x14ac:dyDescent="0.25">
      <c r="A81" s="11">
        <v>19690</v>
      </c>
      <c r="B81" s="12" t="s">
        <v>54</v>
      </c>
      <c r="F81" s="13" t="str">
        <f t="array" ref="F81">IF(ROW()-1&gt;COUNTIF($B$2:$B$262,$C$3),"",INDEX($A$2:$A$262,SMALL(IF($B$2:$B$262=$C$3,ROW($A$2:$A$262),""),ROW()-1)))</f>
        <v/>
      </c>
    </row>
    <row r="82" spans="1:6" x14ac:dyDescent="0.25">
      <c r="A82" s="11">
        <v>19715</v>
      </c>
      <c r="B82" s="12" t="s">
        <v>54</v>
      </c>
      <c r="F82" s="13" t="str">
        <f t="array" ref="F82">IF(ROW()-1&gt;COUNTIF($B$2:$B$262,$C$3),"",INDEX($A$2:$A$262,SMALL(IF($B$2:$B$262=$C$3,ROW($A$2:$A$262),""),ROW()-1)))</f>
        <v/>
      </c>
    </row>
    <row r="83" spans="1:6" x14ac:dyDescent="0.25">
      <c r="A83" s="11">
        <v>25008</v>
      </c>
      <c r="B83" s="12" t="s">
        <v>54</v>
      </c>
      <c r="F83" s="13" t="str">
        <f t="array" ref="F83">IF(ROW()-1&gt;COUNTIF($B$2:$B$262,$C$3),"",INDEX($A$2:$A$262,SMALL(IF($B$2:$B$262=$C$3,ROW($A$2:$A$262),""),ROW()-1)))</f>
        <v/>
      </c>
    </row>
    <row r="84" spans="1:6" x14ac:dyDescent="0.25">
      <c r="A84" s="11">
        <v>25043</v>
      </c>
      <c r="B84" s="12" t="s">
        <v>54</v>
      </c>
      <c r="F84" s="13" t="str">
        <f t="array" ref="F84">IF(ROW()-1&gt;COUNTIF($B$2:$B$262,$C$3),"",INDEX($A$2:$A$262,SMALL(IF($B$2:$B$262=$C$3,ROW($A$2:$A$262),""),ROW()-1)))</f>
        <v/>
      </c>
    </row>
    <row r="85" spans="1:6" x14ac:dyDescent="0.25">
      <c r="A85" s="11">
        <v>25130</v>
      </c>
      <c r="B85" s="12" t="s">
        <v>54</v>
      </c>
      <c r="F85" s="13" t="str">
        <f t="array" ref="F85">IF(ROW()-1&gt;COUNTIF($B$2:$B$262,$C$3),"",INDEX($A$2:$A$262,SMALL(IF($B$2:$B$262=$C$3,ROW($A$2:$A$262),""),ROW()-1)))</f>
        <v/>
      </c>
    </row>
    <row r="86" spans="1:6" x14ac:dyDescent="0.25">
      <c r="A86" s="11">
        <v>25199</v>
      </c>
      <c r="B86" s="12" t="s">
        <v>54</v>
      </c>
      <c r="F86" s="13" t="str">
        <f t="array" ref="F86">IF(ROW()-1&gt;COUNTIF($B$2:$B$262,$C$3),"",INDEX($A$2:$A$262,SMALL(IF($B$2:$B$262=$C$3,ROW($A$2:$A$262),""),ROW()-1)))</f>
        <v/>
      </c>
    </row>
    <row r="87" spans="1:6" x14ac:dyDescent="0.25">
      <c r="A87" s="11">
        <v>25272</v>
      </c>
      <c r="B87" s="12" t="s">
        <v>54</v>
      </c>
      <c r="F87" s="13" t="str">
        <f t="array" ref="F87">IF(ROW()-1&gt;COUNTIF($B$2:$B$262,$C$3),"",INDEX($A$2:$A$262,SMALL(IF($B$2:$B$262=$C$3,ROW($A$2:$A$262),""),ROW()-1)))</f>
        <v/>
      </c>
    </row>
    <row r="88" spans="1:6" x14ac:dyDescent="0.25">
      <c r="A88" s="11">
        <v>25561</v>
      </c>
      <c r="B88" s="12" t="s">
        <v>54</v>
      </c>
      <c r="F88" s="13" t="str">
        <f t="array" ref="F88">IF(ROW()-1&gt;COUNTIF($B$2:$B$262,$C$3),"",INDEX($A$2:$A$262,SMALL(IF($B$2:$B$262=$C$3,ROW($A$2:$A$262),""),ROW()-1)))</f>
        <v/>
      </c>
    </row>
    <row r="89" spans="1:6" x14ac:dyDescent="0.25">
      <c r="A89" s="11" t="s">
        <v>78</v>
      </c>
      <c r="B89" s="12" t="s">
        <v>54</v>
      </c>
      <c r="F89" s="13" t="str">
        <f t="array" ref="F89">IF(ROW()-1&gt;COUNTIF($B$2:$B$262,$C$3),"",INDEX($A$2:$A$262,SMALL(IF($B$2:$B$262=$C$3,ROW($A$2:$A$262),""),ROW()-1)))</f>
        <v/>
      </c>
    </row>
    <row r="90" spans="1:6" x14ac:dyDescent="0.25">
      <c r="A90" s="11">
        <v>28524</v>
      </c>
      <c r="B90" s="12" t="s">
        <v>54</v>
      </c>
      <c r="F90" s="13" t="str">
        <f t="array" ref="F90">IF(ROW()-1&gt;COUNTIF($B$2:$B$262,$C$3),"",INDEX($A$2:$A$262,SMALL(IF($B$2:$B$262=$C$3,ROW($A$2:$A$262),""),ROW()-1)))</f>
        <v/>
      </c>
    </row>
    <row r="91" spans="1:6" x14ac:dyDescent="0.25">
      <c r="A91" s="11" t="s">
        <v>79</v>
      </c>
      <c r="B91" s="12" t="s">
        <v>54</v>
      </c>
      <c r="F91" s="13" t="str">
        <f t="array" ref="F91">IF(ROW()-1&gt;COUNTIF($B$2:$B$262,$C$3),"",INDEX($A$2:$A$262,SMALL(IF($B$2:$B$262=$C$3,ROW($A$2:$A$262),""),ROW()-1)))</f>
        <v/>
      </c>
    </row>
    <row r="92" spans="1:6" x14ac:dyDescent="0.25">
      <c r="A92" s="11">
        <v>28527</v>
      </c>
      <c r="B92" s="12" t="s">
        <v>54</v>
      </c>
      <c r="F92" s="13" t="str">
        <f t="array" ref="F92">IF(ROW()-1&gt;COUNTIF($B$2:$B$262,$C$3),"",INDEX($A$2:$A$262,SMALL(IF($B$2:$B$262=$C$3,ROW($A$2:$A$262),""),ROW()-1)))</f>
        <v/>
      </c>
    </row>
    <row r="93" spans="1:6" x14ac:dyDescent="0.25">
      <c r="A93" s="11">
        <v>30169</v>
      </c>
      <c r="B93" s="12" t="s">
        <v>54</v>
      </c>
      <c r="F93" s="13" t="str">
        <f t="array" ref="F93">IF(ROW()-1&gt;COUNTIF($B$2:$B$262,$C$3),"",INDEX($A$2:$A$262,SMALL(IF($B$2:$B$262=$C$3,ROW($A$2:$A$262),""),ROW()-1)))</f>
        <v/>
      </c>
    </row>
    <row r="94" spans="1:6" x14ac:dyDescent="0.25">
      <c r="A94" s="11">
        <v>30171</v>
      </c>
      <c r="B94" s="12" t="s">
        <v>54</v>
      </c>
      <c r="F94" s="13" t="str">
        <f t="array" ref="F94">IF(ROW()-1&gt;COUNTIF($B$2:$B$262,$C$3),"",INDEX($A$2:$A$262,SMALL(IF($B$2:$B$262=$C$3,ROW($A$2:$A$262),""),ROW()-1)))</f>
        <v/>
      </c>
    </row>
    <row r="95" spans="1:6" x14ac:dyDescent="0.25">
      <c r="A95" s="11" t="s">
        <v>80</v>
      </c>
      <c r="B95" s="12" t="s">
        <v>54</v>
      </c>
      <c r="F95" s="13" t="str">
        <f t="array" ref="F95">IF(ROW()-1&gt;COUNTIF($B$2:$B$262,$C$3),"",INDEX($A$2:$A$262,SMALL(IF($B$2:$B$262=$C$3,ROW($A$2:$A$262),""),ROW()-1)))</f>
        <v/>
      </c>
    </row>
    <row r="96" spans="1:6" x14ac:dyDescent="0.25">
      <c r="A96" s="11">
        <v>34701</v>
      </c>
      <c r="B96" s="12" t="s">
        <v>54</v>
      </c>
      <c r="F96" s="13" t="str">
        <f t="array" ref="F96">IF(ROW()-1&gt;COUNTIF($B$2:$B$262,$C$3),"",INDEX($A$2:$A$262,SMALL(IF($B$2:$B$262=$C$3,ROW($A$2:$A$262),""),ROW()-1)))</f>
        <v/>
      </c>
    </row>
    <row r="97" spans="1:6" x14ac:dyDescent="0.25">
      <c r="A97" s="11">
        <v>34519</v>
      </c>
      <c r="B97" s="12" t="s">
        <v>54</v>
      </c>
      <c r="F97" s="13" t="str">
        <f t="array" ref="F97">IF(ROW()-1&gt;COUNTIF($B$2:$B$262,$C$3),"",INDEX($A$2:$A$262,SMALL(IF($B$2:$B$262=$C$3,ROW($A$2:$A$262),""),ROW()-1)))</f>
        <v/>
      </c>
    </row>
    <row r="98" spans="1:6" x14ac:dyDescent="0.25">
      <c r="A98" s="11">
        <v>34535</v>
      </c>
      <c r="B98" s="12" t="s">
        <v>54</v>
      </c>
      <c r="F98" s="13" t="str">
        <f t="array" ref="F98">IF(ROW()-1&gt;COUNTIF($B$2:$B$262,$C$3),"",INDEX($A$2:$A$262,SMALL(IF($B$2:$B$262=$C$3,ROW($A$2:$A$262),""),ROW()-1)))</f>
        <v/>
      </c>
    </row>
    <row r="99" spans="1:6" x14ac:dyDescent="0.25">
      <c r="A99" s="11">
        <v>43230</v>
      </c>
      <c r="B99" s="12" t="s">
        <v>54</v>
      </c>
      <c r="F99" s="13" t="str">
        <f t="array" ref="F99">IF(ROW()-1&gt;COUNTIF($B$2:$B$262,$C$3),"",INDEX($A$2:$A$262,SMALL(IF($B$2:$B$262=$C$3,ROW($A$2:$A$262),""),ROW()-1)))</f>
        <v/>
      </c>
    </row>
    <row r="100" spans="1:6" x14ac:dyDescent="0.25">
      <c r="A100" s="11">
        <v>43550</v>
      </c>
      <c r="B100" s="12" t="s">
        <v>54</v>
      </c>
      <c r="F100" s="13" t="str">
        <f t="array" ref="F100">IF(ROW()-1&gt;COUNTIF($B$2:$B$262,$C$3),"",INDEX($A$2:$A$262,SMALL(IF($B$2:$B$262=$C$3,ROW($A$2:$A$262),""),ROW()-1)))</f>
        <v/>
      </c>
    </row>
    <row r="101" spans="1:6" x14ac:dyDescent="0.25">
      <c r="A101" s="11">
        <v>43303</v>
      </c>
      <c r="B101" s="12" t="s">
        <v>54</v>
      </c>
      <c r="F101" s="13" t="str">
        <f t="array" ref="F101">IF(ROW()-1&gt;COUNTIF($B$2:$B$262,$C$3),"",INDEX($A$2:$A$262,SMALL(IF($B$2:$B$262=$C$3,ROW($A$2:$A$262),""),ROW()-1)))</f>
        <v/>
      </c>
    </row>
    <row r="102" spans="1:6" x14ac:dyDescent="0.25">
      <c r="A102" s="11" t="s">
        <v>81</v>
      </c>
      <c r="B102" s="12" t="s">
        <v>82</v>
      </c>
      <c r="F102" s="13" t="str">
        <f t="array" ref="F102">IF(ROW()-1&gt;COUNTIF($B$2:$B$262,$C$3),"",INDEX($A$2:$A$262,SMALL(IF($B$2:$B$262=$C$3,ROW($A$2:$A$262),""),ROW()-1)))</f>
        <v/>
      </c>
    </row>
    <row r="103" spans="1:6" x14ac:dyDescent="0.25">
      <c r="A103" s="11">
        <v>15091</v>
      </c>
      <c r="B103" s="12" t="s">
        <v>82</v>
      </c>
      <c r="F103" s="13" t="str">
        <f t="array" ref="F103">IF(ROW()-1&gt;COUNTIF($B$2:$B$262,$C$3),"",INDEX($A$2:$A$262,SMALL(IF($B$2:$B$262=$C$3,ROW($A$2:$A$262),""),ROW()-1)))</f>
        <v/>
      </c>
    </row>
    <row r="104" spans="1:6" x14ac:dyDescent="0.25">
      <c r="A104" s="11" t="s">
        <v>83</v>
      </c>
      <c r="B104" s="12" t="s">
        <v>82</v>
      </c>
      <c r="F104" s="13" t="str">
        <f t="array" ref="F104">IF(ROW()-1&gt;COUNTIF($B$2:$B$262,$C$3),"",INDEX($A$2:$A$262,SMALL(IF($B$2:$B$262=$C$3,ROW($A$2:$A$262),""),ROW()-1)))</f>
        <v/>
      </c>
    </row>
    <row r="105" spans="1:6" x14ac:dyDescent="0.25">
      <c r="A105" s="11" t="s">
        <v>84</v>
      </c>
      <c r="B105" s="12" t="s">
        <v>82</v>
      </c>
      <c r="F105" s="13" t="str">
        <f t="array" ref="F105">IF(ROW()-1&gt;COUNTIF($B$2:$B$262,$C$3),"",INDEX($A$2:$A$262,SMALL(IF($B$2:$B$262=$C$3,ROW($A$2:$A$262),""),ROW()-1)))</f>
        <v/>
      </c>
    </row>
    <row r="106" spans="1:6" x14ac:dyDescent="0.25">
      <c r="A106" s="11">
        <v>15180</v>
      </c>
      <c r="B106" s="12" t="s">
        <v>82</v>
      </c>
      <c r="F106" s="13" t="str">
        <f t="array" ref="F106">IF(ROW()-1&gt;COUNTIF($B$2:$B$262,$C$3),"",INDEX($A$2:$A$262,SMALL(IF($B$2:$B$262=$C$3,ROW($A$2:$A$262),""),ROW()-1)))</f>
        <v/>
      </c>
    </row>
    <row r="107" spans="1:6" x14ac:dyDescent="0.25">
      <c r="A107" s="11">
        <v>15705</v>
      </c>
      <c r="B107" s="12" t="s">
        <v>82</v>
      </c>
      <c r="F107" s="13" t="str">
        <f t="array" ref="F107">IF(ROW()-1&gt;COUNTIF($B$2:$B$262,$C$3),"",INDEX($A$2:$A$262,SMALL(IF($B$2:$B$262=$C$3,ROW($A$2:$A$262),""),ROW()-1)))</f>
        <v/>
      </c>
    </row>
    <row r="108" spans="1:6" x14ac:dyDescent="0.25">
      <c r="A108" s="11">
        <v>15299</v>
      </c>
      <c r="B108" s="12" t="s">
        <v>82</v>
      </c>
      <c r="F108" s="13" t="str">
        <f t="array" ref="F108">IF(ROW()-1&gt;COUNTIF($B$2:$B$262,$C$3),"",INDEX($A$2:$A$262,SMALL(IF($B$2:$B$262=$C$3,ROW($A$2:$A$262),""),ROW()-1)))</f>
        <v/>
      </c>
    </row>
    <row r="109" spans="1:6" x14ac:dyDescent="0.25">
      <c r="A109" s="11">
        <v>15298</v>
      </c>
      <c r="B109" s="12" t="s">
        <v>82</v>
      </c>
      <c r="F109" s="13" t="str">
        <f t="array" ref="F109">IF(ROW()-1&gt;COUNTIF($B$2:$B$262,$C$3),"",INDEX($A$2:$A$262,SMALL(IF($B$2:$B$262=$C$3,ROW($A$2:$A$262),""),ROW()-1)))</f>
        <v/>
      </c>
    </row>
    <row r="110" spans="1:6" x14ac:dyDescent="0.25">
      <c r="A110" s="11">
        <v>16502</v>
      </c>
      <c r="B110" s="12" t="s">
        <v>82</v>
      </c>
      <c r="F110" s="13" t="str">
        <f t="array" ref="F110">IF(ROW()-1&gt;COUNTIF($B$2:$B$262,$C$3),"",INDEX($A$2:$A$262,SMALL(IF($B$2:$B$262=$C$3,ROW($A$2:$A$262),""),ROW()-1)))</f>
        <v/>
      </c>
    </row>
    <row r="111" spans="1:6" x14ac:dyDescent="0.25">
      <c r="A111" s="11">
        <v>16013</v>
      </c>
      <c r="B111" s="12" t="s">
        <v>82</v>
      </c>
      <c r="F111" s="13" t="str">
        <f t="array" ref="F111">IF(ROW()-1&gt;COUNTIF($B$2:$B$262,$C$3),"",INDEX($A$2:$A$262,SMALL(IF($B$2:$B$262=$C$3,ROW($A$2:$A$262),""),ROW()-1)))</f>
        <v/>
      </c>
    </row>
    <row r="112" spans="1:6" x14ac:dyDescent="0.25">
      <c r="A112" s="11" t="s">
        <v>85</v>
      </c>
      <c r="B112" s="12" t="s">
        <v>82</v>
      </c>
      <c r="F112" s="13" t="str">
        <f t="array" ref="F112">IF(ROW()-1&gt;COUNTIF($B$2:$B$262,$C$3),"",INDEX($A$2:$A$262,SMALL(IF($B$2:$B$262=$C$3,ROW($A$2:$A$262),""),ROW()-1)))</f>
        <v/>
      </c>
    </row>
    <row r="113" spans="1:6" x14ac:dyDescent="0.25">
      <c r="A113" s="11">
        <v>16063</v>
      </c>
      <c r="B113" s="12" t="s">
        <v>82</v>
      </c>
      <c r="F113" s="13" t="str">
        <f t="array" ref="F113">IF(ROW()-1&gt;COUNTIF($B$2:$B$262,$C$3),"",INDEX($A$2:$A$262,SMALL(IF($B$2:$B$262=$C$3,ROW($A$2:$A$262),""),ROW()-1)))</f>
        <v/>
      </c>
    </row>
    <row r="114" spans="1:6" x14ac:dyDescent="0.25">
      <c r="A114" s="11">
        <v>16080</v>
      </c>
      <c r="B114" s="12" t="s">
        <v>82</v>
      </c>
      <c r="F114" s="13" t="str">
        <f t="array" ref="F114">IF(ROW()-1&gt;COUNTIF($B$2:$B$262,$C$3),"",INDEX($A$2:$A$262,SMALL(IF($B$2:$B$262=$C$3,ROW($A$2:$A$262),""),ROW()-1)))</f>
        <v/>
      </c>
    </row>
    <row r="115" spans="1:6" x14ac:dyDescent="0.25">
      <c r="A115" s="11">
        <v>16081</v>
      </c>
      <c r="B115" s="12" t="s">
        <v>82</v>
      </c>
      <c r="F115" s="13" t="str">
        <f t="array" ref="F115">IF(ROW()-1&gt;COUNTIF($B$2:$B$262,$C$3),"",INDEX($A$2:$A$262,SMALL(IF($B$2:$B$262=$C$3,ROW($A$2:$A$262),""),ROW()-1)))</f>
        <v/>
      </c>
    </row>
    <row r="116" spans="1:6" x14ac:dyDescent="0.25">
      <c r="A116" s="11" t="s">
        <v>86</v>
      </c>
      <c r="B116" s="12" t="s">
        <v>82</v>
      </c>
      <c r="F116" s="13" t="str">
        <f t="array" ref="F116">IF(ROW()-1&gt;COUNTIF($B$2:$B$262,$C$3),"",INDEX($A$2:$A$262,SMALL(IF($B$2:$B$262=$C$3,ROW($A$2:$A$262),""),ROW()-1)))</f>
        <v/>
      </c>
    </row>
    <row r="117" spans="1:6" x14ac:dyDescent="0.25">
      <c r="A117" s="11">
        <v>16096</v>
      </c>
      <c r="B117" s="12" t="s">
        <v>82</v>
      </c>
      <c r="F117" s="13" t="str">
        <f t="array" ref="F117">IF(ROW()-1&gt;COUNTIF($B$2:$B$262,$C$3),"",INDEX($A$2:$A$262,SMALL(IF($B$2:$B$262=$C$3,ROW($A$2:$A$262),""),ROW()-1)))</f>
        <v/>
      </c>
    </row>
    <row r="118" spans="1:6" x14ac:dyDescent="0.25">
      <c r="A118" s="11">
        <v>16100</v>
      </c>
      <c r="B118" s="12" t="s">
        <v>82</v>
      </c>
      <c r="F118" s="13" t="str">
        <f t="array" ref="F118">IF(ROW()-1&gt;COUNTIF($B$2:$B$262,$C$3),"",INDEX($A$2:$A$262,SMALL(IF($B$2:$B$262=$C$3,ROW($A$2:$A$262),""),ROW()-1)))</f>
        <v/>
      </c>
    </row>
    <row r="119" spans="1:6" x14ac:dyDescent="0.25">
      <c r="A119" s="11">
        <v>16114</v>
      </c>
      <c r="B119" s="12" t="s">
        <v>82</v>
      </c>
      <c r="F119" s="13" t="str">
        <f t="array" ref="F119">IF(ROW()-1&gt;COUNTIF($B$2:$B$262,$C$3),"",INDEX($A$2:$A$262,SMALL(IF($B$2:$B$262=$C$3,ROW($A$2:$A$262),""),ROW()-1)))</f>
        <v/>
      </c>
    </row>
    <row r="120" spans="1:6" x14ac:dyDescent="0.25">
      <c r="A120" s="11">
        <v>16122</v>
      </c>
      <c r="B120" s="12" t="s">
        <v>82</v>
      </c>
      <c r="F120" s="13" t="str">
        <f t="array" ref="F120">IF(ROW()-1&gt;COUNTIF($B$2:$B$262,$C$3),"",INDEX($A$2:$A$262,SMALL(IF($B$2:$B$262=$C$3,ROW($A$2:$A$262),""),ROW()-1)))</f>
        <v/>
      </c>
    </row>
    <row r="121" spans="1:6" x14ac:dyDescent="0.25">
      <c r="A121" s="11" t="s">
        <v>87</v>
      </c>
      <c r="B121" s="12" t="s">
        <v>82</v>
      </c>
      <c r="F121" s="13" t="str">
        <f t="array" ref="F121">IF(ROW()-1&gt;COUNTIF($B$2:$B$262,$C$3),"",INDEX($A$2:$A$262,SMALL(IF($B$2:$B$262=$C$3,ROW($A$2:$A$262),""),ROW()-1)))</f>
        <v/>
      </c>
    </row>
    <row r="122" spans="1:6" x14ac:dyDescent="0.25">
      <c r="A122" s="11">
        <v>16166</v>
      </c>
      <c r="B122" s="12" t="s">
        <v>82</v>
      </c>
      <c r="F122" s="13" t="str">
        <f t="array" ref="F122">IF(ROW()-1&gt;COUNTIF($B$2:$B$262,$C$3),"",INDEX($A$2:$A$262,SMALL(IF($B$2:$B$262=$C$3,ROW($A$2:$A$262),""),ROW()-1)))</f>
        <v/>
      </c>
    </row>
    <row r="123" spans="1:6" x14ac:dyDescent="0.25">
      <c r="A123" s="11">
        <v>16176</v>
      </c>
      <c r="B123" s="12" t="s">
        <v>82</v>
      </c>
      <c r="F123" s="13" t="str">
        <f t="array" ref="F123">IF(ROW()-1&gt;COUNTIF($B$2:$B$262,$C$3),"",INDEX($A$2:$A$262,SMALL(IF($B$2:$B$262=$C$3,ROW($A$2:$A$262),""),ROW()-1)))</f>
        <v/>
      </c>
    </row>
    <row r="124" spans="1:6" x14ac:dyDescent="0.25">
      <c r="A124" s="11">
        <v>16183</v>
      </c>
      <c r="B124" s="12" t="s">
        <v>82</v>
      </c>
      <c r="F124" s="13" t="str">
        <f t="array" ref="F124">IF(ROW()-1&gt;COUNTIF($B$2:$B$262,$C$3),"",INDEX($A$2:$A$262,SMALL(IF($B$2:$B$262=$C$3,ROW($A$2:$A$262),""),ROW()-1)))</f>
        <v/>
      </c>
    </row>
    <row r="125" spans="1:6" x14ac:dyDescent="0.25">
      <c r="A125" s="11">
        <v>16220</v>
      </c>
      <c r="B125" s="12" t="s">
        <v>82</v>
      </c>
      <c r="F125" s="13" t="str">
        <f t="array" ref="F125">IF(ROW()-1&gt;COUNTIF($B$2:$B$262,$C$3),"",INDEX($A$2:$A$262,SMALL(IF($B$2:$B$262=$C$3,ROW($A$2:$A$262),""),ROW()-1)))</f>
        <v/>
      </c>
    </row>
    <row r="126" spans="1:6" x14ac:dyDescent="0.25">
      <c r="A126" s="11" t="s">
        <v>88</v>
      </c>
      <c r="B126" s="12" t="s">
        <v>82</v>
      </c>
      <c r="F126" s="13" t="str">
        <f t="array" ref="F126">IF(ROW()-1&gt;COUNTIF($B$2:$B$262,$C$3),"",INDEX($A$2:$A$262,SMALL(IF($B$2:$B$262=$C$3,ROW($A$2:$A$262),""),ROW()-1)))</f>
        <v/>
      </c>
    </row>
    <row r="127" spans="1:6" x14ac:dyDescent="0.25">
      <c r="A127" s="11">
        <v>16233</v>
      </c>
      <c r="B127" s="12" t="s">
        <v>82</v>
      </c>
      <c r="F127" s="13" t="str">
        <f t="array" ref="F127">IF(ROW()-1&gt;COUNTIF($B$2:$B$262,$C$3),"",INDEX($A$2:$A$262,SMALL(IF($B$2:$B$262=$C$3,ROW($A$2:$A$262),""),ROW()-1)))</f>
        <v/>
      </c>
    </row>
    <row r="128" spans="1:6" x14ac:dyDescent="0.25">
      <c r="A128" s="11">
        <v>16243</v>
      </c>
      <c r="B128" s="12" t="s">
        <v>82</v>
      </c>
      <c r="F128" s="13" t="str">
        <f t="array" ref="F128">IF(ROW()-1&gt;COUNTIF($B$2:$B$262,$C$3),"",INDEX($A$2:$A$262,SMALL(IF($B$2:$B$262=$C$3,ROW($A$2:$A$262),""),ROW()-1)))</f>
        <v/>
      </c>
    </row>
    <row r="129" spans="1:6" x14ac:dyDescent="0.25">
      <c r="A129" s="11">
        <v>16247</v>
      </c>
      <c r="B129" s="12" t="s">
        <v>82</v>
      </c>
      <c r="F129" s="13" t="str">
        <f t="array" ref="F129">IF(ROW()-1&gt;COUNTIF($B$2:$B$262,$C$3),"",INDEX($A$2:$A$262,SMALL(IF($B$2:$B$262=$C$3,ROW($A$2:$A$262),""),ROW()-1)))</f>
        <v/>
      </c>
    </row>
    <row r="130" spans="1:6" x14ac:dyDescent="0.25">
      <c r="A130" s="11">
        <v>16250</v>
      </c>
      <c r="B130" s="12" t="s">
        <v>82</v>
      </c>
      <c r="F130" s="13" t="str">
        <f t="array" ref="F130">IF(ROW()-1&gt;COUNTIF($B$2:$B$262,$C$3),"",INDEX($A$2:$A$262,SMALL(IF($B$2:$B$262=$C$3,ROW($A$2:$A$262),""),ROW()-1)))</f>
        <v/>
      </c>
    </row>
    <row r="131" spans="1:6" x14ac:dyDescent="0.25">
      <c r="A131" s="11">
        <v>16270</v>
      </c>
      <c r="B131" s="12" t="s">
        <v>82</v>
      </c>
      <c r="F131" s="13" t="str">
        <f t="array" ref="F131">IF(ROW()-1&gt;COUNTIF($B$2:$B$262,$C$3),"",INDEX($A$2:$A$262,SMALL(IF($B$2:$B$262=$C$3,ROW($A$2:$A$262),""),ROW()-1)))</f>
        <v/>
      </c>
    </row>
    <row r="132" spans="1:6" x14ac:dyDescent="0.25">
      <c r="A132" s="11" t="s">
        <v>89</v>
      </c>
      <c r="B132" s="12" t="s">
        <v>82</v>
      </c>
      <c r="F132" s="13" t="str">
        <f t="array" ref="F132">IF(ROW()-1&gt;COUNTIF($B$2:$B$262,$C$3),"",INDEX($A$2:$A$262,SMALL(IF($B$2:$B$262=$C$3,ROW($A$2:$A$262),""),ROW()-1)))</f>
        <v/>
      </c>
    </row>
    <row r="133" spans="1:6" x14ac:dyDescent="0.25">
      <c r="A133" s="11">
        <v>16278</v>
      </c>
      <c r="B133" s="12" t="s">
        <v>82</v>
      </c>
      <c r="F133" s="13" t="str">
        <f t="array" ref="F133">IF(ROW()-1&gt;COUNTIF($B$2:$B$262,$C$3),"",INDEX($A$2:$A$262,SMALL(IF($B$2:$B$262=$C$3,ROW($A$2:$A$262),""),ROW()-1)))</f>
        <v/>
      </c>
    </row>
    <row r="134" spans="1:6" x14ac:dyDescent="0.25">
      <c r="A134" s="11">
        <v>16283</v>
      </c>
      <c r="B134" s="12" t="s">
        <v>82</v>
      </c>
      <c r="F134" s="13" t="str">
        <f t="array" ref="F134">IF(ROW()-1&gt;COUNTIF($B$2:$B$262,$C$3),"",INDEX($A$2:$A$262,SMALL(IF($B$2:$B$262=$C$3,ROW($A$2:$A$262),""),ROW()-1)))</f>
        <v/>
      </c>
    </row>
    <row r="135" spans="1:6" x14ac:dyDescent="0.25">
      <c r="A135" s="11">
        <v>16288</v>
      </c>
      <c r="B135" s="12" t="s">
        <v>82</v>
      </c>
      <c r="F135" s="13" t="str">
        <f t="array" ref="F135">IF(ROW()-1&gt;COUNTIF($B$2:$B$262,$C$3),"",INDEX($A$2:$A$262,SMALL(IF($B$2:$B$262=$C$3,ROW($A$2:$A$262),""),ROW()-1)))</f>
        <v/>
      </c>
    </row>
    <row r="136" spans="1:6" x14ac:dyDescent="0.25">
      <c r="A136" s="11">
        <v>16289</v>
      </c>
      <c r="B136" s="12" t="s">
        <v>82</v>
      </c>
      <c r="F136" s="13" t="str">
        <f t="array" ref="F136">IF(ROW()-1&gt;COUNTIF($B$2:$B$262,$C$3),"",INDEX($A$2:$A$262,SMALL(IF($B$2:$B$262=$C$3,ROW($A$2:$A$262),""),ROW()-1)))</f>
        <v/>
      </c>
    </row>
    <row r="137" spans="1:6" x14ac:dyDescent="0.25">
      <c r="A137" s="11">
        <v>16544</v>
      </c>
      <c r="B137" s="12" t="s">
        <v>82</v>
      </c>
      <c r="F137" s="13" t="str">
        <f t="array" ref="F137">IF(ROW()-1&gt;COUNTIF($B$2:$B$262,$C$3),"",INDEX($A$2:$A$262,SMALL(IF($B$2:$B$262=$C$3,ROW($A$2:$A$262),""),ROW()-1)))</f>
        <v/>
      </c>
    </row>
    <row r="138" spans="1:6" x14ac:dyDescent="0.25">
      <c r="A138" s="11">
        <v>16545</v>
      </c>
      <c r="B138" s="12" t="s">
        <v>82</v>
      </c>
      <c r="F138" s="13" t="str">
        <f t="array" ref="F138">IF(ROW()-1&gt;COUNTIF($B$2:$B$262,$C$3),"",INDEX($A$2:$A$262,SMALL(IF($B$2:$B$262=$C$3,ROW($A$2:$A$262),""),ROW()-1)))</f>
        <v/>
      </c>
    </row>
    <row r="139" spans="1:6" x14ac:dyDescent="0.25">
      <c r="A139" s="11">
        <v>16582</v>
      </c>
      <c r="B139" s="12" t="s">
        <v>82</v>
      </c>
      <c r="F139" s="13" t="str">
        <f t="array" ref="F139">IF(ROW()-1&gt;COUNTIF($B$2:$B$262,$C$3),"",INDEX($A$2:$A$262,SMALL(IF($B$2:$B$262=$C$3,ROW($A$2:$A$262),""),ROW()-1)))</f>
        <v/>
      </c>
    </row>
    <row r="140" spans="1:6" x14ac:dyDescent="0.25">
      <c r="A140" s="11" t="s">
        <v>90</v>
      </c>
      <c r="B140" s="12" t="s">
        <v>82</v>
      </c>
      <c r="F140" s="13" t="str">
        <f t="array" ref="F140">IF(ROW()-1&gt;COUNTIF($B$2:$B$262,$C$3),"",INDEX($A$2:$A$262,SMALL(IF($B$2:$B$262=$C$3,ROW($A$2:$A$262),""),ROW()-1)))</f>
        <v/>
      </c>
    </row>
    <row r="141" spans="1:6" x14ac:dyDescent="0.25">
      <c r="A141" s="11">
        <v>35566</v>
      </c>
      <c r="B141" s="12" t="s">
        <v>82</v>
      </c>
      <c r="F141" s="13" t="str">
        <f t="array" ref="F141">IF(ROW()-1&gt;COUNTIF($B$2:$B$262,$C$3),"",INDEX($A$2:$A$262,SMALL(IF($B$2:$B$262=$C$3,ROW($A$2:$A$262),""),ROW()-1)))</f>
        <v/>
      </c>
    </row>
    <row r="142" spans="1:6" x14ac:dyDescent="0.25">
      <c r="A142" s="11">
        <v>35120</v>
      </c>
      <c r="B142" s="12" t="s">
        <v>82</v>
      </c>
      <c r="F142" s="13" t="str">
        <f t="array" ref="F142">IF(ROW()-1&gt;COUNTIF($B$2:$B$262,$C$3),"",INDEX($A$2:$A$262,SMALL(IF($B$2:$B$262=$C$3,ROW($A$2:$A$262),""),ROW()-1)))</f>
        <v/>
      </c>
    </row>
    <row r="143" spans="1:6" x14ac:dyDescent="0.25">
      <c r="A143" s="11">
        <v>35202</v>
      </c>
      <c r="B143" s="12" t="s">
        <v>82</v>
      </c>
      <c r="F143" s="13" t="str">
        <f t="array" ref="F143">IF(ROW()-1&gt;COUNTIF($B$2:$B$262,$C$3),"",INDEX($A$2:$A$262,SMALL(IF($B$2:$B$262=$C$3,ROW($A$2:$A$262),""),ROW()-1)))</f>
        <v/>
      </c>
    </row>
    <row r="144" spans="1:6" x14ac:dyDescent="0.25">
      <c r="A144" s="11">
        <v>16001</v>
      </c>
      <c r="B144" s="12" t="s">
        <v>91</v>
      </c>
      <c r="F144" s="13" t="str">
        <f t="array" ref="F144">IF(ROW()-1&gt;COUNTIF($B$2:$B$262,$C$3),"",INDEX($A$2:$A$262,SMALL(IF($B$2:$B$262=$C$3,ROW($A$2:$A$262),""),ROW()-1)))</f>
        <v/>
      </c>
    </row>
    <row r="145" spans="1:6" x14ac:dyDescent="0.25">
      <c r="A145" s="11">
        <v>16083</v>
      </c>
      <c r="B145" s="12" t="s">
        <v>91</v>
      </c>
      <c r="F145" s="13" t="str">
        <f t="array" ref="F145">IF(ROW()-1&gt;COUNTIF($B$2:$B$262,$C$3),"",INDEX($A$2:$A$262,SMALL(IF($B$2:$B$262=$C$3,ROW($A$2:$A$262),""),ROW()-1)))</f>
        <v/>
      </c>
    </row>
    <row r="146" spans="1:6" x14ac:dyDescent="0.25">
      <c r="A146" s="11">
        <v>16108</v>
      </c>
      <c r="B146" s="12" t="s">
        <v>91</v>
      </c>
      <c r="F146" s="13" t="str">
        <f t="array" ref="F146">IF(ROW()-1&gt;COUNTIF($B$2:$B$262,$C$3),"",INDEX($A$2:$A$262,SMALL(IF($B$2:$B$262=$C$3,ROW($A$2:$A$262),""),ROW()-1)))</f>
        <v/>
      </c>
    </row>
    <row r="147" spans="1:6" x14ac:dyDescent="0.25">
      <c r="A147" s="11">
        <v>16113</v>
      </c>
      <c r="B147" s="12" t="s">
        <v>91</v>
      </c>
      <c r="F147" s="13" t="str">
        <f t="array" ref="F147">IF(ROW()-1&gt;COUNTIF($B$2:$B$262,$C$3),"",INDEX($A$2:$A$262,SMALL(IF($B$2:$B$262=$C$3,ROW($A$2:$A$262),""),ROW()-1)))</f>
        <v/>
      </c>
    </row>
    <row r="148" spans="1:6" x14ac:dyDescent="0.25">
      <c r="A148" s="11" t="s">
        <v>92</v>
      </c>
      <c r="B148" s="12" t="s">
        <v>91</v>
      </c>
      <c r="F148" s="13" t="str">
        <f t="array" ref="F148">IF(ROW()-1&gt;COUNTIF($B$2:$B$262,$C$3),"",INDEX($A$2:$A$262,SMALL(IF($B$2:$B$262=$C$3,ROW($A$2:$A$262),""),ROW()-1)))</f>
        <v/>
      </c>
    </row>
    <row r="149" spans="1:6" x14ac:dyDescent="0.25">
      <c r="A149" s="11">
        <v>16117</v>
      </c>
      <c r="B149" s="12" t="s">
        <v>91</v>
      </c>
      <c r="F149" s="13" t="str">
        <f t="array" ref="F149">IF(ROW()-1&gt;COUNTIF($B$2:$B$262,$C$3),"",INDEX($A$2:$A$262,SMALL(IF($B$2:$B$262=$C$3,ROW($A$2:$A$262),""),ROW()-1)))</f>
        <v/>
      </c>
    </row>
    <row r="150" spans="1:6" x14ac:dyDescent="0.25">
      <c r="A150" s="11">
        <v>16135</v>
      </c>
      <c r="B150" s="12" t="s">
        <v>91</v>
      </c>
      <c r="F150" s="13" t="str">
        <f t="array" ref="F150">IF(ROW()-1&gt;COUNTIF($B$2:$B$262,$C$3),"",INDEX($A$2:$A$262,SMALL(IF($B$2:$B$262=$C$3,ROW($A$2:$A$262),""),ROW()-1)))</f>
        <v/>
      </c>
    </row>
    <row r="151" spans="1:6" x14ac:dyDescent="0.25">
      <c r="A151" s="11">
        <v>16140</v>
      </c>
      <c r="B151" s="12" t="s">
        <v>91</v>
      </c>
      <c r="F151" s="13" t="str">
        <f t="array" ref="F151">IF(ROW()-1&gt;COUNTIF($B$2:$B$262,$C$3),"",INDEX($A$2:$A$262,SMALL(IF($B$2:$B$262=$C$3,ROW($A$2:$A$262),""),ROW()-1)))</f>
        <v/>
      </c>
    </row>
    <row r="152" spans="1:6" x14ac:dyDescent="0.25">
      <c r="A152" s="11">
        <v>16148</v>
      </c>
      <c r="B152" s="12" t="s">
        <v>91</v>
      </c>
      <c r="F152" s="13" t="str">
        <f t="array" ref="F152">IF(ROW()-1&gt;COUNTIF($B$2:$B$262,$C$3),"",INDEX($A$2:$A$262,SMALL(IF($B$2:$B$262=$C$3,ROW($A$2:$A$262),""),ROW()-1)))</f>
        <v/>
      </c>
    </row>
    <row r="153" spans="1:6" x14ac:dyDescent="0.25">
      <c r="A153" s="11">
        <v>16306</v>
      </c>
      <c r="B153" s="12" t="s">
        <v>91</v>
      </c>
      <c r="F153" s="13" t="str">
        <f t="array" ref="F153">IF(ROW()-1&gt;COUNTIF($B$2:$B$262,$C$3),"",INDEX($A$2:$A$262,SMALL(IF($B$2:$B$262=$C$3,ROW($A$2:$A$262),""),ROW()-1)))</f>
        <v/>
      </c>
    </row>
    <row r="154" spans="1:6" x14ac:dyDescent="0.25">
      <c r="A154" s="11">
        <v>16150</v>
      </c>
      <c r="B154" s="12" t="s">
        <v>91</v>
      </c>
      <c r="F154" s="13" t="str">
        <f t="array" ref="F154">IF(ROW()-1&gt;COUNTIF($B$2:$B$262,$C$3),"",INDEX($A$2:$A$262,SMALL(IF($B$2:$B$262=$C$3,ROW($A$2:$A$262),""),ROW()-1)))</f>
        <v/>
      </c>
    </row>
    <row r="155" spans="1:6" x14ac:dyDescent="0.25">
      <c r="A155" s="11" t="s">
        <v>93</v>
      </c>
      <c r="B155" s="12" t="s">
        <v>91</v>
      </c>
      <c r="F155" s="13" t="str">
        <f t="array" ref="F155">IF(ROW()-1&gt;COUNTIF($B$2:$B$262,$C$3),"",INDEX($A$2:$A$262,SMALL(IF($B$2:$B$262=$C$3,ROW($A$2:$A$262),""),ROW()-1)))</f>
        <v/>
      </c>
    </row>
    <row r="156" spans="1:6" x14ac:dyDescent="0.25">
      <c r="A156" s="11">
        <v>16170</v>
      </c>
      <c r="B156" s="12" t="s">
        <v>91</v>
      </c>
      <c r="F156" s="13" t="str">
        <f t="array" ref="F156">IF(ROW()-1&gt;COUNTIF($B$2:$B$262,$C$3),"",INDEX($A$2:$A$262,SMALL(IF($B$2:$B$262=$C$3,ROW($A$2:$A$262),""),ROW()-1)))</f>
        <v/>
      </c>
    </row>
    <row r="157" spans="1:6" x14ac:dyDescent="0.25">
      <c r="A157" s="11">
        <v>16194</v>
      </c>
      <c r="B157" s="12" t="s">
        <v>91</v>
      </c>
      <c r="F157" s="13" t="str">
        <f t="array" ref="F157">IF(ROW()-1&gt;COUNTIF($B$2:$B$262,$C$3),"",INDEX($A$2:$A$262,SMALL(IF($B$2:$B$262=$C$3,ROW($A$2:$A$262),""),ROW()-1)))</f>
        <v/>
      </c>
    </row>
    <row r="158" spans="1:6" x14ac:dyDescent="0.25">
      <c r="A158" s="11">
        <v>16206</v>
      </c>
      <c r="B158" s="12" t="s">
        <v>91</v>
      </c>
      <c r="F158" s="13" t="str">
        <f t="array" ref="F158">IF(ROW()-1&gt;COUNTIF($B$2:$B$262,$C$3),"",INDEX($A$2:$A$262,SMALL(IF($B$2:$B$262=$C$3,ROW($A$2:$A$262),""),ROW()-1)))</f>
        <v/>
      </c>
    </row>
    <row r="159" spans="1:6" x14ac:dyDescent="0.25">
      <c r="A159" s="11">
        <v>16708</v>
      </c>
      <c r="B159" s="12" t="s">
        <v>91</v>
      </c>
      <c r="F159" s="13" t="str">
        <f t="array" ref="F159">IF(ROW()-1&gt;COUNTIF($B$2:$B$262,$C$3),"",INDEX($A$2:$A$262,SMALL(IF($B$2:$B$262=$C$3,ROW($A$2:$A$262),""),ROW()-1)))</f>
        <v/>
      </c>
    </row>
    <row r="160" spans="1:6" x14ac:dyDescent="0.25">
      <c r="A160" s="11">
        <v>16211</v>
      </c>
      <c r="B160" s="12" t="s">
        <v>91</v>
      </c>
      <c r="F160" s="13" t="str">
        <f t="array" ref="F160">IF(ROW()-1&gt;COUNTIF($B$2:$B$262,$C$3),"",INDEX($A$2:$A$262,SMALL(IF($B$2:$B$262=$C$3,ROW($A$2:$A$262),""),ROW()-1)))</f>
        <v/>
      </c>
    </row>
    <row r="161" spans="1:6" x14ac:dyDescent="0.25">
      <c r="A161" s="11">
        <v>16237</v>
      </c>
      <c r="B161" s="12" t="s">
        <v>91</v>
      </c>
      <c r="F161" s="13" t="str">
        <f t="array" ref="F161">IF(ROW()-1&gt;COUNTIF($B$2:$B$262,$C$3),"",INDEX($A$2:$A$262,SMALL(IF($B$2:$B$262=$C$3,ROW($A$2:$A$262),""),ROW()-1)))</f>
        <v/>
      </c>
    </row>
    <row r="162" spans="1:6" x14ac:dyDescent="0.25">
      <c r="A162" s="11">
        <v>16249</v>
      </c>
      <c r="B162" s="12" t="s">
        <v>91</v>
      </c>
      <c r="F162" s="13" t="str">
        <f t="array" ref="F162">IF(ROW()-1&gt;COUNTIF($B$2:$B$262,$C$3),"",INDEX($A$2:$A$262,SMALL(IF($B$2:$B$262=$C$3,ROW($A$2:$A$262),""),ROW()-1)))</f>
        <v/>
      </c>
    </row>
    <row r="163" spans="1:6" x14ac:dyDescent="0.25">
      <c r="A163" s="11">
        <v>16762</v>
      </c>
      <c r="B163" s="12" t="s">
        <v>91</v>
      </c>
      <c r="F163" s="13" t="str">
        <f t="array" ref="F163">IF(ROW()-1&gt;COUNTIF($B$2:$B$262,$C$3),"",INDEX($A$2:$A$262,SMALL(IF($B$2:$B$262=$C$3,ROW($A$2:$A$262),""),ROW()-1)))</f>
        <v/>
      </c>
    </row>
    <row r="164" spans="1:6" x14ac:dyDescent="0.25">
      <c r="A164" s="11">
        <v>16281</v>
      </c>
      <c r="B164" s="12" t="s">
        <v>91</v>
      </c>
      <c r="F164" s="13" t="str">
        <f t="array" ref="F164">IF(ROW()-1&gt;COUNTIF($B$2:$B$262,$C$3),"",INDEX($A$2:$A$262,SMALL(IF($B$2:$B$262=$C$3,ROW($A$2:$A$262),""),ROW()-1)))</f>
        <v/>
      </c>
    </row>
    <row r="165" spans="1:6" x14ac:dyDescent="0.25">
      <c r="A165" s="11">
        <v>16507</v>
      </c>
      <c r="B165" s="12" t="s">
        <v>91</v>
      </c>
      <c r="F165" s="13" t="str">
        <f t="array" ref="F165">IF(ROW()-1&gt;COUNTIF($B$2:$B$262,$C$3),"",INDEX($A$2:$A$262,SMALL(IF($B$2:$B$262=$C$3,ROW($A$2:$A$262),""),ROW()-1)))</f>
        <v/>
      </c>
    </row>
    <row r="166" spans="1:6" x14ac:dyDescent="0.25">
      <c r="A166" s="11" t="s">
        <v>94</v>
      </c>
      <c r="B166" s="12" t="s">
        <v>91</v>
      </c>
      <c r="F166" s="13" t="str">
        <f t="array" ref="F166">IF(ROW()-1&gt;COUNTIF($B$2:$B$262,$C$3),"",INDEX($A$2:$A$262,SMALL(IF($B$2:$B$262=$C$3,ROW($A$2:$A$262),""),ROW()-1)))</f>
        <v/>
      </c>
    </row>
    <row r="167" spans="1:6" x14ac:dyDescent="0.25">
      <c r="A167" s="11">
        <v>16531</v>
      </c>
      <c r="B167" s="12" t="s">
        <v>91</v>
      </c>
      <c r="F167" s="13" t="str">
        <f t="array" ref="F167">IF(ROW()-1&gt;COUNTIF($B$2:$B$262,$C$3),"",INDEX($A$2:$A$262,SMALL(IF($B$2:$B$262=$C$3,ROW($A$2:$A$262),""),ROW()-1)))</f>
        <v/>
      </c>
    </row>
    <row r="168" spans="1:6" x14ac:dyDescent="0.25">
      <c r="A168" s="11">
        <v>16570</v>
      </c>
      <c r="B168" s="12" t="s">
        <v>91</v>
      </c>
      <c r="F168" s="13" t="str">
        <f t="array" ref="F168">IF(ROW()-1&gt;COUNTIF($B$2:$B$262,$C$3),"",INDEX($A$2:$A$262,SMALL(IF($B$2:$B$262=$C$3,ROW($A$2:$A$262),""),ROW()-1)))</f>
        <v/>
      </c>
    </row>
    <row r="169" spans="1:6" x14ac:dyDescent="0.25">
      <c r="A169" s="11">
        <v>16584</v>
      </c>
      <c r="B169" s="12" t="s">
        <v>91</v>
      </c>
      <c r="F169" s="13" t="str">
        <f t="array" ref="F169">IF(ROW()-1&gt;COUNTIF($B$2:$B$262,$C$3),"",INDEX($A$2:$A$262,SMALL(IF($B$2:$B$262=$C$3,ROW($A$2:$A$262),""),ROW()-1)))</f>
        <v/>
      </c>
    </row>
    <row r="170" spans="1:6" x14ac:dyDescent="0.25">
      <c r="A170" s="11" t="s">
        <v>95</v>
      </c>
      <c r="B170" s="12" t="s">
        <v>91</v>
      </c>
      <c r="F170" s="13" t="str">
        <f t="array" ref="F170">IF(ROW()-1&gt;COUNTIF($B$2:$B$262,$C$3),"",INDEX($A$2:$A$262,SMALL(IF($B$2:$B$262=$C$3,ROW($A$2:$A$262),""),ROW()-1)))</f>
        <v/>
      </c>
    </row>
    <row r="171" spans="1:6" x14ac:dyDescent="0.25">
      <c r="A171" s="11">
        <v>16638</v>
      </c>
      <c r="B171" s="12" t="s">
        <v>91</v>
      </c>
      <c r="F171" s="13" t="str">
        <f t="array" ref="F171">IF(ROW()-1&gt;COUNTIF($B$2:$B$262,$C$3),"",INDEX($A$2:$A$262,SMALL(IF($B$2:$B$262=$C$3,ROW($A$2:$A$262),""),ROW()-1)))</f>
        <v/>
      </c>
    </row>
    <row r="172" spans="1:6" x14ac:dyDescent="0.25">
      <c r="A172" s="11">
        <v>16645</v>
      </c>
      <c r="B172" s="12" t="s">
        <v>91</v>
      </c>
      <c r="F172" s="13" t="str">
        <f t="array" ref="F172">IF(ROW()-1&gt;COUNTIF($B$2:$B$262,$C$3),"",INDEX($A$2:$A$262,SMALL(IF($B$2:$B$262=$C$3,ROW($A$2:$A$262),""),ROW()-1)))</f>
        <v/>
      </c>
    </row>
    <row r="173" spans="1:6" x14ac:dyDescent="0.25">
      <c r="A173" s="11">
        <v>16656</v>
      </c>
      <c r="B173" s="12" t="s">
        <v>91</v>
      </c>
      <c r="F173" s="13" t="str">
        <f t="array" ref="F173">IF(ROW()-1&gt;COUNTIF($B$2:$B$262,$C$3),"",INDEX($A$2:$A$262,SMALL(IF($B$2:$B$262=$C$3,ROW($A$2:$A$262),""),ROW()-1)))</f>
        <v/>
      </c>
    </row>
    <row r="174" spans="1:6" x14ac:dyDescent="0.25">
      <c r="A174" s="11" t="s">
        <v>96</v>
      </c>
      <c r="B174" s="12" t="s">
        <v>91</v>
      </c>
      <c r="F174" s="13" t="str">
        <f t="array" ref="F174">IF(ROW()-1&gt;COUNTIF($B$2:$B$262,$C$3),"",INDEX($A$2:$A$262,SMALL(IF($B$2:$B$262=$C$3,ROW($A$2:$A$262),""),ROW()-1)))</f>
        <v/>
      </c>
    </row>
    <row r="175" spans="1:6" x14ac:dyDescent="0.25">
      <c r="A175" s="11">
        <v>42273</v>
      </c>
      <c r="B175" s="12" t="s">
        <v>91</v>
      </c>
      <c r="F175" s="13" t="str">
        <f t="array" ref="F175">IF(ROW()-1&gt;COUNTIF($B$2:$B$262,$C$3),"",INDEX($A$2:$A$262,SMALL(IF($B$2:$B$262=$C$3,ROW($A$2:$A$262),""),ROW()-1)))</f>
        <v/>
      </c>
    </row>
    <row r="176" spans="1:6" x14ac:dyDescent="0.25">
      <c r="A176" s="11">
        <v>42775</v>
      </c>
      <c r="B176" s="12" t="s">
        <v>91</v>
      </c>
      <c r="F176" s="13" t="str">
        <f t="array" ref="F176">IF(ROW()-1&gt;COUNTIF($B$2:$B$262,$C$3),"",INDEX($A$2:$A$262,SMALL(IF($B$2:$B$262=$C$3,ROW($A$2:$A$262),""),ROW()-1)))</f>
        <v/>
      </c>
    </row>
    <row r="177" spans="1:6" x14ac:dyDescent="0.25">
      <c r="A177" s="11">
        <v>42506</v>
      </c>
      <c r="B177" s="12" t="s">
        <v>91</v>
      </c>
      <c r="F177" s="13" t="str">
        <f t="array" ref="F177">IF(ROW()-1&gt;COUNTIF($B$2:$B$262,$C$3),"",INDEX($A$2:$A$262,SMALL(IF($B$2:$B$262=$C$3,ROW($A$2:$A$262),""),ROW()-1)))</f>
        <v/>
      </c>
    </row>
    <row r="178" spans="1:6" x14ac:dyDescent="0.25">
      <c r="A178" s="11" t="s">
        <v>97</v>
      </c>
      <c r="B178" s="12" t="s">
        <v>98</v>
      </c>
      <c r="F178" s="13" t="str">
        <f t="array" ref="F178">IF(ROW()-1&gt;COUNTIF($B$2:$B$262,$C$3),"",INDEX($A$2:$A$262,SMALL(IF($B$2:$B$262=$C$3,ROW($A$2:$A$262),""),ROW()-1)))</f>
        <v/>
      </c>
    </row>
    <row r="179" spans="1:6" x14ac:dyDescent="0.25">
      <c r="A179" s="11" t="s">
        <v>99</v>
      </c>
      <c r="B179" s="12" t="s">
        <v>98</v>
      </c>
      <c r="F179" s="13" t="str">
        <f t="array" ref="F179">IF(ROW()-1&gt;COUNTIF($B$2:$B$262,$C$3),"",INDEX($A$2:$A$262,SMALL(IF($B$2:$B$262=$C$3,ROW($A$2:$A$262),""),ROW()-1)))</f>
        <v/>
      </c>
    </row>
    <row r="180" spans="1:6" x14ac:dyDescent="0.25">
      <c r="A180" s="11" t="s">
        <v>100</v>
      </c>
      <c r="B180" s="12" t="s">
        <v>98</v>
      </c>
      <c r="F180" s="13" t="str">
        <f t="array" ref="F180">IF(ROW()-1&gt;COUNTIF($B$2:$B$262,$C$3),"",INDEX($A$2:$A$262,SMALL(IF($B$2:$B$262=$C$3,ROW($A$2:$A$262),""),ROW()-1)))</f>
        <v/>
      </c>
    </row>
    <row r="181" spans="1:6" x14ac:dyDescent="0.25">
      <c r="A181" s="11" t="s">
        <v>101</v>
      </c>
      <c r="B181" s="12" t="s">
        <v>98</v>
      </c>
      <c r="F181" s="13" t="str">
        <f t="array" ref="F181">IF(ROW()-1&gt;COUNTIF($B$2:$B$262,$C$3),"",INDEX($A$2:$A$262,SMALL(IF($B$2:$B$262=$C$3,ROW($A$2:$A$262),""),ROW()-1)))</f>
        <v/>
      </c>
    </row>
    <row r="182" spans="1:6" x14ac:dyDescent="0.25">
      <c r="A182" s="11" t="s">
        <v>102</v>
      </c>
      <c r="B182" s="12" t="s">
        <v>98</v>
      </c>
      <c r="F182" s="13" t="str">
        <f t="array" ref="F182">IF(ROW()-1&gt;COUNTIF($B$2:$B$262,$C$3),"",INDEX($A$2:$A$262,SMALL(IF($B$2:$B$262=$C$3,ROW($A$2:$A$262),""),ROW()-1)))</f>
        <v/>
      </c>
    </row>
    <row r="183" spans="1:6" x14ac:dyDescent="0.25">
      <c r="A183" s="11" t="s">
        <v>103</v>
      </c>
      <c r="B183" s="12" t="s">
        <v>98</v>
      </c>
      <c r="F183" s="13" t="str">
        <f t="array" ref="F183">IF(ROW()-1&gt;COUNTIF($B$2:$B$262,$C$3),"",INDEX($A$2:$A$262,SMALL(IF($B$2:$B$262=$C$3,ROW($A$2:$A$262),""),ROW()-1)))</f>
        <v/>
      </c>
    </row>
    <row r="184" spans="1:6" x14ac:dyDescent="0.25">
      <c r="A184" s="11" t="s">
        <v>104</v>
      </c>
      <c r="B184" s="12" t="s">
        <v>98</v>
      </c>
      <c r="F184" s="13" t="str">
        <f t="array" ref="F184">IF(ROW()-1&gt;COUNTIF($B$2:$B$262,$C$3),"",INDEX($A$2:$A$262,SMALL(IF($B$2:$B$262=$C$3,ROW($A$2:$A$262),""),ROW()-1)))</f>
        <v/>
      </c>
    </row>
    <row r="185" spans="1:6" x14ac:dyDescent="0.25">
      <c r="A185" s="11" t="s">
        <v>105</v>
      </c>
      <c r="B185" s="12" t="s">
        <v>98</v>
      </c>
      <c r="F185" s="13" t="str">
        <f t="array" ref="F185">IF(ROW()-1&gt;COUNTIF($B$2:$B$262,$C$3),"",INDEX($A$2:$A$262,SMALL(IF($B$2:$B$262=$C$3,ROW($A$2:$A$262),""),ROW()-1)))</f>
        <v/>
      </c>
    </row>
    <row r="186" spans="1:6" x14ac:dyDescent="0.25">
      <c r="A186" s="11" t="s">
        <v>106</v>
      </c>
      <c r="B186" s="12" t="s">
        <v>98</v>
      </c>
      <c r="F186" s="13" t="str">
        <f t="array" ref="F186">IF(ROW()-1&gt;COUNTIF($B$2:$B$262,$C$3),"",INDEX($A$2:$A$262,SMALL(IF($B$2:$B$262=$C$3,ROW($A$2:$A$262),""),ROW()-1)))</f>
        <v/>
      </c>
    </row>
    <row r="187" spans="1:6" x14ac:dyDescent="0.25">
      <c r="A187" s="11" t="s">
        <v>107</v>
      </c>
      <c r="B187" s="12" t="s">
        <v>98</v>
      </c>
      <c r="F187" s="13" t="str">
        <f t="array" ref="F187">IF(ROW()-1&gt;COUNTIF($B$2:$B$262,$C$3),"",INDEX($A$2:$A$262,SMALL(IF($B$2:$B$262=$C$3,ROW($A$2:$A$262),""),ROW()-1)))</f>
        <v/>
      </c>
    </row>
    <row r="188" spans="1:6" x14ac:dyDescent="0.25">
      <c r="A188" s="11" t="s">
        <v>108</v>
      </c>
      <c r="B188" s="12" t="s">
        <v>98</v>
      </c>
      <c r="F188" s="13" t="str">
        <f t="array" ref="F188">IF(ROW()-1&gt;COUNTIF($B$2:$B$262,$C$3),"",INDEX($A$2:$A$262,SMALL(IF($B$2:$B$262=$C$3,ROW($A$2:$A$262),""),ROW()-1)))</f>
        <v/>
      </c>
    </row>
    <row r="189" spans="1:6" x14ac:dyDescent="0.25">
      <c r="A189" s="11" t="s">
        <v>109</v>
      </c>
      <c r="B189" s="12" t="s">
        <v>98</v>
      </c>
      <c r="F189" s="13" t="str">
        <f t="array" ref="F189">IF(ROW()-1&gt;COUNTIF($B$2:$B$262,$C$3),"",INDEX($A$2:$A$262,SMALL(IF($B$2:$B$262=$C$3,ROW($A$2:$A$262),""),ROW()-1)))</f>
        <v/>
      </c>
    </row>
    <row r="190" spans="1:6" x14ac:dyDescent="0.25">
      <c r="A190" s="11" t="s">
        <v>110</v>
      </c>
      <c r="B190" s="12" t="s">
        <v>98</v>
      </c>
      <c r="F190" s="13" t="str">
        <f t="array" ref="F190">IF(ROW()-1&gt;COUNTIF($B$2:$B$262,$C$3),"",INDEX($A$2:$A$262,SMALL(IF($B$2:$B$262=$C$3,ROW($A$2:$A$262),""),ROW()-1)))</f>
        <v/>
      </c>
    </row>
    <row r="191" spans="1:6" x14ac:dyDescent="0.25">
      <c r="A191" s="11" t="s">
        <v>111</v>
      </c>
      <c r="B191" s="12" t="s">
        <v>98</v>
      </c>
      <c r="F191" s="13" t="str">
        <f t="array" ref="F191">IF(ROW()-1&gt;COUNTIF($B$2:$B$262,$C$3),"",INDEX($A$2:$A$262,SMALL(IF($B$2:$B$262=$C$3,ROW($A$2:$A$262),""),ROW()-1)))</f>
        <v/>
      </c>
    </row>
    <row r="192" spans="1:6" x14ac:dyDescent="0.25">
      <c r="A192" s="11">
        <v>17571</v>
      </c>
      <c r="B192" s="12" t="s">
        <v>98</v>
      </c>
      <c r="F192" s="13" t="str">
        <f t="array" ref="F192">IF(ROW()-1&gt;COUNTIF($B$2:$B$262,$C$3),"",INDEX($A$2:$A$262,SMALL(IF($B$2:$B$262=$C$3,ROW($A$2:$A$262),""),ROW()-1)))</f>
        <v/>
      </c>
    </row>
    <row r="193" spans="1:6" x14ac:dyDescent="0.25">
      <c r="A193" s="11" t="s">
        <v>112</v>
      </c>
      <c r="B193" s="12" t="s">
        <v>98</v>
      </c>
      <c r="F193" s="13" t="str">
        <f t="array" ref="F193">IF(ROW()-1&gt;COUNTIF($B$2:$B$262,$C$3),"",INDEX($A$2:$A$262,SMALL(IF($B$2:$B$262=$C$3,ROW($A$2:$A$262),""),ROW()-1)))</f>
        <v/>
      </c>
    </row>
    <row r="194" spans="1:6" x14ac:dyDescent="0.25">
      <c r="A194" s="11">
        <v>17149</v>
      </c>
      <c r="B194" s="12" t="s">
        <v>98</v>
      </c>
      <c r="F194" s="13" t="str">
        <f t="array" ref="F194">IF(ROW()-1&gt;COUNTIF($B$2:$B$262,$C$3),"",INDEX($A$2:$A$262,SMALL(IF($B$2:$B$262=$C$3,ROW($A$2:$A$262),""),ROW()-1)))</f>
        <v/>
      </c>
    </row>
    <row r="195" spans="1:6" x14ac:dyDescent="0.25">
      <c r="A195" s="11">
        <v>17305</v>
      </c>
      <c r="B195" s="12" t="s">
        <v>98</v>
      </c>
      <c r="F195" s="13" t="str">
        <f t="array" ref="F195">IF(ROW()-1&gt;COUNTIF($B$2:$B$262,$C$3),"",INDEX($A$2:$A$262,SMALL(IF($B$2:$B$262=$C$3,ROW($A$2:$A$262),""),ROW()-1)))</f>
        <v/>
      </c>
    </row>
    <row r="196" spans="1:6" x14ac:dyDescent="0.25">
      <c r="A196" s="11">
        <v>26672</v>
      </c>
      <c r="B196" s="12" t="s">
        <v>98</v>
      </c>
      <c r="F196" s="13" t="str">
        <f t="array" ref="F196">IF(ROW()-1&gt;COUNTIF($B$2:$B$262,$C$3),"",INDEX($A$2:$A$262,SMALL(IF($B$2:$B$262=$C$3,ROW($A$2:$A$262),""),ROW()-1)))</f>
        <v/>
      </c>
    </row>
    <row r="197" spans="1:6" x14ac:dyDescent="0.25">
      <c r="A197" s="11">
        <v>38286</v>
      </c>
      <c r="B197" s="12" t="s">
        <v>98</v>
      </c>
      <c r="F197" s="13" t="str">
        <f t="array" ref="F197">IF(ROW()-1&gt;COUNTIF($B$2:$B$262,$C$3),"",INDEX($A$2:$A$262,SMALL(IF($B$2:$B$262=$C$3,ROW($A$2:$A$262),""),ROW()-1)))</f>
        <v/>
      </c>
    </row>
    <row r="198" spans="1:6" x14ac:dyDescent="0.25">
      <c r="A198" s="11">
        <v>44728</v>
      </c>
      <c r="B198" s="12" t="s">
        <v>98</v>
      </c>
      <c r="F198" s="13" t="str">
        <f t="array" ref="F198">IF(ROW()-1&gt;COUNTIF($B$2:$B$262,$C$3),"",INDEX($A$2:$A$262,SMALL(IF($B$2:$B$262=$C$3,ROW($A$2:$A$262),""),ROW()-1)))</f>
        <v/>
      </c>
    </row>
    <row r="199" spans="1:6" x14ac:dyDescent="0.25">
      <c r="A199" s="11">
        <v>44235</v>
      </c>
      <c r="B199" s="12" t="s">
        <v>98</v>
      </c>
      <c r="F199" s="13" t="str">
        <f t="array" ref="F199">IF(ROW()-1&gt;COUNTIF($B$2:$B$262,$C$3),"",INDEX($A$2:$A$262,SMALL(IF($B$2:$B$262=$C$3,ROW($A$2:$A$262),""),ROW()-1)))</f>
        <v/>
      </c>
    </row>
    <row r="200" spans="1:6" x14ac:dyDescent="0.25">
      <c r="A200" s="11">
        <v>44268</v>
      </c>
      <c r="B200" s="12" t="s">
        <v>98</v>
      </c>
      <c r="F200" s="13" t="str">
        <f t="array" ref="F200">IF(ROW()-1&gt;COUNTIF($B$2:$B$262,$C$3),"",INDEX($A$2:$A$262,SMALL(IF($B$2:$B$262=$C$3,ROW($A$2:$A$262),""),ROW()-1)))</f>
        <v/>
      </c>
    </row>
    <row r="201" spans="1:6" x14ac:dyDescent="0.25">
      <c r="A201" s="11">
        <v>44598</v>
      </c>
      <c r="B201" s="12" t="s">
        <v>98</v>
      </c>
      <c r="F201" s="13" t="str">
        <f t="array" ref="F201">IF(ROW()-1&gt;COUNTIF($B$2:$B$262,$C$3),"",INDEX($A$2:$A$262,SMALL(IF($B$2:$B$262=$C$3,ROW($A$2:$A$262),""),ROW()-1)))</f>
        <v/>
      </c>
    </row>
    <row r="202" spans="1:6" x14ac:dyDescent="0.25">
      <c r="A202" s="11" t="s">
        <v>113</v>
      </c>
      <c r="B202" s="12" t="s">
        <v>98</v>
      </c>
      <c r="F202" s="13" t="str">
        <f t="array" ref="F202">IF(ROW()-1&gt;COUNTIF($B$2:$B$262,$C$3),"",INDEX($A$2:$A$262,SMALL(IF($B$2:$B$262=$C$3,ROW($A$2:$A$262),""),ROW()-1)))</f>
        <v/>
      </c>
    </row>
    <row r="203" spans="1:6" x14ac:dyDescent="0.25">
      <c r="A203" s="11" t="s">
        <v>114</v>
      </c>
      <c r="B203" s="12" t="s">
        <v>98</v>
      </c>
      <c r="F203" s="13" t="str">
        <f t="array" ref="F203">IF(ROW()-1&gt;COUNTIF($B$2:$B$262,$C$3),"",INDEX($A$2:$A$262,SMALL(IF($B$2:$B$262=$C$3,ROW($A$2:$A$262),""),ROW()-1)))</f>
        <v/>
      </c>
    </row>
    <row r="204" spans="1:6" x14ac:dyDescent="0.25">
      <c r="A204" s="11" t="s">
        <v>115</v>
      </c>
      <c r="B204" s="12" t="s">
        <v>98</v>
      </c>
      <c r="F204" s="13" t="str">
        <f t="array" ref="F204">IF(ROW()-1&gt;COUNTIF($B$2:$B$262,$C$3),"",INDEX($A$2:$A$262,SMALL(IF($B$2:$B$262=$C$3,ROW($A$2:$A$262),""),ROW()-1)))</f>
        <v/>
      </c>
    </row>
    <row r="205" spans="1:6" x14ac:dyDescent="0.25">
      <c r="A205" s="11">
        <v>47157</v>
      </c>
      <c r="B205" s="12" t="s">
        <v>98</v>
      </c>
      <c r="F205" s="13" t="str">
        <f t="array" ref="F205">IF(ROW()-1&gt;COUNTIF($B$2:$B$262,$C$3),"",INDEX($A$2:$A$262,SMALL(IF($B$2:$B$262=$C$3,ROW($A$2:$A$262),""),ROW()-1)))</f>
        <v/>
      </c>
    </row>
    <row r="206" spans="1:6" x14ac:dyDescent="0.25">
      <c r="A206" s="11">
        <v>47557</v>
      </c>
      <c r="B206" s="12" t="s">
        <v>98</v>
      </c>
      <c r="F206" s="13" t="str">
        <f t="array" ref="F206">IF(ROW()-1&gt;COUNTIF($B$2:$B$262,$C$3),"",INDEX($A$2:$A$262,SMALL(IF($B$2:$B$262=$C$3,ROW($A$2:$A$262),""),ROW()-1)))</f>
        <v/>
      </c>
    </row>
    <row r="207" spans="1:6" x14ac:dyDescent="0.25">
      <c r="A207" s="11" t="s">
        <v>116</v>
      </c>
      <c r="B207" s="12" t="s">
        <v>117</v>
      </c>
      <c r="F207" s="13" t="str">
        <f t="array" ref="F207">IF(ROW()-1&gt;COUNTIF($B$2:$B$262,$C$3),"",INDEX($A$2:$A$262,SMALL(IF($B$2:$B$262=$C$3,ROW($A$2:$A$262),""),ROW()-1)))</f>
        <v/>
      </c>
    </row>
    <row r="208" spans="1:6" x14ac:dyDescent="0.25">
      <c r="A208" s="11">
        <v>14028</v>
      </c>
      <c r="B208" s="12" t="s">
        <v>117</v>
      </c>
      <c r="F208" s="13" t="str">
        <f t="array" ref="F208">IF(ROW()-1&gt;COUNTIF($B$2:$B$262,$C$3),"",INDEX($A$2:$A$262,SMALL(IF($B$2:$B$262=$C$3,ROW($A$2:$A$262),""),ROW()-1)))</f>
        <v/>
      </c>
    </row>
    <row r="209" spans="1:6" x14ac:dyDescent="0.25">
      <c r="A209" s="11">
        <v>14089</v>
      </c>
      <c r="B209" s="12" t="s">
        <v>117</v>
      </c>
      <c r="F209" s="13" t="str">
        <f t="array" ref="F209">IF(ROW()-1&gt;COUNTIF($B$2:$B$262,$C$3),"",INDEX($A$2:$A$262,SMALL(IF($B$2:$B$262=$C$3,ROW($A$2:$A$262),""),ROW()-1)))</f>
        <v/>
      </c>
    </row>
    <row r="210" spans="1:6" x14ac:dyDescent="0.25">
      <c r="A210" s="11">
        <v>22047</v>
      </c>
      <c r="B210" s="12" t="s">
        <v>117</v>
      </c>
      <c r="F210" s="13" t="str">
        <f t="array" ref="F210">IF(ROW()-1&gt;COUNTIF($B$2:$B$262,$C$3),"",INDEX($A$2:$A$262,SMALL(IF($B$2:$B$262=$C$3,ROW($A$2:$A$262),""),ROW()-1)))</f>
        <v/>
      </c>
    </row>
    <row r="211" spans="1:6" x14ac:dyDescent="0.25">
      <c r="A211" s="11">
        <v>22255</v>
      </c>
      <c r="B211" s="12" t="s">
        <v>117</v>
      </c>
      <c r="F211" s="13" t="str">
        <f t="array" ref="F211">IF(ROW()-1&gt;COUNTIF($B$2:$B$262,$C$3),"",INDEX($A$2:$A$262,SMALL(IF($B$2:$B$262=$C$3,ROW($A$2:$A$262),""),ROW()-1)))</f>
        <v/>
      </c>
    </row>
    <row r="212" spans="1:6" x14ac:dyDescent="0.25">
      <c r="A212" s="11">
        <v>27009</v>
      </c>
      <c r="B212" s="12" t="s">
        <v>117</v>
      </c>
      <c r="F212" s="13" t="str">
        <f t="array" ref="F212">IF(ROW()-1&gt;COUNTIF($B$2:$B$262,$C$3),"",INDEX($A$2:$A$262,SMALL(IF($B$2:$B$262=$C$3,ROW($A$2:$A$262),""),ROW()-1)))</f>
        <v/>
      </c>
    </row>
    <row r="213" spans="1:6" x14ac:dyDescent="0.25">
      <c r="A213" s="11">
        <v>27121</v>
      </c>
      <c r="B213" s="12" t="s">
        <v>117</v>
      </c>
      <c r="F213" s="13" t="str">
        <f t="array" ref="F213">IF(ROW()-1&gt;COUNTIF($B$2:$B$262,$C$3),"",INDEX($A$2:$A$262,SMALL(IF($B$2:$B$262=$C$3,ROW($A$2:$A$262),""),ROW()-1)))</f>
        <v/>
      </c>
    </row>
    <row r="214" spans="1:6" x14ac:dyDescent="0.25">
      <c r="A214" s="11" t="s">
        <v>118</v>
      </c>
      <c r="B214" s="12" t="s">
        <v>117</v>
      </c>
      <c r="F214" s="13" t="str">
        <f t="array" ref="F214">IF(ROW()-1&gt;COUNTIF($B$2:$B$262,$C$3),"",INDEX($A$2:$A$262,SMALL(IF($B$2:$B$262=$C$3,ROW($A$2:$A$262),""),ROW()-1)))</f>
        <v/>
      </c>
    </row>
    <row r="215" spans="1:6" x14ac:dyDescent="0.25">
      <c r="A215" s="11">
        <v>27259</v>
      </c>
      <c r="B215" s="12" t="s">
        <v>117</v>
      </c>
      <c r="F215" s="13" t="str">
        <f t="array" ref="F215">IF(ROW()-1&gt;COUNTIF($B$2:$B$262,$C$3),"",INDEX($A$2:$A$262,SMALL(IF($B$2:$B$262=$C$3,ROW($A$2:$A$262),""),ROW()-1)))</f>
        <v/>
      </c>
    </row>
    <row r="216" spans="1:6" x14ac:dyDescent="0.25">
      <c r="A216" s="11">
        <v>27665</v>
      </c>
      <c r="B216" s="12" t="s">
        <v>117</v>
      </c>
      <c r="F216" s="13" t="str">
        <f t="array" ref="F216">IF(ROW()-1&gt;COUNTIF($B$2:$B$262,$C$3),"",INDEX($A$2:$A$262,SMALL(IF($B$2:$B$262=$C$3,ROW($A$2:$A$262),""),ROW()-1)))</f>
        <v/>
      </c>
    </row>
    <row r="217" spans="1:6" x14ac:dyDescent="0.25">
      <c r="A217" s="11" t="s">
        <v>119</v>
      </c>
      <c r="B217" s="12" t="s">
        <v>117</v>
      </c>
      <c r="F217" s="13" t="str">
        <f t="array" ref="F217">IF(ROW()-1&gt;COUNTIF($B$2:$B$262,$C$3),"",INDEX($A$2:$A$262,SMALL(IF($B$2:$B$262=$C$3,ROW($A$2:$A$262),""),ROW()-1)))</f>
        <v/>
      </c>
    </row>
    <row r="218" spans="1:6" x14ac:dyDescent="0.25">
      <c r="A218" s="11">
        <v>29074</v>
      </c>
      <c r="B218" s="12" t="s">
        <v>117</v>
      </c>
      <c r="F218" s="13" t="str">
        <f t="array" ref="F218">IF(ROW()-1&gt;COUNTIF($B$2:$B$262,$C$3),"",INDEX($A$2:$A$262,SMALL(IF($B$2:$B$262=$C$3,ROW($A$2:$A$262),""),ROW()-1)))</f>
        <v/>
      </c>
    </row>
    <row r="219" spans="1:6" x14ac:dyDescent="0.25">
      <c r="A219" s="11" t="s">
        <v>120</v>
      </c>
      <c r="B219" s="12" t="s">
        <v>117</v>
      </c>
      <c r="F219" s="13" t="str">
        <f t="array" ref="F219">IF(ROW()-1&gt;COUNTIF($B$2:$B$262,$C$3),"",INDEX($A$2:$A$262,SMALL(IF($B$2:$B$262=$C$3,ROW($A$2:$A$262),""),ROW()-1)))</f>
        <v/>
      </c>
    </row>
    <row r="220" spans="1:6" x14ac:dyDescent="0.25">
      <c r="A220" s="11">
        <v>29558</v>
      </c>
      <c r="B220" s="12" t="s">
        <v>117</v>
      </c>
      <c r="F220" s="13" t="str">
        <f t="array" ref="F220">IF(ROW()-1&gt;COUNTIF($B$2:$B$262,$C$3),"",INDEX($A$2:$A$262,SMALL(IF($B$2:$B$262=$C$3,ROW($A$2:$A$262),""),ROW()-1)))</f>
        <v/>
      </c>
    </row>
    <row r="221" spans="1:6" x14ac:dyDescent="0.25">
      <c r="A221" s="11">
        <v>31012</v>
      </c>
      <c r="B221" s="12" t="s">
        <v>117</v>
      </c>
      <c r="F221" s="13" t="str">
        <f t="array" ref="F221">IF(ROW()-1&gt;COUNTIF($B$2:$B$262,$C$3),"",INDEX($A$2:$A$262,SMALL(IF($B$2:$B$262=$C$3,ROW($A$2:$A$262),""),ROW()-1)))</f>
        <v/>
      </c>
    </row>
    <row r="222" spans="1:6" x14ac:dyDescent="0.25">
      <c r="A222" s="11">
        <v>31014</v>
      </c>
      <c r="B222" s="12" t="s">
        <v>117</v>
      </c>
      <c r="F222" s="13" t="str">
        <f t="array" ref="F222">IF(ROW()-1&gt;COUNTIF($B$2:$B$262,$C$3),"",INDEX($A$2:$A$262,SMALL(IF($B$2:$B$262=$C$3,ROW($A$2:$A$262),""),ROW()-1)))</f>
        <v/>
      </c>
    </row>
    <row r="223" spans="1:6" x14ac:dyDescent="0.25">
      <c r="A223" s="11" t="s">
        <v>121</v>
      </c>
      <c r="B223" s="12" t="s">
        <v>117</v>
      </c>
      <c r="F223" s="13" t="str">
        <f t="array" ref="F223">IF(ROW()-1&gt;COUNTIF($B$2:$B$262,$C$3),"",INDEX($A$2:$A$262,SMALL(IF($B$2:$B$262=$C$3,ROW($A$2:$A$262),""),ROW()-1)))</f>
        <v/>
      </c>
    </row>
    <row r="224" spans="1:6" x14ac:dyDescent="0.25">
      <c r="A224" s="11">
        <v>31042</v>
      </c>
      <c r="B224" s="12" t="s">
        <v>117</v>
      </c>
      <c r="F224" s="13" t="str">
        <f t="array" ref="F224">IF(ROW()-1&gt;COUNTIF($B$2:$B$262,$C$3),"",INDEX($A$2:$A$262,SMALL(IF($B$2:$B$262=$C$3,ROW($A$2:$A$262),""),ROW()-1)))</f>
        <v/>
      </c>
    </row>
    <row r="225" spans="1:6" x14ac:dyDescent="0.25">
      <c r="A225" s="11">
        <v>31062</v>
      </c>
      <c r="B225" s="12" t="s">
        <v>117</v>
      </c>
      <c r="F225" s="13" t="str">
        <f t="array" ref="F225">IF(ROW()-1&gt;COUNTIF($B$2:$B$262,$C$3),"",INDEX($A$2:$A$262,SMALL(IF($B$2:$B$262=$C$3,ROW($A$2:$A$262),""),ROW()-1)))</f>
        <v/>
      </c>
    </row>
    <row r="226" spans="1:6" x14ac:dyDescent="0.25">
      <c r="A226" s="11" t="s">
        <v>122</v>
      </c>
      <c r="B226" s="12" t="s">
        <v>117</v>
      </c>
      <c r="F226" s="13" t="str">
        <f t="array" ref="F226">IF(ROW()-1&gt;COUNTIF($B$2:$B$262,$C$3),"",INDEX($A$2:$A$262,SMALL(IF($B$2:$B$262=$C$3,ROW($A$2:$A$262),""),ROW()-1)))</f>
        <v/>
      </c>
    </row>
    <row r="227" spans="1:6" x14ac:dyDescent="0.25">
      <c r="A227" s="11">
        <v>31078</v>
      </c>
      <c r="B227" s="12" t="s">
        <v>117</v>
      </c>
      <c r="F227" s="13" t="str">
        <f t="array" ref="F227">IF(ROW()-1&gt;COUNTIF($B$2:$B$262,$C$3),"",INDEX($A$2:$A$262,SMALL(IF($B$2:$B$262=$C$3,ROW($A$2:$A$262),""),ROW()-1)))</f>
        <v/>
      </c>
    </row>
    <row r="228" spans="1:6" x14ac:dyDescent="0.25">
      <c r="A228" s="11">
        <v>29254</v>
      </c>
      <c r="B228" s="12" t="s">
        <v>117</v>
      </c>
      <c r="F228" s="13" t="str">
        <f t="array" ref="F228">IF(ROW()-1&gt;COUNTIF($B$2:$B$262,$C$3),"",INDEX($A$2:$A$262,SMALL(IF($B$2:$B$262=$C$3,ROW($A$2:$A$262),""),ROW()-1)))</f>
        <v/>
      </c>
    </row>
    <row r="229" spans="1:6" x14ac:dyDescent="0.25">
      <c r="A229" s="11">
        <v>31636</v>
      </c>
      <c r="B229" s="12" t="s">
        <v>117</v>
      </c>
      <c r="F229" s="13" t="str">
        <f t="array" ref="F229">IF(ROW()-1&gt;COUNTIF($B$2:$B$262,$C$3),"",INDEX($A$2:$A$262,SMALL(IF($B$2:$B$262=$C$3,ROW($A$2:$A$262),""),ROW()-1)))</f>
        <v/>
      </c>
    </row>
    <row r="230" spans="1:6" x14ac:dyDescent="0.25">
      <c r="A230" s="11">
        <v>31200</v>
      </c>
      <c r="B230" s="12" t="s">
        <v>117</v>
      </c>
      <c r="F230" s="13" t="str">
        <f t="array" ref="F230">IF(ROW()-1&gt;COUNTIF($B$2:$B$262,$C$3),"",INDEX($A$2:$A$262,SMALL(IF($B$2:$B$262=$C$3,ROW($A$2:$A$262),""),ROW()-1)))</f>
        <v/>
      </c>
    </row>
    <row r="231" spans="1:6" x14ac:dyDescent="0.25">
      <c r="A231" s="11" t="s">
        <v>123</v>
      </c>
      <c r="B231" s="12" t="s">
        <v>117</v>
      </c>
      <c r="F231" s="13" t="str">
        <f t="array" ref="F231">IF(ROW()-1&gt;COUNTIF($B$2:$B$262,$C$3),"",INDEX($A$2:$A$262,SMALL(IF($B$2:$B$262=$C$3,ROW($A$2:$A$262),""),ROW()-1)))</f>
        <v/>
      </c>
    </row>
    <row r="232" spans="1:6" x14ac:dyDescent="0.25">
      <c r="A232" s="11">
        <v>31212</v>
      </c>
      <c r="B232" s="12" t="s">
        <v>117</v>
      </c>
      <c r="F232" s="13" t="str">
        <f t="array" ref="F232">IF(ROW()-1&gt;COUNTIF($B$2:$B$262,$C$3),"",INDEX($A$2:$A$262,SMALL(IF($B$2:$B$262=$C$3,ROW($A$2:$A$262),""),ROW()-1)))</f>
        <v/>
      </c>
    </row>
    <row r="233" spans="1:6" x14ac:dyDescent="0.25">
      <c r="A233" s="11">
        <v>31213</v>
      </c>
      <c r="B233" s="12" t="s">
        <v>117</v>
      </c>
      <c r="F233" s="13" t="str">
        <f t="array" ref="F233">IF(ROW()-1&gt;COUNTIF($B$2:$B$262,$C$3),"",INDEX($A$2:$A$262,SMALL(IF($B$2:$B$262=$C$3,ROW($A$2:$A$262),""),ROW()-1)))</f>
        <v/>
      </c>
    </row>
    <row r="234" spans="1:6" x14ac:dyDescent="0.25">
      <c r="A234" s="11">
        <v>31236</v>
      </c>
      <c r="B234" s="12" t="s">
        <v>117</v>
      </c>
      <c r="F234" s="13" t="str">
        <f t="array" ref="F234">IF(ROW()-1&gt;COUNTIF($B$2:$B$262,$C$3),"",INDEX($A$2:$A$262,SMALL(IF($B$2:$B$262=$C$3,ROW($A$2:$A$262),""),ROW()-1)))</f>
        <v/>
      </c>
    </row>
    <row r="235" spans="1:6" x14ac:dyDescent="0.25">
      <c r="A235" s="11">
        <v>31265</v>
      </c>
      <c r="B235" s="12" t="s">
        <v>117</v>
      </c>
      <c r="F235" s="13" t="str">
        <f t="array" ref="F235">IF(ROW()-1&gt;COUNTIF($B$2:$B$262,$C$3),"",INDEX($A$2:$A$262,SMALL(IF($B$2:$B$262=$C$3,ROW($A$2:$A$262),""),ROW()-1)))</f>
        <v/>
      </c>
    </row>
    <row r="236" spans="1:6" x14ac:dyDescent="0.25">
      <c r="A236" s="11">
        <v>31295</v>
      </c>
      <c r="B236" s="12" t="s">
        <v>117</v>
      </c>
      <c r="F236" s="13" t="str">
        <f t="array" ref="F236">IF(ROW()-1&gt;COUNTIF($B$2:$B$262,$C$3),"",INDEX($A$2:$A$262,SMALL(IF($B$2:$B$262=$C$3,ROW($A$2:$A$262),""),ROW()-1)))</f>
        <v/>
      </c>
    </row>
    <row r="237" spans="1:6" x14ac:dyDescent="0.25">
      <c r="A237" s="11">
        <v>31309</v>
      </c>
      <c r="B237" s="12" t="s">
        <v>117</v>
      </c>
      <c r="F237" s="13" t="str">
        <f t="array" ref="F237">IF(ROW()-1&gt;COUNTIF($B$2:$B$262,$C$3),"",INDEX($A$2:$A$262,SMALL(IF($B$2:$B$262=$C$3,ROW($A$2:$A$262),""),ROW()-1)))</f>
        <v/>
      </c>
    </row>
    <row r="238" spans="1:6" x14ac:dyDescent="0.25">
      <c r="A238" s="11">
        <v>31515</v>
      </c>
      <c r="B238" s="12" t="s">
        <v>117</v>
      </c>
      <c r="F238" s="13" t="str">
        <f t="array" ref="F238">IF(ROW()-1&gt;COUNTIF($B$2:$B$262,$C$3),"",INDEX($A$2:$A$262,SMALL(IF($B$2:$B$262=$C$3,ROW($A$2:$A$262),""),ROW()-1)))</f>
        <v/>
      </c>
    </row>
    <row r="239" spans="1:6" x14ac:dyDescent="0.25">
      <c r="A239" s="11">
        <v>31530</v>
      </c>
      <c r="B239" s="12" t="s">
        <v>117</v>
      </c>
      <c r="F239" s="13" t="str">
        <f t="array" ref="F239">IF(ROW()-1&gt;COUNTIF($B$2:$B$262,$C$3),"",INDEX($A$2:$A$262,SMALL(IF($B$2:$B$262=$C$3,ROW($A$2:$A$262),""),ROW()-1)))</f>
        <v/>
      </c>
    </row>
    <row r="240" spans="1:6" x14ac:dyDescent="0.25">
      <c r="A240" s="11">
        <v>31569</v>
      </c>
      <c r="B240" s="12" t="s">
        <v>117</v>
      </c>
      <c r="F240" s="13" t="str">
        <f t="array" ref="F240">IF(ROW()-1&gt;COUNTIF($B$2:$B$262,$C$3),"",INDEX($A$2:$A$262,SMALL(IF($B$2:$B$262=$C$3,ROW($A$2:$A$262),""),ROW()-1)))</f>
        <v/>
      </c>
    </row>
    <row r="241" spans="1:6" x14ac:dyDescent="0.25">
      <c r="A241" s="11">
        <v>31576</v>
      </c>
      <c r="B241" s="12" t="s">
        <v>117</v>
      </c>
      <c r="F241" s="13" t="str">
        <f t="array" ref="F241">IF(ROW()-1&gt;COUNTIF($B$2:$B$262,$C$3),"",INDEX($A$2:$A$262,SMALL(IF($B$2:$B$262=$C$3,ROW($A$2:$A$262),""),ROW()-1)))</f>
        <v/>
      </c>
    </row>
    <row r="242" spans="1:6" x14ac:dyDescent="0.25">
      <c r="A242" s="11">
        <v>31592</v>
      </c>
      <c r="B242" s="12" t="s">
        <v>117</v>
      </c>
      <c r="F242" s="13" t="str">
        <f t="array" ref="F242">IF(ROW()-1&gt;COUNTIF($B$2:$B$262,$C$3),"",INDEX($A$2:$A$262,SMALL(IF($B$2:$B$262=$C$3,ROW($A$2:$A$262),""),ROW()-1)))</f>
        <v/>
      </c>
    </row>
    <row r="243" spans="1:6" x14ac:dyDescent="0.25">
      <c r="A243" s="11" t="s">
        <v>124</v>
      </c>
      <c r="B243" s="12" t="s">
        <v>117</v>
      </c>
      <c r="F243" s="13" t="str">
        <f t="array" ref="F243">IF(ROW()-1&gt;COUNTIF($B$2:$B$262,$C$3),"",INDEX($A$2:$A$262,SMALL(IF($B$2:$B$262=$C$3,ROW($A$2:$A$262),""),ROW()-1)))</f>
        <v/>
      </c>
    </row>
    <row r="244" spans="1:6" x14ac:dyDescent="0.25">
      <c r="A244" s="11">
        <v>31686</v>
      </c>
      <c r="B244" s="12" t="s">
        <v>117</v>
      </c>
      <c r="F244" s="13" t="str">
        <f t="array" ref="F244">IF(ROW()-1&gt;COUNTIF($B$2:$B$262,$C$3),"",INDEX($A$2:$A$262,SMALL(IF($B$2:$B$262=$C$3,ROW($A$2:$A$262),""),ROW()-1)))</f>
        <v/>
      </c>
    </row>
    <row r="245" spans="1:6" x14ac:dyDescent="0.25">
      <c r="A245" s="11">
        <v>48526</v>
      </c>
      <c r="B245" s="12" t="s">
        <v>117</v>
      </c>
      <c r="F245" s="13" t="str">
        <f t="array" ref="F245">IF(ROW()-1&gt;COUNTIF($B$2:$B$262,$C$3),"",INDEX($A$2:$A$262,SMALL(IF($B$2:$B$262=$C$3,ROW($A$2:$A$262),""),ROW()-1)))</f>
        <v/>
      </c>
    </row>
    <row r="246" spans="1:6" x14ac:dyDescent="0.25">
      <c r="A246" s="11" t="s">
        <v>125</v>
      </c>
      <c r="B246" s="12" t="s">
        <v>117</v>
      </c>
      <c r="F246" s="13" t="str">
        <f t="array" ref="F246">IF(ROW()-1&gt;COUNTIF($B$2:$B$262,$C$3),"",INDEX($A$2:$A$262,SMALL(IF($B$2:$B$262=$C$3,ROW($A$2:$A$262),""),ROW()-1)))</f>
        <v/>
      </c>
    </row>
    <row r="247" spans="1:6" x14ac:dyDescent="0.25">
      <c r="A247" s="11" t="s">
        <v>126</v>
      </c>
      <c r="B247" s="12" t="s">
        <v>127</v>
      </c>
      <c r="F247" s="13" t="str">
        <f t="array" ref="F247">IF(ROW()-1&gt;COUNTIF($B$2:$B$262,$C$3),"",INDEX($A$2:$A$262,SMALL(IF($B$2:$B$262=$C$3,ROW($A$2:$A$262),""),ROW()-1)))</f>
        <v/>
      </c>
    </row>
    <row r="248" spans="1:6" x14ac:dyDescent="0.25">
      <c r="A248" s="11" t="s">
        <v>128</v>
      </c>
      <c r="B248" s="12" t="s">
        <v>127</v>
      </c>
      <c r="F248" s="13" t="str">
        <f t="array" ref="F248">IF(ROW()-1&gt;COUNTIF($B$2:$B$262,$C$3),"",INDEX($A$2:$A$262,SMALL(IF($B$2:$B$262=$C$3,ROW($A$2:$A$262),""),ROW()-1)))</f>
        <v/>
      </c>
    </row>
    <row r="249" spans="1:6" x14ac:dyDescent="0.25">
      <c r="A249" s="11">
        <v>13017</v>
      </c>
      <c r="B249" s="12" t="s">
        <v>127</v>
      </c>
      <c r="F249" s="13" t="str">
        <f t="array" ref="F249">IF(ROW()-1&gt;COUNTIF($B$2:$B$262,$C$3),"",INDEX($A$2:$A$262,SMALL(IF($B$2:$B$262=$C$3,ROW($A$2:$A$262),""),ROW()-1)))</f>
        <v/>
      </c>
    </row>
    <row r="250" spans="1:6" x14ac:dyDescent="0.25">
      <c r="A250" s="11" t="s">
        <v>129</v>
      </c>
      <c r="B250" s="12" t="s">
        <v>127</v>
      </c>
      <c r="F250" s="13" t="str">
        <f t="array" ref="F250">IF(ROW()-1&gt;COUNTIF($B$2:$B$262,$C$3),"",INDEX($A$2:$A$262,SMALL(IF($B$2:$B$262=$C$3,ROW($A$2:$A$262),""),ROW()-1)))</f>
        <v/>
      </c>
    </row>
    <row r="251" spans="1:6" x14ac:dyDescent="0.25">
      <c r="A251" s="11">
        <v>13034</v>
      </c>
      <c r="B251" s="12" t="s">
        <v>127</v>
      </c>
      <c r="F251" s="13" t="str">
        <f t="array" ref="F251">IF(ROW()-1&gt;COUNTIF($B$2:$B$262,$C$3),"",INDEX($A$2:$A$262,SMALL(IF($B$2:$B$262=$C$3,ROW($A$2:$A$262),""),ROW()-1)))</f>
        <v/>
      </c>
    </row>
    <row r="252" spans="1:6" x14ac:dyDescent="0.25">
      <c r="A252" s="11">
        <v>13079</v>
      </c>
      <c r="B252" s="12" t="s">
        <v>127</v>
      </c>
      <c r="F252" s="13" t="str">
        <f t="array" ref="F252">IF(ROW()-1&gt;COUNTIF($B$2:$B$262,$C$3),"",INDEX($A$2:$A$262,SMALL(IF($B$2:$B$262=$C$3,ROW($A$2:$A$262),""),ROW()-1)))</f>
        <v/>
      </c>
    </row>
    <row r="253" spans="1:6" x14ac:dyDescent="0.25">
      <c r="A253" s="11">
        <v>13103</v>
      </c>
      <c r="B253" s="12" t="s">
        <v>127</v>
      </c>
      <c r="F253" s="13" t="str">
        <f t="array" ref="F253">IF(ROW()-1&gt;COUNTIF($B$2:$B$262,$C$3),"",INDEX($A$2:$A$262,SMALL(IF($B$2:$B$262=$C$3,ROW($A$2:$A$262),""),ROW()-1)))</f>
        <v/>
      </c>
    </row>
    <row r="254" spans="1:6" x14ac:dyDescent="0.25">
      <c r="A254" s="11" t="s">
        <v>130</v>
      </c>
      <c r="B254" s="12" t="s">
        <v>127</v>
      </c>
      <c r="F254" s="13" t="str">
        <f t="array" ref="F254">IF(ROW()-1&gt;COUNTIF($B$2:$B$262,$C$3),"",INDEX($A$2:$A$262,SMALL(IF($B$2:$B$262=$C$3,ROW($A$2:$A$262),""),ROW()-1)))</f>
        <v/>
      </c>
    </row>
    <row r="255" spans="1:6" x14ac:dyDescent="0.25">
      <c r="A255" s="11">
        <v>13155</v>
      </c>
      <c r="B255" s="12" t="s">
        <v>127</v>
      </c>
      <c r="F255" s="13" t="str">
        <f t="array" ref="F255">IF(ROW()-1&gt;COUNTIF($B$2:$B$262,$C$3),"",INDEX($A$2:$A$262,SMALL(IF($B$2:$B$262=$C$3,ROW($A$2:$A$262),""),ROW()-1)))</f>
        <v/>
      </c>
    </row>
    <row r="256" spans="1:6" x14ac:dyDescent="0.25">
      <c r="A256" s="11">
        <v>13173</v>
      </c>
      <c r="B256" s="12" t="s">
        <v>127</v>
      </c>
      <c r="F256" s="13" t="str">
        <f t="array" ref="F256">IF(ROW()-1&gt;COUNTIF($B$2:$B$262,$C$3),"",INDEX($A$2:$A$262,SMALL(IF($B$2:$B$262=$C$3,ROW($A$2:$A$262),""),ROW()-1)))</f>
        <v/>
      </c>
    </row>
    <row r="257" spans="1:6" x14ac:dyDescent="0.25">
      <c r="A257" s="11">
        <v>13518</v>
      </c>
      <c r="B257" s="12" t="s">
        <v>127</v>
      </c>
      <c r="F257" s="13" t="str">
        <f t="array" ref="F257">IF(ROW()-1&gt;COUNTIF($B$2:$B$262,$C$3),"",INDEX($A$2:$A$262,SMALL(IF($B$2:$B$262=$C$3,ROW($A$2:$A$262),""),ROW()-1)))</f>
        <v/>
      </c>
    </row>
    <row r="258" spans="1:6" x14ac:dyDescent="0.25">
      <c r="A258" s="11">
        <v>20073</v>
      </c>
      <c r="B258" s="12" t="s">
        <v>127</v>
      </c>
      <c r="F258" s="13" t="str">
        <f t="array" ref="F258">IF(ROW()-1&gt;COUNTIF($B$2:$B$262,$C$3),"",INDEX($A$2:$A$262,SMALL(IF($B$2:$B$262=$C$3,ROW($A$2:$A$262),""),ROW()-1)))</f>
        <v/>
      </c>
    </row>
    <row r="259" spans="1:6" x14ac:dyDescent="0.25">
      <c r="A259" s="11">
        <v>37197</v>
      </c>
      <c r="B259" s="12" t="s">
        <v>127</v>
      </c>
      <c r="F259" s="13" t="str">
        <f t="array" ref="F259">IF(ROW()-1&gt;COUNTIF($B$2:$B$262,$C$3),"",INDEX($A$2:$A$262,SMALL(IF($B$2:$B$262=$C$3,ROW($A$2:$A$262),""),ROW()-1)))</f>
        <v/>
      </c>
    </row>
    <row r="260" spans="1:6" x14ac:dyDescent="0.25">
      <c r="A260" s="11" t="s">
        <v>131</v>
      </c>
      <c r="B260" s="12" t="s">
        <v>127</v>
      </c>
      <c r="F260" s="13" t="str">
        <f t="array" ref="F260">IF(ROW()-1&gt;COUNTIF($B$2:$B$262,$C$3),"",INDEX($A$2:$A$262,SMALL(IF($B$2:$B$262=$C$3,ROW($A$2:$A$262),""),ROW()-1)))</f>
        <v/>
      </c>
    </row>
    <row r="261" spans="1:6" x14ac:dyDescent="0.25">
      <c r="A261" s="11">
        <v>46258</v>
      </c>
      <c r="B261" s="12" t="s">
        <v>127</v>
      </c>
      <c r="F261" s="13" t="str">
        <f t="array" ref="F261">IF(ROW()-1&gt;COUNTIF($B$2:$B$262,$C$3),"",INDEX($A$2:$A$262,SMALL(IF($B$2:$B$262=$C$3,ROW($A$2:$A$262),""),ROW()-1)))</f>
        <v/>
      </c>
    </row>
    <row r="262" spans="1:6" x14ac:dyDescent="0.25">
      <c r="A262" s="11">
        <v>46304</v>
      </c>
      <c r="B262" s="12" t="s">
        <v>127</v>
      </c>
      <c r="F262" s="13" t="str">
        <f t="array" ref="F262">IF(ROW()-1&gt;COUNTIF($B$2:$B$262,$C$3),"",INDEX($A$2:$A$262,SMALL(IF($B$2:$B$262=$C$3,ROW($A$2:$A$262),""),ROW()-1)))</f>
        <v/>
      </c>
    </row>
    <row r="271" spans="1:6" x14ac:dyDescent="0.25">
      <c r="A271" s="11" t="s">
        <v>84</v>
      </c>
    </row>
    <row r="272" spans="1:6" x14ac:dyDescent="0.25">
      <c r="A272" s="11" t="s">
        <v>84</v>
      </c>
    </row>
    <row r="273" spans="1:1" x14ac:dyDescent="0.25">
      <c r="A273" s="11" t="s">
        <v>84</v>
      </c>
    </row>
    <row r="274" spans="1:1" x14ac:dyDescent="0.25">
      <c r="A274" s="11" t="s">
        <v>84</v>
      </c>
    </row>
    <row r="275" spans="1:1" x14ac:dyDescent="0.25">
      <c r="A275" s="11" t="s">
        <v>84</v>
      </c>
    </row>
    <row r="276" spans="1:1" x14ac:dyDescent="0.25">
      <c r="A276" s="11" t="s">
        <v>84</v>
      </c>
    </row>
    <row r="277" spans="1:1" x14ac:dyDescent="0.25">
      <c r="A277" s="11" t="s">
        <v>84</v>
      </c>
    </row>
    <row r="278" spans="1:1" x14ac:dyDescent="0.25">
      <c r="A278" s="11" t="s">
        <v>84</v>
      </c>
    </row>
    <row r="279" spans="1:1" x14ac:dyDescent="0.25">
      <c r="A279" s="11" t="s">
        <v>84</v>
      </c>
    </row>
    <row r="280" spans="1:1" x14ac:dyDescent="0.25">
      <c r="A280" s="11" t="s">
        <v>84</v>
      </c>
    </row>
    <row r="281" spans="1:1" x14ac:dyDescent="0.25">
      <c r="A281" s="11" t="s">
        <v>84</v>
      </c>
    </row>
    <row r="282" spans="1:1" x14ac:dyDescent="0.25">
      <c r="A282" s="11" t="s">
        <v>84</v>
      </c>
    </row>
    <row r="283" spans="1:1" x14ac:dyDescent="0.25">
      <c r="A283" s="11" t="s">
        <v>84</v>
      </c>
    </row>
    <row r="284" spans="1:1" x14ac:dyDescent="0.25">
      <c r="A284" s="11" t="s">
        <v>84</v>
      </c>
    </row>
    <row r="285" spans="1:1" x14ac:dyDescent="0.25">
      <c r="A285" s="11" t="s">
        <v>84</v>
      </c>
    </row>
    <row r="286" spans="1:1" x14ac:dyDescent="0.25">
      <c r="A286" s="11" t="s">
        <v>84</v>
      </c>
    </row>
    <row r="287" spans="1:1" x14ac:dyDescent="0.25">
      <c r="A287" s="11" t="s">
        <v>84</v>
      </c>
    </row>
    <row r="288" spans="1:1" x14ac:dyDescent="0.25">
      <c r="A288" s="11" t="s">
        <v>84</v>
      </c>
    </row>
    <row r="289" spans="1:1" x14ac:dyDescent="0.25">
      <c r="A289" s="11" t="s">
        <v>84</v>
      </c>
    </row>
    <row r="290" spans="1:1" x14ac:dyDescent="0.25">
      <c r="A290" s="11" t="s">
        <v>84</v>
      </c>
    </row>
    <row r="291" spans="1:1" x14ac:dyDescent="0.25">
      <c r="A291" s="11" t="s">
        <v>84</v>
      </c>
    </row>
    <row r="292" spans="1:1" x14ac:dyDescent="0.25">
      <c r="A292" s="11" t="s">
        <v>84</v>
      </c>
    </row>
    <row r="293" spans="1:1" x14ac:dyDescent="0.25">
      <c r="A293" s="11" t="s">
        <v>84</v>
      </c>
    </row>
    <row r="294" spans="1:1" x14ac:dyDescent="0.25">
      <c r="A294" s="11" t="s">
        <v>84</v>
      </c>
    </row>
    <row r="295" spans="1:1" x14ac:dyDescent="0.25">
      <c r="A295" s="11" t="s">
        <v>84</v>
      </c>
    </row>
    <row r="296" spans="1:1" x14ac:dyDescent="0.25">
      <c r="A296" s="11" t="s">
        <v>84</v>
      </c>
    </row>
    <row r="297" spans="1:1" x14ac:dyDescent="0.25">
      <c r="A297" s="11" t="s">
        <v>84</v>
      </c>
    </row>
    <row r="298" spans="1:1" x14ac:dyDescent="0.25">
      <c r="A298" s="11" t="s">
        <v>84</v>
      </c>
    </row>
    <row r="299" spans="1:1" x14ac:dyDescent="0.25">
      <c r="A299" s="11" t="s">
        <v>84</v>
      </c>
    </row>
    <row r="300" spans="1:1" x14ac:dyDescent="0.25">
      <c r="A300" s="11" t="s">
        <v>84</v>
      </c>
    </row>
    <row r="301" spans="1:1" x14ac:dyDescent="0.25">
      <c r="A301" s="11" t="s">
        <v>84</v>
      </c>
    </row>
    <row r="302" spans="1:1" x14ac:dyDescent="0.25">
      <c r="A302" s="11" t="s">
        <v>84</v>
      </c>
    </row>
    <row r="303" spans="1:1" x14ac:dyDescent="0.25">
      <c r="A303" s="11" t="s">
        <v>84</v>
      </c>
    </row>
    <row r="304" spans="1:1" x14ac:dyDescent="0.25">
      <c r="A304" s="11" t="s">
        <v>84</v>
      </c>
    </row>
    <row r="305" spans="1:1" x14ac:dyDescent="0.25">
      <c r="A305" s="11" t="s">
        <v>84</v>
      </c>
    </row>
    <row r="306" spans="1:1" x14ac:dyDescent="0.25">
      <c r="A306" s="11" t="s">
        <v>84</v>
      </c>
    </row>
    <row r="307" spans="1:1" x14ac:dyDescent="0.25">
      <c r="A307" s="11" t="s">
        <v>84</v>
      </c>
    </row>
    <row r="308" spans="1:1" x14ac:dyDescent="0.25">
      <c r="A308" s="11" t="s">
        <v>84</v>
      </c>
    </row>
    <row r="309" spans="1:1" x14ac:dyDescent="0.25">
      <c r="A309" s="11" t="s">
        <v>84</v>
      </c>
    </row>
    <row r="310" spans="1:1" x14ac:dyDescent="0.25">
      <c r="A310" s="11" t="s">
        <v>84</v>
      </c>
    </row>
    <row r="311" spans="1:1" x14ac:dyDescent="0.25">
      <c r="A311" s="11" t="s">
        <v>84</v>
      </c>
    </row>
    <row r="312" spans="1:1" x14ac:dyDescent="0.25">
      <c r="A312" s="11" t="s">
        <v>84</v>
      </c>
    </row>
    <row r="313" spans="1:1" x14ac:dyDescent="0.25">
      <c r="A313" s="11" t="s">
        <v>84</v>
      </c>
    </row>
    <row r="314" spans="1:1" x14ac:dyDescent="0.25">
      <c r="A314" s="11" t="s">
        <v>84</v>
      </c>
    </row>
    <row r="315" spans="1:1" x14ac:dyDescent="0.25">
      <c r="A315" s="11" t="s">
        <v>84</v>
      </c>
    </row>
    <row r="316" spans="1:1" x14ac:dyDescent="0.25">
      <c r="A316" s="11" t="s">
        <v>84</v>
      </c>
    </row>
    <row r="317" spans="1:1" x14ac:dyDescent="0.25">
      <c r="A317" s="11" t="s">
        <v>84</v>
      </c>
    </row>
    <row r="318" spans="1:1" x14ac:dyDescent="0.25">
      <c r="A318" s="11" t="s">
        <v>84</v>
      </c>
    </row>
    <row r="319" spans="1:1" x14ac:dyDescent="0.25">
      <c r="A319" s="11" t="s">
        <v>84</v>
      </c>
    </row>
    <row r="320" spans="1:1" x14ac:dyDescent="0.25">
      <c r="A320" s="11" t="s">
        <v>84</v>
      </c>
    </row>
    <row r="321" spans="1:1" x14ac:dyDescent="0.25">
      <c r="A321" s="11" t="s">
        <v>84</v>
      </c>
    </row>
    <row r="322" spans="1:1" x14ac:dyDescent="0.25">
      <c r="A322" s="11" t="s">
        <v>84</v>
      </c>
    </row>
    <row r="323" spans="1:1" x14ac:dyDescent="0.25">
      <c r="A323" s="11" t="s">
        <v>84</v>
      </c>
    </row>
    <row r="324" spans="1:1" x14ac:dyDescent="0.25">
      <c r="A324" s="11" t="s">
        <v>84</v>
      </c>
    </row>
    <row r="325" spans="1:1" x14ac:dyDescent="0.25">
      <c r="A325" s="11" t="s">
        <v>84</v>
      </c>
    </row>
    <row r="326" spans="1:1" x14ac:dyDescent="0.25">
      <c r="A326" s="11" t="s">
        <v>84</v>
      </c>
    </row>
    <row r="327" spans="1:1" x14ac:dyDescent="0.25">
      <c r="A327" s="11" t="s">
        <v>84</v>
      </c>
    </row>
    <row r="328" spans="1:1" x14ac:dyDescent="0.25">
      <c r="A328" s="11" t="s">
        <v>84</v>
      </c>
    </row>
    <row r="329" spans="1:1" x14ac:dyDescent="0.25">
      <c r="A329" s="11" t="s">
        <v>84</v>
      </c>
    </row>
    <row r="330" spans="1:1" x14ac:dyDescent="0.25">
      <c r="A330" s="11" t="s">
        <v>84</v>
      </c>
    </row>
    <row r="331" spans="1:1" x14ac:dyDescent="0.25">
      <c r="A331" s="11" t="s">
        <v>84</v>
      </c>
    </row>
    <row r="332" spans="1:1" x14ac:dyDescent="0.25">
      <c r="A332" s="11" t="s">
        <v>84</v>
      </c>
    </row>
    <row r="333" spans="1:1" x14ac:dyDescent="0.25">
      <c r="A333" s="11" t="s">
        <v>84</v>
      </c>
    </row>
    <row r="334" spans="1:1" x14ac:dyDescent="0.25">
      <c r="A334" s="11" t="s">
        <v>84</v>
      </c>
    </row>
    <row r="335" spans="1:1" x14ac:dyDescent="0.25">
      <c r="A335" s="11" t="s">
        <v>84</v>
      </c>
    </row>
    <row r="336" spans="1:1" x14ac:dyDescent="0.25">
      <c r="A336" s="11" t="s">
        <v>84</v>
      </c>
    </row>
    <row r="337" spans="1:1" x14ac:dyDescent="0.25">
      <c r="A337" s="11" t="s">
        <v>84</v>
      </c>
    </row>
    <row r="338" spans="1:1" x14ac:dyDescent="0.25">
      <c r="A338" s="11" t="s">
        <v>84</v>
      </c>
    </row>
    <row r="339" spans="1:1" x14ac:dyDescent="0.25">
      <c r="A339" s="11" t="s">
        <v>84</v>
      </c>
    </row>
    <row r="340" spans="1:1" x14ac:dyDescent="0.25">
      <c r="A340" s="11" t="s">
        <v>84</v>
      </c>
    </row>
    <row r="341" spans="1:1" x14ac:dyDescent="0.25">
      <c r="A341" s="11" t="s">
        <v>84</v>
      </c>
    </row>
    <row r="342" spans="1:1" x14ac:dyDescent="0.25">
      <c r="A342" s="11" t="s">
        <v>84</v>
      </c>
    </row>
    <row r="343" spans="1:1" x14ac:dyDescent="0.25">
      <c r="A343" s="11" t="s">
        <v>84</v>
      </c>
    </row>
  </sheetData>
  <dataValidations count="1">
    <dataValidation type="list" allowBlank="1" showInputMessage="1" showErrorMessage="1" sqref="F8">
      <formula1>H2:H8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222"/>
  <sheetViews>
    <sheetView showZeros="0" workbookViewId="0">
      <selection activeCell="D2" sqref="D2"/>
    </sheetView>
  </sheetViews>
  <sheetFormatPr baseColWidth="10" defaultRowHeight="15" x14ac:dyDescent="0.25"/>
  <cols>
    <col min="2" max="2" width="17.42578125" bestFit="1" customWidth="1"/>
    <col min="3" max="3" width="21.28515625" bestFit="1" customWidth="1"/>
    <col min="6" max="6" width="11.42578125" style="9"/>
  </cols>
  <sheetData>
    <row r="1" spans="1:9" x14ac:dyDescent="0.25">
      <c r="A1" t="s">
        <v>143</v>
      </c>
      <c r="B1" s="10" t="s">
        <v>14</v>
      </c>
      <c r="C1" s="2" t="s">
        <v>18</v>
      </c>
      <c r="D1" s="2" t="s">
        <v>19</v>
      </c>
      <c r="E1" s="46" t="s">
        <v>2</v>
      </c>
      <c r="F1" s="9" t="s">
        <v>144</v>
      </c>
      <c r="G1" t="s">
        <v>1</v>
      </c>
      <c r="H1" t="s">
        <v>145</v>
      </c>
      <c r="I1" t="s">
        <v>146</v>
      </c>
    </row>
    <row r="2" spans="1:9" x14ac:dyDescent="0.25">
      <c r="A2">
        <f>(ROW()-2)*51+9</f>
        <v>9</v>
      </c>
      <c r="B2">
        <f ca="1">OFFSET(INDIRECT("Autorisation!$A$1"),$A2-1,2)</f>
        <v>0</v>
      </c>
      <c r="C2">
        <f ca="1">OFFSET(INDIRECT("Autorisation!$A$1"),$A2-1,5)</f>
        <v>0</v>
      </c>
      <c r="D2">
        <f ca="1">OFFSET(INDIRECT("Autorisation!$A$1"),$A2,5)</f>
        <v>0</v>
      </c>
      <c r="E2">
        <f ca="1">OFFSET(INDIRECT("Autorisation!$A$1"),$A2+23,4)</f>
        <v>0</v>
      </c>
      <c r="F2" s="9">
        <f ca="1">OFFSET(INDIRECT("Autorisation!$A$1"),$A2-8,6)</f>
        <v>0</v>
      </c>
      <c r="G2">
        <f ca="1">OFFSET(INDIRECT("Autorisation!$A$1"),$A2+20,4)</f>
        <v>0</v>
      </c>
      <c r="H2">
        <f ca="1">OFFSET(INDIRECT("Autorisation!$A$1"),$A2+22,4)</f>
        <v>0</v>
      </c>
      <c r="I2">
        <f ca="1">OFFSET(INDIRECT("Autorisation!$A$1"),$A2+8,2)</f>
        <v>0</v>
      </c>
    </row>
    <row r="3" spans="1:9" x14ac:dyDescent="0.25">
      <c r="A3">
        <f t="shared" ref="A3:A66" si="0">(ROW()-2)*51+9</f>
        <v>60</v>
      </c>
      <c r="B3">
        <f t="shared" ref="B3:B37" ca="1" si="1">OFFSET(INDIRECT("Autorisation!$A$1"),$A3-1,2)</f>
        <v>0</v>
      </c>
      <c r="C3">
        <f t="shared" ref="C3:C37" ca="1" si="2">OFFSET(INDIRECT("Autorisation!$A$1"),$A3-1,5)</f>
        <v>0</v>
      </c>
      <c r="D3">
        <f t="shared" ref="D3:D37" ca="1" si="3">OFFSET(INDIRECT("Autorisation!$A$1"),$A3,5)</f>
        <v>0</v>
      </c>
      <c r="E3">
        <f t="shared" ref="E3:E37" ca="1" si="4">OFFSET(INDIRECT("Autorisation!$A$1"),$A3+23,4)</f>
        <v>0</v>
      </c>
      <c r="F3" s="9">
        <f t="shared" ref="F3:F37" ca="1" si="5">OFFSET(INDIRECT("Autorisation!$A$1"),$A3-8,6)</f>
        <v>0</v>
      </c>
      <c r="G3">
        <f t="shared" ref="G3:G37" ca="1" si="6">OFFSET(INDIRECT("Autorisation!$A$1"),$A3+20,4)</f>
        <v>0</v>
      </c>
      <c r="H3">
        <f t="shared" ref="H3:H37" ca="1" si="7">OFFSET(INDIRECT("Autorisation!$A$1"),$A3+22,4)</f>
        <v>0</v>
      </c>
      <c r="I3">
        <f t="shared" ref="I3:I37" ca="1" si="8">OFFSET(INDIRECT("Autorisation!$A$1"),$A3+8,2)</f>
        <v>0</v>
      </c>
    </row>
    <row r="4" spans="1:9" x14ac:dyDescent="0.25">
      <c r="A4">
        <f t="shared" si="0"/>
        <v>111</v>
      </c>
      <c r="B4">
        <f t="shared" ca="1" si="1"/>
        <v>0</v>
      </c>
      <c r="C4">
        <f t="shared" ca="1" si="2"/>
        <v>0</v>
      </c>
      <c r="D4">
        <f t="shared" ca="1" si="3"/>
        <v>0</v>
      </c>
      <c r="E4">
        <f t="shared" ca="1" si="4"/>
        <v>0</v>
      </c>
      <c r="F4" s="9">
        <f t="shared" ca="1" si="5"/>
        <v>0</v>
      </c>
      <c r="G4">
        <f t="shared" ca="1" si="6"/>
        <v>0</v>
      </c>
      <c r="H4">
        <f t="shared" ca="1" si="7"/>
        <v>0</v>
      </c>
      <c r="I4">
        <f t="shared" ca="1" si="8"/>
        <v>0</v>
      </c>
    </row>
    <row r="5" spans="1:9" x14ac:dyDescent="0.25">
      <c r="A5">
        <f t="shared" si="0"/>
        <v>162</v>
      </c>
      <c r="B5">
        <f t="shared" ca="1" si="1"/>
        <v>0</v>
      </c>
      <c r="C5">
        <f t="shared" ca="1" si="2"/>
        <v>0</v>
      </c>
      <c r="D5">
        <f t="shared" ca="1" si="3"/>
        <v>0</v>
      </c>
      <c r="E5">
        <f t="shared" ca="1" si="4"/>
        <v>0</v>
      </c>
      <c r="F5" s="9">
        <f t="shared" ca="1" si="5"/>
        <v>0</v>
      </c>
      <c r="G5">
        <f t="shared" ca="1" si="6"/>
        <v>0</v>
      </c>
      <c r="H5">
        <f t="shared" ca="1" si="7"/>
        <v>0</v>
      </c>
      <c r="I5">
        <f t="shared" ca="1" si="8"/>
        <v>0</v>
      </c>
    </row>
    <row r="6" spans="1:9" x14ac:dyDescent="0.25">
      <c r="A6">
        <f t="shared" si="0"/>
        <v>213</v>
      </c>
      <c r="B6">
        <f t="shared" ca="1" si="1"/>
        <v>0</v>
      </c>
      <c r="C6">
        <f t="shared" ca="1" si="2"/>
        <v>0</v>
      </c>
      <c r="D6">
        <f t="shared" ca="1" si="3"/>
        <v>0</v>
      </c>
      <c r="E6">
        <f t="shared" ca="1" si="4"/>
        <v>0</v>
      </c>
      <c r="F6" s="9">
        <f t="shared" ca="1" si="5"/>
        <v>0</v>
      </c>
      <c r="G6">
        <f t="shared" ca="1" si="6"/>
        <v>0</v>
      </c>
      <c r="H6">
        <f t="shared" ca="1" si="7"/>
        <v>0</v>
      </c>
      <c r="I6">
        <f t="shared" ca="1" si="8"/>
        <v>0</v>
      </c>
    </row>
    <row r="7" spans="1:9" x14ac:dyDescent="0.25">
      <c r="A7">
        <f t="shared" si="0"/>
        <v>264</v>
      </c>
      <c r="B7">
        <f t="shared" ca="1" si="1"/>
        <v>0</v>
      </c>
      <c r="C7">
        <f t="shared" ca="1" si="2"/>
        <v>0</v>
      </c>
      <c r="D7">
        <f t="shared" ca="1" si="3"/>
        <v>0</v>
      </c>
      <c r="E7">
        <f t="shared" ca="1" si="4"/>
        <v>0</v>
      </c>
      <c r="F7" s="9">
        <f t="shared" ca="1" si="5"/>
        <v>0</v>
      </c>
      <c r="G7">
        <f t="shared" ca="1" si="6"/>
        <v>0</v>
      </c>
      <c r="H7">
        <f t="shared" ca="1" si="7"/>
        <v>0</v>
      </c>
      <c r="I7">
        <f t="shared" ca="1" si="8"/>
        <v>0</v>
      </c>
    </row>
    <row r="8" spans="1:9" x14ac:dyDescent="0.25">
      <c r="A8">
        <f t="shared" si="0"/>
        <v>315</v>
      </c>
      <c r="B8">
        <f t="shared" ca="1" si="1"/>
        <v>0</v>
      </c>
      <c r="C8">
        <f t="shared" ca="1" si="2"/>
        <v>0</v>
      </c>
      <c r="D8">
        <f t="shared" ca="1" si="3"/>
        <v>0</v>
      </c>
      <c r="E8">
        <f t="shared" ca="1" si="4"/>
        <v>0</v>
      </c>
      <c r="F8" s="9">
        <f t="shared" ca="1" si="5"/>
        <v>0</v>
      </c>
      <c r="G8">
        <f t="shared" ca="1" si="6"/>
        <v>0</v>
      </c>
      <c r="H8">
        <f t="shared" ca="1" si="7"/>
        <v>0</v>
      </c>
      <c r="I8">
        <f t="shared" ca="1" si="8"/>
        <v>0</v>
      </c>
    </row>
    <row r="9" spans="1:9" x14ac:dyDescent="0.25">
      <c r="A9">
        <f t="shared" si="0"/>
        <v>366</v>
      </c>
      <c r="B9">
        <f t="shared" ca="1" si="1"/>
        <v>0</v>
      </c>
      <c r="C9">
        <f t="shared" ca="1" si="2"/>
        <v>0</v>
      </c>
      <c r="D9">
        <f t="shared" ca="1" si="3"/>
        <v>0</v>
      </c>
      <c r="E9">
        <f t="shared" ca="1" si="4"/>
        <v>0</v>
      </c>
      <c r="F9" s="9">
        <f t="shared" ca="1" si="5"/>
        <v>0</v>
      </c>
      <c r="G9">
        <f t="shared" ca="1" si="6"/>
        <v>0</v>
      </c>
      <c r="H9">
        <f t="shared" ca="1" si="7"/>
        <v>0</v>
      </c>
      <c r="I9">
        <f t="shared" ca="1" si="8"/>
        <v>0</v>
      </c>
    </row>
    <row r="10" spans="1:9" x14ac:dyDescent="0.25">
      <c r="A10">
        <f t="shared" si="0"/>
        <v>417</v>
      </c>
      <c r="B10">
        <f t="shared" ca="1" si="1"/>
        <v>0</v>
      </c>
      <c r="C10">
        <f t="shared" ca="1" si="2"/>
        <v>0</v>
      </c>
      <c r="D10">
        <f t="shared" ca="1" si="3"/>
        <v>0</v>
      </c>
      <c r="E10">
        <f t="shared" ca="1" si="4"/>
        <v>0</v>
      </c>
      <c r="F10" s="9">
        <f t="shared" ca="1" si="5"/>
        <v>0</v>
      </c>
      <c r="G10">
        <f t="shared" ca="1" si="6"/>
        <v>0</v>
      </c>
      <c r="H10">
        <f t="shared" ca="1" si="7"/>
        <v>0</v>
      </c>
      <c r="I10">
        <f t="shared" ca="1" si="8"/>
        <v>0</v>
      </c>
    </row>
    <row r="11" spans="1:9" x14ac:dyDescent="0.25">
      <c r="A11">
        <f t="shared" si="0"/>
        <v>468</v>
      </c>
      <c r="B11">
        <f t="shared" ca="1" si="1"/>
        <v>0</v>
      </c>
      <c r="C11">
        <f t="shared" ca="1" si="2"/>
        <v>0</v>
      </c>
      <c r="D11">
        <f t="shared" ca="1" si="3"/>
        <v>0</v>
      </c>
      <c r="E11">
        <f t="shared" ca="1" si="4"/>
        <v>0</v>
      </c>
      <c r="F11" s="9">
        <f t="shared" ca="1" si="5"/>
        <v>0</v>
      </c>
      <c r="G11">
        <f t="shared" ca="1" si="6"/>
        <v>0</v>
      </c>
      <c r="H11">
        <f t="shared" ca="1" si="7"/>
        <v>0</v>
      </c>
      <c r="I11">
        <f t="shared" ca="1" si="8"/>
        <v>0</v>
      </c>
    </row>
    <row r="12" spans="1:9" x14ac:dyDescent="0.25">
      <c r="A12">
        <f t="shared" si="0"/>
        <v>519</v>
      </c>
      <c r="B12">
        <f t="shared" ca="1" si="1"/>
        <v>0</v>
      </c>
      <c r="C12">
        <f t="shared" ca="1" si="2"/>
        <v>0</v>
      </c>
      <c r="D12">
        <f t="shared" ca="1" si="3"/>
        <v>0</v>
      </c>
      <c r="E12">
        <f t="shared" ca="1" si="4"/>
        <v>0</v>
      </c>
      <c r="F12" s="9">
        <f t="shared" ca="1" si="5"/>
        <v>0</v>
      </c>
      <c r="G12">
        <f t="shared" ca="1" si="6"/>
        <v>0</v>
      </c>
      <c r="H12">
        <f t="shared" ca="1" si="7"/>
        <v>0</v>
      </c>
      <c r="I12">
        <f t="shared" ca="1" si="8"/>
        <v>0</v>
      </c>
    </row>
    <row r="13" spans="1:9" x14ac:dyDescent="0.25">
      <c r="A13">
        <f t="shared" si="0"/>
        <v>570</v>
      </c>
      <c r="B13">
        <f t="shared" ca="1" si="1"/>
        <v>0</v>
      </c>
      <c r="C13">
        <f t="shared" ca="1" si="2"/>
        <v>0</v>
      </c>
      <c r="D13">
        <f t="shared" ca="1" si="3"/>
        <v>0</v>
      </c>
      <c r="E13">
        <f t="shared" ca="1" si="4"/>
        <v>0</v>
      </c>
      <c r="F13" s="9">
        <f t="shared" ca="1" si="5"/>
        <v>0</v>
      </c>
      <c r="G13">
        <f t="shared" ca="1" si="6"/>
        <v>0</v>
      </c>
      <c r="H13">
        <f t="shared" ca="1" si="7"/>
        <v>0</v>
      </c>
      <c r="I13">
        <f t="shared" ca="1" si="8"/>
        <v>0</v>
      </c>
    </row>
    <row r="14" spans="1:9" x14ac:dyDescent="0.25">
      <c r="A14">
        <f t="shared" si="0"/>
        <v>621</v>
      </c>
      <c r="B14">
        <f t="shared" ca="1" si="1"/>
        <v>0</v>
      </c>
      <c r="C14">
        <f t="shared" ca="1" si="2"/>
        <v>0</v>
      </c>
      <c r="D14">
        <f t="shared" ca="1" si="3"/>
        <v>0</v>
      </c>
      <c r="E14">
        <f t="shared" ca="1" si="4"/>
        <v>0</v>
      </c>
      <c r="F14" s="9">
        <f t="shared" ca="1" si="5"/>
        <v>0</v>
      </c>
      <c r="G14">
        <f t="shared" ca="1" si="6"/>
        <v>0</v>
      </c>
      <c r="H14">
        <f t="shared" ca="1" si="7"/>
        <v>0</v>
      </c>
      <c r="I14">
        <f t="shared" ca="1" si="8"/>
        <v>0</v>
      </c>
    </row>
    <row r="15" spans="1:9" x14ac:dyDescent="0.25">
      <c r="A15">
        <f t="shared" si="0"/>
        <v>672</v>
      </c>
      <c r="B15">
        <f t="shared" ca="1" si="1"/>
        <v>0</v>
      </c>
      <c r="C15">
        <f t="shared" ca="1" si="2"/>
        <v>0</v>
      </c>
      <c r="D15">
        <f t="shared" ca="1" si="3"/>
        <v>0</v>
      </c>
      <c r="E15">
        <f t="shared" ca="1" si="4"/>
        <v>0</v>
      </c>
      <c r="F15" s="9">
        <f t="shared" ca="1" si="5"/>
        <v>0</v>
      </c>
      <c r="G15">
        <f t="shared" ca="1" si="6"/>
        <v>0</v>
      </c>
      <c r="H15">
        <f t="shared" ca="1" si="7"/>
        <v>0</v>
      </c>
      <c r="I15">
        <f t="shared" ca="1" si="8"/>
        <v>0</v>
      </c>
    </row>
    <row r="16" spans="1:9" x14ac:dyDescent="0.25">
      <c r="A16">
        <f t="shared" si="0"/>
        <v>723</v>
      </c>
      <c r="B16">
        <f t="shared" ca="1" si="1"/>
        <v>0</v>
      </c>
      <c r="C16">
        <f t="shared" ca="1" si="2"/>
        <v>0</v>
      </c>
      <c r="D16">
        <f t="shared" ca="1" si="3"/>
        <v>0</v>
      </c>
      <c r="E16">
        <f t="shared" ca="1" si="4"/>
        <v>0</v>
      </c>
      <c r="F16" s="9">
        <f t="shared" ca="1" si="5"/>
        <v>0</v>
      </c>
      <c r="G16">
        <f t="shared" ca="1" si="6"/>
        <v>0</v>
      </c>
      <c r="H16">
        <f t="shared" ca="1" si="7"/>
        <v>0</v>
      </c>
      <c r="I16">
        <f t="shared" ca="1" si="8"/>
        <v>0</v>
      </c>
    </row>
    <row r="17" spans="1:9" x14ac:dyDescent="0.25">
      <c r="A17">
        <f t="shared" si="0"/>
        <v>774</v>
      </c>
      <c r="B17">
        <f t="shared" ca="1" si="1"/>
        <v>0</v>
      </c>
      <c r="C17">
        <f t="shared" ca="1" si="2"/>
        <v>0</v>
      </c>
      <c r="D17">
        <f t="shared" ca="1" si="3"/>
        <v>0</v>
      </c>
      <c r="E17">
        <f t="shared" ca="1" si="4"/>
        <v>0</v>
      </c>
      <c r="F17" s="9">
        <f t="shared" ca="1" si="5"/>
        <v>0</v>
      </c>
      <c r="G17">
        <f t="shared" ca="1" si="6"/>
        <v>0</v>
      </c>
      <c r="H17">
        <f t="shared" ca="1" si="7"/>
        <v>0</v>
      </c>
      <c r="I17">
        <f t="shared" ca="1" si="8"/>
        <v>0</v>
      </c>
    </row>
    <row r="18" spans="1:9" x14ac:dyDescent="0.25">
      <c r="A18">
        <f t="shared" si="0"/>
        <v>825</v>
      </c>
      <c r="B18">
        <f t="shared" ca="1" si="1"/>
        <v>0</v>
      </c>
      <c r="C18">
        <f t="shared" ca="1" si="2"/>
        <v>0</v>
      </c>
      <c r="D18">
        <f t="shared" ca="1" si="3"/>
        <v>0</v>
      </c>
      <c r="E18">
        <f t="shared" ca="1" si="4"/>
        <v>0</v>
      </c>
      <c r="F18" s="9">
        <f t="shared" ca="1" si="5"/>
        <v>0</v>
      </c>
      <c r="G18">
        <f t="shared" ca="1" si="6"/>
        <v>0</v>
      </c>
      <c r="H18">
        <f t="shared" ca="1" si="7"/>
        <v>0</v>
      </c>
      <c r="I18">
        <f t="shared" ca="1" si="8"/>
        <v>0</v>
      </c>
    </row>
    <row r="19" spans="1:9" x14ac:dyDescent="0.25">
      <c r="A19">
        <f t="shared" si="0"/>
        <v>876</v>
      </c>
      <c r="B19">
        <f t="shared" ca="1" si="1"/>
        <v>0</v>
      </c>
      <c r="C19">
        <f t="shared" ca="1" si="2"/>
        <v>0</v>
      </c>
      <c r="D19">
        <f t="shared" ca="1" si="3"/>
        <v>0</v>
      </c>
      <c r="E19">
        <f t="shared" ca="1" si="4"/>
        <v>0</v>
      </c>
      <c r="F19" s="9">
        <f t="shared" ca="1" si="5"/>
        <v>0</v>
      </c>
      <c r="G19">
        <f t="shared" ca="1" si="6"/>
        <v>0</v>
      </c>
      <c r="H19">
        <f t="shared" ca="1" si="7"/>
        <v>0</v>
      </c>
      <c r="I19">
        <f t="shared" ca="1" si="8"/>
        <v>0</v>
      </c>
    </row>
    <row r="20" spans="1:9" x14ac:dyDescent="0.25">
      <c r="A20">
        <f t="shared" si="0"/>
        <v>927</v>
      </c>
      <c r="B20">
        <f t="shared" ca="1" si="1"/>
        <v>0</v>
      </c>
      <c r="C20">
        <f t="shared" ca="1" si="2"/>
        <v>0</v>
      </c>
      <c r="D20">
        <f t="shared" ca="1" si="3"/>
        <v>0</v>
      </c>
      <c r="E20">
        <f t="shared" ca="1" si="4"/>
        <v>0</v>
      </c>
      <c r="F20" s="9">
        <f t="shared" ca="1" si="5"/>
        <v>0</v>
      </c>
      <c r="G20">
        <f t="shared" ca="1" si="6"/>
        <v>0</v>
      </c>
      <c r="H20">
        <f t="shared" ca="1" si="7"/>
        <v>0</v>
      </c>
      <c r="I20">
        <f t="shared" ca="1" si="8"/>
        <v>0</v>
      </c>
    </row>
    <row r="21" spans="1:9" x14ac:dyDescent="0.25">
      <c r="A21">
        <f t="shared" si="0"/>
        <v>978</v>
      </c>
      <c r="B21">
        <f t="shared" ca="1" si="1"/>
        <v>0</v>
      </c>
      <c r="C21">
        <f t="shared" ca="1" si="2"/>
        <v>0</v>
      </c>
      <c r="D21">
        <f t="shared" ca="1" si="3"/>
        <v>0</v>
      </c>
      <c r="E21">
        <f t="shared" ca="1" si="4"/>
        <v>0</v>
      </c>
      <c r="F21" s="9">
        <f t="shared" ca="1" si="5"/>
        <v>0</v>
      </c>
      <c r="G21">
        <f t="shared" ca="1" si="6"/>
        <v>0</v>
      </c>
      <c r="H21">
        <f t="shared" ca="1" si="7"/>
        <v>0</v>
      </c>
      <c r="I21">
        <f t="shared" ca="1" si="8"/>
        <v>0</v>
      </c>
    </row>
    <row r="22" spans="1:9" x14ac:dyDescent="0.25">
      <c r="A22">
        <f t="shared" si="0"/>
        <v>1029</v>
      </c>
      <c r="B22">
        <f t="shared" ca="1" si="1"/>
        <v>0</v>
      </c>
      <c r="C22">
        <f t="shared" ca="1" si="2"/>
        <v>0</v>
      </c>
      <c r="D22">
        <f t="shared" ca="1" si="3"/>
        <v>0</v>
      </c>
      <c r="E22">
        <f t="shared" ca="1" si="4"/>
        <v>0</v>
      </c>
      <c r="F22" s="9">
        <f t="shared" ca="1" si="5"/>
        <v>0</v>
      </c>
      <c r="G22">
        <f t="shared" ca="1" si="6"/>
        <v>0</v>
      </c>
      <c r="H22">
        <f t="shared" ca="1" si="7"/>
        <v>0</v>
      </c>
      <c r="I22">
        <f t="shared" ca="1" si="8"/>
        <v>0</v>
      </c>
    </row>
    <row r="23" spans="1:9" x14ac:dyDescent="0.25">
      <c r="A23">
        <f t="shared" si="0"/>
        <v>1080</v>
      </c>
      <c r="B23">
        <f t="shared" ca="1" si="1"/>
        <v>0</v>
      </c>
      <c r="C23">
        <f t="shared" ca="1" si="2"/>
        <v>0</v>
      </c>
      <c r="D23">
        <f t="shared" ca="1" si="3"/>
        <v>0</v>
      </c>
      <c r="E23">
        <f t="shared" ca="1" si="4"/>
        <v>0</v>
      </c>
      <c r="F23" s="9">
        <f t="shared" ca="1" si="5"/>
        <v>0</v>
      </c>
      <c r="G23">
        <f t="shared" ca="1" si="6"/>
        <v>0</v>
      </c>
      <c r="H23">
        <f t="shared" ca="1" si="7"/>
        <v>0</v>
      </c>
      <c r="I23">
        <f t="shared" ca="1" si="8"/>
        <v>0</v>
      </c>
    </row>
    <row r="24" spans="1:9" x14ac:dyDescent="0.25">
      <c r="A24">
        <f t="shared" si="0"/>
        <v>1131</v>
      </c>
      <c r="B24">
        <f t="shared" ca="1" si="1"/>
        <v>0</v>
      </c>
      <c r="C24">
        <f t="shared" ca="1" si="2"/>
        <v>0</v>
      </c>
      <c r="D24">
        <f t="shared" ca="1" si="3"/>
        <v>0</v>
      </c>
      <c r="E24">
        <f t="shared" ca="1" si="4"/>
        <v>0</v>
      </c>
      <c r="F24" s="9">
        <f t="shared" ca="1" si="5"/>
        <v>0</v>
      </c>
      <c r="G24">
        <f t="shared" ca="1" si="6"/>
        <v>0</v>
      </c>
      <c r="H24">
        <f t="shared" ca="1" si="7"/>
        <v>0</v>
      </c>
      <c r="I24">
        <f t="shared" ca="1" si="8"/>
        <v>0</v>
      </c>
    </row>
    <row r="25" spans="1:9" x14ac:dyDescent="0.25">
      <c r="A25">
        <f t="shared" si="0"/>
        <v>1182</v>
      </c>
      <c r="B25">
        <f t="shared" ca="1" si="1"/>
        <v>0</v>
      </c>
      <c r="C25">
        <f t="shared" ca="1" si="2"/>
        <v>0</v>
      </c>
      <c r="D25">
        <f t="shared" ca="1" si="3"/>
        <v>0</v>
      </c>
      <c r="E25">
        <f t="shared" ca="1" si="4"/>
        <v>0</v>
      </c>
      <c r="F25" s="9">
        <f t="shared" ca="1" si="5"/>
        <v>0</v>
      </c>
      <c r="G25">
        <f t="shared" ca="1" si="6"/>
        <v>0</v>
      </c>
      <c r="H25">
        <f t="shared" ca="1" si="7"/>
        <v>0</v>
      </c>
      <c r="I25">
        <f t="shared" ca="1" si="8"/>
        <v>0</v>
      </c>
    </row>
    <row r="26" spans="1:9" x14ac:dyDescent="0.25">
      <c r="A26">
        <f t="shared" si="0"/>
        <v>1233</v>
      </c>
      <c r="B26">
        <f t="shared" ca="1" si="1"/>
        <v>0</v>
      </c>
      <c r="C26">
        <f t="shared" ca="1" si="2"/>
        <v>0</v>
      </c>
      <c r="D26">
        <f t="shared" ca="1" si="3"/>
        <v>0</v>
      </c>
      <c r="E26">
        <f t="shared" ca="1" si="4"/>
        <v>0</v>
      </c>
      <c r="F26" s="9">
        <f t="shared" ca="1" si="5"/>
        <v>0</v>
      </c>
      <c r="G26">
        <f t="shared" ca="1" si="6"/>
        <v>0</v>
      </c>
      <c r="H26">
        <f t="shared" ca="1" si="7"/>
        <v>0</v>
      </c>
      <c r="I26">
        <f t="shared" ca="1" si="8"/>
        <v>0</v>
      </c>
    </row>
    <row r="27" spans="1:9" x14ac:dyDescent="0.25">
      <c r="A27">
        <f t="shared" si="0"/>
        <v>1284</v>
      </c>
      <c r="B27">
        <f t="shared" ca="1" si="1"/>
        <v>0</v>
      </c>
      <c r="C27">
        <f t="shared" ca="1" si="2"/>
        <v>0</v>
      </c>
      <c r="D27">
        <f t="shared" ca="1" si="3"/>
        <v>0</v>
      </c>
      <c r="E27">
        <f t="shared" ca="1" si="4"/>
        <v>0</v>
      </c>
      <c r="F27" s="9">
        <f t="shared" ca="1" si="5"/>
        <v>0</v>
      </c>
      <c r="G27">
        <f t="shared" ca="1" si="6"/>
        <v>0</v>
      </c>
      <c r="H27">
        <f t="shared" ca="1" si="7"/>
        <v>0</v>
      </c>
      <c r="I27">
        <f t="shared" ca="1" si="8"/>
        <v>0</v>
      </c>
    </row>
    <row r="28" spans="1:9" x14ac:dyDescent="0.25">
      <c r="A28">
        <f t="shared" si="0"/>
        <v>1335</v>
      </c>
      <c r="B28">
        <f t="shared" ca="1" si="1"/>
        <v>0</v>
      </c>
      <c r="C28">
        <f t="shared" ca="1" si="2"/>
        <v>0</v>
      </c>
      <c r="D28">
        <f t="shared" ca="1" si="3"/>
        <v>0</v>
      </c>
      <c r="E28">
        <f t="shared" ca="1" si="4"/>
        <v>0</v>
      </c>
      <c r="F28" s="9">
        <f t="shared" ca="1" si="5"/>
        <v>0</v>
      </c>
      <c r="G28">
        <f t="shared" ca="1" si="6"/>
        <v>0</v>
      </c>
      <c r="H28">
        <f t="shared" ca="1" si="7"/>
        <v>0</v>
      </c>
      <c r="I28">
        <f t="shared" ca="1" si="8"/>
        <v>0</v>
      </c>
    </row>
    <row r="29" spans="1:9" x14ac:dyDescent="0.25">
      <c r="A29">
        <f t="shared" si="0"/>
        <v>1386</v>
      </c>
      <c r="B29">
        <f t="shared" ca="1" si="1"/>
        <v>0</v>
      </c>
      <c r="C29">
        <f t="shared" ca="1" si="2"/>
        <v>0</v>
      </c>
      <c r="D29">
        <f t="shared" ca="1" si="3"/>
        <v>0</v>
      </c>
      <c r="E29">
        <f t="shared" ca="1" si="4"/>
        <v>0</v>
      </c>
      <c r="F29" s="9">
        <f t="shared" ca="1" si="5"/>
        <v>0</v>
      </c>
      <c r="G29">
        <f t="shared" ca="1" si="6"/>
        <v>0</v>
      </c>
      <c r="H29">
        <f t="shared" ca="1" si="7"/>
        <v>0</v>
      </c>
      <c r="I29">
        <f t="shared" ca="1" si="8"/>
        <v>0</v>
      </c>
    </row>
    <row r="30" spans="1:9" x14ac:dyDescent="0.25">
      <c r="A30">
        <f t="shared" si="0"/>
        <v>1437</v>
      </c>
      <c r="B30">
        <f t="shared" ca="1" si="1"/>
        <v>0</v>
      </c>
      <c r="C30">
        <f t="shared" ca="1" si="2"/>
        <v>0</v>
      </c>
      <c r="D30">
        <f t="shared" ca="1" si="3"/>
        <v>0</v>
      </c>
      <c r="E30">
        <f t="shared" ca="1" si="4"/>
        <v>0</v>
      </c>
      <c r="F30" s="9">
        <f t="shared" ca="1" si="5"/>
        <v>0</v>
      </c>
      <c r="G30">
        <f t="shared" ca="1" si="6"/>
        <v>0</v>
      </c>
      <c r="H30">
        <f t="shared" ca="1" si="7"/>
        <v>0</v>
      </c>
      <c r="I30">
        <f t="shared" ca="1" si="8"/>
        <v>0</v>
      </c>
    </row>
    <row r="31" spans="1:9" x14ac:dyDescent="0.25">
      <c r="A31">
        <f t="shared" si="0"/>
        <v>1488</v>
      </c>
      <c r="B31">
        <f t="shared" ca="1" si="1"/>
        <v>0</v>
      </c>
      <c r="C31">
        <f t="shared" ca="1" si="2"/>
        <v>0</v>
      </c>
      <c r="D31">
        <f t="shared" ca="1" si="3"/>
        <v>0</v>
      </c>
      <c r="E31">
        <f t="shared" ca="1" si="4"/>
        <v>0</v>
      </c>
      <c r="F31" s="9">
        <f t="shared" ca="1" si="5"/>
        <v>0</v>
      </c>
      <c r="G31">
        <f t="shared" ca="1" si="6"/>
        <v>0</v>
      </c>
      <c r="H31">
        <f t="shared" ca="1" si="7"/>
        <v>0</v>
      </c>
      <c r="I31">
        <f t="shared" ca="1" si="8"/>
        <v>0</v>
      </c>
    </row>
    <row r="32" spans="1:9" x14ac:dyDescent="0.25">
      <c r="A32">
        <f t="shared" si="0"/>
        <v>1539</v>
      </c>
      <c r="B32">
        <f t="shared" ca="1" si="1"/>
        <v>0</v>
      </c>
      <c r="C32">
        <f t="shared" ca="1" si="2"/>
        <v>0</v>
      </c>
      <c r="D32">
        <f t="shared" ca="1" si="3"/>
        <v>0</v>
      </c>
      <c r="E32">
        <f t="shared" ca="1" si="4"/>
        <v>0</v>
      </c>
      <c r="F32" s="9">
        <f t="shared" ca="1" si="5"/>
        <v>0</v>
      </c>
      <c r="G32">
        <f t="shared" ca="1" si="6"/>
        <v>0</v>
      </c>
      <c r="H32">
        <f t="shared" ca="1" si="7"/>
        <v>0</v>
      </c>
      <c r="I32">
        <f t="shared" ca="1" si="8"/>
        <v>0</v>
      </c>
    </row>
    <row r="33" spans="1:9" x14ac:dyDescent="0.25">
      <c r="A33">
        <f t="shared" si="0"/>
        <v>1590</v>
      </c>
      <c r="B33">
        <f t="shared" ca="1" si="1"/>
        <v>0</v>
      </c>
      <c r="C33">
        <f t="shared" ca="1" si="2"/>
        <v>0</v>
      </c>
      <c r="D33">
        <f t="shared" ca="1" si="3"/>
        <v>0</v>
      </c>
      <c r="E33">
        <f t="shared" ca="1" si="4"/>
        <v>0</v>
      </c>
      <c r="F33" s="9">
        <f t="shared" ca="1" si="5"/>
        <v>0</v>
      </c>
      <c r="G33">
        <f t="shared" ca="1" si="6"/>
        <v>0</v>
      </c>
      <c r="H33">
        <f t="shared" ca="1" si="7"/>
        <v>0</v>
      </c>
      <c r="I33">
        <f t="shared" ca="1" si="8"/>
        <v>0</v>
      </c>
    </row>
    <row r="34" spans="1:9" x14ac:dyDescent="0.25">
      <c r="A34">
        <f t="shared" si="0"/>
        <v>1641</v>
      </c>
      <c r="B34">
        <f t="shared" ca="1" si="1"/>
        <v>0</v>
      </c>
      <c r="C34">
        <f t="shared" ca="1" si="2"/>
        <v>0</v>
      </c>
      <c r="D34">
        <f t="shared" ca="1" si="3"/>
        <v>0</v>
      </c>
      <c r="E34">
        <f t="shared" ca="1" si="4"/>
        <v>0</v>
      </c>
      <c r="F34" s="9">
        <f t="shared" ca="1" si="5"/>
        <v>0</v>
      </c>
      <c r="G34">
        <f t="shared" ca="1" si="6"/>
        <v>0</v>
      </c>
      <c r="H34">
        <f t="shared" ca="1" si="7"/>
        <v>0</v>
      </c>
      <c r="I34">
        <f t="shared" ca="1" si="8"/>
        <v>0</v>
      </c>
    </row>
    <row r="35" spans="1:9" x14ac:dyDescent="0.25">
      <c r="A35">
        <f t="shared" si="0"/>
        <v>1692</v>
      </c>
      <c r="B35">
        <f t="shared" ca="1" si="1"/>
        <v>0</v>
      </c>
      <c r="C35">
        <f t="shared" ca="1" si="2"/>
        <v>0</v>
      </c>
      <c r="D35">
        <f t="shared" ca="1" si="3"/>
        <v>0</v>
      </c>
      <c r="E35">
        <f t="shared" ca="1" si="4"/>
        <v>0</v>
      </c>
      <c r="F35" s="9">
        <f t="shared" ca="1" si="5"/>
        <v>0</v>
      </c>
      <c r="G35">
        <f t="shared" ca="1" si="6"/>
        <v>0</v>
      </c>
      <c r="H35">
        <f t="shared" ca="1" si="7"/>
        <v>0</v>
      </c>
      <c r="I35">
        <f t="shared" ca="1" si="8"/>
        <v>0</v>
      </c>
    </row>
    <row r="36" spans="1:9" x14ac:dyDescent="0.25">
      <c r="A36">
        <f t="shared" si="0"/>
        <v>1743</v>
      </c>
      <c r="B36">
        <f t="shared" ca="1" si="1"/>
        <v>0</v>
      </c>
      <c r="C36">
        <f t="shared" ca="1" si="2"/>
        <v>0</v>
      </c>
      <c r="D36">
        <f t="shared" ca="1" si="3"/>
        <v>0</v>
      </c>
      <c r="E36">
        <f t="shared" ca="1" si="4"/>
        <v>0</v>
      </c>
      <c r="F36" s="9">
        <f t="shared" ca="1" si="5"/>
        <v>0</v>
      </c>
      <c r="G36">
        <f t="shared" ca="1" si="6"/>
        <v>0</v>
      </c>
      <c r="H36">
        <f t="shared" ca="1" si="7"/>
        <v>0</v>
      </c>
      <c r="I36">
        <f t="shared" ca="1" si="8"/>
        <v>0</v>
      </c>
    </row>
    <row r="37" spans="1:9" x14ac:dyDescent="0.25">
      <c r="A37">
        <f t="shared" si="0"/>
        <v>1794</v>
      </c>
      <c r="B37">
        <f t="shared" ca="1" si="1"/>
        <v>0</v>
      </c>
      <c r="C37">
        <f t="shared" ca="1" si="2"/>
        <v>0</v>
      </c>
      <c r="D37">
        <f t="shared" ca="1" si="3"/>
        <v>0</v>
      </c>
      <c r="E37">
        <f t="shared" ca="1" si="4"/>
        <v>0</v>
      </c>
      <c r="F37" s="9">
        <f t="shared" ca="1" si="5"/>
        <v>0</v>
      </c>
      <c r="G37">
        <f t="shared" ca="1" si="6"/>
        <v>0</v>
      </c>
      <c r="H37">
        <f t="shared" ca="1" si="7"/>
        <v>0</v>
      </c>
      <c r="I37">
        <f t="shared" ca="1" si="8"/>
        <v>0</v>
      </c>
    </row>
    <row r="38" spans="1:9" x14ac:dyDescent="0.25">
      <c r="A38">
        <f t="shared" si="0"/>
        <v>1845</v>
      </c>
    </row>
    <row r="39" spans="1:9" x14ac:dyDescent="0.25">
      <c r="A39">
        <f t="shared" si="0"/>
        <v>1896</v>
      </c>
    </row>
    <row r="40" spans="1:9" x14ac:dyDescent="0.25">
      <c r="A40">
        <f t="shared" si="0"/>
        <v>1947</v>
      </c>
    </row>
    <row r="41" spans="1:9" x14ac:dyDescent="0.25">
      <c r="A41">
        <f t="shared" si="0"/>
        <v>1998</v>
      </c>
    </row>
    <row r="42" spans="1:9" x14ac:dyDescent="0.25">
      <c r="A42">
        <f t="shared" si="0"/>
        <v>2049</v>
      </c>
    </row>
    <row r="43" spans="1:9" x14ac:dyDescent="0.25">
      <c r="A43">
        <f t="shared" si="0"/>
        <v>2100</v>
      </c>
    </row>
    <row r="44" spans="1:9" x14ac:dyDescent="0.25">
      <c r="A44">
        <f t="shared" si="0"/>
        <v>2151</v>
      </c>
    </row>
    <row r="45" spans="1:9" x14ac:dyDescent="0.25">
      <c r="A45">
        <f t="shared" si="0"/>
        <v>2202</v>
      </c>
    </row>
    <row r="46" spans="1:9" x14ac:dyDescent="0.25">
      <c r="A46">
        <f t="shared" si="0"/>
        <v>2253</v>
      </c>
    </row>
    <row r="47" spans="1:9" x14ac:dyDescent="0.25">
      <c r="A47">
        <f t="shared" si="0"/>
        <v>2304</v>
      </c>
    </row>
    <row r="48" spans="1:9" x14ac:dyDescent="0.25">
      <c r="A48">
        <f t="shared" si="0"/>
        <v>2355</v>
      </c>
    </row>
    <row r="49" spans="1:1" x14ac:dyDescent="0.25">
      <c r="A49">
        <f t="shared" si="0"/>
        <v>2406</v>
      </c>
    </row>
    <row r="50" spans="1:1" x14ac:dyDescent="0.25">
      <c r="A50">
        <f t="shared" si="0"/>
        <v>2457</v>
      </c>
    </row>
    <row r="51" spans="1:1" x14ac:dyDescent="0.25">
      <c r="A51">
        <f t="shared" si="0"/>
        <v>2508</v>
      </c>
    </row>
    <row r="52" spans="1:1" x14ac:dyDescent="0.25">
      <c r="A52">
        <f t="shared" si="0"/>
        <v>2559</v>
      </c>
    </row>
    <row r="53" spans="1:1" x14ac:dyDescent="0.25">
      <c r="A53">
        <f t="shared" si="0"/>
        <v>2610</v>
      </c>
    </row>
    <row r="54" spans="1:1" x14ac:dyDescent="0.25">
      <c r="A54">
        <f t="shared" si="0"/>
        <v>2661</v>
      </c>
    </row>
    <row r="55" spans="1:1" x14ac:dyDescent="0.25">
      <c r="A55">
        <f t="shared" si="0"/>
        <v>2712</v>
      </c>
    </row>
    <row r="56" spans="1:1" x14ac:dyDescent="0.25">
      <c r="A56">
        <f t="shared" si="0"/>
        <v>2763</v>
      </c>
    </row>
    <row r="57" spans="1:1" x14ac:dyDescent="0.25">
      <c r="A57">
        <f t="shared" si="0"/>
        <v>2814</v>
      </c>
    </row>
    <row r="58" spans="1:1" x14ac:dyDescent="0.25">
      <c r="A58">
        <f t="shared" si="0"/>
        <v>2865</v>
      </c>
    </row>
    <row r="59" spans="1:1" x14ac:dyDescent="0.25">
      <c r="A59">
        <f t="shared" si="0"/>
        <v>2916</v>
      </c>
    </row>
    <row r="60" spans="1:1" x14ac:dyDescent="0.25">
      <c r="A60">
        <f t="shared" si="0"/>
        <v>2967</v>
      </c>
    </row>
    <row r="61" spans="1:1" x14ac:dyDescent="0.25">
      <c r="A61">
        <f t="shared" si="0"/>
        <v>3018</v>
      </c>
    </row>
    <row r="62" spans="1:1" x14ac:dyDescent="0.25">
      <c r="A62">
        <f t="shared" si="0"/>
        <v>3069</v>
      </c>
    </row>
    <row r="63" spans="1:1" x14ac:dyDescent="0.25">
      <c r="A63">
        <f t="shared" si="0"/>
        <v>3120</v>
      </c>
    </row>
    <row r="64" spans="1:1" x14ac:dyDescent="0.25">
      <c r="A64">
        <f t="shared" si="0"/>
        <v>3171</v>
      </c>
    </row>
    <row r="65" spans="1:1" x14ac:dyDescent="0.25">
      <c r="A65">
        <f t="shared" si="0"/>
        <v>3222</v>
      </c>
    </row>
    <row r="66" spans="1:1" x14ac:dyDescent="0.25">
      <c r="A66">
        <f t="shared" si="0"/>
        <v>3273</v>
      </c>
    </row>
    <row r="67" spans="1:1" x14ac:dyDescent="0.25">
      <c r="A67">
        <f t="shared" ref="A67:A130" si="9">(ROW()-2)*51+9</f>
        <v>3324</v>
      </c>
    </row>
    <row r="68" spans="1:1" x14ac:dyDescent="0.25">
      <c r="A68">
        <f t="shared" si="9"/>
        <v>3375</v>
      </c>
    </row>
    <row r="69" spans="1:1" x14ac:dyDescent="0.25">
      <c r="A69">
        <f t="shared" si="9"/>
        <v>3426</v>
      </c>
    </row>
    <row r="70" spans="1:1" x14ac:dyDescent="0.25">
      <c r="A70">
        <f t="shared" si="9"/>
        <v>3477</v>
      </c>
    </row>
    <row r="71" spans="1:1" x14ac:dyDescent="0.25">
      <c r="A71">
        <f t="shared" si="9"/>
        <v>3528</v>
      </c>
    </row>
    <row r="72" spans="1:1" x14ac:dyDescent="0.25">
      <c r="A72">
        <f t="shared" si="9"/>
        <v>3579</v>
      </c>
    </row>
    <row r="73" spans="1:1" x14ac:dyDescent="0.25">
      <c r="A73">
        <f t="shared" si="9"/>
        <v>3630</v>
      </c>
    </row>
    <row r="74" spans="1:1" x14ac:dyDescent="0.25">
      <c r="A74">
        <f t="shared" si="9"/>
        <v>3681</v>
      </c>
    </row>
    <row r="75" spans="1:1" x14ac:dyDescent="0.25">
      <c r="A75">
        <f t="shared" si="9"/>
        <v>3732</v>
      </c>
    </row>
    <row r="76" spans="1:1" x14ac:dyDescent="0.25">
      <c r="A76">
        <f t="shared" si="9"/>
        <v>3783</v>
      </c>
    </row>
    <row r="77" spans="1:1" x14ac:dyDescent="0.25">
      <c r="A77">
        <f t="shared" si="9"/>
        <v>3834</v>
      </c>
    </row>
    <row r="78" spans="1:1" x14ac:dyDescent="0.25">
      <c r="A78">
        <f t="shared" si="9"/>
        <v>3885</v>
      </c>
    </row>
    <row r="79" spans="1:1" x14ac:dyDescent="0.25">
      <c r="A79">
        <f t="shared" si="9"/>
        <v>3936</v>
      </c>
    </row>
    <row r="80" spans="1:1" x14ac:dyDescent="0.25">
      <c r="A80">
        <f t="shared" si="9"/>
        <v>3987</v>
      </c>
    </row>
    <row r="81" spans="1:1" x14ac:dyDescent="0.25">
      <c r="A81">
        <f t="shared" si="9"/>
        <v>4038</v>
      </c>
    </row>
    <row r="82" spans="1:1" x14ac:dyDescent="0.25">
      <c r="A82">
        <f t="shared" si="9"/>
        <v>4089</v>
      </c>
    </row>
    <row r="83" spans="1:1" x14ac:dyDescent="0.25">
      <c r="A83">
        <f t="shared" si="9"/>
        <v>4140</v>
      </c>
    </row>
    <row r="84" spans="1:1" x14ac:dyDescent="0.25">
      <c r="A84">
        <f t="shared" si="9"/>
        <v>4191</v>
      </c>
    </row>
    <row r="85" spans="1:1" x14ac:dyDescent="0.25">
      <c r="A85">
        <f t="shared" si="9"/>
        <v>4242</v>
      </c>
    </row>
    <row r="86" spans="1:1" x14ac:dyDescent="0.25">
      <c r="A86">
        <f t="shared" si="9"/>
        <v>4293</v>
      </c>
    </row>
    <row r="87" spans="1:1" x14ac:dyDescent="0.25">
      <c r="A87">
        <f t="shared" si="9"/>
        <v>4344</v>
      </c>
    </row>
    <row r="88" spans="1:1" x14ac:dyDescent="0.25">
      <c r="A88">
        <f t="shared" si="9"/>
        <v>4395</v>
      </c>
    </row>
    <row r="89" spans="1:1" x14ac:dyDescent="0.25">
      <c r="A89">
        <f t="shared" si="9"/>
        <v>4446</v>
      </c>
    </row>
    <row r="90" spans="1:1" x14ac:dyDescent="0.25">
      <c r="A90">
        <f t="shared" si="9"/>
        <v>4497</v>
      </c>
    </row>
    <row r="91" spans="1:1" x14ac:dyDescent="0.25">
      <c r="A91">
        <f t="shared" si="9"/>
        <v>4548</v>
      </c>
    </row>
    <row r="92" spans="1:1" x14ac:dyDescent="0.25">
      <c r="A92">
        <f t="shared" si="9"/>
        <v>4599</v>
      </c>
    </row>
    <row r="93" spans="1:1" x14ac:dyDescent="0.25">
      <c r="A93">
        <f t="shared" si="9"/>
        <v>4650</v>
      </c>
    </row>
    <row r="94" spans="1:1" x14ac:dyDescent="0.25">
      <c r="A94">
        <f t="shared" si="9"/>
        <v>4701</v>
      </c>
    </row>
    <row r="95" spans="1:1" x14ac:dyDescent="0.25">
      <c r="A95">
        <f t="shared" si="9"/>
        <v>4752</v>
      </c>
    </row>
    <row r="96" spans="1:1" x14ac:dyDescent="0.25">
      <c r="A96">
        <f t="shared" si="9"/>
        <v>4803</v>
      </c>
    </row>
    <row r="97" spans="1:1" x14ac:dyDescent="0.25">
      <c r="A97">
        <f t="shared" si="9"/>
        <v>4854</v>
      </c>
    </row>
    <row r="98" spans="1:1" x14ac:dyDescent="0.25">
      <c r="A98">
        <f t="shared" si="9"/>
        <v>4905</v>
      </c>
    </row>
    <row r="99" spans="1:1" x14ac:dyDescent="0.25">
      <c r="A99">
        <f t="shared" si="9"/>
        <v>4956</v>
      </c>
    </row>
    <row r="100" spans="1:1" x14ac:dyDescent="0.25">
      <c r="A100">
        <f t="shared" si="9"/>
        <v>5007</v>
      </c>
    </row>
    <row r="101" spans="1:1" x14ac:dyDescent="0.25">
      <c r="A101">
        <f t="shared" si="9"/>
        <v>5058</v>
      </c>
    </row>
    <row r="102" spans="1:1" x14ac:dyDescent="0.25">
      <c r="A102">
        <f t="shared" si="9"/>
        <v>5109</v>
      </c>
    </row>
    <row r="103" spans="1:1" x14ac:dyDescent="0.25">
      <c r="A103">
        <f t="shared" si="9"/>
        <v>5160</v>
      </c>
    </row>
    <row r="104" spans="1:1" x14ac:dyDescent="0.25">
      <c r="A104">
        <f t="shared" si="9"/>
        <v>5211</v>
      </c>
    </row>
    <row r="105" spans="1:1" x14ac:dyDescent="0.25">
      <c r="A105">
        <f t="shared" si="9"/>
        <v>5262</v>
      </c>
    </row>
    <row r="106" spans="1:1" x14ac:dyDescent="0.25">
      <c r="A106">
        <f t="shared" si="9"/>
        <v>5313</v>
      </c>
    </row>
    <row r="107" spans="1:1" x14ac:dyDescent="0.25">
      <c r="A107">
        <f t="shared" si="9"/>
        <v>5364</v>
      </c>
    </row>
    <row r="108" spans="1:1" x14ac:dyDescent="0.25">
      <c r="A108">
        <f t="shared" si="9"/>
        <v>5415</v>
      </c>
    </row>
    <row r="109" spans="1:1" x14ac:dyDescent="0.25">
      <c r="A109">
        <f t="shared" si="9"/>
        <v>5466</v>
      </c>
    </row>
    <row r="110" spans="1:1" x14ac:dyDescent="0.25">
      <c r="A110">
        <f t="shared" si="9"/>
        <v>5517</v>
      </c>
    </row>
    <row r="111" spans="1:1" x14ac:dyDescent="0.25">
      <c r="A111">
        <f t="shared" si="9"/>
        <v>5568</v>
      </c>
    </row>
    <row r="112" spans="1:1" x14ac:dyDescent="0.25">
      <c r="A112">
        <f t="shared" si="9"/>
        <v>5619</v>
      </c>
    </row>
    <row r="113" spans="1:1" x14ac:dyDescent="0.25">
      <c r="A113">
        <f t="shared" si="9"/>
        <v>5670</v>
      </c>
    </row>
    <row r="114" spans="1:1" x14ac:dyDescent="0.25">
      <c r="A114">
        <f t="shared" si="9"/>
        <v>5721</v>
      </c>
    </row>
    <row r="115" spans="1:1" x14ac:dyDescent="0.25">
      <c r="A115">
        <f t="shared" si="9"/>
        <v>5772</v>
      </c>
    </row>
    <row r="116" spans="1:1" x14ac:dyDescent="0.25">
      <c r="A116">
        <f t="shared" si="9"/>
        <v>5823</v>
      </c>
    </row>
    <row r="117" spans="1:1" x14ac:dyDescent="0.25">
      <c r="A117">
        <f t="shared" si="9"/>
        <v>5874</v>
      </c>
    </row>
    <row r="118" spans="1:1" x14ac:dyDescent="0.25">
      <c r="A118">
        <f t="shared" si="9"/>
        <v>5925</v>
      </c>
    </row>
    <row r="119" spans="1:1" x14ac:dyDescent="0.25">
      <c r="A119">
        <f t="shared" si="9"/>
        <v>5976</v>
      </c>
    </row>
    <row r="120" spans="1:1" x14ac:dyDescent="0.25">
      <c r="A120">
        <f t="shared" si="9"/>
        <v>6027</v>
      </c>
    </row>
    <row r="121" spans="1:1" x14ac:dyDescent="0.25">
      <c r="A121">
        <f t="shared" si="9"/>
        <v>6078</v>
      </c>
    </row>
    <row r="122" spans="1:1" x14ac:dyDescent="0.25">
      <c r="A122">
        <f t="shared" si="9"/>
        <v>6129</v>
      </c>
    </row>
    <row r="123" spans="1:1" x14ac:dyDescent="0.25">
      <c r="A123">
        <f t="shared" si="9"/>
        <v>6180</v>
      </c>
    </row>
    <row r="124" spans="1:1" x14ac:dyDescent="0.25">
      <c r="A124">
        <f t="shared" si="9"/>
        <v>6231</v>
      </c>
    </row>
    <row r="125" spans="1:1" x14ac:dyDescent="0.25">
      <c r="A125">
        <f t="shared" si="9"/>
        <v>6282</v>
      </c>
    </row>
    <row r="126" spans="1:1" x14ac:dyDescent="0.25">
      <c r="A126">
        <f t="shared" si="9"/>
        <v>6333</v>
      </c>
    </row>
    <row r="127" spans="1:1" x14ac:dyDescent="0.25">
      <c r="A127">
        <f t="shared" si="9"/>
        <v>6384</v>
      </c>
    </row>
    <row r="128" spans="1:1" x14ac:dyDescent="0.25">
      <c r="A128">
        <f t="shared" si="9"/>
        <v>6435</v>
      </c>
    </row>
    <row r="129" spans="1:1" x14ac:dyDescent="0.25">
      <c r="A129">
        <f t="shared" si="9"/>
        <v>6486</v>
      </c>
    </row>
    <row r="130" spans="1:1" x14ac:dyDescent="0.25">
      <c r="A130">
        <f t="shared" si="9"/>
        <v>6537</v>
      </c>
    </row>
    <row r="131" spans="1:1" x14ac:dyDescent="0.25">
      <c r="A131">
        <f t="shared" ref="A131:A194" si="10">(ROW()-2)*51+9</f>
        <v>6588</v>
      </c>
    </row>
    <row r="132" spans="1:1" x14ac:dyDescent="0.25">
      <c r="A132">
        <f t="shared" si="10"/>
        <v>6639</v>
      </c>
    </row>
    <row r="133" spans="1:1" x14ac:dyDescent="0.25">
      <c r="A133">
        <f t="shared" si="10"/>
        <v>6690</v>
      </c>
    </row>
    <row r="134" spans="1:1" x14ac:dyDescent="0.25">
      <c r="A134">
        <f t="shared" si="10"/>
        <v>6741</v>
      </c>
    </row>
    <row r="135" spans="1:1" x14ac:dyDescent="0.25">
      <c r="A135">
        <f t="shared" si="10"/>
        <v>6792</v>
      </c>
    </row>
    <row r="136" spans="1:1" x14ac:dyDescent="0.25">
      <c r="A136">
        <f t="shared" si="10"/>
        <v>6843</v>
      </c>
    </row>
    <row r="137" spans="1:1" x14ac:dyDescent="0.25">
      <c r="A137">
        <f t="shared" si="10"/>
        <v>6894</v>
      </c>
    </row>
    <row r="138" spans="1:1" x14ac:dyDescent="0.25">
      <c r="A138">
        <f t="shared" si="10"/>
        <v>6945</v>
      </c>
    </row>
    <row r="139" spans="1:1" x14ac:dyDescent="0.25">
      <c r="A139">
        <f t="shared" si="10"/>
        <v>6996</v>
      </c>
    </row>
    <row r="140" spans="1:1" x14ac:dyDescent="0.25">
      <c r="A140">
        <f t="shared" si="10"/>
        <v>7047</v>
      </c>
    </row>
    <row r="141" spans="1:1" x14ac:dyDescent="0.25">
      <c r="A141">
        <f t="shared" si="10"/>
        <v>7098</v>
      </c>
    </row>
    <row r="142" spans="1:1" x14ac:dyDescent="0.25">
      <c r="A142">
        <f t="shared" si="10"/>
        <v>7149</v>
      </c>
    </row>
    <row r="143" spans="1:1" x14ac:dyDescent="0.25">
      <c r="A143">
        <f t="shared" si="10"/>
        <v>7200</v>
      </c>
    </row>
    <row r="144" spans="1:1" x14ac:dyDescent="0.25">
      <c r="A144">
        <f t="shared" si="10"/>
        <v>7251</v>
      </c>
    </row>
    <row r="145" spans="1:1" x14ac:dyDescent="0.25">
      <c r="A145">
        <f t="shared" si="10"/>
        <v>7302</v>
      </c>
    </row>
    <row r="146" spans="1:1" x14ac:dyDescent="0.25">
      <c r="A146">
        <f t="shared" si="10"/>
        <v>7353</v>
      </c>
    </row>
    <row r="147" spans="1:1" x14ac:dyDescent="0.25">
      <c r="A147">
        <f t="shared" si="10"/>
        <v>7404</v>
      </c>
    </row>
    <row r="148" spans="1:1" x14ac:dyDescent="0.25">
      <c r="A148">
        <f t="shared" si="10"/>
        <v>7455</v>
      </c>
    </row>
    <row r="149" spans="1:1" x14ac:dyDescent="0.25">
      <c r="A149">
        <f t="shared" si="10"/>
        <v>7506</v>
      </c>
    </row>
    <row r="150" spans="1:1" x14ac:dyDescent="0.25">
      <c r="A150">
        <f t="shared" si="10"/>
        <v>7557</v>
      </c>
    </row>
    <row r="151" spans="1:1" x14ac:dyDescent="0.25">
      <c r="A151">
        <f t="shared" si="10"/>
        <v>7608</v>
      </c>
    </row>
    <row r="152" spans="1:1" x14ac:dyDescent="0.25">
      <c r="A152">
        <f t="shared" si="10"/>
        <v>7659</v>
      </c>
    </row>
    <row r="153" spans="1:1" x14ac:dyDescent="0.25">
      <c r="A153">
        <f t="shared" si="10"/>
        <v>7710</v>
      </c>
    </row>
    <row r="154" spans="1:1" x14ac:dyDescent="0.25">
      <c r="A154">
        <f t="shared" si="10"/>
        <v>7761</v>
      </c>
    </row>
    <row r="155" spans="1:1" x14ac:dyDescent="0.25">
      <c r="A155">
        <f t="shared" si="10"/>
        <v>7812</v>
      </c>
    </row>
    <row r="156" spans="1:1" x14ac:dyDescent="0.25">
      <c r="A156">
        <f t="shared" si="10"/>
        <v>7863</v>
      </c>
    </row>
    <row r="157" spans="1:1" x14ac:dyDescent="0.25">
      <c r="A157">
        <f t="shared" si="10"/>
        <v>7914</v>
      </c>
    </row>
    <row r="158" spans="1:1" x14ac:dyDescent="0.25">
      <c r="A158">
        <f t="shared" si="10"/>
        <v>7965</v>
      </c>
    </row>
    <row r="159" spans="1:1" x14ac:dyDescent="0.25">
      <c r="A159">
        <f t="shared" si="10"/>
        <v>8016</v>
      </c>
    </row>
    <row r="160" spans="1:1" x14ac:dyDescent="0.25">
      <c r="A160">
        <f t="shared" si="10"/>
        <v>8067</v>
      </c>
    </row>
    <row r="161" spans="1:1" x14ac:dyDescent="0.25">
      <c r="A161">
        <f t="shared" si="10"/>
        <v>8118</v>
      </c>
    </row>
    <row r="162" spans="1:1" x14ac:dyDescent="0.25">
      <c r="A162">
        <f t="shared" si="10"/>
        <v>8169</v>
      </c>
    </row>
    <row r="163" spans="1:1" x14ac:dyDescent="0.25">
      <c r="A163">
        <f t="shared" si="10"/>
        <v>8220</v>
      </c>
    </row>
    <row r="164" spans="1:1" x14ac:dyDescent="0.25">
      <c r="A164">
        <f t="shared" si="10"/>
        <v>8271</v>
      </c>
    </row>
    <row r="165" spans="1:1" x14ac:dyDescent="0.25">
      <c r="A165">
        <f t="shared" si="10"/>
        <v>8322</v>
      </c>
    </row>
    <row r="166" spans="1:1" x14ac:dyDescent="0.25">
      <c r="A166">
        <f t="shared" si="10"/>
        <v>8373</v>
      </c>
    </row>
    <row r="167" spans="1:1" x14ac:dyDescent="0.25">
      <c r="A167">
        <f t="shared" si="10"/>
        <v>8424</v>
      </c>
    </row>
    <row r="168" spans="1:1" x14ac:dyDescent="0.25">
      <c r="A168">
        <f t="shared" si="10"/>
        <v>8475</v>
      </c>
    </row>
    <row r="169" spans="1:1" x14ac:dyDescent="0.25">
      <c r="A169">
        <f t="shared" si="10"/>
        <v>8526</v>
      </c>
    </row>
    <row r="170" spans="1:1" x14ac:dyDescent="0.25">
      <c r="A170">
        <f t="shared" si="10"/>
        <v>8577</v>
      </c>
    </row>
    <row r="171" spans="1:1" x14ac:dyDescent="0.25">
      <c r="A171">
        <f t="shared" si="10"/>
        <v>8628</v>
      </c>
    </row>
    <row r="172" spans="1:1" x14ac:dyDescent="0.25">
      <c r="A172">
        <f t="shared" si="10"/>
        <v>8679</v>
      </c>
    </row>
    <row r="173" spans="1:1" x14ac:dyDescent="0.25">
      <c r="A173">
        <f t="shared" si="10"/>
        <v>8730</v>
      </c>
    </row>
    <row r="174" spans="1:1" x14ac:dyDescent="0.25">
      <c r="A174">
        <f t="shared" si="10"/>
        <v>8781</v>
      </c>
    </row>
    <row r="175" spans="1:1" x14ac:dyDescent="0.25">
      <c r="A175">
        <f t="shared" si="10"/>
        <v>8832</v>
      </c>
    </row>
    <row r="176" spans="1:1" x14ac:dyDescent="0.25">
      <c r="A176">
        <f t="shared" si="10"/>
        <v>8883</v>
      </c>
    </row>
    <row r="177" spans="1:1" x14ac:dyDescent="0.25">
      <c r="A177">
        <f t="shared" si="10"/>
        <v>8934</v>
      </c>
    </row>
    <row r="178" spans="1:1" x14ac:dyDescent="0.25">
      <c r="A178">
        <f t="shared" si="10"/>
        <v>8985</v>
      </c>
    </row>
    <row r="179" spans="1:1" x14ac:dyDescent="0.25">
      <c r="A179">
        <f t="shared" si="10"/>
        <v>9036</v>
      </c>
    </row>
    <row r="180" spans="1:1" x14ac:dyDescent="0.25">
      <c r="A180">
        <f t="shared" si="10"/>
        <v>9087</v>
      </c>
    </row>
    <row r="181" spans="1:1" x14ac:dyDescent="0.25">
      <c r="A181">
        <f t="shared" si="10"/>
        <v>9138</v>
      </c>
    </row>
    <row r="182" spans="1:1" x14ac:dyDescent="0.25">
      <c r="A182">
        <f t="shared" si="10"/>
        <v>9189</v>
      </c>
    </row>
    <row r="183" spans="1:1" x14ac:dyDescent="0.25">
      <c r="A183">
        <f t="shared" si="10"/>
        <v>9240</v>
      </c>
    </row>
    <row r="184" spans="1:1" x14ac:dyDescent="0.25">
      <c r="A184">
        <f t="shared" si="10"/>
        <v>9291</v>
      </c>
    </row>
    <row r="185" spans="1:1" x14ac:dyDescent="0.25">
      <c r="A185">
        <f t="shared" si="10"/>
        <v>9342</v>
      </c>
    </row>
    <row r="186" spans="1:1" x14ac:dyDescent="0.25">
      <c r="A186">
        <f t="shared" si="10"/>
        <v>9393</v>
      </c>
    </row>
    <row r="187" spans="1:1" x14ac:dyDescent="0.25">
      <c r="A187">
        <f t="shared" si="10"/>
        <v>9444</v>
      </c>
    </row>
    <row r="188" spans="1:1" x14ac:dyDescent="0.25">
      <c r="A188">
        <f t="shared" si="10"/>
        <v>9495</v>
      </c>
    </row>
    <row r="189" spans="1:1" x14ac:dyDescent="0.25">
      <c r="A189">
        <f t="shared" si="10"/>
        <v>9546</v>
      </c>
    </row>
    <row r="190" spans="1:1" x14ac:dyDescent="0.25">
      <c r="A190">
        <f t="shared" si="10"/>
        <v>9597</v>
      </c>
    </row>
    <row r="191" spans="1:1" x14ac:dyDescent="0.25">
      <c r="A191">
        <f t="shared" si="10"/>
        <v>9648</v>
      </c>
    </row>
    <row r="192" spans="1:1" x14ac:dyDescent="0.25">
      <c r="A192">
        <f t="shared" si="10"/>
        <v>9699</v>
      </c>
    </row>
    <row r="193" spans="1:1" x14ac:dyDescent="0.25">
      <c r="A193">
        <f t="shared" si="10"/>
        <v>9750</v>
      </c>
    </row>
    <row r="194" spans="1:1" x14ac:dyDescent="0.25">
      <c r="A194">
        <f t="shared" si="10"/>
        <v>9801</v>
      </c>
    </row>
    <row r="195" spans="1:1" x14ac:dyDescent="0.25">
      <c r="A195">
        <f t="shared" ref="A195:A222" si="11">(ROW()-2)*51+9</f>
        <v>9852</v>
      </c>
    </row>
    <row r="196" spans="1:1" x14ac:dyDescent="0.25">
      <c r="A196">
        <f t="shared" si="11"/>
        <v>9903</v>
      </c>
    </row>
    <row r="197" spans="1:1" x14ac:dyDescent="0.25">
      <c r="A197">
        <f t="shared" si="11"/>
        <v>9954</v>
      </c>
    </row>
    <row r="198" spans="1:1" x14ac:dyDescent="0.25">
      <c r="A198">
        <f t="shared" si="11"/>
        <v>10005</v>
      </c>
    </row>
    <row r="199" spans="1:1" x14ac:dyDescent="0.25">
      <c r="A199">
        <f t="shared" si="11"/>
        <v>10056</v>
      </c>
    </row>
    <row r="200" spans="1:1" x14ac:dyDescent="0.25">
      <c r="A200">
        <f t="shared" si="11"/>
        <v>10107</v>
      </c>
    </row>
    <row r="201" spans="1:1" x14ac:dyDescent="0.25">
      <c r="A201">
        <f t="shared" si="11"/>
        <v>10158</v>
      </c>
    </row>
    <row r="202" spans="1:1" x14ac:dyDescent="0.25">
      <c r="A202">
        <f t="shared" si="11"/>
        <v>10209</v>
      </c>
    </row>
    <row r="203" spans="1:1" x14ac:dyDescent="0.25">
      <c r="A203">
        <f t="shared" si="11"/>
        <v>10260</v>
      </c>
    </row>
    <row r="204" spans="1:1" x14ac:dyDescent="0.25">
      <c r="A204">
        <f t="shared" si="11"/>
        <v>10311</v>
      </c>
    </row>
    <row r="205" spans="1:1" x14ac:dyDescent="0.25">
      <c r="A205">
        <f t="shared" si="11"/>
        <v>10362</v>
      </c>
    </row>
    <row r="206" spans="1:1" x14ac:dyDescent="0.25">
      <c r="A206">
        <f t="shared" si="11"/>
        <v>10413</v>
      </c>
    </row>
    <row r="207" spans="1:1" x14ac:dyDescent="0.25">
      <c r="A207">
        <f t="shared" si="11"/>
        <v>10464</v>
      </c>
    </row>
    <row r="208" spans="1:1" x14ac:dyDescent="0.25">
      <c r="A208">
        <f t="shared" si="11"/>
        <v>10515</v>
      </c>
    </row>
    <row r="209" spans="1:1" x14ac:dyDescent="0.25">
      <c r="A209">
        <f t="shared" si="11"/>
        <v>10566</v>
      </c>
    </row>
    <row r="210" spans="1:1" x14ac:dyDescent="0.25">
      <c r="A210">
        <f t="shared" si="11"/>
        <v>10617</v>
      </c>
    </row>
    <row r="211" spans="1:1" x14ac:dyDescent="0.25">
      <c r="A211">
        <f t="shared" si="11"/>
        <v>10668</v>
      </c>
    </row>
    <row r="212" spans="1:1" x14ac:dyDescent="0.25">
      <c r="A212">
        <f t="shared" si="11"/>
        <v>10719</v>
      </c>
    </row>
    <row r="213" spans="1:1" x14ac:dyDescent="0.25">
      <c r="A213">
        <f t="shared" si="11"/>
        <v>10770</v>
      </c>
    </row>
    <row r="214" spans="1:1" x14ac:dyDescent="0.25">
      <c r="A214">
        <f t="shared" si="11"/>
        <v>10821</v>
      </c>
    </row>
    <row r="215" spans="1:1" x14ac:dyDescent="0.25">
      <c r="A215">
        <f t="shared" si="11"/>
        <v>10872</v>
      </c>
    </row>
    <row r="216" spans="1:1" x14ac:dyDescent="0.25">
      <c r="A216">
        <f t="shared" si="11"/>
        <v>10923</v>
      </c>
    </row>
    <row r="217" spans="1:1" x14ac:dyDescent="0.25">
      <c r="A217">
        <f t="shared" si="11"/>
        <v>10974</v>
      </c>
    </row>
    <row r="218" spans="1:1" x14ac:dyDescent="0.25">
      <c r="A218">
        <f t="shared" si="11"/>
        <v>11025</v>
      </c>
    </row>
    <row r="219" spans="1:1" x14ac:dyDescent="0.25">
      <c r="A219">
        <f t="shared" si="11"/>
        <v>11076</v>
      </c>
    </row>
    <row r="220" spans="1:1" x14ac:dyDescent="0.25">
      <c r="A220">
        <f t="shared" si="11"/>
        <v>11127</v>
      </c>
    </row>
    <row r="221" spans="1:1" x14ac:dyDescent="0.25">
      <c r="A221">
        <f t="shared" si="11"/>
        <v>11178</v>
      </c>
    </row>
    <row r="222" spans="1:1" x14ac:dyDescent="0.25">
      <c r="A222">
        <f t="shared" si="11"/>
        <v>11229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.</vt:lpstr>
      <vt:lpstr>Base</vt:lpstr>
      <vt:lpstr>Modèle</vt:lpstr>
      <vt:lpstr>Autorisation</vt:lpstr>
      <vt:lpstr>Reseaux</vt:lpstr>
      <vt:lpstr>Récap</vt:lpstr>
      <vt:lpstr>codeagence</vt:lpstr>
      <vt:lpstr>dr</vt:lpstr>
      <vt:lpstr>Fourniture</vt:lpstr>
      <vt:lpstr>listeagence</vt:lpstr>
      <vt:lpstr>listeDR</vt:lpstr>
      <vt:lpstr>Modèle!Zone_d_impression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Abderrahmane HAMADAS</dc:creator>
  <cp:lastModifiedBy>Abderrahmane HAMADAS</cp:lastModifiedBy>
  <cp:lastPrinted>2019-10-02T09:58:16Z</cp:lastPrinted>
  <dcterms:created xsi:type="dcterms:W3CDTF">2018-11-07T08:15:07Z</dcterms:created>
  <dcterms:modified xsi:type="dcterms:W3CDTF">2019-10-07T14:23:05Z</dcterms:modified>
</cp:coreProperties>
</file>